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IDEES2021\Calibration_output\Results\xCountries\DE\"/>
    </mc:Choice>
  </mc:AlternateContent>
  <bookViews>
    <workbookView xWindow="480" yWindow="120" windowWidth="27795" windowHeight="12075" tabRatio="710"/>
  </bookViews>
  <sheets>
    <sheet name="cover" sheetId="41" r:id="rId1"/>
    <sheet name="index" sheetId="4" r:id="rId2"/>
    <sheet name="SER_summary" sheetId="6" r:id="rId3"/>
    <sheet name="SER_hh_num" sheetId="7" r:id="rId4"/>
    <sheet name="SER_hh_fec" sheetId="8" r:id="rId5"/>
    <sheet name="SER_hh_tes" sheetId="9" r:id="rId6"/>
    <sheet name="SER_hh_eff" sheetId="10" r:id="rId7"/>
    <sheet name="SER_hh_emi" sheetId="11" r:id="rId8"/>
    <sheet name="SER_hh_fech" sheetId="12" r:id="rId9"/>
    <sheet name="SER_hh_tesh" sheetId="13" r:id="rId10"/>
    <sheet name="SER_hh_emih" sheetId="14" r:id="rId11"/>
    <sheet name="SER_hh_fecs" sheetId="15" r:id="rId12"/>
    <sheet name="SER_hh_tess" sheetId="16" r:id="rId13"/>
    <sheet name="SER_hh_emis" sheetId="17" r:id="rId14"/>
    <sheet name="SER_hh_num_in" sheetId="18" r:id="rId15"/>
    <sheet name="SER_hh_fec_in" sheetId="19" r:id="rId16"/>
    <sheet name="SER_hh_tes_in" sheetId="20" r:id="rId17"/>
    <sheet name="SER_hh_eff_in" sheetId="21" r:id="rId18"/>
    <sheet name="SER_hh_emi_in" sheetId="22" r:id="rId19"/>
    <sheet name="SER_hh_fech_in" sheetId="23" r:id="rId20"/>
    <sheet name="SER_hh_tesh_in" sheetId="24" r:id="rId21"/>
    <sheet name="SER_hh_emih_in" sheetId="25" r:id="rId22"/>
    <sheet name="SER_hh_fecs_in" sheetId="26" r:id="rId23"/>
    <sheet name="SER_hh_tess_in" sheetId="27" r:id="rId24"/>
    <sheet name="SER_hh_emis_in" sheetId="28" r:id="rId25"/>
    <sheet name="SER_se-appl" sheetId="29" r:id="rId26"/>
    <sheet name="SER_VE" sheetId="30" r:id="rId27"/>
    <sheet name="SER_SL" sheetId="31" r:id="rId28"/>
    <sheet name="SER_BL" sheetId="32" r:id="rId29"/>
    <sheet name="SER_CR" sheetId="33" r:id="rId30"/>
    <sheet name="SER_BT" sheetId="34" r:id="rId31"/>
    <sheet name="SER_IT" sheetId="35" r:id="rId32"/>
    <sheet name="AGR" sheetId="36" r:id="rId33"/>
    <sheet name="AGR_fec" sheetId="37" r:id="rId34"/>
    <sheet name="AGR_ued" sheetId="38" r:id="rId35"/>
    <sheet name="AGR_emi" sheetId="39" r:id="rId36"/>
  </sheets>
  <definedNames>
    <definedName name="_xlnm.Print_Area" localSheetId="32">AGR!$A$1:$L$34</definedName>
    <definedName name="_xlnm.Print_Titles" localSheetId="32">AGR!$1:$1</definedName>
    <definedName name="_xlnm.Print_Titles" localSheetId="35">AGR_emi!$1:$1</definedName>
    <definedName name="_xlnm.Print_Titles" localSheetId="33">AGR_fec!$1:$1</definedName>
    <definedName name="_xlnm.Print_Titles" localSheetId="34">AGR_ued!$1:$1</definedName>
    <definedName name="_xlnm.Print_Titles" localSheetId="28">SER_BL!$1:$1</definedName>
    <definedName name="_xlnm.Print_Titles" localSheetId="30">SER_BT!$1:$1</definedName>
    <definedName name="_xlnm.Print_Titles" localSheetId="29">SER_CR!$1:$1</definedName>
    <definedName name="_xlnm.Print_Titles" localSheetId="6">SER_hh_eff!$1:$1</definedName>
    <definedName name="_xlnm.Print_Titles" localSheetId="17">SER_hh_eff_in!$1:$1</definedName>
    <definedName name="_xlnm.Print_Titles" localSheetId="7">SER_hh_emi!$1:$1</definedName>
    <definedName name="_xlnm.Print_Titles" localSheetId="18">SER_hh_emi_in!$1:$1</definedName>
    <definedName name="_xlnm.Print_Titles" localSheetId="10">SER_hh_emih!$1:$1</definedName>
    <definedName name="_xlnm.Print_Titles" localSheetId="21">SER_hh_emih_in!$1:$1</definedName>
    <definedName name="_xlnm.Print_Titles" localSheetId="13">SER_hh_emis!$1:$1</definedName>
    <definedName name="_xlnm.Print_Titles" localSheetId="24">SER_hh_emis_in!$1:$1</definedName>
    <definedName name="_xlnm.Print_Titles" localSheetId="4">SER_hh_fec!$1:$1</definedName>
    <definedName name="_xlnm.Print_Titles" localSheetId="15">SER_hh_fec_in!$1:$1</definedName>
    <definedName name="_xlnm.Print_Titles" localSheetId="8">SER_hh_fech!$1:$1</definedName>
    <definedName name="_xlnm.Print_Titles" localSheetId="19">SER_hh_fech_in!$1:$1</definedName>
    <definedName name="_xlnm.Print_Titles" localSheetId="11">SER_hh_fecs!$1:$1</definedName>
    <definedName name="_xlnm.Print_Titles" localSheetId="22">SER_hh_fecs_in!$1:$1</definedName>
    <definedName name="_xlnm.Print_Titles" localSheetId="3">SER_hh_num!$1:$1</definedName>
    <definedName name="_xlnm.Print_Titles" localSheetId="14">SER_hh_num_in!$1:$1</definedName>
    <definedName name="_xlnm.Print_Titles" localSheetId="5">SER_hh_tes!$1:$1</definedName>
    <definedName name="_xlnm.Print_Titles" localSheetId="16">SER_hh_tes_in!$1:$1</definedName>
    <definedName name="_xlnm.Print_Titles" localSheetId="9">SER_hh_tesh!$1:$1</definedName>
    <definedName name="_xlnm.Print_Titles" localSheetId="20">SER_hh_tesh_in!$1:$1</definedName>
    <definedName name="_xlnm.Print_Titles" localSheetId="12">SER_hh_tess!$1:$1</definedName>
    <definedName name="_xlnm.Print_Titles" localSheetId="23">SER_hh_tess_in!$1:$1</definedName>
    <definedName name="_xlnm.Print_Titles" localSheetId="31">SER_IT!$1:$1</definedName>
    <definedName name="_xlnm.Print_Titles" localSheetId="25">'SER_se-appl'!$1:$1</definedName>
    <definedName name="_xlnm.Print_Titles" localSheetId="27">SER_SL!$1:$1</definedName>
    <definedName name="_xlnm.Print_Titles" localSheetId="2">SER_summary!$1:$1</definedName>
    <definedName name="_xlnm.Print_Titles" localSheetId="26">SER_VE!$1:$1</definedName>
  </definedNames>
  <calcPr calcId="162913"/>
</workbook>
</file>

<file path=xl/calcChain.xml><?xml version="1.0" encoding="utf-8"?>
<calcChain xmlns="http://schemas.openxmlformats.org/spreadsheetml/2006/main">
  <c r="H9" i="36" l="1"/>
  <c r="C17" i="39"/>
  <c r="P9" i="36"/>
  <c r="C9" i="39"/>
  <c r="V9" i="39"/>
  <c r="K9" i="39"/>
  <c r="S17" i="39"/>
  <c r="N9" i="39"/>
  <c r="F9" i="39"/>
  <c r="T9" i="39"/>
  <c r="D9" i="39"/>
  <c r="L9" i="39"/>
  <c r="J17" i="39"/>
  <c r="R17" i="39"/>
  <c r="E17" i="39"/>
  <c r="M17" i="39"/>
  <c r="U17" i="39"/>
  <c r="H9" i="39"/>
  <c r="P9" i="39"/>
  <c r="S9" i="39"/>
  <c r="J9" i="39"/>
  <c r="J5" i="39" s="1"/>
  <c r="R9" i="39"/>
  <c r="E9" i="39"/>
  <c r="E5" i="39" s="1"/>
  <c r="M9" i="39"/>
  <c r="M5" i="39" s="1"/>
  <c r="U9" i="39"/>
  <c r="U5" i="39" s="1"/>
  <c r="H17" i="37"/>
  <c r="K9" i="36"/>
  <c r="S9" i="36"/>
  <c r="C9" i="36"/>
  <c r="E9" i="36"/>
  <c r="M9" i="36"/>
  <c r="U9" i="36"/>
  <c r="K17" i="39"/>
  <c r="C17" i="38"/>
  <c r="B17" i="39"/>
  <c r="I17" i="39"/>
  <c r="Q17" i="39"/>
  <c r="Q9" i="36"/>
  <c r="B9" i="36"/>
  <c r="J9" i="36"/>
  <c r="R9" i="36"/>
  <c r="D9" i="36"/>
  <c r="L9" i="36"/>
  <c r="T9" i="36"/>
  <c r="I9" i="39"/>
  <c r="Q9" i="39"/>
  <c r="I9" i="36"/>
  <c r="K9" i="38"/>
  <c r="K17" i="38"/>
  <c r="C9" i="38"/>
  <c r="S9" i="38"/>
  <c r="S17" i="38"/>
  <c r="F9" i="36"/>
  <c r="N9" i="36"/>
  <c r="V9" i="36"/>
  <c r="H9" i="38"/>
  <c r="P9" i="38"/>
  <c r="F17" i="39"/>
  <c r="N17" i="39"/>
  <c r="V17" i="39"/>
  <c r="D17" i="39"/>
  <c r="L17" i="39"/>
  <c r="T17" i="39"/>
  <c r="G17" i="39"/>
  <c r="O17" i="39"/>
  <c r="W17" i="39"/>
  <c r="H17" i="39"/>
  <c r="P17" i="39"/>
  <c r="B17" i="38"/>
  <c r="G9" i="39"/>
  <c r="O9" i="39"/>
  <c r="W9" i="39"/>
  <c r="B9" i="38"/>
  <c r="F17" i="38"/>
  <c r="N17" i="38"/>
  <c r="V17" i="38"/>
  <c r="D17" i="38"/>
  <c r="L17" i="38"/>
  <c r="T17" i="38"/>
  <c r="H17" i="38"/>
  <c r="P17" i="38"/>
  <c r="B9" i="39"/>
  <c r="G17" i="38"/>
  <c r="O17" i="38"/>
  <c r="W17" i="38"/>
  <c r="J17" i="38"/>
  <c r="R17" i="38"/>
  <c r="E17" i="38"/>
  <c r="M17" i="38"/>
  <c r="U17" i="38"/>
  <c r="B17" i="37"/>
  <c r="N9" i="38"/>
  <c r="D9" i="38"/>
  <c r="D5" i="38" s="1"/>
  <c r="G9" i="36"/>
  <c r="O9" i="36"/>
  <c r="W9" i="36"/>
  <c r="P17" i="37"/>
  <c r="G9" i="38"/>
  <c r="O9" i="38"/>
  <c r="W9" i="38"/>
  <c r="J9" i="38"/>
  <c r="R9" i="38"/>
  <c r="E9" i="38"/>
  <c r="M9" i="38"/>
  <c r="U9" i="38"/>
  <c r="I17" i="38"/>
  <c r="Q17" i="38"/>
  <c r="F9" i="38"/>
  <c r="Q9" i="38"/>
  <c r="T9" i="38"/>
  <c r="V9" i="38"/>
  <c r="L9" i="38"/>
  <c r="B9" i="37"/>
  <c r="I9" i="38"/>
  <c r="I5" i="38" s="1"/>
  <c r="H9" i="37"/>
  <c r="P9" i="37"/>
  <c r="G9" i="37"/>
  <c r="O9" i="37"/>
  <c r="W9" i="37"/>
  <c r="C17" i="37"/>
  <c r="K17" i="37"/>
  <c r="S17" i="37"/>
  <c r="F17" i="37"/>
  <c r="N17" i="37"/>
  <c r="V17" i="37"/>
  <c r="I17" i="37"/>
  <c r="Q17" i="37"/>
  <c r="D17" i="37"/>
  <c r="L17" i="37"/>
  <c r="T17" i="37"/>
  <c r="E17" i="37"/>
  <c r="M17" i="37"/>
  <c r="U17" i="37"/>
  <c r="C9" i="37"/>
  <c r="K9" i="37"/>
  <c r="S9" i="37"/>
  <c r="F9" i="37"/>
  <c r="N9" i="37"/>
  <c r="V9" i="37"/>
  <c r="I9" i="37"/>
  <c r="Q9" i="37"/>
  <c r="D9" i="37"/>
  <c r="L9" i="37"/>
  <c r="T9" i="37"/>
  <c r="J9" i="37"/>
  <c r="R9" i="37"/>
  <c r="G17" i="37"/>
  <c r="O17" i="37"/>
  <c r="W17" i="37"/>
  <c r="J17" i="37"/>
  <c r="R17" i="37"/>
  <c r="E9" i="37"/>
  <c r="M9" i="37"/>
  <c r="U9" i="37"/>
  <c r="I5" i="39" l="1"/>
  <c r="R5" i="39"/>
  <c r="B5" i="38"/>
  <c r="B33" i="36" s="1"/>
  <c r="Q5" i="39"/>
  <c r="S5" i="38"/>
  <c r="C5" i="39"/>
  <c r="S5" i="39"/>
  <c r="V5" i="39"/>
  <c r="N5" i="39"/>
  <c r="T5" i="39"/>
  <c r="K5" i="39"/>
  <c r="W5" i="38"/>
  <c r="N5" i="38"/>
  <c r="D5" i="39"/>
  <c r="F5" i="39"/>
  <c r="C5" i="38"/>
  <c r="P5" i="39"/>
  <c r="G5" i="38"/>
  <c r="B5" i="37"/>
  <c r="K5" i="38"/>
  <c r="V5" i="38"/>
  <c r="O5" i="38"/>
  <c r="L5" i="39"/>
  <c r="H5" i="39"/>
  <c r="U5" i="38"/>
  <c r="B5" i="39"/>
  <c r="F5" i="38"/>
  <c r="L5" i="38"/>
  <c r="R5" i="38"/>
  <c r="T5" i="38"/>
  <c r="W5" i="39"/>
  <c r="M5" i="38"/>
  <c r="P5" i="38"/>
  <c r="O5" i="39"/>
  <c r="Q5" i="38"/>
  <c r="J5" i="38"/>
  <c r="E5" i="38"/>
  <c r="H5" i="38"/>
  <c r="G5" i="39"/>
  <c r="N14" i="36" l="1"/>
  <c r="F14" i="36"/>
  <c r="B14" i="36"/>
  <c r="S14" i="36"/>
  <c r="K14" i="36"/>
  <c r="V14" i="36"/>
  <c r="G14" i="36"/>
  <c r="O14" i="36"/>
  <c r="W14" i="36"/>
  <c r="H14" i="36"/>
  <c r="P14" i="36"/>
  <c r="I14" i="36"/>
  <c r="Q14" i="36"/>
  <c r="C14" i="36"/>
  <c r="D14" i="36"/>
  <c r="L14" i="36"/>
  <c r="T14" i="36"/>
  <c r="E19" i="36"/>
  <c r="F19" i="36"/>
  <c r="N19" i="36"/>
  <c r="V19" i="36"/>
  <c r="U19" i="36"/>
  <c r="G19" i="36"/>
  <c r="O19" i="36"/>
  <c r="W19" i="36"/>
  <c r="H19" i="36"/>
  <c r="P19" i="36"/>
  <c r="U14" i="36"/>
  <c r="I19" i="36"/>
  <c r="Q19" i="36"/>
  <c r="J14" i="36"/>
  <c r="R14" i="36"/>
  <c r="B19" i="36"/>
  <c r="J19" i="36"/>
  <c r="R19" i="36"/>
  <c r="E14" i="36"/>
  <c r="C19" i="36"/>
  <c r="K19" i="36"/>
  <c r="S19" i="36"/>
  <c r="M14" i="36"/>
  <c r="M19" i="36"/>
  <c r="D19" i="36"/>
  <c r="L19" i="36"/>
  <c r="T19" i="36"/>
  <c r="S12" i="36" l="1"/>
  <c r="N12" i="36"/>
  <c r="O12" i="36"/>
  <c r="G12" i="36"/>
  <c r="H12" i="36"/>
  <c r="Q12" i="36"/>
  <c r="B12" i="36"/>
  <c r="B31" i="36" s="1"/>
  <c r="W12" i="36"/>
  <c r="C12" i="36"/>
  <c r="P12" i="36"/>
  <c r="D12" i="36"/>
  <c r="M12" i="36"/>
  <c r="T12" i="36"/>
  <c r="L12" i="36"/>
  <c r="U12" i="36"/>
  <c r="J12" i="36"/>
  <c r="F12" i="36"/>
  <c r="E12" i="36"/>
  <c r="I12" i="36"/>
  <c r="K12" i="36"/>
  <c r="R12" i="36"/>
  <c r="V12" i="36"/>
  <c r="B32" i="36" l="1"/>
  <c r="T5" i="37"/>
  <c r="N5" i="37"/>
  <c r="C5" i="37"/>
  <c r="R5" i="37"/>
  <c r="O5" i="37"/>
  <c r="G5" i="37"/>
  <c r="M5" i="37"/>
  <c r="L5" i="37"/>
  <c r="D5" i="37"/>
  <c r="J5" i="37"/>
  <c r="W5" i="37"/>
  <c r="I5" i="37"/>
  <c r="H5" i="37" l="1"/>
  <c r="U5" i="37"/>
  <c r="P5" i="37"/>
  <c r="K5" i="37"/>
  <c r="E5" i="37"/>
  <c r="F5" i="37"/>
  <c r="V5" i="37"/>
  <c r="Q5" i="37"/>
  <c r="S5" i="37" l="1"/>
  <c r="Q67" i="6" l="1"/>
  <c r="I67" i="6"/>
  <c r="C33" i="6" l="1"/>
  <c r="K33" i="6"/>
  <c r="E33" i="6"/>
  <c r="M33" i="6"/>
  <c r="U33" i="6"/>
  <c r="G67" i="6"/>
  <c r="O67" i="6"/>
  <c r="W67" i="6"/>
  <c r="O33" i="6"/>
  <c r="E71" i="6"/>
  <c r="M71" i="6"/>
  <c r="U71" i="6"/>
  <c r="K37" i="6"/>
  <c r="S37" i="6"/>
  <c r="F67" i="6"/>
  <c r="V67" i="6"/>
  <c r="I33" i="6"/>
  <c r="Q33" i="6"/>
  <c r="H71" i="6"/>
  <c r="P71" i="6"/>
  <c r="H67" i="6"/>
  <c r="P67" i="6"/>
  <c r="C67" i="6"/>
  <c r="K67" i="6"/>
  <c r="S67" i="6"/>
  <c r="S33" i="6"/>
  <c r="F33" i="6"/>
  <c r="N33" i="6"/>
  <c r="V33" i="6"/>
  <c r="J67" i="6"/>
  <c r="R67" i="6"/>
  <c r="J33" i="6"/>
  <c r="R33" i="6"/>
  <c r="I37" i="6"/>
  <c r="Q37" i="6"/>
  <c r="C37" i="6"/>
  <c r="G33" i="6"/>
  <c r="W33" i="6"/>
  <c r="N67" i="6"/>
  <c r="C71" i="6"/>
  <c r="K71" i="6"/>
  <c r="S71" i="6"/>
  <c r="J71" i="6"/>
  <c r="R71" i="6"/>
  <c r="F37" i="6"/>
  <c r="N37" i="6"/>
  <c r="V37" i="6"/>
  <c r="H33" i="6"/>
  <c r="P33" i="6"/>
  <c r="D37" i="6"/>
  <c r="T37" i="6"/>
  <c r="D33" i="6"/>
  <c r="L33" i="6"/>
  <c r="T33" i="6"/>
  <c r="G37" i="6"/>
  <c r="O37" i="6"/>
  <c r="W37" i="6"/>
  <c r="J37" i="6"/>
  <c r="R37" i="6"/>
  <c r="L37" i="6"/>
  <c r="T71" i="6"/>
  <c r="W71" i="6"/>
  <c r="E67" i="6"/>
  <c r="M67" i="6"/>
  <c r="U67" i="6"/>
  <c r="D71" i="6"/>
  <c r="G71" i="6"/>
  <c r="F71" i="6"/>
  <c r="N71" i="6"/>
  <c r="V71" i="6"/>
  <c r="I71" i="6"/>
  <c r="Q71" i="6"/>
  <c r="L71" i="6"/>
  <c r="O71" i="6"/>
  <c r="E37" i="6"/>
  <c r="M37" i="6"/>
  <c r="U37" i="6"/>
  <c r="H37" i="6"/>
  <c r="P37" i="6"/>
  <c r="D67" i="6"/>
  <c r="L67" i="6"/>
  <c r="T67" i="6"/>
  <c r="E31" i="6" l="1"/>
  <c r="H31" i="6"/>
  <c r="N31" i="6"/>
  <c r="K31" i="6"/>
  <c r="T31" i="6"/>
  <c r="S31" i="6"/>
  <c r="F31" i="6"/>
  <c r="U31" i="6"/>
  <c r="M31" i="6"/>
  <c r="C31" i="6"/>
  <c r="W31" i="6"/>
  <c r="V31" i="6"/>
  <c r="D31" i="6"/>
  <c r="Q31" i="6"/>
  <c r="I31" i="6"/>
  <c r="O31" i="6"/>
  <c r="P31" i="6"/>
  <c r="G31" i="6"/>
  <c r="L31" i="6"/>
  <c r="R31" i="6"/>
  <c r="J31" i="6"/>
  <c r="W50" i="39" l="1"/>
  <c r="W46" i="39"/>
  <c r="W45" i="39"/>
  <c r="W39" i="39"/>
  <c r="W35" i="39"/>
  <c r="W32" i="39"/>
  <c r="W53" i="39"/>
  <c r="W52" i="39"/>
  <c r="W38" i="39"/>
  <c r="W37" i="39"/>
  <c r="W49" i="39"/>
  <c r="W48" i="39"/>
  <c r="W34" i="39"/>
  <c r="W33" i="39"/>
  <c r="W44" i="39"/>
  <c r="W49" i="38"/>
  <c r="W47" i="38"/>
  <c r="W45" i="38"/>
  <c r="W38" i="38"/>
  <c r="W36" i="38"/>
  <c r="W34" i="38"/>
  <c r="W32" i="38"/>
  <c r="W53" i="38"/>
  <c r="W39" i="38"/>
  <c r="W51" i="38"/>
  <c r="W50" i="38"/>
  <c r="W35" i="38"/>
  <c r="W46" i="38"/>
  <c r="W33" i="36"/>
  <c r="W49" i="37"/>
  <c r="W47" i="37"/>
  <c r="W45" i="37"/>
  <c r="W38" i="37"/>
  <c r="W36" i="37"/>
  <c r="W34" i="37"/>
  <c r="W32" i="37"/>
  <c r="W53" i="37"/>
  <c r="W39" i="37"/>
  <c r="W51" i="37"/>
  <c r="W50" i="37"/>
  <c r="W35" i="37"/>
  <c r="W46" i="37"/>
  <c r="W34" i="36"/>
  <c r="W32" i="36"/>
  <c r="W31" i="36"/>
  <c r="W36" i="39" l="1"/>
  <c r="W40" i="39"/>
  <c r="W47" i="39"/>
  <c r="W51" i="39"/>
  <c r="W33" i="38"/>
  <c r="W37" i="38"/>
  <c r="W44" i="38"/>
  <c r="W48" i="38"/>
  <c r="W52" i="38"/>
  <c r="W40" i="38"/>
  <c r="W33" i="37"/>
  <c r="W37" i="37"/>
  <c r="W48" i="37"/>
  <c r="W52" i="37"/>
  <c r="W40" i="37"/>
  <c r="W31" i="38" l="1"/>
  <c r="W44" i="37"/>
  <c r="W31" i="39"/>
  <c r="W31" i="37"/>
  <c r="T31" i="36" l="1"/>
  <c r="T34" i="36"/>
  <c r="V31" i="36"/>
  <c r="V34" i="36"/>
  <c r="U34" i="36"/>
  <c r="U31" i="36"/>
  <c r="S34" i="36"/>
  <c r="S31" i="36"/>
  <c r="R34" i="36"/>
  <c r="R31" i="36"/>
  <c r="S32" i="36" l="1"/>
  <c r="S51" i="37"/>
  <c r="S49" i="37"/>
  <c r="R45" i="37" l="1"/>
  <c r="R32" i="36"/>
  <c r="R49" i="37"/>
  <c r="R51" i="37"/>
  <c r="R46" i="37"/>
  <c r="V32" i="36"/>
  <c r="V49" i="37"/>
  <c r="V51" i="37"/>
  <c r="V48" i="37"/>
  <c r="R47" i="37"/>
  <c r="V52" i="37"/>
  <c r="U32" i="36"/>
  <c r="U49" i="37"/>
  <c r="U51" i="37"/>
  <c r="R52" i="37" l="1"/>
  <c r="T32" i="36"/>
  <c r="T51" i="37"/>
  <c r="T49" i="37"/>
  <c r="V46" i="37"/>
  <c r="T52" i="37"/>
  <c r="U52" i="37"/>
  <c r="V45" i="37"/>
  <c r="V50" i="37"/>
  <c r="T45" i="37"/>
  <c r="V47" i="37"/>
  <c r="T47" i="37" l="1"/>
  <c r="R50" i="37"/>
  <c r="U47" i="37"/>
  <c r="U48" i="37"/>
  <c r="T48" i="37"/>
  <c r="U45" i="37"/>
  <c r="U46" i="37"/>
  <c r="T46" i="37"/>
  <c r="S45" i="37"/>
  <c r="S52" i="37"/>
  <c r="S48" i="37" l="1"/>
  <c r="T50" i="37"/>
  <c r="S46" i="37"/>
  <c r="R48" i="37"/>
  <c r="S47" i="37"/>
  <c r="U50" i="37" l="1"/>
  <c r="S50" i="37" l="1"/>
  <c r="N31" i="36" l="1"/>
  <c r="N34" i="36"/>
  <c r="P34" i="36"/>
  <c r="P31" i="36"/>
  <c r="K34" i="36"/>
  <c r="K31" i="36"/>
  <c r="J34" i="36"/>
  <c r="J31" i="36"/>
  <c r="M34" i="36"/>
  <c r="M31" i="36"/>
  <c r="I34" i="36"/>
  <c r="I31" i="36"/>
  <c r="F34" i="36"/>
  <c r="F31" i="36"/>
  <c r="H34" i="36"/>
  <c r="H31" i="36"/>
  <c r="Q34" i="36"/>
  <c r="Q31" i="36"/>
  <c r="L34" i="36"/>
  <c r="L31" i="36"/>
  <c r="C34" i="36"/>
  <c r="C31" i="36"/>
  <c r="G34" i="36"/>
  <c r="G31" i="36"/>
  <c r="D31" i="36"/>
  <c r="D34" i="36"/>
  <c r="O34" i="36"/>
  <c r="O31" i="36"/>
  <c r="Q32" i="36" l="1"/>
  <c r="P32" i="36"/>
  <c r="O32" i="36"/>
  <c r="N32" i="36"/>
  <c r="M32" i="36"/>
  <c r="S53" i="37" l="1"/>
  <c r="S44" i="37" s="1"/>
  <c r="T53" i="37"/>
  <c r="T44" i="37" s="1"/>
  <c r="V53" i="37" l="1"/>
  <c r="V44" i="37" s="1"/>
  <c r="R53" i="37"/>
  <c r="R44" i="37" s="1"/>
  <c r="U53" i="37"/>
  <c r="U44" i="37" s="1"/>
  <c r="V36" i="37" l="1"/>
  <c r="V38" i="37"/>
  <c r="V35" i="37"/>
  <c r="V39" i="37"/>
  <c r="V37" i="37"/>
  <c r="V34" i="37"/>
  <c r="V32" i="37"/>
  <c r="V33" i="37"/>
  <c r="V40" i="37"/>
  <c r="S40" i="37"/>
  <c r="S38" i="37"/>
  <c r="S36" i="37"/>
  <c r="S32" i="37"/>
  <c r="S39" i="37"/>
  <c r="S35" i="37"/>
  <c r="S34" i="37"/>
  <c r="S33" i="37"/>
  <c r="S37" i="37"/>
  <c r="U36" i="37"/>
  <c r="U38" i="37"/>
  <c r="U39" i="37"/>
  <c r="U35" i="37"/>
  <c r="U32" i="37"/>
  <c r="U34" i="37"/>
  <c r="U33" i="37"/>
  <c r="U37" i="37"/>
  <c r="U40" i="37"/>
  <c r="R36" i="37"/>
  <c r="R38" i="37"/>
  <c r="R32" i="37"/>
  <c r="R34" i="37"/>
  <c r="R33" i="37"/>
  <c r="R39" i="37"/>
  <c r="R37" i="37"/>
  <c r="R35" i="37"/>
  <c r="R40" i="37"/>
  <c r="T40" i="37"/>
  <c r="T38" i="37"/>
  <c r="T36" i="37"/>
  <c r="T39" i="37"/>
  <c r="T32" i="37"/>
  <c r="T33" i="37"/>
  <c r="T34" i="37"/>
  <c r="T35" i="37"/>
  <c r="T37" i="37"/>
  <c r="R31" i="37" l="1"/>
  <c r="S31" i="37"/>
  <c r="V31" i="37"/>
  <c r="T31" i="37"/>
  <c r="U31" i="37"/>
  <c r="H32" i="36" l="1"/>
  <c r="F32" i="36"/>
  <c r="I32" i="36"/>
  <c r="D32" i="36"/>
  <c r="G32" i="36"/>
  <c r="C32" i="36"/>
  <c r="J32" i="36"/>
  <c r="L32" i="36"/>
  <c r="K32" i="36"/>
  <c r="D8" i="36" l="1"/>
  <c r="S49" i="39" l="1"/>
  <c r="R49" i="39"/>
  <c r="R47" i="39" l="1"/>
  <c r="R34" i="39"/>
  <c r="T32" i="39"/>
  <c r="T45" i="39"/>
  <c r="V49" i="39"/>
  <c r="S46" i="39"/>
  <c r="S33" i="39"/>
  <c r="V53" i="39"/>
  <c r="V40" i="39"/>
  <c r="T52" i="39"/>
  <c r="T39" i="39"/>
  <c r="V33" i="39"/>
  <c r="V46" i="39"/>
  <c r="U47" i="39"/>
  <c r="U34" i="39"/>
  <c r="S40" i="39"/>
  <c r="S53" i="39"/>
  <c r="R46" i="39"/>
  <c r="R33" i="39"/>
  <c r="T53" i="39"/>
  <c r="T40" i="39"/>
  <c r="T49" i="39"/>
  <c r="U40" i="39"/>
  <c r="U53" i="39"/>
  <c r="R52" i="39"/>
  <c r="R39" i="39"/>
  <c r="U52" i="39"/>
  <c r="U39" i="39"/>
  <c r="V52" i="39"/>
  <c r="V39" i="39"/>
  <c r="T51" i="39"/>
  <c r="S34" i="39"/>
  <c r="S47" i="39"/>
  <c r="T47" i="39"/>
  <c r="T34" i="39"/>
  <c r="U33" i="39"/>
  <c r="U46" i="39"/>
  <c r="U32" i="39"/>
  <c r="U45" i="39"/>
  <c r="S52" i="39"/>
  <c r="S39" i="39"/>
  <c r="S51" i="39"/>
  <c r="R51" i="39"/>
  <c r="V34" i="39"/>
  <c r="V47" i="39"/>
  <c r="R40" i="39"/>
  <c r="R53" i="39"/>
  <c r="T33" i="39"/>
  <c r="T46" i="39"/>
  <c r="V51" i="39"/>
  <c r="S32" i="39" l="1"/>
  <c r="S45" i="39"/>
  <c r="V45" i="39"/>
  <c r="V32" i="39"/>
  <c r="U49" i="39"/>
  <c r="R32" i="39"/>
  <c r="R45" i="39"/>
  <c r="U51" i="39"/>
  <c r="U50" i="39" l="1"/>
  <c r="V50" i="39"/>
  <c r="R48" i="39"/>
  <c r="R50" i="39"/>
  <c r="S50" i="39" l="1"/>
  <c r="S48" i="39"/>
  <c r="T50" i="39"/>
  <c r="V48" i="39"/>
  <c r="T48" i="39"/>
  <c r="U48" i="39"/>
  <c r="V35" i="39"/>
  <c r="U44" i="39" l="1"/>
  <c r="U38" i="39"/>
  <c r="U36" i="39"/>
  <c r="U37" i="39"/>
  <c r="U35" i="39"/>
  <c r="V44" i="39"/>
  <c r="V36" i="39"/>
  <c r="V38" i="39"/>
  <c r="V37" i="39"/>
  <c r="U31" i="39" l="1"/>
  <c r="V31" i="39"/>
  <c r="R36" i="39"/>
  <c r="R44" i="39"/>
  <c r="R38" i="39"/>
  <c r="R37" i="39"/>
  <c r="R35" i="39"/>
  <c r="T44" i="39"/>
  <c r="T38" i="39"/>
  <c r="T36" i="39"/>
  <c r="T35" i="39"/>
  <c r="T37" i="39"/>
  <c r="S36" i="39"/>
  <c r="S44" i="39"/>
  <c r="S38" i="39"/>
  <c r="S37" i="39"/>
  <c r="S35" i="39"/>
  <c r="S31" i="39" l="1"/>
  <c r="R31" i="39"/>
  <c r="T31" i="39"/>
  <c r="E34" i="36" l="1"/>
  <c r="E31" i="36"/>
  <c r="E32" i="36" l="1"/>
  <c r="E8" i="36" l="1"/>
  <c r="F8" i="36" l="1"/>
  <c r="G8" i="36" l="1"/>
  <c r="H8" i="36" l="1"/>
  <c r="I8" i="36" l="1"/>
  <c r="J8" i="36" l="1"/>
  <c r="K8" i="36" l="1"/>
  <c r="L8" i="36" l="1"/>
  <c r="M8" i="36" l="1"/>
  <c r="L33" i="36"/>
  <c r="G33" i="36"/>
  <c r="F33" i="36"/>
  <c r="I33" i="36" l="1"/>
  <c r="E33" i="36"/>
  <c r="D33" i="36"/>
  <c r="J33" i="36"/>
  <c r="C33" i="36"/>
  <c r="K33" i="36"/>
  <c r="H33" i="36"/>
  <c r="N8" i="36" l="1"/>
  <c r="M33" i="36"/>
  <c r="O8" i="36"/>
  <c r="N33" i="36" l="1"/>
  <c r="P8" i="36" l="1"/>
  <c r="O33" i="36" l="1"/>
  <c r="P33" i="36" l="1"/>
  <c r="Q8" i="36"/>
  <c r="R8" i="36" l="1"/>
  <c r="Q33" i="36" l="1"/>
  <c r="R49" i="38" l="1"/>
  <c r="R47" i="38" l="1"/>
  <c r="S8" i="36"/>
  <c r="R51" i="38"/>
  <c r="R53" i="38"/>
  <c r="R52" i="38"/>
  <c r="R45" i="38"/>
  <c r="R46" i="38"/>
  <c r="R36" i="38" l="1"/>
  <c r="R44" i="38"/>
  <c r="R33" i="36"/>
  <c r="R32" i="38"/>
  <c r="R39" i="38"/>
  <c r="R33" i="38"/>
  <c r="R38" i="38"/>
  <c r="R34" i="38"/>
  <c r="R48" i="38"/>
  <c r="R35" i="38"/>
  <c r="R37" i="38"/>
  <c r="R50" i="38"/>
  <c r="R40" i="38"/>
  <c r="T8" i="36" l="1"/>
  <c r="R31" i="38"/>
  <c r="S53" i="38"/>
  <c r="S47" i="38" l="1"/>
  <c r="S52" i="38"/>
  <c r="S45" i="38"/>
  <c r="S46" i="38"/>
  <c r="S51" i="38"/>
  <c r="S49" i="38"/>
  <c r="S36" i="38"/>
  <c r="U8" i="36"/>
  <c r="S39" i="38"/>
  <c r="S48" i="38" l="1"/>
  <c r="S35" i="38"/>
  <c r="S38" i="38"/>
  <c r="S40" i="38"/>
  <c r="S44" i="38"/>
  <c r="S33" i="36"/>
  <c r="S32" i="38"/>
  <c r="S34" i="38"/>
  <c r="S37" i="38"/>
  <c r="S50" i="38"/>
  <c r="S33" i="38"/>
  <c r="T53" i="38"/>
  <c r="T51" i="38" l="1"/>
  <c r="S31" i="38"/>
  <c r="T47" i="38"/>
  <c r="T52" i="38"/>
  <c r="T49" i="38"/>
  <c r="T46" i="38"/>
  <c r="T45" i="38"/>
  <c r="W8" i="36"/>
  <c r="V8" i="36"/>
  <c r="U45" i="38" l="1"/>
  <c r="U46" i="38"/>
  <c r="T50" i="38"/>
  <c r="U52" i="38"/>
  <c r="U49" i="38"/>
  <c r="U53" i="38"/>
  <c r="U51" i="38"/>
  <c r="T48" i="38"/>
  <c r="U47" i="38"/>
  <c r="T35" i="38"/>
  <c r="V47" i="38"/>
  <c r="V52" i="38" l="1"/>
  <c r="T40" i="38"/>
  <c r="T44" i="38"/>
  <c r="T33" i="36"/>
  <c r="T38" i="38"/>
  <c r="T39" i="38"/>
  <c r="T33" i="38"/>
  <c r="T32" i="38"/>
  <c r="T34" i="38"/>
  <c r="T36" i="38"/>
  <c r="V45" i="38"/>
  <c r="V38" i="38"/>
  <c r="V51" i="38"/>
  <c r="U48" i="38"/>
  <c r="U50" i="38"/>
  <c r="V49" i="38"/>
  <c r="V53" i="38"/>
  <c r="V46" i="38"/>
  <c r="T37" i="38"/>
  <c r="V34" i="38" l="1"/>
  <c r="V33" i="36"/>
  <c r="V44" i="38"/>
  <c r="V35" i="38"/>
  <c r="V48" i="38"/>
  <c r="T31" i="38"/>
  <c r="U44" i="38"/>
  <c r="U33" i="36"/>
  <c r="U38" i="38"/>
  <c r="U34" i="38"/>
  <c r="U32" i="38"/>
  <c r="U39" i="38"/>
  <c r="U40" i="38"/>
  <c r="U36" i="38"/>
  <c r="U33" i="38"/>
  <c r="V40" i="38"/>
  <c r="U37" i="38"/>
  <c r="U35" i="38"/>
  <c r="V39" i="38"/>
  <c r="V50" i="38"/>
  <c r="V37" i="38"/>
  <c r="V33" i="38"/>
  <c r="V36" i="38"/>
  <c r="V32" i="38"/>
  <c r="V31" i="38" l="1"/>
  <c r="U31" i="38"/>
  <c r="R15" i="30" l="1"/>
  <c r="V12" i="30"/>
  <c r="T10" i="30"/>
  <c r="R9" i="30"/>
  <c r="V14" i="31"/>
  <c r="T12" i="31"/>
  <c r="R10" i="31"/>
  <c r="V8" i="31"/>
  <c r="V15" i="32"/>
  <c r="T14" i="32"/>
  <c r="R12" i="32"/>
  <c r="V9" i="32"/>
  <c r="T8" i="32"/>
  <c r="T15" i="33"/>
  <c r="R14" i="33"/>
  <c r="V10" i="33"/>
  <c r="T9" i="33"/>
  <c r="R8" i="33"/>
  <c r="R15" i="34"/>
  <c r="V12" i="34"/>
  <c r="T10" i="34"/>
  <c r="R9" i="34"/>
  <c r="V14" i="35"/>
  <c r="T12" i="35"/>
  <c r="R10" i="35"/>
  <c r="V8" i="35"/>
  <c r="W15" i="35"/>
  <c r="V15" i="35"/>
  <c r="U15" i="35"/>
  <c r="T15" i="35"/>
  <c r="S15" i="35"/>
  <c r="R15" i="35"/>
  <c r="W15" i="34"/>
  <c r="V15" i="34"/>
  <c r="U15" i="34"/>
  <c r="T15" i="34"/>
  <c r="S15" i="34"/>
  <c r="W15" i="33"/>
  <c r="V15" i="33"/>
  <c r="U15" i="33"/>
  <c r="S15" i="33"/>
  <c r="R15" i="33"/>
  <c r="W15" i="32"/>
  <c r="U15" i="32"/>
  <c r="T15" i="32"/>
  <c r="S15" i="32"/>
  <c r="R15" i="32"/>
  <c r="W15" i="31"/>
  <c r="V15" i="31"/>
  <c r="U15" i="31"/>
  <c r="T15" i="31"/>
  <c r="S15" i="31"/>
  <c r="R15" i="31"/>
  <c r="W15" i="30"/>
  <c r="V15" i="30"/>
  <c r="U15" i="30"/>
  <c r="T15" i="30"/>
  <c r="S15" i="30"/>
  <c r="W14" i="35"/>
  <c r="U14" i="35"/>
  <c r="T14" i="35"/>
  <c r="S14" i="35"/>
  <c r="R14" i="35"/>
  <c r="W14" i="34"/>
  <c r="V14" i="34"/>
  <c r="U14" i="34"/>
  <c r="T14" i="34"/>
  <c r="S14" i="34"/>
  <c r="R14" i="34"/>
  <c r="W14" i="33"/>
  <c r="V14" i="33"/>
  <c r="U14" i="33"/>
  <c r="T14" i="33"/>
  <c r="S14" i="33"/>
  <c r="W14" i="32"/>
  <c r="V14" i="32"/>
  <c r="U14" i="32"/>
  <c r="S14" i="32"/>
  <c r="R14" i="32"/>
  <c r="W14" i="31"/>
  <c r="U14" i="31"/>
  <c r="T14" i="31"/>
  <c r="S14" i="31"/>
  <c r="R14" i="31"/>
  <c r="W14" i="30"/>
  <c r="V14" i="30"/>
  <c r="U14" i="30"/>
  <c r="T14" i="30"/>
  <c r="S14" i="30"/>
  <c r="R14" i="30"/>
  <c r="W12" i="35"/>
  <c r="V12" i="35"/>
  <c r="U12" i="35"/>
  <c r="S12" i="35"/>
  <c r="R12" i="35"/>
  <c r="W12" i="34"/>
  <c r="U12" i="34"/>
  <c r="T12" i="34"/>
  <c r="S12" i="34"/>
  <c r="R12" i="34"/>
  <c r="W12" i="33"/>
  <c r="V12" i="33"/>
  <c r="U12" i="33"/>
  <c r="T12" i="33"/>
  <c r="S12" i="33"/>
  <c r="R12" i="33"/>
  <c r="W12" i="32"/>
  <c r="V12" i="32"/>
  <c r="U12" i="32"/>
  <c r="T12" i="32"/>
  <c r="S12" i="32"/>
  <c r="W12" i="31"/>
  <c r="V12" i="31"/>
  <c r="U12" i="31"/>
  <c r="S12" i="31"/>
  <c r="R12" i="31"/>
  <c r="W12" i="30"/>
  <c r="U12" i="30"/>
  <c r="T12" i="30"/>
  <c r="S12" i="30"/>
  <c r="R12" i="30"/>
  <c r="W10" i="35"/>
  <c r="V10" i="35"/>
  <c r="U10" i="35"/>
  <c r="T10" i="35"/>
  <c r="S10" i="35"/>
  <c r="W10" i="34"/>
  <c r="V10" i="34"/>
  <c r="U10" i="34"/>
  <c r="S10" i="34"/>
  <c r="R10" i="34"/>
  <c r="W10" i="33"/>
  <c r="U10" i="33"/>
  <c r="T10" i="33"/>
  <c r="S10" i="33"/>
  <c r="R10" i="33"/>
  <c r="W10" i="32"/>
  <c r="V10" i="32"/>
  <c r="U10" i="32"/>
  <c r="T10" i="32"/>
  <c r="S10" i="32"/>
  <c r="R10" i="32"/>
  <c r="W10" i="31"/>
  <c r="V10" i="31"/>
  <c r="U10" i="31"/>
  <c r="T10" i="31"/>
  <c r="S10" i="31"/>
  <c r="W10" i="30"/>
  <c r="V10" i="30"/>
  <c r="U10" i="30"/>
  <c r="S10" i="30"/>
  <c r="R10" i="30"/>
  <c r="W9" i="35"/>
  <c r="V9" i="35"/>
  <c r="U9" i="35"/>
  <c r="T9" i="35"/>
  <c r="S9" i="35"/>
  <c r="R9" i="35"/>
  <c r="W9" i="34"/>
  <c r="V9" i="34"/>
  <c r="U9" i="34"/>
  <c r="T9" i="34"/>
  <c r="S9" i="34"/>
  <c r="W9" i="33"/>
  <c r="V9" i="33"/>
  <c r="U9" i="33"/>
  <c r="S9" i="33"/>
  <c r="R9" i="33"/>
  <c r="W9" i="32"/>
  <c r="U9" i="32"/>
  <c r="T9" i="32"/>
  <c r="S9" i="32"/>
  <c r="R9" i="32"/>
  <c r="W9" i="31"/>
  <c r="V9" i="31"/>
  <c r="U9" i="31"/>
  <c r="T9" i="31"/>
  <c r="S9" i="31"/>
  <c r="R9" i="31"/>
  <c r="W9" i="30"/>
  <c r="V9" i="30"/>
  <c r="U9" i="30"/>
  <c r="T9" i="30"/>
  <c r="S9" i="30"/>
  <c r="W73" i="29"/>
  <c r="W6" i="35" s="1"/>
  <c r="V73" i="29"/>
  <c r="V6" i="35" s="1"/>
  <c r="T73" i="29"/>
  <c r="T6" i="35" s="1"/>
  <c r="S73" i="29"/>
  <c r="S6" i="35" s="1"/>
  <c r="R73" i="29"/>
  <c r="R6" i="35" s="1"/>
  <c r="Q73" i="29"/>
  <c r="P73" i="29"/>
  <c r="O73" i="29"/>
  <c r="N73" i="29"/>
  <c r="M73" i="29"/>
  <c r="L73" i="29"/>
  <c r="K73" i="29"/>
  <c r="J73" i="29"/>
  <c r="I73" i="29"/>
  <c r="H73" i="29"/>
  <c r="G73" i="29"/>
  <c r="F73" i="29"/>
  <c r="E73" i="29"/>
  <c r="D73" i="29"/>
  <c r="W72" i="29"/>
  <c r="W6" i="34" s="1"/>
  <c r="V72" i="29"/>
  <c r="V6" i="34" s="1"/>
  <c r="U72" i="29"/>
  <c r="U6" i="34" s="1"/>
  <c r="T72" i="29"/>
  <c r="T6" i="34" s="1"/>
  <c r="S72" i="29"/>
  <c r="S6" i="34" s="1"/>
  <c r="R72" i="29"/>
  <c r="R6" i="34" s="1"/>
  <c r="Q72" i="29"/>
  <c r="P72" i="29"/>
  <c r="O72" i="29"/>
  <c r="N72" i="29"/>
  <c r="M72" i="29"/>
  <c r="L72" i="29"/>
  <c r="K72" i="29"/>
  <c r="J72" i="29"/>
  <c r="I72" i="29"/>
  <c r="H72" i="29"/>
  <c r="G72" i="29"/>
  <c r="F72" i="29"/>
  <c r="E72" i="29"/>
  <c r="D72" i="29"/>
  <c r="W71" i="29"/>
  <c r="W6" i="33" s="1"/>
  <c r="V71" i="29"/>
  <c r="V6" i="33" s="1"/>
  <c r="T71" i="29"/>
  <c r="T6" i="33" s="1"/>
  <c r="S71" i="29"/>
  <c r="S6" i="33" s="1"/>
  <c r="R71" i="29"/>
  <c r="R6" i="33" s="1"/>
  <c r="Q71" i="29"/>
  <c r="P71" i="29"/>
  <c r="O71" i="29"/>
  <c r="N71" i="29"/>
  <c r="M71" i="29"/>
  <c r="L71" i="29"/>
  <c r="K71" i="29"/>
  <c r="J71" i="29"/>
  <c r="I71" i="29"/>
  <c r="H71" i="29"/>
  <c r="G71" i="29"/>
  <c r="F71" i="29"/>
  <c r="E71" i="29"/>
  <c r="D71" i="29"/>
  <c r="W70" i="29"/>
  <c r="W6" i="32" s="1"/>
  <c r="V70" i="29"/>
  <c r="V6" i="32" s="1"/>
  <c r="U70" i="29"/>
  <c r="U6" i="32" s="1"/>
  <c r="T70" i="29"/>
  <c r="T6" i="32" s="1"/>
  <c r="S70" i="29"/>
  <c r="S6" i="32" s="1"/>
  <c r="R70" i="29"/>
  <c r="R6" i="32" s="1"/>
  <c r="Q70" i="29"/>
  <c r="P70" i="29"/>
  <c r="O70" i="29"/>
  <c r="N70" i="29"/>
  <c r="M70" i="29"/>
  <c r="L70" i="29"/>
  <c r="K70" i="29"/>
  <c r="J70" i="29"/>
  <c r="I70" i="29"/>
  <c r="H70" i="29"/>
  <c r="G70" i="29"/>
  <c r="F70" i="29"/>
  <c r="E70" i="29"/>
  <c r="D70" i="29"/>
  <c r="W69" i="29"/>
  <c r="W6" i="31" s="1"/>
  <c r="V69" i="29"/>
  <c r="V6" i="31" s="1"/>
  <c r="T69" i="29"/>
  <c r="T6" i="31" s="1"/>
  <c r="S69" i="29"/>
  <c r="S6" i="31" s="1"/>
  <c r="R69" i="29"/>
  <c r="R6" i="31" s="1"/>
  <c r="Q69" i="29"/>
  <c r="P69" i="29"/>
  <c r="O69" i="29"/>
  <c r="N69" i="29"/>
  <c r="M69" i="29"/>
  <c r="L69" i="29"/>
  <c r="K69" i="29"/>
  <c r="J69" i="29"/>
  <c r="I69" i="29"/>
  <c r="H69" i="29"/>
  <c r="G69" i="29"/>
  <c r="F69" i="29"/>
  <c r="E69" i="29"/>
  <c r="D69" i="29"/>
  <c r="W68" i="29"/>
  <c r="W6" i="30" s="1"/>
  <c r="V68" i="29"/>
  <c r="V6" i="30" s="1"/>
  <c r="U68" i="29"/>
  <c r="U6" i="30" s="1"/>
  <c r="T68" i="29"/>
  <c r="T6" i="30" s="1"/>
  <c r="S68" i="29"/>
  <c r="S6" i="30" s="1"/>
  <c r="R68" i="29"/>
  <c r="R6" i="30" s="1"/>
  <c r="Q68" i="29"/>
  <c r="P68" i="29"/>
  <c r="O68" i="29"/>
  <c r="N68" i="29"/>
  <c r="M68" i="29"/>
  <c r="L68" i="29"/>
  <c r="K68" i="29"/>
  <c r="J68" i="29"/>
  <c r="I68" i="29"/>
  <c r="H68" i="29"/>
  <c r="G68" i="29"/>
  <c r="F68" i="29"/>
  <c r="E68" i="29"/>
  <c r="D68" i="29"/>
  <c r="W17" i="29"/>
  <c r="W5" i="35" s="1"/>
  <c r="V17" i="29"/>
  <c r="V5" i="35" s="1"/>
  <c r="U17" i="29"/>
  <c r="T17" i="29"/>
  <c r="T5" i="35" s="1"/>
  <c r="S17" i="29"/>
  <c r="S5" i="35" s="1"/>
  <c r="R17" i="29"/>
  <c r="R5" i="35" s="1"/>
  <c r="Q17" i="29"/>
  <c r="Q9" i="29" s="1"/>
  <c r="P17" i="29"/>
  <c r="P9" i="29" s="1"/>
  <c r="O17" i="29"/>
  <c r="O9" i="29" s="1"/>
  <c r="N17" i="29"/>
  <c r="N9" i="29" s="1"/>
  <c r="M17" i="29"/>
  <c r="M9" i="29" s="1"/>
  <c r="L17" i="29"/>
  <c r="L9" i="29" s="1"/>
  <c r="K17" i="29"/>
  <c r="J17" i="29"/>
  <c r="J9" i="29" s="1"/>
  <c r="I17" i="29"/>
  <c r="I9" i="29" s="1"/>
  <c r="H17" i="29"/>
  <c r="H9" i="29" s="1"/>
  <c r="G17" i="29"/>
  <c r="G9" i="29" s="1"/>
  <c r="F17" i="29"/>
  <c r="F9" i="29" s="1"/>
  <c r="E17" i="29"/>
  <c r="E9" i="29" s="1"/>
  <c r="D17" i="29"/>
  <c r="W16" i="29"/>
  <c r="W5" i="34" s="1"/>
  <c r="V16" i="29"/>
  <c r="V5" i="34" s="1"/>
  <c r="U16" i="29"/>
  <c r="U5" i="34" s="1"/>
  <c r="T16" i="29"/>
  <c r="T8" i="29" s="1"/>
  <c r="S16" i="29"/>
  <c r="S5" i="34" s="1"/>
  <c r="R16" i="29"/>
  <c r="R5" i="34" s="1"/>
  <c r="Q16" i="29"/>
  <c r="Q8" i="29" s="1"/>
  <c r="P16" i="29"/>
  <c r="O16" i="29"/>
  <c r="N16" i="29"/>
  <c r="N8" i="29" s="1"/>
  <c r="M16" i="29"/>
  <c r="M8" i="29" s="1"/>
  <c r="L16" i="29"/>
  <c r="L8" i="29" s="1"/>
  <c r="K16" i="29"/>
  <c r="K8" i="29" s="1"/>
  <c r="J16" i="29"/>
  <c r="J8" i="29" s="1"/>
  <c r="I16" i="29"/>
  <c r="I8" i="29" s="1"/>
  <c r="H16" i="29"/>
  <c r="H8" i="29" s="1"/>
  <c r="G16" i="29"/>
  <c r="F16" i="29"/>
  <c r="E16" i="29"/>
  <c r="E8" i="29" s="1"/>
  <c r="D16" i="29"/>
  <c r="D8" i="29" s="1"/>
  <c r="W15" i="29"/>
  <c r="W5" i="33" s="1"/>
  <c r="V15" i="29"/>
  <c r="V5" i="33" s="1"/>
  <c r="U15" i="29"/>
  <c r="T15" i="29"/>
  <c r="T5" i="33" s="1"/>
  <c r="S15" i="29"/>
  <c r="S5" i="33" s="1"/>
  <c r="R15" i="29"/>
  <c r="R5" i="33" s="1"/>
  <c r="Q15" i="29"/>
  <c r="Q7" i="29" s="1"/>
  <c r="P15" i="29"/>
  <c r="P7" i="29" s="1"/>
  <c r="O15" i="29"/>
  <c r="O7" i="29" s="1"/>
  <c r="N15" i="29"/>
  <c r="N7" i="29" s="1"/>
  <c r="M15" i="29"/>
  <c r="M7" i="29" s="1"/>
  <c r="L15" i="29"/>
  <c r="K15" i="29"/>
  <c r="J15" i="29"/>
  <c r="I15" i="29"/>
  <c r="H15" i="29"/>
  <c r="H7" i="29" s="1"/>
  <c r="G15" i="29"/>
  <c r="G7" i="29" s="1"/>
  <c r="F15" i="29"/>
  <c r="F7" i="29" s="1"/>
  <c r="E15" i="29"/>
  <c r="E7" i="29" s="1"/>
  <c r="D15" i="29"/>
  <c r="W14" i="29"/>
  <c r="W5" i="32" s="1"/>
  <c r="V14" i="29"/>
  <c r="V5" i="32" s="1"/>
  <c r="U14" i="29"/>
  <c r="U5" i="32" s="1"/>
  <c r="T14" i="29"/>
  <c r="T6" i="29" s="1"/>
  <c r="S14" i="29"/>
  <c r="S5" i="32" s="1"/>
  <c r="R14" i="29"/>
  <c r="R5" i="32" s="1"/>
  <c r="Q14" i="29"/>
  <c r="Q6" i="29" s="1"/>
  <c r="P14" i="29"/>
  <c r="O14" i="29"/>
  <c r="N14" i="29"/>
  <c r="M14" i="29"/>
  <c r="M6" i="29" s="1"/>
  <c r="L14" i="29"/>
  <c r="L6" i="29" s="1"/>
  <c r="K14" i="29"/>
  <c r="K6" i="29" s="1"/>
  <c r="J14" i="29"/>
  <c r="J6" i="29" s="1"/>
  <c r="I14" i="29"/>
  <c r="I6" i="29" s="1"/>
  <c r="H14" i="29"/>
  <c r="H6" i="29" s="1"/>
  <c r="G14" i="29"/>
  <c r="F14" i="29"/>
  <c r="F6" i="29" s="1"/>
  <c r="E14" i="29"/>
  <c r="E6" i="29" s="1"/>
  <c r="D14" i="29"/>
  <c r="D6" i="29" s="1"/>
  <c r="W13" i="29"/>
  <c r="W5" i="31" s="1"/>
  <c r="V13" i="29"/>
  <c r="V5" i="31" s="1"/>
  <c r="U13" i="29"/>
  <c r="T13" i="29"/>
  <c r="T5" i="31" s="1"/>
  <c r="S13" i="29"/>
  <c r="S5" i="31" s="1"/>
  <c r="R13" i="29"/>
  <c r="R5" i="31" s="1"/>
  <c r="Q13" i="29"/>
  <c r="P13" i="29"/>
  <c r="P5" i="29" s="1"/>
  <c r="O13" i="29"/>
  <c r="O5" i="29" s="1"/>
  <c r="N13" i="29"/>
  <c r="M13" i="29"/>
  <c r="L13" i="29"/>
  <c r="K13" i="29"/>
  <c r="J13" i="29"/>
  <c r="J5" i="29" s="1"/>
  <c r="I13" i="29"/>
  <c r="I5" i="29" s="1"/>
  <c r="H13" i="29"/>
  <c r="H5" i="29" s="1"/>
  <c r="G13" i="29"/>
  <c r="G11" i="29" s="1"/>
  <c r="F13" i="29"/>
  <c r="F5" i="29" s="1"/>
  <c r="E13" i="29"/>
  <c r="D13" i="29"/>
  <c r="D5" i="29" s="1"/>
  <c r="W12" i="29"/>
  <c r="W5" i="30" s="1"/>
  <c r="V12" i="29"/>
  <c r="V5" i="30" s="1"/>
  <c r="U12" i="29"/>
  <c r="U5" i="30" s="1"/>
  <c r="T12" i="29"/>
  <c r="T11" i="29" s="1"/>
  <c r="S12" i="29"/>
  <c r="S5" i="30" s="1"/>
  <c r="R12" i="29"/>
  <c r="R5" i="30" s="1"/>
  <c r="Q12" i="29"/>
  <c r="P12" i="29"/>
  <c r="O12" i="29"/>
  <c r="N12" i="29"/>
  <c r="N4" i="29" s="1"/>
  <c r="M12" i="29"/>
  <c r="M4" i="29" s="1"/>
  <c r="L12" i="29"/>
  <c r="L11" i="29" s="1"/>
  <c r="K12" i="29"/>
  <c r="K11" i="29" s="1"/>
  <c r="J12" i="29"/>
  <c r="I12" i="29"/>
  <c r="H12" i="29"/>
  <c r="G12" i="29"/>
  <c r="F12" i="29"/>
  <c r="E12" i="29"/>
  <c r="D12" i="29"/>
  <c r="D11" i="29" s="1"/>
  <c r="W11" i="29"/>
  <c r="T9" i="29"/>
  <c r="S9" i="29"/>
  <c r="R9" i="29"/>
  <c r="K9" i="29"/>
  <c r="D9" i="29"/>
  <c r="W8" i="29"/>
  <c r="V8" i="29"/>
  <c r="U8" i="29"/>
  <c r="P8" i="29"/>
  <c r="O8" i="29"/>
  <c r="G8" i="29"/>
  <c r="F8" i="29"/>
  <c r="T7" i="29"/>
  <c r="S7" i="29"/>
  <c r="L7" i="29"/>
  <c r="K7" i="29"/>
  <c r="J7" i="29"/>
  <c r="I7" i="29"/>
  <c r="D7" i="29"/>
  <c r="W6" i="29"/>
  <c r="P6" i="29"/>
  <c r="O6" i="29"/>
  <c r="N6" i="29"/>
  <c r="G6" i="29"/>
  <c r="T5" i="29"/>
  <c r="S5" i="29"/>
  <c r="R5" i="29"/>
  <c r="Q5" i="29"/>
  <c r="L5" i="29"/>
  <c r="K5" i="29"/>
  <c r="W4" i="29"/>
  <c r="V4" i="29"/>
  <c r="P4" i="29"/>
  <c r="O4" i="29"/>
  <c r="H4" i="29"/>
  <c r="G4" i="29"/>
  <c r="F4" i="29"/>
  <c r="E4" i="29"/>
  <c r="C73" i="29"/>
  <c r="C72" i="29"/>
  <c r="C70" i="29"/>
  <c r="C17" i="29"/>
  <c r="C9" i="29" s="1"/>
  <c r="C16" i="29"/>
  <c r="C71" i="29"/>
  <c r="C14" i="29"/>
  <c r="C6" i="29" s="1"/>
  <c r="C13" i="29"/>
  <c r="C5" i="29" s="1"/>
  <c r="C68" i="29"/>
  <c r="C15" i="29"/>
  <c r="C7" i="29" s="1"/>
  <c r="B73" i="29"/>
  <c r="B70" i="29"/>
  <c r="B17" i="29"/>
  <c r="B9" i="29" s="1"/>
  <c r="B15" i="29"/>
  <c r="B12" i="29"/>
  <c r="B4" i="29" s="1"/>
  <c r="B68" i="29"/>
  <c r="B13" i="29"/>
  <c r="B5" i="29" s="1"/>
  <c r="B14" i="29"/>
  <c r="B6" i="29" s="1"/>
  <c r="B71" i="29"/>
  <c r="W28" i="25"/>
  <c r="W28" i="28" s="1"/>
  <c r="V28" i="25"/>
  <c r="V28" i="28" s="1"/>
  <c r="U28" i="25"/>
  <c r="U28" i="28" s="1"/>
  <c r="T28" i="25"/>
  <c r="T28" i="28" s="1"/>
  <c r="S28" i="25"/>
  <c r="S28" i="28" s="1"/>
  <c r="R28" i="25"/>
  <c r="R28" i="28" s="1"/>
  <c r="W27" i="25"/>
  <c r="W27" i="28" s="1"/>
  <c r="V27" i="25"/>
  <c r="V27" i="28" s="1"/>
  <c r="U27" i="25"/>
  <c r="U27" i="28" s="1"/>
  <c r="T27" i="25"/>
  <c r="T27" i="28" s="1"/>
  <c r="S27" i="25"/>
  <c r="S27" i="28" s="1"/>
  <c r="R27" i="25"/>
  <c r="R27" i="28" s="1"/>
  <c r="W15" i="25"/>
  <c r="W15" i="28" s="1"/>
  <c r="V15" i="25"/>
  <c r="V15" i="28" s="1"/>
  <c r="U15" i="25"/>
  <c r="U15" i="28" s="1"/>
  <c r="T15" i="25"/>
  <c r="T15" i="28" s="1"/>
  <c r="S15" i="25"/>
  <c r="S15" i="28" s="1"/>
  <c r="R15" i="25"/>
  <c r="R15" i="28" s="1"/>
  <c r="U10" i="24"/>
  <c r="R5" i="23"/>
  <c r="W33" i="25"/>
  <c r="W33" i="28" s="1"/>
  <c r="V33" i="25"/>
  <c r="V33" i="28" s="1"/>
  <c r="U33" i="25"/>
  <c r="U33" i="28" s="1"/>
  <c r="T33" i="25"/>
  <c r="T33" i="28" s="1"/>
  <c r="S33" i="25"/>
  <c r="S33" i="28" s="1"/>
  <c r="R33" i="25"/>
  <c r="R33" i="28" s="1"/>
  <c r="S29" i="22"/>
  <c r="W26" i="25"/>
  <c r="W26" i="28" s="1"/>
  <c r="V26" i="25"/>
  <c r="V26" i="28" s="1"/>
  <c r="U26" i="25"/>
  <c r="U26" i="28" s="1"/>
  <c r="T26" i="25"/>
  <c r="T26" i="28" s="1"/>
  <c r="S26" i="25"/>
  <c r="S26" i="28" s="1"/>
  <c r="R26" i="25"/>
  <c r="R26" i="28" s="1"/>
  <c r="W25" i="25"/>
  <c r="W25" i="28" s="1"/>
  <c r="V25" i="25"/>
  <c r="V25" i="28" s="1"/>
  <c r="U25" i="25"/>
  <c r="U25" i="28" s="1"/>
  <c r="T25" i="25"/>
  <c r="T25" i="28" s="1"/>
  <c r="S25" i="25"/>
  <c r="S25" i="28" s="1"/>
  <c r="R25" i="25"/>
  <c r="R25" i="28" s="1"/>
  <c r="W23" i="25"/>
  <c r="U22" i="25"/>
  <c r="W19" i="22"/>
  <c r="W18" i="25"/>
  <c r="W18" i="28" s="1"/>
  <c r="V18" i="25"/>
  <c r="V18" i="28" s="1"/>
  <c r="U18" i="25"/>
  <c r="U18" i="28" s="1"/>
  <c r="T18" i="25"/>
  <c r="T18" i="28" s="1"/>
  <c r="S18" i="25"/>
  <c r="S18" i="28" s="1"/>
  <c r="R18" i="25"/>
  <c r="R18" i="28" s="1"/>
  <c r="U16" i="22"/>
  <c r="R16" i="22"/>
  <c r="W14" i="25"/>
  <c r="W14" i="28" s="1"/>
  <c r="V14" i="25"/>
  <c r="V14" i="28" s="1"/>
  <c r="U14" i="25"/>
  <c r="U14" i="28" s="1"/>
  <c r="T14" i="25"/>
  <c r="T14" i="28" s="1"/>
  <c r="S14" i="25"/>
  <c r="S14" i="28" s="1"/>
  <c r="R14" i="25"/>
  <c r="R14" i="28" s="1"/>
  <c r="W13" i="25"/>
  <c r="W13" i="28" s="1"/>
  <c r="V13" i="25"/>
  <c r="V13" i="28" s="1"/>
  <c r="U13" i="25"/>
  <c r="U13" i="28" s="1"/>
  <c r="T13" i="25"/>
  <c r="T13" i="28" s="1"/>
  <c r="S13" i="25"/>
  <c r="S13" i="28" s="1"/>
  <c r="R13" i="25"/>
  <c r="R13" i="28" s="1"/>
  <c r="W12" i="25"/>
  <c r="W12" i="28" s="1"/>
  <c r="V12" i="25"/>
  <c r="V12" i="28" s="1"/>
  <c r="U12" i="25"/>
  <c r="U12" i="28" s="1"/>
  <c r="T12" i="25"/>
  <c r="T12" i="28" s="1"/>
  <c r="S12" i="25"/>
  <c r="S12" i="28" s="1"/>
  <c r="R12" i="25"/>
  <c r="R12" i="28" s="1"/>
  <c r="W11" i="25"/>
  <c r="W11" i="28" s="1"/>
  <c r="V11" i="25"/>
  <c r="V11" i="28" s="1"/>
  <c r="U11" i="25"/>
  <c r="U11" i="28" s="1"/>
  <c r="T11" i="25"/>
  <c r="T11" i="28" s="1"/>
  <c r="S11" i="25"/>
  <c r="S11" i="28" s="1"/>
  <c r="R11" i="25"/>
  <c r="R11" i="28" s="1"/>
  <c r="W10" i="25"/>
  <c r="U9" i="25"/>
  <c r="S8" i="25"/>
  <c r="T4" i="22"/>
  <c r="V33" i="21"/>
  <c r="T32" i="21"/>
  <c r="R31" i="21"/>
  <c r="T27" i="21"/>
  <c r="R18" i="21"/>
  <c r="T15" i="21"/>
  <c r="T7" i="21"/>
  <c r="R6" i="21"/>
  <c r="W33" i="21"/>
  <c r="U33" i="21"/>
  <c r="V32" i="21"/>
  <c r="U32" i="21"/>
  <c r="S32" i="21"/>
  <c r="T31" i="21"/>
  <c r="S31" i="21"/>
  <c r="W30" i="21"/>
  <c r="R30" i="21"/>
  <c r="W27" i="21"/>
  <c r="V27" i="21"/>
  <c r="U27" i="21"/>
  <c r="S27" i="21"/>
  <c r="V26" i="21"/>
  <c r="U26" i="21"/>
  <c r="T26" i="21"/>
  <c r="S26" i="21"/>
  <c r="W25" i="21"/>
  <c r="T25" i="21"/>
  <c r="S25" i="21"/>
  <c r="R25" i="21"/>
  <c r="W24" i="21"/>
  <c r="U24" i="21"/>
  <c r="R24" i="21"/>
  <c r="W23" i="21"/>
  <c r="V23" i="21"/>
  <c r="U23" i="21"/>
  <c r="S23" i="21"/>
  <c r="V22" i="21"/>
  <c r="U22" i="21"/>
  <c r="T22" i="21"/>
  <c r="S22" i="21"/>
  <c r="W21" i="21"/>
  <c r="T21" i="21"/>
  <c r="S21" i="21"/>
  <c r="R21" i="21"/>
  <c r="W20" i="21"/>
  <c r="U20" i="21"/>
  <c r="R20" i="21"/>
  <c r="W19" i="20"/>
  <c r="W17" i="21"/>
  <c r="W16" i="20"/>
  <c r="V15" i="21"/>
  <c r="U15" i="21"/>
  <c r="S15" i="21"/>
  <c r="T14" i="21"/>
  <c r="S14" i="21"/>
  <c r="W13" i="21"/>
  <c r="V13" i="21"/>
  <c r="R13" i="21"/>
  <c r="W12" i="21"/>
  <c r="U12" i="21"/>
  <c r="V11" i="21"/>
  <c r="U11" i="21"/>
  <c r="S11" i="21"/>
  <c r="U10" i="21"/>
  <c r="T10" i="21"/>
  <c r="S10" i="21"/>
  <c r="W9" i="21"/>
  <c r="R9" i="21"/>
  <c r="W8" i="21"/>
  <c r="U8" i="21"/>
  <c r="V7" i="21"/>
  <c r="U7" i="21"/>
  <c r="T7" i="24"/>
  <c r="S7" i="21"/>
  <c r="T6" i="21"/>
  <c r="S6" i="21"/>
  <c r="W5" i="21"/>
  <c r="R5" i="21"/>
  <c r="R33" i="23"/>
  <c r="T30" i="23"/>
  <c r="R26" i="23"/>
  <c r="V24" i="23"/>
  <c r="V21" i="23"/>
  <c r="U18" i="23"/>
  <c r="T18" i="23"/>
  <c r="R17" i="23"/>
  <c r="T16" i="19"/>
  <c r="T14" i="23"/>
  <c r="R14" i="23"/>
  <c r="R13" i="23"/>
  <c r="V12" i="23"/>
  <c r="V11" i="23"/>
  <c r="T11" i="23"/>
  <c r="T10" i="23"/>
  <c r="R10" i="23"/>
  <c r="R9" i="23"/>
  <c r="V8" i="21"/>
  <c r="V7" i="23"/>
  <c r="T6" i="23"/>
  <c r="S4" i="19"/>
  <c r="U29" i="18"/>
  <c r="T29" i="18"/>
  <c r="W29" i="18"/>
  <c r="R29" i="18"/>
  <c r="R19" i="18"/>
  <c r="T19" i="18"/>
  <c r="S19" i="18"/>
  <c r="V19" i="18"/>
  <c r="T16" i="18"/>
  <c r="S16" i="18"/>
  <c r="W16" i="18"/>
  <c r="V16" i="18"/>
  <c r="R16" i="18"/>
  <c r="U16" i="18"/>
  <c r="W4" i="18"/>
  <c r="W3" i="18" s="1"/>
  <c r="V4" i="18"/>
  <c r="V3" i="18" s="1"/>
  <c r="U4" i="18"/>
  <c r="U3" i="18" s="1"/>
  <c r="W28" i="14"/>
  <c r="W28" i="17" s="1"/>
  <c r="V28" i="14"/>
  <c r="V28" i="17" s="1"/>
  <c r="U28" i="14"/>
  <c r="U28" i="17" s="1"/>
  <c r="T28" i="14"/>
  <c r="T28" i="17" s="1"/>
  <c r="S28" i="14"/>
  <c r="S28" i="17" s="1"/>
  <c r="R28" i="14"/>
  <c r="R28" i="17" s="1"/>
  <c r="W27" i="14"/>
  <c r="W27" i="17" s="1"/>
  <c r="V27" i="14"/>
  <c r="V27" i="17" s="1"/>
  <c r="U27" i="14"/>
  <c r="U27" i="17" s="1"/>
  <c r="T27" i="14"/>
  <c r="T27" i="17" s="1"/>
  <c r="S27" i="14"/>
  <c r="S27" i="17" s="1"/>
  <c r="R27" i="14"/>
  <c r="R27" i="17" s="1"/>
  <c r="W15" i="14"/>
  <c r="W15" i="17" s="1"/>
  <c r="V15" i="14"/>
  <c r="V15" i="17" s="1"/>
  <c r="U15" i="14"/>
  <c r="U15" i="17" s="1"/>
  <c r="T15" i="14"/>
  <c r="T15" i="17" s="1"/>
  <c r="S15" i="14"/>
  <c r="S15" i="17" s="1"/>
  <c r="R15" i="14"/>
  <c r="R15" i="17" s="1"/>
  <c r="S30" i="13"/>
  <c r="L14" i="24"/>
  <c r="D14" i="24"/>
  <c r="K13" i="24"/>
  <c r="C13" i="24"/>
  <c r="J12" i="24"/>
  <c r="Q11" i="24"/>
  <c r="I11" i="24"/>
  <c r="P10" i="24"/>
  <c r="H10" i="24"/>
  <c r="O9" i="24"/>
  <c r="G9" i="24"/>
  <c r="N8" i="24"/>
  <c r="F8" i="24"/>
  <c r="M7" i="24"/>
  <c r="E7" i="24"/>
  <c r="N6" i="24"/>
  <c r="L6" i="24"/>
  <c r="D6" i="24"/>
  <c r="K5" i="24"/>
  <c r="C5" i="24"/>
  <c r="L14" i="23"/>
  <c r="D14" i="23"/>
  <c r="K13" i="23"/>
  <c r="C13" i="23"/>
  <c r="J12" i="23"/>
  <c r="Q11" i="23"/>
  <c r="I11" i="23"/>
  <c r="P10" i="23"/>
  <c r="H10" i="23"/>
  <c r="O9" i="23"/>
  <c r="G9" i="23"/>
  <c r="N8" i="23"/>
  <c r="F8" i="23"/>
  <c r="M7" i="23"/>
  <c r="E7" i="23"/>
  <c r="N6" i="23"/>
  <c r="L6" i="23"/>
  <c r="D6" i="23"/>
  <c r="K5" i="23"/>
  <c r="C5" i="23"/>
  <c r="W33" i="14"/>
  <c r="W33" i="17" s="1"/>
  <c r="V33" i="14"/>
  <c r="V33" i="17" s="1"/>
  <c r="U33" i="14"/>
  <c r="U33" i="17" s="1"/>
  <c r="T33" i="14"/>
  <c r="T33" i="17" s="1"/>
  <c r="S33" i="14"/>
  <c r="S33" i="17" s="1"/>
  <c r="R33" i="14"/>
  <c r="R33" i="17" s="1"/>
  <c r="S29" i="11"/>
  <c r="W26" i="14"/>
  <c r="W26" i="17" s="1"/>
  <c r="V26" i="14"/>
  <c r="V26" i="17" s="1"/>
  <c r="U26" i="14"/>
  <c r="U26" i="17" s="1"/>
  <c r="T26" i="14"/>
  <c r="T26" i="17" s="1"/>
  <c r="S26" i="14"/>
  <c r="S26" i="17" s="1"/>
  <c r="R26" i="14"/>
  <c r="R26" i="17" s="1"/>
  <c r="W25" i="14"/>
  <c r="W25" i="17" s="1"/>
  <c r="V25" i="14"/>
  <c r="V25" i="17" s="1"/>
  <c r="U25" i="14"/>
  <c r="U25" i="17" s="1"/>
  <c r="T25" i="14"/>
  <c r="T25" i="17" s="1"/>
  <c r="S25" i="14"/>
  <c r="S25" i="17" s="1"/>
  <c r="R25" i="14"/>
  <c r="R25" i="17" s="1"/>
  <c r="R19" i="11"/>
  <c r="W18" i="14"/>
  <c r="W18" i="17" s="1"/>
  <c r="U18" i="14"/>
  <c r="U18" i="17" s="1"/>
  <c r="T18" i="14"/>
  <c r="T18" i="17" s="1"/>
  <c r="S18" i="14"/>
  <c r="S18" i="17" s="1"/>
  <c r="R18" i="14"/>
  <c r="R18" i="17" s="1"/>
  <c r="U16" i="11"/>
  <c r="S16" i="11"/>
  <c r="W14" i="14"/>
  <c r="W14" i="17" s="1"/>
  <c r="V14" i="14"/>
  <c r="V14" i="17" s="1"/>
  <c r="U14" i="14"/>
  <c r="U14" i="17" s="1"/>
  <c r="T14" i="14"/>
  <c r="T14" i="17" s="1"/>
  <c r="S14" i="14"/>
  <c r="S14" i="17" s="1"/>
  <c r="R14" i="14"/>
  <c r="R14" i="17" s="1"/>
  <c r="W13" i="14"/>
  <c r="W13" i="17" s="1"/>
  <c r="V13" i="14"/>
  <c r="V13" i="17" s="1"/>
  <c r="U13" i="14"/>
  <c r="U13" i="17" s="1"/>
  <c r="T13" i="14"/>
  <c r="T13" i="17" s="1"/>
  <c r="S13" i="14"/>
  <c r="S13" i="17" s="1"/>
  <c r="R13" i="14"/>
  <c r="R13" i="17" s="1"/>
  <c r="W12" i="14"/>
  <c r="W12" i="17" s="1"/>
  <c r="V12" i="14"/>
  <c r="V12" i="17" s="1"/>
  <c r="U12" i="14"/>
  <c r="U12" i="17" s="1"/>
  <c r="T12" i="14"/>
  <c r="T12" i="17" s="1"/>
  <c r="S12" i="14"/>
  <c r="S12" i="17" s="1"/>
  <c r="R12" i="14"/>
  <c r="R12" i="17" s="1"/>
  <c r="W11" i="14"/>
  <c r="W11" i="17" s="1"/>
  <c r="V11" i="14"/>
  <c r="V11" i="17" s="1"/>
  <c r="U11" i="14"/>
  <c r="U11" i="17" s="1"/>
  <c r="T11" i="14"/>
  <c r="T11" i="17" s="1"/>
  <c r="S11" i="14"/>
  <c r="S11" i="17" s="1"/>
  <c r="R11" i="14"/>
  <c r="R11" i="17" s="1"/>
  <c r="W4" i="11"/>
  <c r="R32" i="10"/>
  <c r="V30" i="10"/>
  <c r="R23" i="10"/>
  <c r="V17" i="10"/>
  <c r="R15" i="10"/>
  <c r="V13" i="10"/>
  <c r="T12" i="10"/>
  <c r="R11" i="10"/>
  <c r="V9" i="10"/>
  <c r="T8" i="10"/>
  <c r="R7" i="10"/>
  <c r="V5" i="10"/>
  <c r="W29" i="9"/>
  <c r="W31" i="10"/>
  <c r="R31" i="10"/>
  <c r="U30" i="10"/>
  <c r="S30" i="10"/>
  <c r="V25" i="10"/>
  <c r="W24" i="10"/>
  <c r="T24" i="10"/>
  <c r="U19" i="9"/>
  <c r="W18" i="10"/>
  <c r="R18" i="10"/>
  <c r="U17" i="10"/>
  <c r="W16" i="9"/>
  <c r="W15" i="10"/>
  <c r="U15" i="10"/>
  <c r="T15" i="10"/>
  <c r="S15" i="10"/>
  <c r="U14" i="10"/>
  <c r="S14" i="13"/>
  <c r="R14" i="10"/>
  <c r="W13" i="10"/>
  <c r="S13" i="10"/>
  <c r="W12" i="10"/>
  <c r="V12" i="10"/>
  <c r="U12" i="10"/>
  <c r="W11" i="10"/>
  <c r="U11" i="10"/>
  <c r="T11" i="10"/>
  <c r="S11" i="10"/>
  <c r="U10" i="10"/>
  <c r="S10" i="10"/>
  <c r="R10" i="10"/>
  <c r="W9" i="10"/>
  <c r="S9" i="10"/>
  <c r="W8" i="13"/>
  <c r="V8" i="10"/>
  <c r="U8" i="10"/>
  <c r="W7" i="10"/>
  <c r="U7" i="10"/>
  <c r="T7" i="10"/>
  <c r="S7" i="10"/>
  <c r="U6" i="10"/>
  <c r="S6" i="10"/>
  <c r="R6" i="10"/>
  <c r="W5" i="10"/>
  <c r="S5" i="10"/>
  <c r="N33" i="13"/>
  <c r="F33" i="13"/>
  <c r="N32" i="13"/>
  <c r="F32" i="13"/>
  <c r="N31" i="13"/>
  <c r="F31" i="13"/>
  <c r="N30" i="13"/>
  <c r="F30" i="13"/>
  <c r="N26" i="13"/>
  <c r="F26" i="13"/>
  <c r="N25" i="13"/>
  <c r="M25" i="13"/>
  <c r="F25" i="13"/>
  <c r="N24" i="13"/>
  <c r="F24" i="13"/>
  <c r="N23" i="13"/>
  <c r="K23" i="13"/>
  <c r="F23" i="13"/>
  <c r="N22" i="13"/>
  <c r="F22" i="13"/>
  <c r="B22" i="13"/>
  <c r="N21" i="13"/>
  <c r="I21" i="13"/>
  <c r="F21" i="13"/>
  <c r="N20" i="13"/>
  <c r="F20" i="13"/>
  <c r="N18" i="13"/>
  <c r="F18" i="13"/>
  <c r="N17" i="13"/>
  <c r="F17" i="13"/>
  <c r="E17" i="13"/>
  <c r="N14" i="13"/>
  <c r="F14" i="13"/>
  <c r="N13" i="13"/>
  <c r="F13" i="13"/>
  <c r="N12" i="13"/>
  <c r="F12" i="13"/>
  <c r="N11" i="13"/>
  <c r="F11" i="13"/>
  <c r="N10" i="13"/>
  <c r="F10" i="13"/>
  <c r="N9" i="13"/>
  <c r="F9" i="13"/>
  <c r="N8" i="13"/>
  <c r="F8" i="13"/>
  <c r="N7" i="13"/>
  <c r="F7" i="13"/>
  <c r="N6" i="13"/>
  <c r="J6" i="13"/>
  <c r="F6" i="13"/>
  <c r="N5" i="13"/>
  <c r="F5" i="13"/>
  <c r="U33" i="12"/>
  <c r="S32" i="12"/>
  <c r="W31" i="12"/>
  <c r="R29" i="8"/>
  <c r="V26" i="12"/>
  <c r="U26" i="12"/>
  <c r="T25" i="12"/>
  <c r="R24" i="12"/>
  <c r="S21" i="12"/>
  <c r="U19" i="8"/>
  <c r="S16" i="8"/>
  <c r="R16" i="8"/>
  <c r="V15" i="10"/>
  <c r="V14" i="12"/>
  <c r="T14" i="10"/>
  <c r="T13" i="12"/>
  <c r="R13" i="10"/>
  <c r="R12" i="12"/>
  <c r="V11" i="10"/>
  <c r="V10" i="12"/>
  <c r="U10" i="12"/>
  <c r="T10" i="10"/>
  <c r="T9" i="12"/>
  <c r="R9" i="10"/>
  <c r="R8" i="12"/>
  <c r="V7" i="10"/>
  <c r="T6" i="10"/>
  <c r="S5" i="12"/>
  <c r="R5" i="10"/>
  <c r="W4" i="8"/>
  <c r="M33" i="12"/>
  <c r="I33" i="12"/>
  <c r="E33" i="12"/>
  <c r="Q32" i="12"/>
  <c r="N32" i="12"/>
  <c r="M32" i="12"/>
  <c r="I32" i="12"/>
  <c r="E32" i="12"/>
  <c r="Q31" i="12"/>
  <c r="M31" i="12"/>
  <c r="I31" i="12"/>
  <c r="E31" i="12"/>
  <c r="Q30" i="12"/>
  <c r="M30" i="12"/>
  <c r="I30" i="12"/>
  <c r="E30" i="12"/>
  <c r="J28" i="12"/>
  <c r="Q26" i="12"/>
  <c r="M26" i="12"/>
  <c r="I26" i="12"/>
  <c r="E26" i="12"/>
  <c r="Q25" i="12"/>
  <c r="M25" i="12"/>
  <c r="I25" i="12"/>
  <c r="E25" i="12"/>
  <c r="Q24" i="12"/>
  <c r="M24" i="12"/>
  <c r="I24" i="12"/>
  <c r="F24" i="12"/>
  <c r="E24" i="12"/>
  <c r="Q23" i="12"/>
  <c r="M23" i="12"/>
  <c r="I23" i="12"/>
  <c r="E23" i="12"/>
  <c r="Q22" i="12"/>
  <c r="M22" i="12"/>
  <c r="I22" i="12"/>
  <c r="E22" i="12"/>
  <c r="Q21" i="12"/>
  <c r="M21" i="12"/>
  <c r="I21" i="12"/>
  <c r="E21" i="12"/>
  <c r="Q20" i="12"/>
  <c r="M20" i="12"/>
  <c r="I20" i="12"/>
  <c r="E20" i="12"/>
  <c r="Q18" i="12"/>
  <c r="M18" i="12"/>
  <c r="I18" i="12"/>
  <c r="E18" i="12"/>
  <c r="Q17" i="12"/>
  <c r="O17" i="12"/>
  <c r="M17" i="12"/>
  <c r="I17" i="12"/>
  <c r="E17" i="12"/>
  <c r="Q14" i="12"/>
  <c r="M14" i="12"/>
  <c r="I14" i="12"/>
  <c r="E14" i="12"/>
  <c r="Q13" i="12"/>
  <c r="M13" i="12"/>
  <c r="I13" i="12"/>
  <c r="F13" i="12"/>
  <c r="E13" i="12"/>
  <c r="Q12" i="12"/>
  <c r="M12" i="12"/>
  <c r="I12" i="12"/>
  <c r="E12" i="12"/>
  <c r="Q11" i="12"/>
  <c r="M11" i="12"/>
  <c r="I11" i="12"/>
  <c r="E11" i="12"/>
  <c r="B11" i="12"/>
  <c r="Q10" i="12"/>
  <c r="M10" i="12"/>
  <c r="K10" i="12"/>
  <c r="I10" i="12"/>
  <c r="E10" i="12"/>
  <c r="C10" i="12"/>
  <c r="Q9" i="12"/>
  <c r="M9" i="12"/>
  <c r="J9" i="12"/>
  <c r="I9" i="12"/>
  <c r="E9" i="12"/>
  <c r="Q8" i="12"/>
  <c r="M8" i="12"/>
  <c r="I8" i="12"/>
  <c r="E8" i="12"/>
  <c r="Q7" i="12"/>
  <c r="M7" i="12"/>
  <c r="I7" i="12"/>
  <c r="E7" i="12"/>
  <c r="Q6" i="12"/>
  <c r="O6" i="12"/>
  <c r="M6" i="12"/>
  <c r="I6" i="12"/>
  <c r="G6" i="12"/>
  <c r="E6" i="12"/>
  <c r="Q5" i="12"/>
  <c r="N5" i="12"/>
  <c r="M5" i="12"/>
  <c r="I5" i="12"/>
  <c r="F5" i="12"/>
  <c r="E5" i="12"/>
  <c r="W29" i="7"/>
  <c r="U29" i="7"/>
  <c r="S29" i="7"/>
  <c r="W19" i="7"/>
  <c r="S19" i="7"/>
  <c r="V16" i="7"/>
  <c r="R16" i="7"/>
  <c r="U16" i="7"/>
  <c r="T16" i="7"/>
  <c r="S16" i="7"/>
  <c r="W9" i="14"/>
  <c r="W15" i="7"/>
  <c r="W15" i="12" s="1"/>
  <c r="U15" i="7"/>
  <c r="S15" i="7"/>
  <c r="W4" i="7"/>
  <c r="W3" i="7" s="1"/>
  <c r="D22" i="12"/>
  <c r="L11" i="12"/>
  <c r="H7" i="12"/>
  <c r="W119" i="6"/>
  <c r="W173" i="6" s="1"/>
  <c r="V119" i="6"/>
  <c r="V149" i="6" s="1"/>
  <c r="U119" i="6"/>
  <c r="U173" i="6" s="1"/>
  <c r="T119" i="6"/>
  <c r="T173" i="6" s="1"/>
  <c r="S119" i="6"/>
  <c r="S173" i="6" s="1"/>
  <c r="R119" i="6"/>
  <c r="R173" i="6" s="1"/>
  <c r="Q119" i="6"/>
  <c r="Q149" i="6" s="1"/>
  <c r="P119" i="6"/>
  <c r="P149" i="6" s="1"/>
  <c r="O119" i="6"/>
  <c r="O173" i="6" s="1"/>
  <c r="N119" i="6"/>
  <c r="N149" i="6" s="1"/>
  <c r="M119" i="6"/>
  <c r="M173" i="6" s="1"/>
  <c r="L119" i="6"/>
  <c r="L173" i="6" s="1"/>
  <c r="K119" i="6"/>
  <c r="K173" i="6" s="1"/>
  <c r="J119" i="6"/>
  <c r="J173" i="6" s="1"/>
  <c r="I119" i="6"/>
  <c r="I149" i="6" s="1"/>
  <c r="H119" i="6"/>
  <c r="H149" i="6" s="1"/>
  <c r="G119" i="6"/>
  <c r="G173" i="6" s="1"/>
  <c r="F119" i="6"/>
  <c r="F149" i="6" s="1"/>
  <c r="E119" i="6"/>
  <c r="E173" i="6" s="1"/>
  <c r="D119" i="6"/>
  <c r="D173" i="6" s="1"/>
  <c r="C119" i="6"/>
  <c r="C173" i="6" s="1"/>
  <c r="V105" i="6"/>
  <c r="U105" i="6"/>
  <c r="Q105" i="6"/>
  <c r="P105" i="6"/>
  <c r="N105" i="6"/>
  <c r="M105" i="6"/>
  <c r="I105" i="6"/>
  <c r="H105" i="6"/>
  <c r="F105" i="6"/>
  <c r="E105" i="6"/>
  <c r="W95" i="6"/>
  <c r="V95" i="6"/>
  <c r="U95" i="6"/>
  <c r="T95" i="6"/>
  <c r="S95" i="6"/>
  <c r="R95" i="6"/>
  <c r="Q95" i="6"/>
  <c r="P95" i="6"/>
  <c r="O95" i="6"/>
  <c r="N95" i="6"/>
  <c r="M95" i="6"/>
  <c r="L95" i="6"/>
  <c r="K95" i="6"/>
  <c r="J95" i="6"/>
  <c r="I95" i="6"/>
  <c r="H95" i="6"/>
  <c r="G95" i="6"/>
  <c r="F95" i="6"/>
  <c r="E95" i="6"/>
  <c r="D95" i="6"/>
  <c r="C95" i="6"/>
  <c r="S105" i="6"/>
  <c r="R105" i="6"/>
  <c r="O105" i="6"/>
  <c r="L105" i="6"/>
  <c r="K105" i="6"/>
  <c r="J105" i="6"/>
  <c r="G105" i="6"/>
  <c r="D105" i="6"/>
  <c r="C105" i="6"/>
  <c r="B105" i="6"/>
  <c r="U4" i="29" l="1"/>
  <c r="U6" i="29"/>
  <c r="U11" i="29"/>
  <c r="V6" i="29"/>
  <c r="R7" i="29"/>
  <c r="V11" i="29"/>
  <c r="J11" i="29"/>
  <c r="N11" i="29"/>
  <c r="W9" i="29"/>
  <c r="O11" i="29"/>
  <c r="G5" i="29"/>
  <c r="W5" i="29"/>
  <c r="S4" i="29"/>
  <c r="W7" i="29"/>
  <c r="W3" i="29" s="1"/>
  <c r="S6" i="29"/>
  <c r="S8" i="29"/>
  <c r="K4" i="29"/>
  <c r="S11" i="29"/>
  <c r="H173" i="6"/>
  <c r="P173" i="6"/>
  <c r="R4" i="29"/>
  <c r="V7" i="29"/>
  <c r="F11" i="29"/>
  <c r="J4" i="29"/>
  <c r="V5" i="29"/>
  <c r="N5" i="29"/>
  <c r="R8" i="29"/>
  <c r="R6" i="29"/>
  <c r="R3" i="32" s="1"/>
  <c r="V9" i="29"/>
  <c r="V3" i="35" s="1"/>
  <c r="R11" i="29"/>
  <c r="T3" i="33"/>
  <c r="T5" i="34"/>
  <c r="T5" i="30"/>
  <c r="V3" i="32"/>
  <c r="G149" i="6"/>
  <c r="O149" i="6"/>
  <c r="W149" i="6"/>
  <c r="F173" i="6"/>
  <c r="N173" i="6"/>
  <c r="V173" i="6"/>
  <c r="J149" i="6"/>
  <c r="R149" i="6"/>
  <c r="I173" i="6"/>
  <c r="Q173" i="6"/>
  <c r="C149" i="6"/>
  <c r="K149" i="6"/>
  <c r="S149" i="6"/>
  <c r="D149" i="6"/>
  <c r="L149" i="6"/>
  <c r="T149" i="6"/>
  <c r="E149" i="6"/>
  <c r="M149" i="6"/>
  <c r="U149" i="6"/>
  <c r="G107" i="6"/>
  <c r="W17" i="12"/>
  <c r="W16" i="8"/>
  <c r="W107" i="6"/>
  <c r="W105" i="6"/>
  <c r="O107" i="6"/>
  <c r="V107" i="6"/>
  <c r="I107" i="6"/>
  <c r="D107" i="6"/>
  <c r="J107" i="6"/>
  <c r="L107" i="6"/>
  <c r="F107" i="6"/>
  <c r="Q107" i="6"/>
  <c r="N107" i="6"/>
  <c r="T107" i="6"/>
  <c r="R107" i="6"/>
  <c r="T105" i="6"/>
  <c r="E107" i="6"/>
  <c r="M107" i="6"/>
  <c r="U107" i="6"/>
  <c r="H107" i="6"/>
  <c r="P107" i="6"/>
  <c r="C107" i="6"/>
  <c r="K107" i="6"/>
  <c r="S107" i="6"/>
  <c r="R15" i="7"/>
  <c r="R15" i="13" s="1"/>
  <c r="R4" i="7"/>
  <c r="R3" i="7" s="1"/>
  <c r="D11" i="12"/>
  <c r="L30" i="12"/>
  <c r="S29" i="8"/>
  <c r="S29" i="12" s="1"/>
  <c r="W17" i="10"/>
  <c r="R30" i="13"/>
  <c r="R29" i="9"/>
  <c r="R30" i="10"/>
  <c r="T31" i="13"/>
  <c r="T31" i="10"/>
  <c r="V32" i="13"/>
  <c r="V32" i="10"/>
  <c r="E28" i="12"/>
  <c r="M28" i="12"/>
  <c r="T4" i="8"/>
  <c r="T5" i="12"/>
  <c r="V4" i="8"/>
  <c r="V6" i="12"/>
  <c r="R16" i="12"/>
  <c r="W29" i="13"/>
  <c r="L8" i="13"/>
  <c r="D32" i="13"/>
  <c r="T20" i="13"/>
  <c r="V21" i="13"/>
  <c r="V19" i="9"/>
  <c r="R23" i="13"/>
  <c r="T24" i="13"/>
  <c r="V25" i="13"/>
  <c r="R28" i="13"/>
  <c r="R27" i="10"/>
  <c r="S16" i="12"/>
  <c r="U4" i="9"/>
  <c r="U5" i="13"/>
  <c r="U5" i="10"/>
  <c r="W6" i="13"/>
  <c r="W4" i="9"/>
  <c r="W6" i="10"/>
  <c r="S8" i="13"/>
  <c r="S8" i="10"/>
  <c r="U9" i="13"/>
  <c r="U9" i="10"/>
  <c r="W10" i="13"/>
  <c r="W10" i="10"/>
  <c r="S12" i="13"/>
  <c r="S12" i="10"/>
  <c r="U13" i="13"/>
  <c r="U13" i="10"/>
  <c r="W14" i="13"/>
  <c r="W14" i="10"/>
  <c r="R16" i="9"/>
  <c r="R17" i="13"/>
  <c r="R17" i="10"/>
  <c r="T18" i="13"/>
  <c r="T18" i="10"/>
  <c r="P7" i="12"/>
  <c r="P13" i="12"/>
  <c r="H26" i="12"/>
  <c r="W30" i="12"/>
  <c r="W29" i="8"/>
  <c r="W29" i="12" s="1"/>
  <c r="F28" i="13"/>
  <c r="N28" i="13"/>
  <c r="R29" i="7"/>
  <c r="R29" i="12" s="1"/>
  <c r="W30" i="10"/>
  <c r="S32" i="10"/>
  <c r="T20" i="10"/>
  <c r="R19" i="8"/>
  <c r="R20" i="12"/>
  <c r="T19" i="8"/>
  <c r="T21" i="12"/>
  <c r="V19" i="8"/>
  <c r="V22" i="12"/>
  <c r="P12" i="13"/>
  <c r="V21" i="10"/>
  <c r="S4" i="7"/>
  <c r="S3" i="7" s="1"/>
  <c r="D5" i="12"/>
  <c r="L5" i="12"/>
  <c r="D6" i="12"/>
  <c r="L6" i="12"/>
  <c r="D7" i="12"/>
  <c r="L7" i="12"/>
  <c r="D8" i="12"/>
  <c r="L8" i="12"/>
  <c r="D9" i="12"/>
  <c r="L9" i="12"/>
  <c r="D10" i="12"/>
  <c r="L10" i="12"/>
  <c r="D12" i="12"/>
  <c r="L12" i="12"/>
  <c r="D13" i="12"/>
  <c r="L13" i="12"/>
  <c r="D14" i="12"/>
  <c r="L14" i="12"/>
  <c r="D17" i="12"/>
  <c r="L17" i="12"/>
  <c r="D18" i="12"/>
  <c r="L18" i="12"/>
  <c r="D20" i="12"/>
  <c r="L20" i="12"/>
  <c r="D21" i="12"/>
  <c r="L21" i="12"/>
  <c r="L22" i="12"/>
  <c r="D23" i="12"/>
  <c r="L23" i="12"/>
  <c r="D24" i="12"/>
  <c r="L24" i="12"/>
  <c r="D25" i="12"/>
  <c r="L25" i="12"/>
  <c r="D26" i="12"/>
  <c r="L26" i="12"/>
  <c r="D28" i="12"/>
  <c r="L28" i="12"/>
  <c r="D30" i="12"/>
  <c r="D31" i="12"/>
  <c r="L31" i="12"/>
  <c r="D32" i="12"/>
  <c r="L32" i="12"/>
  <c r="D33" i="12"/>
  <c r="L33" i="12"/>
  <c r="U6" i="12"/>
  <c r="W7" i="12"/>
  <c r="S9" i="12"/>
  <c r="W11" i="12"/>
  <c r="S13" i="12"/>
  <c r="U14" i="12"/>
  <c r="V17" i="12"/>
  <c r="U22" i="12"/>
  <c r="W23" i="12"/>
  <c r="S25" i="12"/>
  <c r="W28" i="12"/>
  <c r="W27" i="12"/>
  <c r="V29" i="8"/>
  <c r="V30" i="12"/>
  <c r="R32" i="12"/>
  <c r="T33" i="12"/>
  <c r="E5" i="13"/>
  <c r="M5" i="13"/>
  <c r="E6" i="13"/>
  <c r="M6" i="13"/>
  <c r="E7" i="13"/>
  <c r="M7" i="13"/>
  <c r="E8" i="13"/>
  <c r="M8" i="13"/>
  <c r="E9" i="13"/>
  <c r="M9" i="13"/>
  <c r="E10" i="13"/>
  <c r="M10" i="13"/>
  <c r="E11" i="13"/>
  <c r="M11" i="13"/>
  <c r="E12" i="13"/>
  <c r="M12" i="13"/>
  <c r="E13" i="13"/>
  <c r="M13" i="13"/>
  <c r="E14" i="13"/>
  <c r="M14" i="13"/>
  <c r="M17" i="13"/>
  <c r="E18" i="13"/>
  <c r="M18" i="13"/>
  <c r="E20" i="13"/>
  <c r="M20" i="13"/>
  <c r="E21" i="13"/>
  <c r="M21" i="13"/>
  <c r="E22" i="13"/>
  <c r="M22" i="13"/>
  <c r="E23" i="13"/>
  <c r="M23" i="13"/>
  <c r="E24" i="13"/>
  <c r="M24" i="13"/>
  <c r="E25" i="13"/>
  <c r="E26" i="13"/>
  <c r="M26" i="13"/>
  <c r="E28" i="13"/>
  <c r="M28" i="13"/>
  <c r="E30" i="13"/>
  <c r="M30" i="13"/>
  <c r="E31" i="13"/>
  <c r="M31" i="13"/>
  <c r="E32" i="13"/>
  <c r="M32" i="13"/>
  <c r="E33" i="13"/>
  <c r="M33" i="13"/>
  <c r="T4" i="9"/>
  <c r="T5" i="13"/>
  <c r="V4" i="9"/>
  <c r="V6" i="13"/>
  <c r="R8" i="13"/>
  <c r="T9" i="13"/>
  <c r="V10" i="13"/>
  <c r="R12" i="13"/>
  <c r="T13" i="13"/>
  <c r="V14" i="13"/>
  <c r="S16" i="9"/>
  <c r="S18" i="13"/>
  <c r="S19" i="9"/>
  <c r="S20" i="13"/>
  <c r="U21" i="13"/>
  <c r="W22" i="13"/>
  <c r="S24" i="13"/>
  <c r="U25" i="13"/>
  <c r="W26" i="13"/>
  <c r="S29" i="9"/>
  <c r="S31" i="13"/>
  <c r="U32" i="13"/>
  <c r="U32" i="10"/>
  <c r="W33" i="13"/>
  <c r="W33" i="10"/>
  <c r="S20" i="10"/>
  <c r="U21" i="10"/>
  <c r="W22" i="10"/>
  <c r="S24" i="10"/>
  <c r="U25" i="10"/>
  <c r="W26" i="10"/>
  <c r="W4" i="14"/>
  <c r="S4" i="11"/>
  <c r="S6" i="14"/>
  <c r="U7" i="14"/>
  <c r="W8" i="14"/>
  <c r="S10" i="14"/>
  <c r="W24" i="13"/>
  <c r="W16" i="7"/>
  <c r="W16" i="13" s="1"/>
  <c r="F6" i="12"/>
  <c r="N6" i="12"/>
  <c r="F7" i="12"/>
  <c r="N7" i="12"/>
  <c r="F8" i="12"/>
  <c r="N8" i="12"/>
  <c r="F9" i="12"/>
  <c r="N9" i="12"/>
  <c r="F10" i="12"/>
  <c r="N10" i="12"/>
  <c r="F11" i="12"/>
  <c r="N11" i="12"/>
  <c r="F12" i="12"/>
  <c r="N12" i="12"/>
  <c r="N13" i="12"/>
  <c r="F14" i="12"/>
  <c r="N14" i="12"/>
  <c r="F17" i="12"/>
  <c r="N17" i="12"/>
  <c r="F18" i="12"/>
  <c r="N18" i="12"/>
  <c r="F20" i="12"/>
  <c r="N20" i="12"/>
  <c r="F21" i="12"/>
  <c r="N21" i="12"/>
  <c r="F22" i="12"/>
  <c r="N22" i="12"/>
  <c r="F23" i="12"/>
  <c r="N23" i="12"/>
  <c r="N24" i="12"/>
  <c r="F25" i="12"/>
  <c r="N25" i="12"/>
  <c r="F26" i="12"/>
  <c r="N26" i="12"/>
  <c r="F28" i="12"/>
  <c r="N28" i="12"/>
  <c r="F30" i="12"/>
  <c r="N30" i="12"/>
  <c r="F31" i="12"/>
  <c r="N31" i="12"/>
  <c r="F32" i="12"/>
  <c r="F33" i="12"/>
  <c r="N33" i="12"/>
  <c r="U4" i="8"/>
  <c r="U5" i="12"/>
  <c r="W6" i="12"/>
  <c r="S8" i="12"/>
  <c r="U9" i="12"/>
  <c r="W10" i="12"/>
  <c r="S12" i="12"/>
  <c r="U13" i="12"/>
  <c r="W14" i="12"/>
  <c r="R18" i="12"/>
  <c r="S19" i="8"/>
  <c r="S19" i="12" s="1"/>
  <c r="S20" i="12"/>
  <c r="U21" i="12"/>
  <c r="W22" i="12"/>
  <c r="S24" i="12"/>
  <c r="U25" i="12"/>
  <c r="W26" i="12"/>
  <c r="R31" i="12"/>
  <c r="T32" i="12"/>
  <c r="V33" i="12"/>
  <c r="G5" i="13"/>
  <c r="O5" i="13"/>
  <c r="G6" i="13"/>
  <c r="O6" i="13"/>
  <c r="G7" i="13"/>
  <c r="O7" i="13"/>
  <c r="G8" i="13"/>
  <c r="O8" i="13"/>
  <c r="G9" i="13"/>
  <c r="O9" i="13"/>
  <c r="G10" i="13"/>
  <c r="O10" i="13"/>
  <c r="G11" i="13"/>
  <c r="O11" i="13"/>
  <c r="G12" i="13"/>
  <c r="O12" i="13"/>
  <c r="G13" i="13"/>
  <c r="O13" i="13"/>
  <c r="G14" i="13"/>
  <c r="O14" i="13"/>
  <c r="G17" i="13"/>
  <c r="O17" i="13"/>
  <c r="G18" i="13"/>
  <c r="O18" i="13"/>
  <c r="G20" i="13"/>
  <c r="O20" i="13"/>
  <c r="G21" i="13"/>
  <c r="O21" i="13"/>
  <c r="G22" i="13"/>
  <c r="O22" i="13"/>
  <c r="G23" i="13"/>
  <c r="O23" i="13"/>
  <c r="G24" i="13"/>
  <c r="O24" i="13"/>
  <c r="G25" i="13"/>
  <c r="O25" i="13"/>
  <c r="G26" i="13"/>
  <c r="O26" i="13"/>
  <c r="G28" i="13"/>
  <c r="O28" i="13"/>
  <c r="G30" i="13"/>
  <c r="O30" i="13"/>
  <c r="G31" i="13"/>
  <c r="O31" i="13"/>
  <c r="G32" i="13"/>
  <c r="O32" i="13"/>
  <c r="G33" i="13"/>
  <c r="O33" i="13"/>
  <c r="V5" i="13"/>
  <c r="R7" i="13"/>
  <c r="T8" i="13"/>
  <c r="V9" i="13"/>
  <c r="R11" i="13"/>
  <c r="T12" i="13"/>
  <c r="V13" i="13"/>
  <c r="S17" i="13"/>
  <c r="U18" i="13"/>
  <c r="U20" i="13"/>
  <c r="W21" i="13"/>
  <c r="S23" i="13"/>
  <c r="U24" i="13"/>
  <c r="W25" i="13"/>
  <c r="S27" i="13"/>
  <c r="S28" i="13"/>
  <c r="U31" i="13"/>
  <c r="W32" i="13"/>
  <c r="U20" i="10"/>
  <c r="W21" i="10"/>
  <c r="S23" i="10"/>
  <c r="U24" i="10"/>
  <c r="W25" i="10"/>
  <c r="S27" i="10"/>
  <c r="T15" i="7"/>
  <c r="T15" i="13" s="1"/>
  <c r="V4" i="7"/>
  <c r="V3" i="7" s="1"/>
  <c r="R19" i="7"/>
  <c r="R27" i="13" s="1"/>
  <c r="T19" i="7"/>
  <c r="T27" i="12" s="1"/>
  <c r="V19" i="7"/>
  <c r="V27" i="12" s="1"/>
  <c r="G5" i="12"/>
  <c r="O5" i="12"/>
  <c r="G7" i="12"/>
  <c r="O7" i="12"/>
  <c r="G8" i="12"/>
  <c r="O8" i="12"/>
  <c r="G9" i="12"/>
  <c r="O9" i="12"/>
  <c r="G10" i="12"/>
  <c r="O10" i="12"/>
  <c r="G11" i="12"/>
  <c r="O11" i="12"/>
  <c r="G12" i="12"/>
  <c r="O12" i="12"/>
  <c r="G13" i="12"/>
  <c r="O13" i="12"/>
  <c r="G14" i="12"/>
  <c r="O14" i="12"/>
  <c r="G17" i="12"/>
  <c r="G18" i="12"/>
  <c r="O18" i="12"/>
  <c r="G20" i="12"/>
  <c r="O20" i="12"/>
  <c r="G21" i="12"/>
  <c r="O21" i="12"/>
  <c r="G22" i="12"/>
  <c r="O22" i="12"/>
  <c r="G23" i="12"/>
  <c r="O23" i="12"/>
  <c r="G24" i="12"/>
  <c r="O24" i="12"/>
  <c r="G25" i="12"/>
  <c r="O25" i="12"/>
  <c r="G26" i="12"/>
  <c r="O26" i="12"/>
  <c r="G28" i="12"/>
  <c r="O28" i="12"/>
  <c r="G30" i="12"/>
  <c r="O30" i="12"/>
  <c r="G31" i="12"/>
  <c r="O31" i="12"/>
  <c r="G32" i="12"/>
  <c r="O32" i="12"/>
  <c r="G33" i="12"/>
  <c r="O33" i="12"/>
  <c r="V5" i="12"/>
  <c r="R7" i="12"/>
  <c r="T8" i="12"/>
  <c r="V9" i="12"/>
  <c r="R11" i="12"/>
  <c r="T12" i="12"/>
  <c r="V13" i="12"/>
  <c r="S18" i="12"/>
  <c r="T20" i="12"/>
  <c r="V21" i="12"/>
  <c r="R23" i="12"/>
  <c r="T24" i="12"/>
  <c r="V25" i="12"/>
  <c r="R28" i="12"/>
  <c r="S31" i="12"/>
  <c r="U32" i="12"/>
  <c r="W33" i="12"/>
  <c r="H5" i="13"/>
  <c r="P5" i="13"/>
  <c r="H6" i="13"/>
  <c r="P6" i="13"/>
  <c r="H7" i="13"/>
  <c r="P7" i="13"/>
  <c r="H8" i="13"/>
  <c r="P8" i="13"/>
  <c r="H9" i="13"/>
  <c r="P9" i="13"/>
  <c r="H10" i="13"/>
  <c r="P10" i="13"/>
  <c r="H11" i="13"/>
  <c r="P11" i="13"/>
  <c r="H12" i="13"/>
  <c r="H13" i="13"/>
  <c r="P13" i="13"/>
  <c r="H14" i="13"/>
  <c r="P14" i="13"/>
  <c r="H17" i="13"/>
  <c r="P17" i="13"/>
  <c r="H18" i="13"/>
  <c r="P18" i="13"/>
  <c r="H20" i="13"/>
  <c r="P20" i="13"/>
  <c r="H21" i="13"/>
  <c r="P21" i="13"/>
  <c r="H22" i="13"/>
  <c r="P22" i="13"/>
  <c r="H23" i="13"/>
  <c r="P23" i="13"/>
  <c r="H24" i="13"/>
  <c r="P24" i="13"/>
  <c r="H25" i="13"/>
  <c r="P25" i="13"/>
  <c r="H26" i="13"/>
  <c r="P26" i="13"/>
  <c r="H28" i="13"/>
  <c r="P28" i="13"/>
  <c r="H30" i="13"/>
  <c r="P30" i="13"/>
  <c r="H31" i="13"/>
  <c r="P31" i="13"/>
  <c r="H32" i="13"/>
  <c r="P32" i="13"/>
  <c r="H33" i="13"/>
  <c r="P33" i="13"/>
  <c r="W5" i="13"/>
  <c r="S7" i="13"/>
  <c r="U8" i="13"/>
  <c r="W9" i="13"/>
  <c r="S11" i="13"/>
  <c r="U12" i="13"/>
  <c r="W13" i="13"/>
  <c r="S15" i="13"/>
  <c r="T16" i="9"/>
  <c r="T17" i="13"/>
  <c r="V16" i="9"/>
  <c r="V18" i="13"/>
  <c r="V20" i="13"/>
  <c r="R22" i="13"/>
  <c r="T23" i="13"/>
  <c r="V24" i="13"/>
  <c r="R26" i="13"/>
  <c r="T28" i="13"/>
  <c r="T29" i="9"/>
  <c r="T30" i="13"/>
  <c r="V29" i="9"/>
  <c r="V31" i="13"/>
  <c r="R33" i="10"/>
  <c r="R33" i="13"/>
  <c r="V20" i="10"/>
  <c r="R22" i="10"/>
  <c r="T23" i="10"/>
  <c r="V24" i="10"/>
  <c r="R26" i="10"/>
  <c r="T27" i="10"/>
  <c r="T21" i="14"/>
  <c r="U19" i="7"/>
  <c r="U19" i="12" s="1"/>
  <c r="H5" i="12"/>
  <c r="P5" i="12"/>
  <c r="H6" i="12"/>
  <c r="P6" i="12"/>
  <c r="H8" i="12"/>
  <c r="P8" i="12"/>
  <c r="H9" i="12"/>
  <c r="P9" i="12"/>
  <c r="H10" i="12"/>
  <c r="P10" i="12"/>
  <c r="H11" i="12"/>
  <c r="P11" i="12"/>
  <c r="H12" i="12"/>
  <c r="P12" i="12"/>
  <c r="H13" i="12"/>
  <c r="H14" i="12"/>
  <c r="P14" i="12"/>
  <c r="H17" i="12"/>
  <c r="P17" i="12"/>
  <c r="H18" i="12"/>
  <c r="P18" i="12"/>
  <c r="H20" i="12"/>
  <c r="P20" i="12"/>
  <c r="H21" i="12"/>
  <c r="P21" i="12"/>
  <c r="H22" i="12"/>
  <c r="P22" i="12"/>
  <c r="H23" i="12"/>
  <c r="P23" i="12"/>
  <c r="H24" i="12"/>
  <c r="P24" i="12"/>
  <c r="H25" i="12"/>
  <c r="P25" i="12"/>
  <c r="P26" i="12"/>
  <c r="H28" i="12"/>
  <c r="P28" i="12"/>
  <c r="H30" i="12"/>
  <c r="P30" i="12"/>
  <c r="H31" i="12"/>
  <c r="P31" i="12"/>
  <c r="H32" i="12"/>
  <c r="P32" i="12"/>
  <c r="H33" i="12"/>
  <c r="P33" i="12"/>
  <c r="W5" i="12"/>
  <c r="S7" i="12"/>
  <c r="U8" i="12"/>
  <c r="W9" i="12"/>
  <c r="S11" i="12"/>
  <c r="U12" i="12"/>
  <c r="W13" i="12"/>
  <c r="S15" i="12"/>
  <c r="R17" i="12"/>
  <c r="T18" i="12"/>
  <c r="U20" i="12"/>
  <c r="W21" i="12"/>
  <c r="S23" i="12"/>
  <c r="U24" i="12"/>
  <c r="W25" i="12"/>
  <c r="S27" i="12"/>
  <c r="S28" i="12"/>
  <c r="R30" i="12"/>
  <c r="T31" i="12"/>
  <c r="V32" i="12"/>
  <c r="I5" i="13"/>
  <c r="Q5" i="13"/>
  <c r="I6" i="13"/>
  <c r="Q6" i="13"/>
  <c r="I7" i="13"/>
  <c r="Q7" i="13"/>
  <c r="I8" i="13"/>
  <c r="Q8" i="13"/>
  <c r="I9" i="13"/>
  <c r="Q9" i="13"/>
  <c r="I10" i="13"/>
  <c r="Q10" i="13"/>
  <c r="I11" i="13"/>
  <c r="Q11" i="13"/>
  <c r="I12" i="13"/>
  <c r="Q12" i="13"/>
  <c r="I13" i="13"/>
  <c r="Q13" i="13"/>
  <c r="I14" i="13"/>
  <c r="Q14" i="13"/>
  <c r="I17" i="13"/>
  <c r="Q17" i="13"/>
  <c r="I18" i="13"/>
  <c r="Q18" i="13"/>
  <c r="I20" i="13"/>
  <c r="Q20" i="13"/>
  <c r="Q21" i="13"/>
  <c r="I22" i="13"/>
  <c r="Q22" i="13"/>
  <c r="I23" i="13"/>
  <c r="Q23" i="13"/>
  <c r="I24" i="13"/>
  <c r="Q24" i="13"/>
  <c r="I25" i="13"/>
  <c r="Q25" i="13"/>
  <c r="I26" i="13"/>
  <c r="Q26" i="13"/>
  <c r="I28" i="13"/>
  <c r="Q28" i="13"/>
  <c r="I30" i="13"/>
  <c r="Q30" i="13"/>
  <c r="I31" i="13"/>
  <c r="Q31" i="13"/>
  <c r="I32" i="13"/>
  <c r="Q32" i="13"/>
  <c r="I33" i="13"/>
  <c r="Q33" i="13"/>
  <c r="R6" i="13"/>
  <c r="T7" i="13"/>
  <c r="V8" i="13"/>
  <c r="R10" i="13"/>
  <c r="T11" i="13"/>
  <c r="V12" i="13"/>
  <c r="R14" i="13"/>
  <c r="U16" i="9"/>
  <c r="U17" i="13"/>
  <c r="W18" i="13"/>
  <c r="W19" i="9"/>
  <c r="W20" i="13"/>
  <c r="S22" i="13"/>
  <c r="U23" i="13"/>
  <c r="S26" i="13"/>
  <c r="U28" i="13"/>
  <c r="U29" i="9"/>
  <c r="U30" i="13"/>
  <c r="W31" i="13"/>
  <c r="S33" i="13"/>
  <c r="S33" i="10"/>
  <c r="W8" i="10"/>
  <c r="S14" i="10"/>
  <c r="W16" i="10"/>
  <c r="S18" i="10"/>
  <c r="U19" i="10"/>
  <c r="W20" i="10"/>
  <c r="S22" i="10"/>
  <c r="U23" i="10"/>
  <c r="S26" i="10"/>
  <c r="U27" i="10"/>
  <c r="S31" i="10"/>
  <c r="W32" i="10"/>
  <c r="U4" i="11"/>
  <c r="I28" i="12"/>
  <c r="Q28" i="12"/>
  <c r="Q33" i="12"/>
  <c r="R6" i="12"/>
  <c r="T7" i="12"/>
  <c r="V8" i="12"/>
  <c r="R10" i="12"/>
  <c r="T11" i="12"/>
  <c r="V12" i="12"/>
  <c r="R14" i="12"/>
  <c r="S17" i="12"/>
  <c r="U18" i="12"/>
  <c r="V20" i="12"/>
  <c r="R22" i="12"/>
  <c r="T23" i="12"/>
  <c r="V24" i="12"/>
  <c r="R26" i="12"/>
  <c r="T28" i="12"/>
  <c r="S30" i="12"/>
  <c r="U31" i="12"/>
  <c r="W32" i="12"/>
  <c r="B5" i="13"/>
  <c r="J5" i="13"/>
  <c r="B6" i="13"/>
  <c r="B7" i="13"/>
  <c r="J7" i="13"/>
  <c r="B8" i="13"/>
  <c r="J8" i="13"/>
  <c r="B9" i="13"/>
  <c r="J9" i="13"/>
  <c r="B10" i="13"/>
  <c r="J10" i="13"/>
  <c r="B11" i="13"/>
  <c r="J11" i="13"/>
  <c r="B12" i="13"/>
  <c r="J12" i="13"/>
  <c r="B13" i="13"/>
  <c r="J13" i="13"/>
  <c r="B14" i="13"/>
  <c r="J14" i="13"/>
  <c r="B17" i="13"/>
  <c r="J17" i="13"/>
  <c r="B18" i="13"/>
  <c r="J18" i="13"/>
  <c r="B20" i="13"/>
  <c r="J20" i="13"/>
  <c r="B21" i="13"/>
  <c r="J21" i="13"/>
  <c r="J22" i="13"/>
  <c r="B23" i="13"/>
  <c r="J23" i="13"/>
  <c r="B24" i="13"/>
  <c r="J24" i="13"/>
  <c r="B25" i="13"/>
  <c r="J25" i="13"/>
  <c r="B26" i="13"/>
  <c r="J26" i="13"/>
  <c r="B28" i="13"/>
  <c r="J28" i="13"/>
  <c r="B30" i="13"/>
  <c r="J30" i="13"/>
  <c r="B31" i="13"/>
  <c r="J31" i="13"/>
  <c r="B32" i="13"/>
  <c r="J32" i="13"/>
  <c r="B33" i="13"/>
  <c r="J33" i="13"/>
  <c r="S4" i="9"/>
  <c r="S6" i="13"/>
  <c r="U7" i="13"/>
  <c r="S10" i="13"/>
  <c r="U11" i="13"/>
  <c r="W12" i="13"/>
  <c r="U15" i="13"/>
  <c r="V17" i="13"/>
  <c r="R21" i="13"/>
  <c r="T22" i="13"/>
  <c r="V23" i="13"/>
  <c r="R25" i="13"/>
  <c r="T26" i="13"/>
  <c r="V28" i="13"/>
  <c r="V30" i="13"/>
  <c r="R32" i="13"/>
  <c r="T33" i="13"/>
  <c r="R21" i="10"/>
  <c r="T22" i="10"/>
  <c r="V23" i="10"/>
  <c r="R25" i="10"/>
  <c r="T26" i="10"/>
  <c r="V27" i="10"/>
  <c r="T33" i="10"/>
  <c r="R29" i="11"/>
  <c r="R30" i="14"/>
  <c r="T29" i="11"/>
  <c r="T31" i="14"/>
  <c r="V29" i="11"/>
  <c r="V32" i="14"/>
  <c r="F17" i="23"/>
  <c r="N17" i="23"/>
  <c r="G18" i="23"/>
  <c r="O18" i="23"/>
  <c r="H20" i="23"/>
  <c r="P20" i="23"/>
  <c r="I21" i="23"/>
  <c r="Q21" i="23"/>
  <c r="J22" i="23"/>
  <c r="C23" i="23"/>
  <c r="K23" i="23"/>
  <c r="D24" i="23"/>
  <c r="L24" i="23"/>
  <c r="E25" i="23"/>
  <c r="M25" i="23"/>
  <c r="F26" i="23"/>
  <c r="N26" i="23"/>
  <c r="G28" i="23"/>
  <c r="O28" i="23"/>
  <c r="H30" i="23"/>
  <c r="P30" i="23"/>
  <c r="I31" i="23"/>
  <c r="Q31" i="23"/>
  <c r="J32" i="23"/>
  <c r="C33" i="23"/>
  <c r="K33" i="23"/>
  <c r="F17" i="24"/>
  <c r="N17" i="24"/>
  <c r="G18" i="24"/>
  <c r="O18" i="24"/>
  <c r="H20" i="24"/>
  <c r="P20" i="24"/>
  <c r="I21" i="24"/>
  <c r="Q21" i="24"/>
  <c r="J22" i="24"/>
  <c r="C23" i="24"/>
  <c r="K23" i="24"/>
  <c r="D24" i="24"/>
  <c r="L24" i="24"/>
  <c r="E25" i="24"/>
  <c r="M25" i="24"/>
  <c r="F26" i="24"/>
  <c r="N26" i="24"/>
  <c r="G28" i="24"/>
  <c r="O28" i="24"/>
  <c r="H30" i="24"/>
  <c r="P30" i="24"/>
  <c r="I31" i="24"/>
  <c r="Q31" i="24"/>
  <c r="J32" i="24"/>
  <c r="C33" i="24"/>
  <c r="K33" i="24"/>
  <c r="B5" i="12"/>
  <c r="J5" i="12"/>
  <c r="B6" i="12"/>
  <c r="J6" i="12"/>
  <c r="B7" i="12"/>
  <c r="J7" i="12"/>
  <c r="B8" i="12"/>
  <c r="J8" i="12"/>
  <c r="B9" i="12"/>
  <c r="B10" i="12"/>
  <c r="J10" i="12"/>
  <c r="J11" i="12"/>
  <c r="B12" i="12"/>
  <c r="J12" i="12"/>
  <c r="B13" i="12"/>
  <c r="J13" i="12"/>
  <c r="B14" i="12"/>
  <c r="J14" i="12"/>
  <c r="B17" i="12"/>
  <c r="J17" i="12"/>
  <c r="B18" i="12"/>
  <c r="J18" i="12"/>
  <c r="B20" i="12"/>
  <c r="J20" i="12"/>
  <c r="B21" i="12"/>
  <c r="J21" i="12"/>
  <c r="B22" i="12"/>
  <c r="J22" i="12"/>
  <c r="B23" i="12"/>
  <c r="J23" i="12"/>
  <c r="B24" i="12"/>
  <c r="J24" i="12"/>
  <c r="B25" i="12"/>
  <c r="J25" i="12"/>
  <c r="B26" i="12"/>
  <c r="J26" i="12"/>
  <c r="B28" i="12"/>
  <c r="B30" i="12"/>
  <c r="J30" i="12"/>
  <c r="B31" i="12"/>
  <c r="J31" i="12"/>
  <c r="B32" i="12"/>
  <c r="J32" i="12"/>
  <c r="B33" i="12"/>
  <c r="J33" i="12"/>
  <c r="W4" i="12"/>
  <c r="S4" i="8"/>
  <c r="S6" i="12"/>
  <c r="U7" i="12"/>
  <c r="W8" i="12"/>
  <c r="S10" i="12"/>
  <c r="U11" i="12"/>
  <c r="W12" i="12"/>
  <c r="S14" i="12"/>
  <c r="U15" i="12"/>
  <c r="T16" i="8"/>
  <c r="T16" i="12" s="1"/>
  <c r="T17" i="12"/>
  <c r="V16" i="8"/>
  <c r="V16" i="12" s="1"/>
  <c r="V18" i="12"/>
  <c r="W19" i="8"/>
  <c r="W19" i="12" s="1"/>
  <c r="W20" i="12"/>
  <c r="S22" i="12"/>
  <c r="U23" i="12"/>
  <c r="W24" i="12"/>
  <c r="S26" i="12"/>
  <c r="U28" i="12"/>
  <c r="T29" i="8"/>
  <c r="T30" i="12"/>
  <c r="V31" i="12"/>
  <c r="R33" i="12"/>
  <c r="C5" i="13"/>
  <c r="K5" i="13"/>
  <c r="C6" i="13"/>
  <c r="K6" i="13"/>
  <c r="C7" i="13"/>
  <c r="K7" i="13"/>
  <c r="C8" i="13"/>
  <c r="K8" i="13"/>
  <c r="C9" i="13"/>
  <c r="K9" i="13"/>
  <c r="C10" i="13"/>
  <c r="K10" i="13"/>
  <c r="C11" i="13"/>
  <c r="K11" i="13"/>
  <c r="C12" i="13"/>
  <c r="K12" i="13"/>
  <c r="C13" i="13"/>
  <c r="K13" i="13"/>
  <c r="C14" i="13"/>
  <c r="K14" i="13"/>
  <c r="C17" i="13"/>
  <c r="K17" i="13"/>
  <c r="C18" i="13"/>
  <c r="K18" i="13"/>
  <c r="C20" i="13"/>
  <c r="K20" i="13"/>
  <c r="C21" i="13"/>
  <c r="K21" i="13"/>
  <c r="C22" i="13"/>
  <c r="K22" i="13"/>
  <c r="C23" i="13"/>
  <c r="C24" i="13"/>
  <c r="K24" i="13"/>
  <c r="C25" i="13"/>
  <c r="K25" i="13"/>
  <c r="C26" i="13"/>
  <c r="K26" i="13"/>
  <c r="C28" i="13"/>
  <c r="K28" i="13"/>
  <c r="C30" i="13"/>
  <c r="K30" i="13"/>
  <c r="C31" i="13"/>
  <c r="K31" i="13"/>
  <c r="C32" i="13"/>
  <c r="K32" i="13"/>
  <c r="C33" i="13"/>
  <c r="K33" i="13"/>
  <c r="R4" i="9"/>
  <c r="R5" i="13"/>
  <c r="T6" i="13"/>
  <c r="V7" i="13"/>
  <c r="R9" i="13"/>
  <c r="T10" i="13"/>
  <c r="V11" i="13"/>
  <c r="R13" i="13"/>
  <c r="T14" i="13"/>
  <c r="W17" i="13"/>
  <c r="S21" i="13"/>
  <c r="U22" i="13"/>
  <c r="W23" i="13"/>
  <c r="S25" i="13"/>
  <c r="U26" i="13"/>
  <c r="W27" i="13"/>
  <c r="W28" i="13"/>
  <c r="W30" i="13"/>
  <c r="S32" i="13"/>
  <c r="U33" i="13"/>
  <c r="U33" i="10"/>
  <c r="S17" i="10"/>
  <c r="U18" i="10"/>
  <c r="S21" i="10"/>
  <c r="U22" i="10"/>
  <c r="W23" i="10"/>
  <c r="S25" i="10"/>
  <c r="U26" i="10"/>
  <c r="W27" i="10"/>
  <c r="U31" i="10"/>
  <c r="W5" i="14"/>
  <c r="S7" i="14"/>
  <c r="U8" i="14"/>
  <c r="U19" i="11"/>
  <c r="U20" i="14"/>
  <c r="W19" i="11"/>
  <c r="W19" i="14" s="1"/>
  <c r="W21" i="14"/>
  <c r="S23" i="14"/>
  <c r="S19" i="11"/>
  <c r="S19" i="14" s="1"/>
  <c r="U24" i="14"/>
  <c r="S29" i="14"/>
  <c r="T29" i="7"/>
  <c r="V29" i="7"/>
  <c r="C5" i="12"/>
  <c r="K5" i="12"/>
  <c r="C6" i="12"/>
  <c r="K6" i="12"/>
  <c r="C7" i="12"/>
  <c r="K7" i="12"/>
  <c r="C8" i="12"/>
  <c r="K8" i="12"/>
  <c r="C9" i="12"/>
  <c r="K9" i="12"/>
  <c r="C11" i="12"/>
  <c r="K11" i="12"/>
  <c r="C12" i="12"/>
  <c r="K12" i="12"/>
  <c r="C13" i="12"/>
  <c r="K13" i="12"/>
  <c r="C14" i="12"/>
  <c r="K14" i="12"/>
  <c r="C17" i="12"/>
  <c r="K17" i="12"/>
  <c r="C18" i="12"/>
  <c r="K18" i="12"/>
  <c r="C20" i="12"/>
  <c r="K20" i="12"/>
  <c r="C21" i="12"/>
  <c r="K21" i="12"/>
  <c r="C22" i="12"/>
  <c r="K22" i="12"/>
  <c r="C23" i="12"/>
  <c r="K23" i="12"/>
  <c r="C24" i="12"/>
  <c r="K24" i="12"/>
  <c r="C25" i="12"/>
  <c r="K25" i="12"/>
  <c r="C26" i="12"/>
  <c r="K26" i="12"/>
  <c r="C28" i="12"/>
  <c r="K28" i="12"/>
  <c r="C30" i="12"/>
  <c r="K30" i="12"/>
  <c r="C31" i="12"/>
  <c r="K31" i="12"/>
  <c r="C32" i="12"/>
  <c r="K32" i="12"/>
  <c r="C33" i="12"/>
  <c r="K33" i="12"/>
  <c r="R4" i="8"/>
  <c r="R3" i="8" s="1"/>
  <c r="R5" i="12"/>
  <c r="T6" i="12"/>
  <c r="V7" i="12"/>
  <c r="R9" i="12"/>
  <c r="T10" i="12"/>
  <c r="V11" i="12"/>
  <c r="R13" i="12"/>
  <c r="T14" i="12"/>
  <c r="U16" i="8"/>
  <c r="U16" i="12" s="1"/>
  <c r="U17" i="12"/>
  <c r="W18" i="12"/>
  <c r="R21" i="12"/>
  <c r="T22" i="12"/>
  <c r="V23" i="12"/>
  <c r="R25" i="12"/>
  <c r="T26" i="12"/>
  <c r="V28" i="12"/>
  <c r="U29" i="8"/>
  <c r="U29" i="12" s="1"/>
  <c r="U30" i="12"/>
  <c r="S33" i="12"/>
  <c r="D5" i="13"/>
  <c r="L5" i="13"/>
  <c r="D6" i="13"/>
  <c r="L6" i="13"/>
  <c r="D7" i="13"/>
  <c r="L7" i="13"/>
  <c r="D8" i="13"/>
  <c r="D9" i="13"/>
  <c r="L9" i="13"/>
  <c r="D10" i="13"/>
  <c r="L10" i="13"/>
  <c r="D11" i="13"/>
  <c r="L11" i="13"/>
  <c r="D12" i="13"/>
  <c r="L12" i="13"/>
  <c r="D13" i="13"/>
  <c r="L13" i="13"/>
  <c r="D14" i="13"/>
  <c r="L14" i="13"/>
  <c r="D17" i="13"/>
  <c r="L17" i="13"/>
  <c r="D18" i="13"/>
  <c r="L18" i="13"/>
  <c r="D20" i="13"/>
  <c r="L20" i="13"/>
  <c r="D21" i="13"/>
  <c r="L21" i="13"/>
  <c r="D22" i="13"/>
  <c r="L22" i="13"/>
  <c r="D23" i="13"/>
  <c r="L23" i="13"/>
  <c r="D24" i="13"/>
  <c r="L24" i="13"/>
  <c r="D25" i="13"/>
  <c r="L25" i="13"/>
  <c r="D26" i="13"/>
  <c r="L26" i="13"/>
  <c r="D28" i="13"/>
  <c r="L28" i="13"/>
  <c r="D30" i="13"/>
  <c r="L30" i="13"/>
  <c r="D31" i="13"/>
  <c r="L31" i="13"/>
  <c r="L32" i="13"/>
  <c r="D33" i="13"/>
  <c r="L33" i="13"/>
  <c r="S5" i="13"/>
  <c r="U6" i="13"/>
  <c r="W7" i="13"/>
  <c r="S9" i="13"/>
  <c r="U10" i="13"/>
  <c r="W11" i="13"/>
  <c r="S13" i="13"/>
  <c r="U14" i="13"/>
  <c r="W15" i="13"/>
  <c r="R18" i="13"/>
  <c r="R19" i="9"/>
  <c r="R20" i="13"/>
  <c r="T19" i="9"/>
  <c r="T21" i="13"/>
  <c r="V22" i="13"/>
  <c r="R24" i="13"/>
  <c r="T25" i="13"/>
  <c r="V26" i="13"/>
  <c r="R31" i="13"/>
  <c r="T32" i="13"/>
  <c r="T32" i="10"/>
  <c r="V33" i="13"/>
  <c r="V33" i="10"/>
  <c r="T5" i="10"/>
  <c r="V6" i="10"/>
  <c r="R8" i="10"/>
  <c r="T9" i="10"/>
  <c r="V10" i="10"/>
  <c r="R12" i="10"/>
  <c r="T13" i="10"/>
  <c r="V14" i="10"/>
  <c r="T17" i="10"/>
  <c r="V18" i="10"/>
  <c r="R20" i="10"/>
  <c r="T21" i="10"/>
  <c r="V22" i="10"/>
  <c r="R24" i="10"/>
  <c r="T25" i="10"/>
  <c r="V26" i="10"/>
  <c r="T30" i="10"/>
  <c r="V31" i="10"/>
  <c r="R6" i="14"/>
  <c r="T7" i="14"/>
  <c r="V8" i="14"/>
  <c r="R10" i="14"/>
  <c r="R17" i="14"/>
  <c r="R16" i="11"/>
  <c r="R16" i="14" s="1"/>
  <c r="U16" i="14"/>
  <c r="T20" i="14"/>
  <c r="V21" i="14"/>
  <c r="R23" i="14"/>
  <c r="T24" i="14"/>
  <c r="S31" i="14"/>
  <c r="U32" i="14"/>
  <c r="J5" i="23"/>
  <c r="C6" i="23"/>
  <c r="K6" i="23"/>
  <c r="D7" i="23"/>
  <c r="L7" i="23"/>
  <c r="E8" i="23"/>
  <c r="M8" i="23"/>
  <c r="F9" i="23"/>
  <c r="N9" i="23"/>
  <c r="G10" i="23"/>
  <c r="O10" i="23"/>
  <c r="H11" i="23"/>
  <c r="P11" i="23"/>
  <c r="I12" i="23"/>
  <c r="Q12" i="23"/>
  <c r="J13" i="23"/>
  <c r="C14" i="23"/>
  <c r="K14" i="23"/>
  <c r="E17" i="23"/>
  <c r="M17" i="23"/>
  <c r="F18" i="23"/>
  <c r="N18" i="23"/>
  <c r="G20" i="23"/>
  <c r="O20" i="23"/>
  <c r="H21" i="23"/>
  <c r="P21" i="23"/>
  <c r="I22" i="23"/>
  <c r="Q22" i="23"/>
  <c r="J23" i="23"/>
  <c r="C24" i="23"/>
  <c r="K24" i="23"/>
  <c r="D25" i="23"/>
  <c r="L25" i="23"/>
  <c r="E26" i="23"/>
  <c r="M26" i="23"/>
  <c r="F28" i="23"/>
  <c r="N28" i="23"/>
  <c r="G30" i="23"/>
  <c r="O30" i="23"/>
  <c r="H31" i="23"/>
  <c r="P31" i="23"/>
  <c r="I32" i="23"/>
  <c r="Q32" i="23"/>
  <c r="J33" i="23"/>
  <c r="J5" i="24"/>
  <c r="C6" i="24"/>
  <c r="K6" i="24"/>
  <c r="D7" i="24"/>
  <c r="L7" i="24"/>
  <c r="E8" i="24"/>
  <c r="M8" i="24"/>
  <c r="F9" i="24"/>
  <c r="N9" i="24"/>
  <c r="G10" i="24"/>
  <c r="O10" i="24"/>
  <c r="H11" i="24"/>
  <c r="P11" i="24"/>
  <c r="I12" i="24"/>
  <c r="Q12" i="24"/>
  <c r="J13" i="24"/>
  <c r="C14" i="24"/>
  <c r="K14" i="24"/>
  <c r="E17" i="24"/>
  <c r="M17" i="24"/>
  <c r="F18" i="24"/>
  <c r="N18" i="24"/>
  <c r="G20" i="24"/>
  <c r="O20" i="24"/>
  <c r="H21" i="24"/>
  <c r="P21" i="24"/>
  <c r="I22" i="24"/>
  <c r="Q22" i="24"/>
  <c r="J23" i="24"/>
  <c r="C24" i="24"/>
  <c r="K24" i="24"/>
  <c r="D25" i="24"/>
  <c r="L25" i="24"/>
  <c r="E26" i="24"/>
  <c r="M26" i="24"/>
  <c r="F28" i="24"/>
  <c r="N28" i="24"/>
  <c r="G30" i="24"/>
  <c r="O30" i="24"/>
  <c r="H31" i="24"/>
  <c r="P31" i="24"/>
  <c r="I32" i="24"/>
  <c r="Q32" i="24"/>
  <c r="J33" i="24"/>
  <c r="R5" i="14"/>
  <c r="T6" i="14"/>
  <c r="V7" i="14"/>
  <c r="R9" i="14"/>
  <c r="T10" i="14"/>
  <c r="S17" i="14"/>
  <c r="V20" i="14"/>
  <c r="R22" i="14"/>
  <c r="T23" i="14"/>
  <c r="V24" i="14"/>
  <c r="S30" i="14"/>
  <c r="U31" i="14"/>
  <c r="W32" i="14"/>
  <c r="D5" i="23"/>
  <c r="L5" i="23"/>
  <c r="E6" i="23"/>
  <c r="M6" i="23"/>
  <c r="F7" i="23"/>
  <c r="N7" i="23"/>
  <c r="G8" i="23"/>
  <c r="O8" i="23"/>
  <c r="H9" i="23"/>
  <c r="P9" i="23"/>
  <c r="I10" i="23"/>
  <c r="Q10" i="23"/>
  <c r="J11" i="23"/>
  <c r="C12" i="23"/>
  <c r="K12" i="23"/>
  <c r="D13" i="23"/>
  <c r="L13" i="23"/>
  <c r="E14" i="23"/>
  <c r="M14" i="23"/>
  <c r="G17" i="23"/>
  <c r="O17" i="23"/>
  <c r="H18" i="23"/>
  <c r="P18" i="23"/>
  <c r="I20" i="23"/>
  <c r="Q20" i="23"/>
  <c r="J21" i="23"/>
  <c r="C22" i="23"/>
  <c r="K22" i="23"/>
  <c r="D23" i="23"/>
  <c r="L23" i="23"/>
  <c r="E24" i="23"/>
  <c r="M24" i="23"/>
  <c r="F25" i="23"/>
  <c r="N25" i="23"/>
  <c r="G26" i="23"/>
  <c r="O26" i="23"/>
  <c r="H28" i="23"/>
  <c r="P28" i="23"/>
  <c r="I30" i="23"/>
  <c r="Q30" i="23"/>
  <c r="J31" i="23"/>
  <c r="C32" i="23"/>
  <c r="K32" i="23"/>
  <c r="D33" i="23"/>
  <c r="L33" i="23"/>
  <c r="D5" i="24"/>
  <c r="L5" i="24"/>
  <c r="E6" i="24"/>
  <c r="M6" i="24"/>
  <c r="F7" i="24"/>
  <c r="N7" i="24"/>
  <c r="G8" i="24"/>
  <c r="O8" i="24"/>
  <c r="H9" i="24"/>
  <c r="P9" i="24"/>
  <c r="I10" i="24"/>
  <c r="Q10" i="24"/>
  <c r="J11" i="24"/>
  <c r="C12" i="24"/>
  <c r="K12" i="24"/>
  <c r="D13" i="24"/>
  <c r="L13" i="24"/>
  <c r="E14" i="24"/>
  <c r="M14" i="24"/>
  <c r="G17" i="24"/>
  <c r="O17" i="24"/>
  <c r="H18" i="24"/>
  <c r="P18" i="24"/>
  <c r="I20" i="24"/>
  <c r="Q20" i="24"/>
  <c r="J21" i="24"/>
  <c r="C22" i="24"/>
  <c r="K22" i="24"/>
  <c r="D23" i="24"/>
  <c r="L23" i="24"/>
  <c r="E24" i="24"/>
  <c r="M24" i="24"/>
  <c r="F25" i="24"/>
  <c r="N25" i="24"/>
  <c r="G26" i="24"/>
  <c r="O26" i="24"/>
  <c r="H28" i="24"/>
  <c r="P28" i="24"/>
  <c r="I30" i="24"/>
  <c r="Q30" i="24"/>
  <c r="J31" i="24"/>
  <c r="C32" i="24"/>
  <c r="K32" i="24"/>
  <c r="D33" i="24"/>
  <c r="L33" i="24"/>
  <c r="S5" i="14"/>
  <c r="U6" i="14"/>
  <c r="W7" i="14"/>
  <c r="S9" i="14"/>
  <c r="U10" i="14"/>
  <c r="T16" i="11"/>
  <c r="T16" i="14" s="1"/>
  <c r="T17" i="14"/>
  <c r="V16" i="11"/>
  <c r="V16" i="14" s="1"/>
  <c r="V18" i="14"/>
  <c r="V18" i="17" s="1"/>
  <c r="W20" i="14"/>
  <c r="S22" i="14"/>
  <c r="U23" i="14"/>
  <c r="W24" i="14"/>
  <c r="T30" i="14"/>
  <c r="V31" i="14"/>
  <c r="E5" i="23"/>
  <c r="M5" i="23"/>
  <c r="F6" i="23"/>
  <c r="G7" i="23"/>
  <c r="O7" i="23"/>
  <c r="H8" i="23"/>
  <c r="P8" i="23"/>
  <c r="I9" i="23"/>
  <c r="Q9" i="23"/>
  <c r="J10" i="23"/>
  <c r="C11" i="23"/>
  <c r="K11" i="23"/>
  <c r="D12" i="23"/>
  <c r="L12" i="23"/>
  <c r="E13" i="23"/>
  <c r="M13" i="23"/>
  <c r="F14" i="23"/>
  <c r="N14" i="23"/>
  <c r="H17" i="23"/>
  <c r="P17" i="23"/>
  <c r="I18" i="23"/>
  <c r="Q18" i="23"/>
  <c r="J20" i="23"/>
  <c r="C21" i="23"/>
  <c r="K21" i="23"/>
  <c r="D22" i="23"/>
  <c r="L22" i="23"/>
  <c r="E23" i="23"/>
  <c r="M23" i="23"/>
  <c r="F24" i="23"/>
  <c r="N24" i="23"/>
  <c r="G25" i="23"/>
  <c r="O25" i="23"/>
  <c r="H26" i="23"/>
  <c r="P26" i="23"/>
  <c r="I28" i="23"/>
  <c r="Q28" i="23"/>
  <c r="J30" i="23"/>
  <c r="C31" i="23"/>
  <c r="K31" i="23"/>
  <c r="D32" i="23"/>
  <c r="L32" i="23"/>
  <c r="E33" i="23"/>
  <c r="M33" i="23"/>
  <c r="E5" i="24"/>
  <c r="M5" i="24"/>
  <c r="F6" i="24"/>
  <c r="G7" i="24"/>
  <c r="O7" i="24"/>
  <c r="H8" i="24"/>
  <c r="P8" i="24"/>
  <c r="I9" i="24"/>
  <c r="Q9" i="24"/>
  <c r="J10" i="24"/>
  <c r="C11" i="24"/>
  <c r="K11" i="24"/>
  <c r="D12" i="24"/>
  <c r="L12" i="24"/>
  <c r="E13" i="24"/>
  <c r="M13" i="24"/>
  <c r="F14" i="24"/>
  <c r="N14" i="24"/>
  <c r="H17" i="24"/>
  <c r="P17" i="24"/>
  <c r="I18" i="24"/>
  <c r="Q18" i="24"/>
  <c r="J20" i="24"/>
  <c r="C21" i="24"/>
  <c r="K21" i="24"/>
  <c r="D22" i="24"/>
  <c r="L22" i="24"/>
  <c r="E23" i="24"/>
  <c r="M23" i="24"/>
  <c r="F24" i="24"/>
  <c r="N24" i="24"/>
  <c r="G25" i="24"/>
  <c r="O25" i="24"/>
  <c r="H26" i="24"/>
  <c r="P26" i="24"/>
  <c r="I28" i="24"/>
  <c r="Q28" i="24"/>
  <c r="J30" i="24"/>
  <c r="C31" i="24"/>
  <c r="K31" i="24"/>
  <c r="D32" i="24"/>
  <c r="L32" i="24"/>
  <c r="E33" i="24"/>
  <c r="M33" i="24"/>
  <c r="R20" i="14"/>
  <c r="T5" i="14"/>
  <c r="V6" i="14"/>
  <c r="R8" i="14"/>
  <c r="T9" i="14"/>
  <c r="V10" i="14"/>
  <c r="U17" i="14"/>
  <c r="R21" i="14"/>
  <c r="T22" i="14"/>
  <c r="V23" i="14"/>
  <c r="U29" i="11"/>
  <c r="U29" i="14" s="1"/>
  <c r="U30" i="14"/>
  <c r="W29" i="11"/>
  <c r="W29" i="14" s="1"/>
  <c r="W31" i="14"/>
  <c r="F5" i="23"/>
  <c r="N5" i="23"/>
  <c r="G6" i="23"/>
  <c r="O6" i="23"/>
  <c r="H7" i="23"/>
  <c r="P7" i="23"/>
  <c r="I8" i="23"/>
  <c r="Q8" i="23"/>
  <c r="J9" i="23"/>
  <c r="C10" i="23"/>
  <c r="K10" i="23"/>
  <c r="D11" i="23"/>
  <c r="L11" i="23"/>
  <c r="E12" i="23"/>
  <c r="M12" i="23"/>
  <c r="F13" i="23"/>
  <c r="N13" i="23"/>
  <c r="G14" i="23"/>
  <c r="O14" i="23"/>
  <c r="I17" i="23"/>
  <c r="Q17" i="23"/>
  <c r="J18" i="23"/>
  <c r="C20" i="23"/>
  <c r="K20" i="23"/>
  <c r="D21" i="23"/>
  <c r="L21" i="23"/>
  <c r="E22" i="23"/>
  <c r="M22" i="23"/>
  <c r="F23" i="23"/>
  <c r="N23" i="23"/>
  <c r="G24" i="23"/>
  <c r="O24" i="23"/>
  <c r="H25" i="23"/>
  <c r="P25" i="23"/>
  <c r="I26" i="23"/>
  <c r="Q26" i="23"/>
  <c r="J28" i="23"/>
  <c r="C30" i="23"/>
  <c r="K30" i="23"/>
  <c r="D31" i="23"/>
  <c r="L31" i="23"/>
  <c r="E32" i="23"/>
  <c r="M32" i="23"/>
  <c r="F33" i="23"/>
  <c r="N33" i="23"/>
  <c r="F5" i="24"/>
  <c r="N5" i="24"/>
  <c r="G6" i="24"/>
  <c r="O6" i="24"/>
  <c r="H7" i="24"/>
  <c r="P7" i="24"/>
  <c r="I8" i="24"/>
  <c r="Q8" i="24"/>
  <c r="J9" i="24"/>
  <c r="C10" i="24"/>
  <c r="K10" i="24"/>
  <c r="D11" i="24"/>
  <c r="L11" i="24"/>
  <c r="E12" i="24"/>
  <c r="M12" i="24"/>
  <c r="F13" i="24"/>
  <c r="N13" i="24"/>
  <c r="G14" i="24"/>
  <c r="O14" i="24"/>
  <c r="I17" i="24"/>
  <c r="Q17" i="24"/>
  <c r="J18" i="24"/>
  <c r="C20" i="24"/>
  <c r="K20" i="24"/>
  <c r="D21" i="24"/>
  <c r="L21" i="24"/>
  <c r="E22" i="24"/>
  <c r="M22" i="24"/>
  <c r="F23" i="24"/>
  <c r="N23" i="24"/>
  <c r="G24" i="24"/>
  <c r="O24" i="24"/>
  <c r="H25" i="24"/>
  <c r="P25" i="24"/>
  <c r="I26" i="24"/>
  <c r="Q26" i="24"/>
  <c r="J28" i="24"/>
  <c r="C30" i="24"/>
  <c r="K30" i="24"/>
  <c r="D31" i="24"/>
  <c r="L31" i="24"/>
  <c r="E32" i="24"/>
  <c r="M32" i="24"/>
  <c r="F33" i="24"/>
  <c r="N33" i="24"/>
  <c r="U5" i="14"/>
  <c r="W6" i="14"/>
  <c r="S8" i="14"/>
  <c r="U9" i="14"/>
  <c r="W10" i="14"/>
  <c r="V17" i="14"/>
  <c r="S21" i="14"/>
  <c r="U22" i="14"/>
  <c r="W23" i="14"/>
  <c r="V30" i="14"/>
  <c r="R32" i="14"/>
  <c r="G5" i="23"/>
  <c r="O5" i="23"/>
  <c r="H6" i="23"/>
  <c r="P6" i="23"/>
  <c r="I7" i="23"/>
  <c r="Q7" i="23"/>
  <c r="J8" i="23"/>
  <c r="C9" i="23"/>
  <c r="K9" i="23"/>
  <c r="D10" i="23"/>
  <c r="L10" i="23"/>
  <c r="E11" i="23"/>
  <c r="M11" i="23"/>
  <c r="F12" i="23"/>
  <c r="N12" i="23"/>
  <c r="G13" i="23"/>
  <c r="O13" i="23"/>
  <c r="H14" i="23"/>
  <c r="P14" i="23"/>
  <c r="J17" i="23"/>
  <c r="C18" i="23"/>
  <c r="K18" i="23"/>
  <c r="D20" i="23"/>
  <c r="L20" i="23"/>
  <c r="E21" i="23"/>
  <c r="M21" i="23"/>
  <c r="F22" i="23"/>
  <c r="N22" i="23"/>
  <c r="G23" i="23"/>
  <c r="O23" i="23"/>
  <c r="H24" i="23"/>
  <c r="P24" i="23"/>
  <c r="I25" i="23"/>
  <c r="Q25" i="23"/>
  <c r="J26" i="23"/>
  <c r="C28" i="23"/>
  <c r="K28" i="23"/>
  <c r="D30" i="23"/>
  <c r="L30" i="23"/>
  <c r="E31" i="23"/>
  <c r="M31" i="23"/>
  <c r="F32" i="23"/>
  <c r="N32" i="23"/>
  <c r="G33" i="23"/>
  <c r="O33" i="23"/>
  <c r="G5" i="24"/>
  <c r="O5" i="24"/>
  <c r="H6" i="24"/>
  <c r="P6" i="24"/>
  <c r="I7" i="24"/>
  <c r="Q7" i="24"/>
  <c r="J8" i="24"/>
  <c r="C9" i="24"/>
  <c r="K9" i="24"/>
  <c r="D10" i="24"/>
  <c r="L10" i="24"/>
  <c r="E11" i="24"/>
  <c r="M11" i="24"/>
  <c r="F12" i="24"/>
  <c r="N12" i="24"/>
  <c r="G13" i="24"/>
  <c r="O13" i="24"/>
  <c r="H14" i="24"/>
  <c r="P14" i="24"/>
  <c r="J17" i="24"/>
  <c r="C18" i="24"/>
  <c r="K18" i="24"/>
  <c r="D20" i="24"/>
  <c r="L20" i="24"/>
  <c r="E21" i="24"/>
  <c r="M21" i="24"/>
  <c r="F22" i="24"/>
  <c r="N22" i="24"/>
  <c r="G23" i="24"/>
  <c r="O23" i="24"/>
  <c r="H24" i="24"/>
  <c r="P24" i="24"/>
  <c r="I25" i="24"/>
  <c r="Q25" i="24"/>
  <c r="J26" i="24"/>
  <c r="C28" i="24"/>
  <c r="K28" i="24"/>
  <c r="D30" i="24"/>
  <c r="L30" i="24"/>
  <c r="E31" i="24"/>
  <c r="M31" i="24"/>
  <c r="F32" i="24"/>
  <c r="N32" i="24"/>
  <c r="G33" i="24"/>
  <c r="O33" i="24"/>
  <c r="V4" i="11"/>
  <c r="V5" i="14"/>
  <c r="R4" i="11"/>
  <c r="R7" i="14"/>
  <c r="T8" i="14"/>
  <c r="V9" i="14"/>
  <c r="W16" i="11"/>
  <c r="W17" i="14"/>
  <c r="T19" i="11"/>
  <c r="V19" i="11"/>
  <c r="V22" i="14"/>
  <c r="R24" i="14"/>
  <c r="W30" i="14"/>
  <c r="S32" i="14"/>
  <c r="H5" i="23"/>
  <c r="P5" i="23"/>
  <c r="I6" i="23"/>
  <c r="Q6" i="23"/>
  <c r="J7" i="23"/>
  <c r="C8" i="23"/>
  <c r="K8" i="23"/>
  <c r="D9" i="23"/>
  <c r="L9" i="23"/>
  <c r="E10" i="23"/>
  <c r="M10" i="23"/>
  <c r="F11" i="23"/>
  <c r="N11" i="23"/>
  <c r="G12" i="23"/>
  <c r="O12" i="23"/>
  <c r="H13" i="23"/>
  <c r="P13" i="23"/>
  <c r="I14" i="23"/>
  <c r="Q14" i="23"/>
  <c r="C17" i="23"/>
  <c r="K17" i="23"/>
  <c r="D18" i="23"/>
  <c r="L18" i="23"/>
  <c r="E20" i="23"/>
  <c r="M20" i="23"/>
  <c r="F21" i="23"/>
  <c r="N21" i="23"/>
  <c r="G22" i="23"/>
  <c r="O22" i="23"/>
  <c r="H23" i="23"/>
  <c r="P23" i="23"/>
  <c r="I24" i="23"/>
  <c r="Q24" i="23"/>
  <c r="J25" i="23"/>
  <c r="C26" i="23"/>
  <c r="K26" i="23"/>
  <c r="D28" i="23"/>
  <c r="L28" i="23"/>
  <c r="E30" i="23"/>
  <c r="M30" i="23"/>
  <c r="F31" i="23"/>
  <c r="N31" i="23"/>
  <c r="G32" i="23"/>
  <c r="O32" i="23"/>
  <c r="H33" i="23"/>
  <c r="P33" i="23"/>
  <c r="H5" i="24"/>
  <c r="P5" i="24"/>
  <c r="I6" i="24"/>
  <c r="Q6" i="24"/>
  <c r="J7" i="24"/>
  <c r="C8" i="24"/>
  <c r="K8" i="24"/>
  <c r="D9" i="24"/>
  <c r="L9" i="24"/>
  <c r="E10" i="24"/>
  <c r="M10" i="24"/>
  <c r="F11" i="24"/>
  <c r="N11" i="24"/>
  <c r="G12" i="24"/>
  <c r="O12" i="24"/>
  <c r="H13" i="24"/>
  <c r="P13" i="24"/>
  <c r="I14" i="24"/>
  <c r="Q14" i="24"/>
  <c r="C17" i="24"/>
  <c r="K17" i="24"/>
  <c r="D18" i="24"/>
  <c r="L18" i="24"/>
  <c r="E20" i="24"/>
  <c r="M20" i="24"/>
  <c r="F21" i="24"/>
  <c r="N21" i="24"/>
  <c r="G22" i="24"/>
  <c r="O22" i="24"/>
  <c r="H23" i="24"/>
  <c r="P23" i="24"/>
  <c r="I24" i="24"/>
  <c r="Q24" i="24"/>
  <c r="J25" i="24"/>
  <c r="C26" i="24"/>
  <c r="K26" i="24"/>
  <c r="D28" i="24"/>
  <c r="L28" i="24"/>
  <c r="E30" i="24"/>
  <c r="M30" i="24"/>
  <c r="F31" i="24"/>
  <c r="N31" i="24"/>
  <c r="G32" i="24"/>
  <c r="O32" i="24"/>
  <c r="H33" i="24"/>
  <c r="P33" i="24"/>
  <c r="T4" i="11"/>
  <c r="S16" i="14"/>
  <c r="S20" i="14"/>
  <c r="U21" i="14"/>
  <c r="W22" i="14"/>
  <c r="S24" i="14"/>
  <c r="R31" i="14"/>
  <c r="T32" i="14"/>
  <c r="I5" i="23"/>
  <c r="Q5" i="23"/>
  <c r="J6" i="23"/>
  <c r="C7" i="23"/>
  <c r="K7" i="23"/>
  <c r="D8" i="23"/>
  <c r="L8" i="23"/>
  <c r="E9" i="23"/>
  <c r="M9" i="23"/>
  <c r="F10" i="23"/>
  <c r="N10" i="23"/>
  <c r="G11" i="23"/>
  <c r="O11" i="23"/>
  <c r="H12" i="23"/>
  <c r="P12" i="23"/>
  <c r="I13" i="23"/>
  <c r="Q13" i="23"/>
  <c r="J14" i="23"/>
  <c r="D17" i="23"/>
  <c r="L17" i="23"/>
  <c r="E18" i="23"/>
  <c r="M18" i="23"/>
  <c r="F20" i="23"/>
  <c r="N20" i="23"/>
  <c r="G21" i="23"/>
  <c r="O21" i="23"/>
  <c r="H22" i="23"/>
  <c r="P22" i="23"/>
  <c r="I23" i="23"/>
  <c r="Q23" i="23"/>
  <c r="J24" i="23"/>
  <c r="C25" i="23"/>
  <c r="K25" i="23"/>
  <c r="D26" i="23"/>
  <c r="L26" i="23"/>
  <c r="E28" i="23"/>
  <c r="M28" i="23"/>
  <c r="F30" i="23"/>
  <c r="N30" i="23"/>
  <c r="G31" i="23"/>
  <c r="O31" i="23"/>
  <c r="H32" i="23"/>
  <c r="P32" i="23"/>
  <c r="I33" i="23"/>
  <c r="Q33" i="23"/>
  <c r="I5" i="24"/>
  <c r="Q5" i="24"/>
  <c r="J6" i="24"/>
  <c r="C7" i="24"/>
  <c r="K7" i="24"/>
  <c r="D8" i="24"/>
  <c r="L8" i="24"/>
  <c r="E9" i="24"/>
  <c r="M9" i="24"/>
  <c r="F10" i="24"/>
  <c r="N10" i="24"/>
  <c r="G11" i="24"/>
  <c r="O11" i="24"/>
  <c r="H12" i="24"/>
  <c r="P12" i="24"/>
  <c r="I13" i="24"/>
  <c r="Q13" i="24"/>
  <c r="J14" i="24"/>
  <c r="D17" i="24"/>
  <c r="L17" i="24"/>
  <c r="E18" i="24"/>
  <c r="M18" i="24"/>
  <c r="F20" i="24"/>
  <c r="N20" i="24"/>
  <c r="G21" i="24"/>
  <c r="O21" i="24"/>
  <c r="H22" i="24"/>
  <c r="P22" i="24"/>
  <c r="I23" i="24"/>
  <c r="Q23" i="24"/>
  <c r="J24" i="24"/>
  <c r="C25" i="24"/>
  <c r="K25" i="24"/>
  <c r="D26" i="24"/>
  <c r="L26" i="24"/>
  <c r="E28" i="24"/>
  <c r="M28" i="24"/>
  <c r="F30" i="24"/>
  <c r="N30" i="24"/>
  <c r="G31" i="24"/>
  <c r="O31" i="24"/>
  <c r="H32" i="24"/>
  <c r="P32" i="24"/>
  <c r="I33" i="24"/>
  <c r="Q33" i="24"/>
  <c r="S21" i="25"/>
  <c r="S19" i="22"/>
  <c r="S19" i="25" s="1"/>
  <c r="V31" i="23"/>
  <c r="V29" i="19"/>
  <c r="T5" i="24"/>
  <c r="T5" i="21"/>
  <c r="V6" i="24"/>
  <c r="V6" i="21"/>
  <c r="R8" i="24"/>
  <c r="R8" i="21"/>
  <c r="T9" i="24"/>
  <c r="T9" i="21"/>
  <c r="V10" i="24"/>
  <c r="V10" i="21"/>
  <c r="R12" i="24"/>
  <c r="R12" i="21"/>
  <c r="T13" i="24"/>
  <c r="T13" i="21"/>
  <c r="V14" i="24"/>
  <c r="V14" i="21"/>
  <c r="W16" i="24"/>
  <c r="S18" i="24"/>
  <c r="S18" i="21"/>
  <c r="T19" i="20"/>
  <c r="T20" i="24"/>
  <c r="T20" i="21"/>
  <c r="V21" i="24"/>
  <c r="V21" i="21"/>
  <c r="R23" i="24"/>
  <c r="R23" i="21"/>
  <c r="T24" i="24"/>
  <c r="T24" i="21"/>
  <c r="V25" i="24"/>
  <c r="V25" i="21"/>
  <c r="R28" i="24"/>
  <c r="R27" i="24"/>
  <c r="R27" i="21"/>
  <c r="T30" i="24"/>
  <c r="T30" i="21"/>
  <c r="V31" i="24"/>
  <c r="V31" i="21"/>
  <c r="R33" i="24"/>
  <c r="R33" i="21"/>
  <c r="R26" i="21"/>
  <c r="S4" i="22"/>
  <c r="U29" i="22"/>
  <c r="U29" i="25" s="1"/>
  <c r="U30" i="25"/>
  <c r="U4" i="22"/>
  <c r="U4" i="25" s="1"/>
  <c r="U5" i="25"/>
  <c r="W6" i="25"/>
  <c r="W4" i="22"/>
  <c r="W16" i="22"/>
  <c r="W16" i="25" s="1"/>
  <c r="W17" i="25"/>
  <c r="V19" i="19"/>
  <c r="V19" i="23" s="1"/>
  <c r="V20" i="23"/>
  <c r="R19" i="19"/>
  <c r="R19" i="23" s="1"/>
  <c r="R22" i="23"/>
  <c r="T23" i="23"/>
  <c r="T19" i="19"/>
  <c r="T19" i="23" s="1"/>
  <c r="T27" i="23"/>
  <c r="T28" i="23"/>
  <c r="S17" i="23"/>
  <c r="S16" i="19"/>
  <c r="S16" i="23" s="1"/>
  <c r="R10" i="21"/>
  <c r="V20" i="21"/>
  <c r="T11" i="21"/>
  <c r="R22" i="21"/>
  <c r="R4" i="19"/>
  <c r="R6" i="23"/>
  <c r="T4" i="19"/>
  <c r="T7" i="23"/>
  <c r="V8" i="23"/>
  <c r="V4" i="19"/>
  <c r="V4" i="23" s="1"/>
  <c r="V12" i="21"/>
  <c r="T23" i="21"/>
  <c r="R14" i="21"/>
  <c r="V24" i="21"/>
  <c r="U15" i="18"/>
  <c r="U15" i="23" s="1"/>
  <c r="W5" i="23"/>
  <c r="S7" i="23"/>
  <c r="U8" i="23"/>
  <c r="W9" i="23"/>
  <c r="S11" i="23"/>
  <c r="U12" i="23"/>
  <c r="W13" i="23"/>
  <c r="U20" i="23"/>
  <c r="W21" i="23"/>
  <c r="S23" i="23"/>
  <c r="U24" i="23"/>
  <c r="W25" i="23"/>
  <c r="S27" i="23"/>
  <c r="S28" i="23"/>
  <c r="S30" i="23"/>
  <c r="U31" i="23"/>
  <c r="W32" i="23"/>
  <c r="S4" i="20"/>
  <c r="S5" i="24"/>
  <c r="U4" i="20"/>
  <c r="U6" i="24"/>
  <c r="W4" i="20"/>
  <c r="W7" i="24"/>
  <c r="S9" i="24"/>
  <c r="W11" i="24"/>
  <c r="S13" i="24"/>
  <c r="U14" i="24"/>
  <c r="R18" i="24"/>
  <c r="S20" i="24"/>
  <c r="S20" i="27" s="1"/>
  <c r="U21" i="24"/>
  <c r="W22" i="24"/>
  <c r="S24" i="24"/>
  <c r="U25" i="24"/>
  <c r="W26" i="24"/>
  <c r="S29" i="20"/>
  <c r="S30" i="24"/>
  <c r="U31" i="24"/>
  <c r="W29" i="20"/>
  <c r="W32" i="24"/>
  <c r="T5" i="25"/>
  <c r="V6" i="25"/>
  <c r="R8" i="25"/>
  <c r="T9" i="25"/>
  <c r="V10" i="25"/>
  <c r="V16" i="22"/>
  <c r="V16" i="25" s="1"/>
  <c r="V17" i="25"/>
  <c r="R21" i="25"/>
  <c r="T22" i="25"/>
  <c r="V23" i="25"/>
  <c r="V31" i="25"/>
  <c r="S15" i="18"/>
  <c r="S15" i="23" s="1"/>
  <c r="S6" i="23"/>
  <c r="U7" i="23"/>
  <c r="W8" i="23"/>
  <c r="S10" i="23"/>
  <c r="U11" i="23"/>
  <c r="W12" i="23"/>
  <c r="S14" i="23"/>
  <c r="T17" i="23"/>
  <c r="V18" i="23"/>
  <c r="W19" i="19"/>
  <c r="W20" i="23"/>
  <c r="S22" i="23"/>
  <c r="U23" i="23"/>
  <c r="W24" i="23"/>
  <c r="S26" i="23"/>
  <c r="U28" i="23"/>
  <c r="U29" i="19"/>
  <c r="U29" i="23" s="1"/>
  <c r="U30" i="23"/>
  <c r="W29" i="19"/>
  <c r="W29" i="23" s="1"/>
  <c r="W31" i="23"/>
  <c r="S33" i="23"/>
  <c r="U5" i="24"/>
  <c r="W6" i="24"/>
  <c r="S8" i="24"/>
  <c r="U9" i="24"/>
  <c r="W10" i="24"/>
  <c r="S12" i="24"/>
  <c r="U13" i="24"/>
  <c r="W14" i="24"/>
  <c r="R16" i="20"/>
  <c r="R17" i="24"/>
  <c r="T16" i="20"/>
  <c r="T18" i="24"/>
  <c r="U20" i="24"/>
  <c r="W21" i="24"/>
  <c r="S23" i="24"/>
  <c r="U24" i="24"/>
  <c r="W25" i="24"/>
  <c r="S28" i="24"/>
  <c r="S27" i="24"/>
  <c r="U29" i="20"/>
  <c r="U30" i="24"/>
  <c r="W31" i="24"/>
  <c r="S33" i="24"/>
  <c r="V4" i="22"/>
  <c r="V4" i="25" s="1"/>
  <c r="V5" i="25"/>
  <c r="R4" i="22"/>
  <c r="R7" i="25"/>
  <c r="T8" i="25"/>
  <c r="V9" i="25"/>
  <c r="R16" i="25"/>
  <c r="R19" i="22"/>
  <c r="R19" i="25" s="1"/>
  <c r="R20" i="25"/>
  <c r="T21" i="25"/>
  <c r="V19" i="22"/>
  <c r="V19" i="25" s="1"/>
  <c r="V22" i="25"/>
  <c r="R24" i="25"/>
  <c r="V30" i="25"/>
  <c r="V13" i="24"/>
  <c r="U19" i="18"/>
  <c r="U27" i="23" s="1"/>
  <c r="U16" i="19"/>
  <c r="U16" i="23" s="1"/>
  <c r="U17" i="23"/>
  <c r="W16" i="19"/>
  <c r="W16" i="23" s="1"/>
  <c r="W18" i="23"/>
  <c r="R21" i="23"/>
  <c r="T22" i="23"/>
  <c r="V23" i="23"/>
  <c r="R25" i="23"/>
  <c r="T26" i="23"/>
  <c r="V27" i="23"/>
  <c r="V28" i="23"/>
  <c r="V30" i="23"/>
  <c r="R32" i="23"/>
  <c r="T33" i="23"/>
  <c r="V4" i="20"/>
  <c r="V5" i="24"/>
  <c r="R7" i="24"/>
  <c r="T8" i="24"/>
  <c r="V9" i="24"/>
  <c r="R11" i="24"/>
  <c r="T12" i="24"/>
  <c r="S16" i="20"/>
  <c r="S17" i="24"/>
  <c r="U16" i="20"/>
  <c r="U18" i="24"/>
  <c r="V20" i="24"/>
  <c r="R22" i="24"/>
  <c r="T23" i="24"/>
  <c r="V24" i="24"/>
  <c r="R26" i="24"/>
  <c r="T27" i="24"/>
  <c r="T28" i="24"/>
  <c r="V29" i="20"/>
  <c r="V30" i="24"/>
  <c r="R32" i="24"/>
  <c r="T33" i="24"/>
  <c r="R17" i="21"/>
  <c r="T18" i="21"/>
  <c r="W5" i="25"/>
  <c r="S7" i="25"/>
  <c r="U8" i="25"/>
  <c r="W9" i="25"/>
  <c r="U16" i="25"/>
  <c r="S20" i="25"/>
  <c r="S20" i="28" s="1"/>
  <c r="U21" i="25"/>
  <c r="W22" i="25"/>
  <c r="S24" i="25"/>
  <c r="W30" i="25"/>
  <c r="S32" i="25"/>
  <c r="S5" i="23"/>
  <c r="U6" i="23"/>
  <c r="W7" i="23"/>
  <c r="S9" i="23"/>
  <c r="U10" i="23"/>
  <c r="W11" i="23"/>
  <c r="S13" i="23"/>
  <c r="U14" i="23"/>
  <c r="V17" i="23"/>
  <c r="S21" i="23"/>
  <c r="U22" i="23"/>
  <c r="W23" i="23"/>
  <c r="S25" i="23"/>
  <c r="U26" i="23"/>
  <c r="W28" i="23"/>
  <c r="W30" i="23"/>
  <c r="S32" i="23"/>
  <c r="U33" i="23"/>
  <c r="W5" i="24"/>
  <c r="S7" i="24"/>
  <c r="U8" i="24"/>
  <c r="W9" i="24"/>
  <c r="S11" i="24"/>
  <c r="U12" i="24"/>
  <c r="W13" i="24"/>
  <c r="T17" i="24"/>
  <c r="V18" i="24"/>
  <c r="W20" i="24"/>
  <c r="S22" i="24"/>
  <c r="U23" i="24"/>
  <c r="W24" i="24"/>
  <c r="S26" i="24"/>
  <c r="U27" i="24"/>
  <c r="U28" i="24"/>
  <c r="W30" i="24"/>
  <c r="S32" i="24"/>
  <c r="U33" i="24"/>
  <c r="S5" i="21"/>
  <c r="U6" i="21"/>
  <c r="W7" i="21"/>
  <c r="S9" i="21"/>
  <c r="W11" i="21"/>
  <c r="S13" i="21"/>
  <c r="U14" i="21"/>
  <c r="W15" i="21"/>
  <c r="S17" i="21"/>
  <c r="U18" i="21"/>
  <c r="S30" i="21"/>
  <c r="U31" i="21"/>
  <c r="W32" i="21"/>
  <c r="R6" i="25"/>
  <c r="T7" i="25"/>
  <c r="V8" i="25"/>
  <c r="R10" i="25"/>
  <c r="R17" i="25"/>
  <c r="T19" i="22"/>
  <c r="T19" i="25" s="1"/>
  <c r="T20" i="25"/>
  <c r="V21" i="25"/>
  <c r="R23" i="25"/>
  <c r="T24" i="25"/>
  <c r="R31" i="25"/>
  <c r="R15" i="18"/>
  <c r="R15" i="23" s="1"/>
  <c r="T4" i="18"/>
  <c r="T3" i="18" s="1"/>
  <c r="V15" i="18"/>
  <c r="V15" i="23" s="1"/>
  <c r="W19" i="18"/>
  <c r="W19" i="25" s="1"/>
  <c r="V29" i="18"/>
  <c r="T5" i="23"/>
  <c r="V6" i="23"/>
  <c r="R8" i="23"/>
  <c r="T9" i="23"/>
  <c r="V10" i="23"/>
  <c r="R12" i="23"/>
  <c r="T13" i="23"/>
  <c r="V14" i="23"/>
  <c r="W17" i="23"/>
  <c r="R20" i="23"/>
  <c r="T21" i="23"/>
  <c r="V22" i="23"/>
  <c r="R24" i="23"/>
  <c r="T25" i="23"/>
  <c r="V26" i="23"/>
  <c r="S29" i="19"/>
  <c r="R29" i="19"/>
  <c r="R29" i="23" s="1"/>
  <c r="R31" i="23"/>
  <c r="T29" i="19"/>
  <c r="T29" i="23" s="1"/>
  <c r="T32" i="23"/>
  <c r="V33" i="23"/>
  <c r="R6" i="24"/>
  <c r="V8" i="24"/>
  <c r="R10" i="24"/>
  <c r="T11" i="24"/>
  <c r="V12" i="24"/>
  <c r="R14" i="24"/>
  <c r="U17" i="24"/>
  <c r="W18" i="24"/>
  <c r="R19" i="20"/>
  <c r="R21" i="24"/>
  <c r="T22" i="24"/>
  <c r="V19" i="20"/>
  <c r="V23" i="24"/>
  <c r="R25" i="24"/>
  <c r="T26" i="24"/>
  <c r="V28" i="24"/>
  <c r="V27" i="24"/>
  <c r="R31" i="24"/>
  <c r="T32" i="24"/>
  <c r="V33" i="24"/>
  <c r="T17" i="21"/>
  <c r="V18" i="21"/>
  <c r="S6" i="25"/>
  <c r="U7" i="25"/>
  <c r="W8" i="25"/>
  <c r="S10" i="25"/>
  <c r="S16" i="22"/>
  <c r="S16" i="25" s="1"/>
  <c r="S17" i="25"/>
  <c r="U19" i="22"/>
  <c r="U19" i="25" s="1"/>
  <c r="U20" i="25"/>
  <c r="W21" i="25"/>
  <c r="S23" i="25"/>
  <c r="U24" i="25"/>
  <c r="W29" i="22"/>
  <c r="W29" i="25" s="1"/>
  <c r="S31" i="25"/>
  <c r="S29" i="18"/>
  <c r="S29" i="25" s="1"/>
  <c r="U4" i="19"/>
  <c r="U5" i="23"/>
  <c r="W4" i="19"/>
  <c r="W6" i="23"/>
  <c r="S8" i="23"/>
  <c r="U9" i="23"/>
  <c r="W10" i="23"/>
  <c r="S12" i="23"/>
  <c r="U13" i="23"/>
  <c r="W14" i="23"/>
  <c r="T16" i="23"/>
  <c r="R16" i="19"/>
  <c r="R16" i="23" s="1"/>
  <c r="R18" i="23"/>
  <c r="S19" i="19"/>
  <c r="S19" i="23" s="1"/>
  <c r="S20" i="23"/>
  <c r="S20" i="26" s="1"/>
  <c r="U19" i="19"/>
  <c r="U19" i="23" s="1"/>
  <c r="U21" i="23"/>
  <c r="W22" i="23"/>
  <c r="S24" i="23"/>
  <c r="U25" i="23"/>
  <c r="W26" i="23"/>
  <c r="S31" i="23"/>
  <c r="U32" i="23"/>
  <c r="W33" i="23"/>
  <c r="S6" i="24"/>
  <c r="U7" i="24"/>
  <c r="W8" i="24"/>
  <c r="S10" i="24"/>
  <c r="U11" i="24"/>
  <c r="W12" i="24"/>
  <c r="S14" i="24"/>
  <c r="U15" i="24"/>
  <c r="V16" i="20"/>
  <c r="V17" i="24"/>
  <c r="S19" i="20"/>
  <c r="S21" i="24"/>
  <c r="U19" i="20"/>
  <c r="U22" i="24"/>
  <c r="W23" i="24"/>
  <c r="S25" i="24"/>
  <c r="U26" i="24"/>
  <c r="W28" i="24"/>
  <c r="S31" i="24"/>
  <c r="U32" i="24"/>
  <c r="W33" i="24"/>
  <c r="U5" i="21"/>
  <c r="W6" i="21"/>
  <c r="S8" i="21"/>
  <c r="U9" i="21"/>
  <c r="W10" i="21"/>
  <c r="S12" i="21"/>
  <c r="U13" i="21"/>
  <c r="W14" i="21"/>
  <c r="U17" i="21"/>
  <c r="W18" i="21"/>
  <c r="S20" i="21"/>
  <c r="U21" i="21"/>
  <c r="W22" i="21"/>
  <c r="S24" i="21"/>
  <c r="U25" i="21"/>
  <c r="W26" i="21"/>
  <c r="U30" i="21"/>
  <c r="W31" i="21"/>
  <c r="S33" i="21"/>
  <c r="R5" i="25"/>
  <c r="T6" i="25"/>
  <c r="V7" i="25"/>
  <c r="R9" i="25"/>
  <c r="T10" i="25"/>
  <c r="T16" i="22"/>
  <c r="T16" i="25" s="1"/>
  <c r="T17" i="25"/>
  <c r="V20" i="25"/>
  <c r="R22" i="25"/>
  <c r="T23" i="25"/>
  <c r="V24" i="25"/>
  <c r="R29" i="22"/>
  <c r="R29" i="25" s="1"/>
  <c r="R30" i="25"/>
  <c r="T15" i="18"/>
  <c r="T15" i="23" s="1"/>
  <c r="V5" i="23"/>
  <c r="R7" i="23"/>
  <c r="T8" i="23"/>
  <c r="V9" i="23"/>
  <c r="R11" i="23"/>
  <c r="T12" i="23"/>
  <c r="V13" i="23"/>
  <c r="V16" i="19"/>
  <c r="V16" i="23" s="1"/>
  <c r="S18" i="23"/>
  <c r="T20" i="23"/>
  <c r="R23" i="23"/>
  <c r="T24" i="23"/>
  <c r="V25" i="23"/>
  <c r="R27" i="23"/>
  <c r="R28" i="23"/>
  <c r="R30" i="23"/>
  <c r="T31" i="23"/>
  <c r="V32" i="23"/>
  <c r="R4" i="20"/>
  <c r="R5" i="24"/>
  <c r="T4" i="20"/>
  <c r="T6" i="24"/>
  <c r="V7" i="24"/>
  <c r="R9" i="24"/>
  <c r="T10" i="24"/>
  <c r="V11" i="24"/>
  <c r="R13" i="24"/>
  <c r="T14" i="24"/>
  <c r="W17" i="24"/>
  <c r="R20" i="24"/>
  <c r="T21" i="24"/>
  <c r="V22" i="24"/>
  <c r="R24" i="24"/>
  <c r="T25" i="24"/>
  <c r="V26" i="24"/>
  <c r="R29" i="20"/>
  <c r="R30" i="24"/>
  <c r="T29" i="20"/>
  <c r="T31" i="24"/>
  <c r="V32" i="24"/>
  <c r="V5" i="21"/>
  <c r="R7" i="21"/>
  <c r="T8" i="21"/>
  <c r="V9" i="21"/>
  <c r="R11" i="21"/>
  <c r="T12" i="21"/>
  <c r="R15" i="21"/>
  <c r="V17" i="21"/>
  <c r="V30" i="21"/>
  <c r="R32" i="21"/>
  <c r="T33" i="21"/>
  <c r="S5" i="25"/>
  <c r="U6" i="25"/>
  <c r="W7" i="25"/>
  <c r="S9" i="25"/>
  <c r="U10" i="25"/>
  <c r="U17" i="25"/>
  <c r="W20" i="25"/>
  <c r="S22" i="25"/>
  <c r="U23" i="25"/>
  <c r="W24" i="25"/>
  <c r="S30" i="25"/>
  <c r="R32" i="25"/>
  <c r="T32" i="25"/>
  <c r="U32" i="25"/>
  <c r="U32" i="28" s="1"/>
  <c r="T31" i="25"/>
  <c r="V29" i="22"/>
  <c r="V32" i="25"/>
  <c r="V32" i="28" s="1"/>
  <c r="U31" i="25"/>
  <c r="W32" i="25"/>
  <c r="W32" i="28" s="1"/>
  <c r="T29" i="22"/>
  <c r="T29" i="25" s="1"/>
  <c r="T30" i="25"/>
  <c r="W31" i="25"/>
  <c r="B72" i="29"/>
  <c r="B16" i="29"/>
  <c r="B8" i="29" s="1"/>
  <c r="T3" i="31"/>
  <c r="K3" i="29"/>
  <c r="I11" i="29"/>
  <c r="I4" i="29"/>
  <c r="Q11" i="29"/>
  <c r="Q4" i="29"/>
  <c r="E5" i="29"/>
  <c r="E11" i="29"/>
  <c r="M5" i="29"/>
  <c r="M11" i="29"/>
  <c r="U5" i="31"/>
  <c r="U5" i="29"/>
  <c r="U7" i="29"/>
  <c r="U5" i="33"/>
  <c r="U5" i="35"/>
  <c r="U9" i="29"/>
  <c r="U69" i="29"/>
  <c r="U6" i="31" s="1"/>
  <c r="U8" i="31"/>
  <c r="U71" i="29"/>
  <c r="U6" i="33" s="1"/>
  <c r="U8" i="33"/>
  <c r="U73" i="29"/>
  <c r="U6" i="35" s="1"/>
  <c r="U8" i="35"/>
  <c r="V3" i="30"/>
  <c r="O3" i="29"/>
  <c r="F3" i="29"/>
  <c r="W3" i="35"/>
  <c r="W8" i="34"/>
  <c r="S3" i="33"/>
  <c r="U3" i="32"/>
  <c r="S8" i="32"/>
  <c r="W3" i="31"/>
  <c r="W8" i="30"/>
  <c r="N3" i="29"/>
  <c r="W8" i="35"/>
  <c r="S8" i="33"/>
  <c r="W3" i="32"/>
  <c r="U8" i="32"/>
  <c r="W8" i="31"/>
  <c r="B69" i="29"/>
  <c r="R3" i="35"/>
  <c r="T3" i="34"/>
  <c r="R8" i="34"/>
  <c r="T8" i="33"/>
  <c r="V8" i="32"/>
  <c r="R3" i="31"/>
  <c r="R8" i="30"/>
  <c r="P3" i="29"/>
  <c r="S3" i="35"/>
  <c r="U3" i="34"/>
  <c r="S8" i="34"/>
  <c r="W8" i="32"/>
  <c r="S3" i="31"/>
  <c r="U3" i="30"/>
  <c r="S8" i="30"/>
  <c r="P11" i="29"/>
  <c r="T3" i="35"/>
  <c r="R8" i="35"/>
  <c r="V3" i="34"/>
  <c r="T8" i="34"/>
  <c r="V8" i="33"/>
  <c r="T5" i="32"/>
  <c r="R8" i="31"/>
  <c r="T8" i="30"/>
  <c r="C69" i="29"/>
  <c r="H11" i="29"/>
  <c r="S8" i="35"/>
  <c r="W3" i="34"/>
  <c r="U8" i="34"/>
  <c r="W8" i="33"/>
  <c r="S8" i="31"/>
  <c r="W3" i="30"/>
  <c r="U8" i="30"/>
  <c r="B7" i="29"/>
  <c r="T8" i="35"/>
  <c r="V8" i="34"/>
  <c r="T3" i="32"/>
  <c r="R8" i="32"/>
  <c r="V3" i="31"/>
  <c r="T8" i="31"/>
  <c r="V8" i="30"/>
  <c r="H3" i="29"/>
  <c r="D4" i="29"/>
  <c r="L4" i="29"/>
  <c r="T4" i="29"/>
  <c r="C8" i="29"/>
  <c r="C12" i="29"/>
  <c r="W15" i="18"/>
  <c r="W15" i="24" s="1"/>
  <c r="R4" i="18"/>
  <c r="R3" i="18" s="1"/>
  <c r="S4" i="18"/>
  <c r="S3" i="18" s="1"/>
  <c r="V15" i="7"/>
  <c r="V15" i="12" s="1"/>
  <c r="T4" i="7"/>
  <c r="T3" i="7" s="1"/>
  <c r="U4" i="7"/>
  <c r="U3" i="7" s="1"/>
  <c r="R3" i="33" l="1"/>
  <c r="G3" i="29"/>
  <c r="W3" i="33"/>
  <c r="V4" i="14"/>
  <c r="W3" i="8"/>
  <c r="W3" i="12" s="1"/>
  <c r="R3" i="29"/>
  <c r="S3" i="30"/>
  <c r="T15" i="12"/>
  <c r="T19" i="14"/>
  <c r="T3" i="11"/>
  <c r="T27" i="13"/>
  <c r="S3" i="32"/>
  <c r="S15" i="24"/>
  <c r="S3" i="29"/>
  <c r="S3" i="34"/>
  <c r="U3" i="22"/>
  <c r="V3" i="19"/>
  <c r="R19" i="14"/>
  <c r="S3" i="8"/>
  <c r="V3" i="33"/>
  <c r="V3" i="29"/>
  <c r="W16" i="14"/>
  <c r="W27" i="24"/>
  <c r="W19" i="24"/>
  <c r="W27" i="23"/>
  <c r="U27" i="13"/>
  <c r="R3" i="30"/>
  <c r="R3" i="34"/>
  <c r="J3" i="29"/>
  <c r="T15" i="24"/>
  <c r="V27" i="13"/>
  <c r="U27" i="12"/>
  <c r="U19" i="13"/>
  <c r="R15" i="12"/>
  <c r="V3" i="22"/>
  <c r="V3" i="25" s="1"/>
  <c r="R4" i="12"/>
  <c r="R27" i="12"/>
  <c r="S29" i="23"/>
  <c r="W16" i="21"/>
  <c r="V19" i="14"/>
  <c r="R4" i="14"/>
  <c r="V15" i="24"/>
  <c r="T3" i="29"/>
  <c r="T3" i="30"/>
  <c r="V3" i="20"/>
  <c r="V4" i="24"/>
  <c r="V4" i="21"/>
  <c r="S4" i="13"/>
  <c r="S4" i="10"/>
  <c r="S19" i="13"/>
  <c r="S19" i="10"/>
  <c r="R3" i="12"/>
  <c r="E3" i="29"/>
  <c r="R3" i="20"/>
  <c r="R4" i="24"/>
  <c r="R4" i="21"/>
  <c r="S19" i="24"/>
  <c r="S19" i="21"/>
  <c r="S3" i="19"/>
  <c r="T3" i="19"/>
  <c r="T4" i="23"/>
  <c r="R19" i="13"/>
  <c r="R19" i="10"/>
  <c r="V15" i="13"/>
  <c r="R29" i="14"/>
  <c r="U29" i="13"/>
  <c r="U29" i="10"/>
  <c r="V16" i="13"/>
  <c r="V16" i="10"/>
  <c r="V19" i="12"/>
  <c r="W29" i="10"/>
  <c r="T3" i="8"/>
  <c r="T4" i="12"/>
  <c r="S3" i="12"/>
  <c r="R4" i="13"/>
  <c r="R4" i="10"/>
  <c r="S3" i="9"/>
  <c r="R15" i="24"/>
  <c r="R3" i="19"/>
  <c r="R4" i="23"/>
  <c r="T4" i="14"/>
  <c r="U16" i="13"/>
  <c r="U16" i="10"/>
  <c r="T16" i="13"/>
  <c r="T16" i="10"/>
  <c r="S29" i="13"/>
  <c r="S29" i="10"/>
  <c r="T19" i="12"/>
  <c r="R29" i="13"/>
  <c r="R29" i="10"/>
  <c r="W16" i="12"/>
  <c r="S3" i="20"/>
  <c r="S4" i="24"/>
  <c r="S4" i="21"/>
  <c r="L3" i="29"/>
  <c r="R3" i="9"/>
  <c r="I3" i="29"/>
  <c r="V16" i="24"/>
  <c r="V16" i="21"/>
  <c r="U3" i="19"/>
  <c r="U4" i="23"/>
  <c r="U29" i="24"/>
  <c r="U29" i="21"/>
  <c r="W19" i="23"/>
  <c r="W19" i="21"/>
  <c r="W3" i="22"/>
  <c r="W4" i="25"/>
  <c r="V29" i="23"/>
  <c r="S16" i="13"/>
  <c r="S16" i="10"/>
  <c r="U3" i="9"/>
  <c r="U4" i="13"/>
  <c r="U4" i="10"/>
  <c r="V19" i="13"/>
  <c r="V19" i="10"/>
  <c r="U3" i="33"/>
  <c r="T3" i="22"/>
  <c r="D3" i="29"/>
  <c r="U3" i="29"/>
  <c r="U3" i="31"/>
  <c r="T3" i="14"/>
  <c r="R3" i="22"/>
  <c r="T29" i="24"/>
  <c r="T29" i="21"/>
  <c r="V19" i="24"/>
  <c r="V19" i="21"/>
  <c r="W15" i="23"/>
  <c r="T16" i="24"/>
  <c r="T16" i="21"/>
  <c r="W29" i="24"/>
  <c r="W29" i="21"/>
  <c r="S4" i="12"/>
  <c r="V29" i="14"/>
  <c r="S3" i="11"/>
  <c r="S4" i="14"/>
  <c r="V3" i="9"/>
  <c r="V4" i="13"/>
  <c r="V4" i="10"/>
  <c r="V29" i="12"/>
  <c r="R19" i="12"/>
  <c r="W3" i="19"/>
  <c r="W4" i="23"/>
  <c r="S16" i="24"/>
  <c r="S16" i="21"/>
  <c r="R4" i="25"/>
  <c r="W3" i="20"/>
  <c r="W4" i="24"/>
  <c r="W4" i="21"/>
  <c r="V29" i="13"/>
  <c r="V29" i="10"/>
  <c r="R16" i="13"/>
  <c r="R16" i="10"/>
  <c r="R3" i="11"/>
  <c r="U3" i="25"/>
  <c r="T3" i="20"/>
  <c r="T4" i="24"/>
  <c r="T4" i="21"/>
  <c r="U19" i="24"/>
  <c r="U19" i="21"/>
  <c r="V29" i="24"/>
  <c r="V29" i="21"/>
  <c r="R16" i="24"/>
  <c r="R16" i="21"/>
  <c r="T19" i="24"/>
  <c r="T19" i="21"/>
  <c r="T19" i="13"/>
  <c r="T19" i="10"/>
  <c r="T29" i="14"/>
  <c r="U3" i="8"/>
  <c r="U4" i="12"/>
  <c r="W3" i="11"/>
  <c r="T3" i="9"/>
  <c r="T4" i="13"/>
  <c r="T4" i="10"/>
  <c r="V4" i="12"/>
  <c r="Q3" i="29"/>
  <c r="S3" i="22"/>
  <c r="S4" i="25"/>
  <c r="V3" i="11"/>
  <c r="M3" i="29"/>
  <c r="R29" i="24"/>
  <c r="R29" i="21"/>
  <c r="V3" i="8"/>
  <c r="U3" i="35"/>
  <c r="V29" i="25"/>
  <c r="R19" i="24"/>
  <c r="R19" i="21"/>
  <c r="T4" i="25"/>
  <c r="U16" i="24"/>
  <c r="U16" i="21"/>
  <c r="S29" i="24"/>
  <c r="S29" i="21"/>
  <c r="U3" i="20"/>
  <c r="U4" i="24"/>
  <c r="U4" i="21"/>
  <c r="S4" i="23"/>
  <c r="U3" i="11"/>
  <c r="U19" i="14"/>
  <c r="T29" i="12"/>
  <c r="U4" i="14"/>
  <c r="W19" i="13"/>
  <c r="W19" i="10"/>
  <c r="T29" i="13"/>
  <c r="T29" i="10"/>
  <c r="W3" i="9"/>
  <c r="W4" i="13"/>
  <c r="W4" i="10"/>
  <c r="C11" i="29"/>
  <c r="C4" i="29"/>
  <c r="V3" i="23" l="1"/>
  <c r="W3" i="13"/>
  <c r="W3" i="10"/>
  <c r="U3" i="14"/>
  <c r="U3" i="13"/>
  <c r="U3" i="10"/>
  <c r="S3" i="24"/>
  <c r="S3" i="21"/>
  <c r="R3" i="23"/>
  <c r="R3" i="24"/>
  <c r="R3" i="21"/>
  <c r="V3" i="14"/>
  <c r="S3" i="25"/>
  <c r="R3" i="14"/>
  <c r="V3" i="24"/>
  <c r="V3" i="21"/>
  <c r="V3" i="12"/>
  <c r="U3" i="12"/>
  <c r="R3" i="13"/>
  <c r="R3" i="10"/>
  <c r="W3" i="23"/>
  <c r="R3" i="25"/>
  <c r="T3" i="23"/>
  <c r="U3" i="24"/>
  <c r="U3" i="21"/>
  <c r="U3" i="23"/>
  <c r="S3" i="23"/>
  <c r="V3" i="13"/>
  <c r="V3" i="10"/>
  <c r="T3" i="24"/>
  <c r="T3" i="21"/>
  <c r="T3" i="13"/>
  <c r="T3" i="10"/>
  <c r="W3" i="24"/>
  <c r="W3" i="21"/>
  <c r="W3" i="25"/>
  <c r="C3" i="29"/>
  <c r="W3" i="14"/>
  <c r="S3" i="14"/>
  <c r="T3" i="25"/>
  <c r="S3" i="13"/>
  <c r="S3" i="10"/>
  <c r="T3" i="12"/>
  <c r="W118" i="6"/>
  <c r="V118" i="6"/>
  <c r="U118" i="6"/>
  <c r="T118" i="6"/>
  <c r="S118" i="6"/>
  <c r="R118" i="6"/>
  <c r="Q118" i="6"/>
  <c r="P118" i="6"/>
  <c r="O118" i="6"/>
  <c r="N118" i="6"/>
  <c r="M118" i="6"/>
  <c r="L118" i="6"/>
  <c r="K118" i="6"/>
  <c r="J118" i="6"/>
  <c r="I118" i="6"/>
  <c r="H118" i="6"/>
  <c r="G118" i="6"/>
  <c r="F118" i="6"/>
  <c r="E118" i="6"/>
  <c r="D118" i="6"/>
  <c r="C118" i="6"/>
  <c r="Q104" i="6"/>
  <c r="P104" i="6"/>
  <c r="O104" i="6"/>
  <c r="N104" i="6"/>
  <c r="M104" i="6"/>
  <c r="L104" i="6"/>
  <c r="K104" i="6"/>
  <c r="J104" i="6"/>
  <c r="I104" i="6"/>
  <c r="H104" i="6"/>
  <c r="G104" i="6"/>
  <c r="F104" i="6"/>
  <c r="E104" i="6"/>
  <c r="D104" i="6"/>
  <c r="C104" i="6"/>
  <c r="W117" i="6"/>
  <c r="V117" i="6"/>
  <c r="U117" i="6"/>
  <c r="T117" i="6"/>
  <c r="S117" i="6"/>
  <c r="R117" i="6"/>
  <c r="Q117" i="6"/>
  <c r="P117" i="6"/>
  <c r="O117" i="6"/>
  <c r="N117" i="6"/>
  <c r="M117" i="6"/>
  <c r="L117" i="6"/>
  <c r="K117" i="6"/>
  <c r="J117" i="6"/>
  <c r="I117" i="6"/>
  <c r="H117" i="6"/>
  <c r="G117" i="6"/>
  <c r="F117" i="6"/>
  <c r="E117" i="6"/>
  <c r="D117" i="6"/>
  <c r="C117" i="6"/>
  <c r="Q103" i="6"/>
  <c r="P103" i="6"/>
  <c r="O103" i="6"/>
  <c r="N103" i="6"/>
  <c r="M103" i="6"/>
  <c r="L103" i="6"/>
  <c r="K103" i="6"/>
  <c r="J103" i="6"/>
  <c r="I103" i="6"/>
  <c r="H103" i="6"/>
  <c r="G103" i="6"/>
  <c r="F103" i="6"/>
  <c r="E103" i="6"/>
  <c r="D103" i="6"/>
  <c r="C103" i="6"/>
  <c r="W116" i="6"/>
  <c r="V116" i="6"/>
  <c r="U116" i="6"/>
  <c r="T116" i="6"/>
  <c r="S116" i="6"/>
  <c r="R116" i="6"/>
  <c r="Q116" i="6"/>
  <c r="P116" i="6"/>
  <c r="O116" i="6"/>
  <c r="N116" i="6"/>
  <c r="M116" i="6"/>
  <c r="L116" i="6"/>
  <c r="K116" i="6"/>
  <c r="J116" i="6"/>
  <c r="I116" i="6"/>
  <c r="H116" i="6"/>
  <c r="G116" i="6"/>
  <c r="F116" i="6"/>
  <c r="E116" i="6"/>
  <c r="D116" i="6"/>
  <c r="C116" i="6"/>
  <c r="P124" i="6" l="1"/>
  <c r="F125" i="6"/>
  <c r="N125" i="6"/>
  <c r="V104" i="6"/>
  <c r="J124" i="6"/>
  <c r="R103" i="6"/>
  <c r="H125" i="6"/>
  <c r="P125" i="6"/>
  <c r="C124" i="6"/>
  <c r="I125" i="6"/>
  <c r="Q125" i="6"/>
  <c r="H124" i="6"/>
  <c r="I124" i="6"/>
  <c r="W104" i="6"/>
  <c r="S103" i="6"/>
  <c r="D124" i="6"/>
  <c r="L124" i="6"/>
  <c r="T103" i="6"/>
  <c r="J125" i="6"/>
  <c r="R104" i="6"/>
  <c r="K124" i="6"/>
  <c r="U103" i="6"/>
  <c r="C125" i="6"/>
  <c r="K125" i="6"/>
  <c r="S104" i="6"/>
  <c r="G125" i="6"/>
  <c r="E124" i="6"/>
  <c r="F124" i="6"/>
  <c r="N124" i="6"/>
  <c r="V103" i="6"/>
  <c r="D125" i="6"/>
  <c r="L125" i="6"/>
  <c r="T104" i="6"/>
  <c r="Q124" i="6"/>
  <c r="O125" i="6"/>
  <c r="M124" i="6"/>
  <c r="G124" i="6"/>
  <c r="O124" i="6"/>
  <c r="W103" i="6"/>
  <c r="E125" i="6"/>
  <c r="M125" i="6"/>
  <c r="U104" i="6"/>
  <c r="Q102" i="6"/>
  <c r="P102" i="6"/>
  <c r="O102" i="6"/>
  <c r="N102" i="6"/>
  <c r="M102" i="6"/>
  <c r="L102" i="6"/>
  <c r="K102" i="6"/>
  <c r="J102" i="6"/>
  <c r="I102" i="6"/>
  <c r="H102" i="6"/>
  <c r="G102" i="6"/>
  <c r="F102" i="6"/>
  <c r="E102" i="6"/>
  <c r="D102" i="6"/>
  <c r="C102" i="6"/>
  <c r="W115" i="6"/>
  <c r="V115" i="6"/>
  <c r="U115" i="6"/>
  <c r="T115" i="6"/>
  <c r="R115" i="6"/>
  <c r="Q115" i="6"/>
  <c r="P115" i="6"/>
  <c r="O115" i="6"/>
  <c r="N115" i="6"/>
  <c r="M115" i="6"/>
  <c r="L115" i="6"/>
  <c r="K115" i="6"/>
  <c r="J115" i="6"/>
  <c r="I115" i="6"/>
  <c r="H115" i="6"/>
  <c r="G115" i="6"/>
  <c r="F115" i="6"/>
  <c r="E115" i="6"/>
  <c r="D115" i="6"/>
  <c r="Q101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H122" i="6" l="1"/>
  <c r="P122" i="6"/>
  <c r="C82" i="6"/>
  <c r="C114" i="6" s="1"/>
  <c r="C115" i="6"/>
  <c r="S82" i="6"/>
  <c r="S114" i="6" s="1"/>
  <c r="S115" i="6"/>
  <c r="F123" i="6"/>
  <c r="N123" i="6"/>
  <c r="V102" i="6"/>
  <c r="Q122" i="6"/>
  <c r="J122" i="6"/>
  <c r="R101" i="6"/>
  <c r="H123" i="6"/>
  <c r="P123" i="6"/>
  <c r="U125" i="6"/>
  <c r="O123" i="6"/>
  <c r="S125" i="6"/>
  <c r="C122" i="6"/>
  <c r="K122" i="6"/>
  <c r="S101" i="6"/>
  <c r="I123" i="6"/>
  <c r="Q123" i="6"/>
  <c r="S124" i="6"/>
  <c r="T125" i="6"/>
  <c r="D122" i="6"/>
  <c r="L122" i="6"/>
  <c r="T101" i="6"/>
  <c r="J123" i="6"/>
  <c r="R102" i="6"/>
  <c r="R124" i="6"/>
  <c r="G123" i="6"/>
  <c r="U124" i="6"/>
  <c r="T124" i="6"/>
  <c r="E122" i="6"/>
  <c r="M122" i="6"/>
  <c r="U101" i="6"/>
  <c r="C123" i="6"/>
  <c r="K123" i="6"/>
  <c r="S102" i="6"/>
  <c r="V124" i="6"/>
  <c r="V125" i="6"/>
  <c r="I122" i="6"/>
  <c r="F122" i="6"/>
  <c r="N122" i="6"/>
  <c r="V101" i="6"/>
  <c r="D123" i="6"/>
  <c r="L123" i="6"/>
  <c r="T102" i="6"/>
  <c r="W124" i="6"/>
  <c r="R125" i="6"/>
  <c r="W102" i="6"/>
  <c r="G122" i="6"/>
  <c r="O122" i="6"/>
  <c r="W101" i="6"/>
  <c r="E123" i="6"/>
  <c r="M123" i="6"/>
  <c r="U102" i="6"/>
  <c r="W125" i="6"/>
  <c r="C81" i="6"/>
  <c r="C113" i="6" s="1"/>
  <c r="C90" i="6"/>
  <c r="I48" i="6"/>
  <c r="I100" i="6" s="1"/>
  <c r="Q48" i="6"/>
  <c r="Q100" i="6" s="1"/>
  <c r="H82" i="6"/>
  <c r="H114" i="6" s="1"/>
  <c r="P82" i="6"/>
  <c r="P114" i="6" s="1"/>
  <c r="N48" i="6"/>
  <c r="N100" i="6" s="1"/>
  <c r="E82" i="6"/>
  <c r="E114" i="6" s="1"/>
  <c r="B67" i="6"/>
  <c r="B71" i="6"/>
  <c r="J48" i="6"/>
  <c r="J100" i="6" s="1"/>
  <c r="R48" i="6"/>
  <c r="R100" i="6" s="1"/>
  <c r="I82" i="6"/>
  <c r="I114" i="6" s="1"/>
  <c r="E48" i="6"/>
  <c r="E100" i="6" s="1"/>
  <c r="M48" i="6"/>
  <c r="M100" i="6" s="1"/>
  <c r="U48" i="6"/>
  <c r="U100" i="6" s="1"/>
  <c r="V48" i="6"/>
  <c r="V100" i="6" s="1"/>
  <c r="C48" i="6"/>
  <c r="C100" i="6" s="1"/>
  <c r="K48" i="6"/>
  <c r="K100" i="6" s="1"/>
  <c r="S48" i="6"/>
  <c r="S100" i="6" s="1"/>
  <c r="R82" i="6"/>
  <c r="R114" i="6" s="1"/>
  <c r="T48" i="6"/>
  <c r="T100" i="6" s="1"/>
  <c r="U82" i="6"/>
  <c r="U114" i="6" s="1"/>
  <c r="D82" i="6"/>
  <c r="D114" i="6" s="1"/>
  <c r="L82" i="6"/>
  <c r="L114" i="6" s="1"/>
  <c r="T82" i="6"/>
  <c r="T114" i="6" s="1"/>
  <c r="K82" i="6"/>
  <c r="K114" i="6" s="1"/>
  <c r="J82" i="6"/>
  <c r="J114" i="6" s="1"/>
  <c r="L48" i="6"/>
  <c r="L100" i="6" s="1"/>
  <c r="G48" i="6"/>
  <c r="G100" i="6" s="1"/>
  <c r="O48" i="6"/>
  <c r="O100" i="6" s="1"/>
  <c r="W48" i="6"/>
  <c r="W100" i="6" s="1"/>
  <c r="F82" i="6"/>
  <c r="F114" i="6" s="1"/>
  <c r="N82" i="6"/>
  <c r="N114" i="6" s="1"/>
  <c r="V82" i="6"/>
  <c r="V114" i="6" s="1"/>
  <c r="F48" i="6"/>
  <c r="F100" i="6" s="1"/>
  <c r="M82" i="6"/>
  <c r="M114" i="6" s="1"/>
  <c r="H48" i="6"/>
  <c r="H100" i="6" s="1"/>
  <c r="P48" i="6"/>
  <c r="P100" i="6" s="1"/>
  <c r="G82" i="6"/>
  <c r="G114" i="6" s="1"/>
  <c r="O82" i="6"/>
  <c r="O114" i="6" s="1"/>
  <c r="W82" i="6"/>
  <c r="W114" i="6" s="1"/>
  <c r="Q82" i="6"/>
  <c r="Q114" i="6" s="1"/>
  <c r="D48" i="6"/>
  <c r="D100" i="6" s="1"/>
  <c r="S81" i="6" l="1"/>
  <c r="S113" i="6" s="1"/>
  <c r="S91" i="6"/>
  <c r="C91" i="6"/>
  <c r="S90" i="6"/>
  <c r="H121" i="6"/>
  <c r="P121" i="6"/>
  <c r="W121" i="6"/>
  <c r="J121" i="6"/>
  <c r="N121" i="6"/>
  <c r="R123" i="6"/>
  <c r="O121" i="6"/>
  <c r="S121" i="6"/>
  <c r="S123" i="6"/>
  <c r="G121" i="6"/>
  <c r="D121" i="6"/>
  <c r="V122" i="6"/>
  <c r="T122" i="6"/>
  <c r="F121" i="6"/>
  <c r="C121" i="6"/>
  <c r="M121" i="6"/>
  <c r="I121" i="6"/>
  <c r="R122" i="6"/>
  <c r="U123" i="6"/>
  <c r="V121" i="6"/>
  <c r="K121" i="6"/>
  <c r="E121" i="6"/>
  <c r="W122" i="6"/>
  <c r="W123" i="6"/>
  <c r="S122" i="6"/>
  <c r="U121" i="6"/>
  <c r="L121" i="6"/>
  <c r="U122" i="6"/>
  <c r="V123" i="6"/>
  <c r="Q121" i="6"/>
  <c r="T121" i="6"/>
  <c r="R121" i="6"/>
  <c r="T123" i="6"/>
  <c r="Q47" i="6"/>
  <c r="Q99" i="6" s="1"/>
  <c r="G81" i="6"/>
  <c r="G113" i="6" s="1"/>
  <c r="G90" i="6"/>
  <c r="W47" i="6"/>
  <c r="W99" i="6" s="1"/>
  <c r="L47" i="6"/>
  <c r="L99" i="6" s="1"/>
  <c r="U47" i="6"/>
  <c r="U99" i="6" s="1"/>
  <c r="R47" i="6"/>
  <c r="R99" i="6" s="1"/>
  <c r="F47" i="6"/>
  <c r="F99" i="6" s="1"/>
  <c r="J81" i="6"/>
  <c r="J113" i="6" s="1"/>
  <c r="T81" i="6"/>
  <c r="T113" i="6" s="1"/>
  <c r="T90" i="6"/>
  <c r="J47" i="6"/>
  <c r="J99" i="6" s="1"/>
  <c r="E81" i="6"/>
  <c r="E113" i="6" s="1"/>
  <c r="P81" i="6"/>
  <c r="P113" i="6" s="1"/>
  <c r="I47" i="6"/>
  <c r="I99" i="6" s="1"/>
  <c r="P47" i="6"/>
  <c r="P99" i="6" s="1"/>
  <c r="V81" i="6"/>
  <c r="V113" i="6" s="1"/>
  <c r="O47" i="6"/>
  <c r="O99" i="6" s="1"/>
  <c r="O56" i="6"/>
  <c r="S47" i="6"/>
  <c r="S99" i="6" s="1"/>
  <c r="M47" i="6"/>
  <c r="M99" i="6" s="1"/>
  <c r="Q81" i="6"/>
  <c r="Q113" i="6" s="1"/>
  <c r="N47" i="6"/>
  <c r="N99" i="6" s="1"/>
  <c r="H81" i="6"/>
  <c r="H113" i="6" s="1"/>
  <c r="R81" i="6"/>
  <c r="R113" i="6" s="1"/>
  <c r="R90" i="6"/>
  <c r="W81" i="6"/>
  <c r="W113" i="6" s="1"/>
  <c r="W90" i="6"/>
  <c r="H47" i="6"/>
  <c r="H99" i="6" s="1"/>
  <c r="N81" i="6"/>
  <c r="N113" i="6" s="1"/>
  <c r="G47" i="6"/>
  <c r="G99" i="6" s="1"/>
  <c r="L81" i="6"/>
  <c r="L113" i="6" s="1"/>
  <c r="U81" i="6"/>
  <c r="U113" i="6" s="1"/>
  <c r="K47" i="6"/>
  <c r="K99" i="6" s="1"/>
  <c r="E47" i="6"/>
  <c r="E99" i="6" s="1"/>
  <c r="S89" i="6"/>
  <c r="S93" i="6"/>
  <c r="S94" i="6"/>
  <c r="S92" i="6"/>
  <c r="D81" i="6"/>
  <c r="D113" i="6" s="1"/>
  <c r="V47" i="6"/>
  <c r="V99" i="6" s="1"/>
  <c r="I81" i="6"/>
  <c r="I113" i="6" s="1"/>
  <c r="M81" i="6"/>
  <c r="M113" i="6" s="1"/>
  <c r="D47" i="6"/>
  <c r="D99" i="6" s="1"/>
  <c r="O81" i="6"/>
  <c r="O113" i="6" s="1"/>
  <c r="F81" i="6"/>
  <c r="F113" i="6" s="1"/>
  <c r="K81" i="6"/>
  <c r="K113" i="6" s="1"/>
  <c r="T47" i="6"/>
  <c r="T99" i="6" s="1"/>
  <c r="T56" i="6"/>
  <c r="C47" i="6"/>
  <c r="C99" i="6" s="1"/>
  <c r="C89" i="6"/>
  <c r="C92" i="6"/>
  <c r="C93" i="6"/>
  <c r="C94" i="6"/>
  <c r="L90" i="6" l="1"/>
  <c r="V90" i="6"/>
  <c r="O90" i="6"/>
  <c r="C56" i="6"/>
  <c r="H56" i="6"/>
  <c r="Q90" i="6"/>
  <c r="I56" i="6"/>
  <c r="U56" i="6"/>
  <c r="U90" i="6"/>
  <c r="F90" i="6"/>
  <c r="S56" i="6"/>
  <c r="D56" i="6"/>
  <c r="W56" i="6"/>
  <c r="V56" i="6"/>
  <c r="N56" i="6"/>
  <c r="J56" i="6"/>
  <c r="M90" i="6"/>
  <c r="K56" i="6"/>
  <c r="N90" i="6"/>
  <c r="H90" i="6"/>
  <c r="E90" i="6"/>
  <c r="F56" i="6"/>
  <c r="R56" i="6"/>
  <c r="D90" i="6"/>
  <c r="E56" i="6"/>
  <c r="G56" i="6"/>
  <c r="P90" i="6"/>
  <c r="J90" i="6"/>
  <c r="Q56" i="6"/>
  <c r="K90" i="6"/>
  <c r="M56" i="6"/>
  <c r="P56" i="6"/>
  <c r="L55" i="6"/>
  <c r="L61" i="6"/>
  <c r="L60" i="6"/>
  <c r="L59" i="6"/>
  <c r="L58" i="6"/>
  <c r="L57" i="6"/>
  <c r="F89" i="6"/>
  <c r="F94" i="6"/>
  <c r="F93" i="6"/>
  <c r="F92" i="6"/>
  <c r="F91" i="6"/>
  <c r="D89" i="6"/>
  <c r="D94" i="6"/>
  <c r="D93" i="6"/>
  <c r="D92" i="6"/>
  <c r="D91" i="6"/>
  <c r="K55" i="6"/>
  <c r="K61" i="6"/>
  <c r="K59" i="6"/>
  <c r="K60" i="6"/>
  <c r="K57" i="6"/>
  <c r="K58" i="6"/>
  <c r="N89" i="6"/>
  <c r="N94" i="6"/>
  <c r="N93" i="6"/>
  <c r="N92" i="6"/>
  <c r="N91" i="6"/>
  <c r="S61" i="6"/>
  <c r="S55" i="6"/>
  <c r="S59" i="6"/>
  <c r="S60" i="6"/>
  <c r="S57" i="6"/>
  <c r="S58" i="6"/>
  <c r="I61" i="6"/>
  <c r="I55" i="6"/>
  <c r="I60" i="6"/>
  <c r="I59" i="6"/>
  <c r="I58" i="6"/>
  <c r="I57" i="6"/>
  <c r="T89" i="6"/>
  <c r="T93" i="6"/>
  <c r="T92" i="6"/>
  <c r="T94" i="6"/>
  <c r="T91" i="6"/>
  <c r="C55" i="6"/>
  <c r="C61" i="6"/>
  <c r="C59" i="6"/>
  <c r="C60" i="6"/>
  <c r="C58" i="6"/>
  <c r="C57" i="6"/>
  <c r="M89" i="6"/>
  <c r="M93" i="6"/>
  <c r="M94" i="6"/>
  <c r="M92" i="6"/>
  <c r="M91" i="6"/>
  <c r="W55" i="6"/>
  <c r="W61" i="6"/>
  <c r="W59" i="6"/>
  <c r="W60" i="6"/>
  <c r="W58" i="6"/>
  <c r="W57" i="6"/>
  <c r="O89" i="6"/>
  <c r="O94" i="6"/>
  <c r="O92" i="6"/>
  <c r="O93" i="6"/>
  <c r="O91" i="6"/>
  <c r="I89" i="6"/>
  <c r="I93" i="6"/>
  <c r="I92" i="6"/>
  <c r="I94" i="6"/>
  <c r="I91" i="6"/>
  <c r="U89" i="6"/>
  <c r="U92" i="6"/>
  <c r="U93" i="6"/>
  <c r="U94" i="6"/>
  <c r="U91" i="6"/>
  <c r="H61" i="6"/>
  <c r="H55" i="6"/>
  <c r="H60" i="6"/>
  <c r="H59" i="6"/>
  <c r="H57" i="6"/>
  <c r="H58" i="6"/>
  <c r="R89" i="6"/>
  <c r="R94" i="6"/>
  <c r="R92" i="6"/>
  <c r="R93" i="6"/>
  <c r="R91" i="6"/>
  <c r="O55" i="6"/>
  <c r="O61" i="6"/>
  <c r="O59" i="6"/>
  <c r="O60" i="6"/>
  <c r="O58" i="6"/>
  <c r="O57" i="6"/>
  <c r="P89" i="6"/>
  <c r="P94" i="6"/>
  <c r="P92" i="6"/>
  <c r="P93" i="6"/>
  <c r="P91" i="6"/>
  <c r="J89" i="6"/>
  <c r="J94" i="6"/>
  <c r="J92" i="6"/>
  <c r="J93" i="6"/>
  <c r="J91" i="6"/>
  <c r="I90" i="6"/>
  <c r="R61" i="6"/>
  <c r="R55" i="6"/>
  <c r="R59" i="6"/>
  <c r="R60" i="6"/>
  <c r="R57" i="6"/>
  <c r="R58" i="6"/>
  <c r="G89" i="6"/>
  <c r="G94" i="6"/>
  <c r="G92" i="6"/>
  <c r="G93" i="6"/>
  <c r="G91" i="6"/>
  <c r="Q61" i="6"/>
  <c r="Q55" i="6"/>
  <c r="Q59" i="6"/>
  <c r="Q60" i="6"/>
  <c r="Q57" i="6"/>
  <c r="Q58" i="6"/>
  <c r="T61" i="6"/>
  <c r="T55" i="6"/>
  <c r="T60" i="6"/>
  <c r="T59" i="6"/>
  <c r="T58" i="6"/>
  <c r="T57" i="6"/>
  <c r="D55" i="6"/>
  <c r="D61" i="6"/>
  <c r="D59" i="6"/>
  <c r="D60" i="6"/>
  <c r="D58" i="6"/>
  <c r="D57" i="6"/>
  <c r="L89" i="6"/>
  <c r="L92" i="6"/>
  <c r="L94" i="6"/>
  <c r="L93" i="6"/>
  <c r="L91" i="6"/>
  <c r="W89" i="6"/>
  <c r="W93" i="6"/>
  <c r="W94" i="6"/>
  <c r="W92" i="6"/>
  <c r="W91" i="6"/>
  <c r="H89" i="6"/>
  <c r="H92" i="6"/>
  <c r="H93" i="6"/>
  <c r="H94" i="6"/>
  <c r="H91" i="6"/>
  <c r="Q89" i="6"/>
  <c r="Q93" i="6"/>
  <c r="Q94" i="6"/>
  <c r="Q92" i="6"/>
  <c r="Q91" i="6"/>
  <c r="V89" i="6"/>
  <c r="V94" i="6"/>
  <c r="V93" i="6"/>
  <c r="V92" i="6"/>
  <c r="V91" i="6"/>
  <c r="E89" i="6"/>
  <c r="E93" i="6"/>
  <c r="E94" i="6"/>
  <c r="E92" i="6"/>
  <c r="E91" i="6"/>
  <c r="F55" i="6"/>
  <c r="F61" i="6"/>
  <c r="F60" i="6"/>
  <c r="F59" i="6"/>
  <c r="F58" i="6"/>
  <c r="F57" i="6"/>
  <c r="V55" i="6"/>
  <c r="V61" i="6"/>
  <c r="V60" i="6"/>
  <c r="V59" i="6"/>
  <c r="V58" i="6"/>
  <c r="V57" i="6"/>
  <c r="U55" i="6"/>
  <c r="U61" i="6"/>
  <c r="U60" i="6"/>
  <c r="U59" i="6"/>
  <c r="U58" i="6"/>
  <c r="U57" i="6"/>
  <c r="K89" i="6"/>
  <c r="K94" i="6"/>
  <c r="K92" i="6"/>
  <c r="K93" i="6"/>
  <c r="K91" i="6"/>
  <c r="E61" i="6"/>
  <c r="E55" i="6"/>
  <c r="E60" i="6"/>
  <c r="E59" i="6"/>
  <c r="E58" i="6"/>
  <c r="E57" i="6"/>
  <c r="G55" i="6"/>
  <c r="G61" i="6"/>
  <c r="G59" i="6"/>
  <c r="G60" i="6"/>
  <c r="G58" i="6"/>
  <c r="G57" i="6"/>
  <c r="N55" i="6"/>
  <c r="N61" i="6"/>
  <c r="N60" i="6"/>
  <c r="N59" i="6"/>
  <c r="N58" i="6"/>
  <c r="N57" i="6"/>
  <c r="M61" i="6"/>
  <c r="M55" i="6"/>
  <c r="M59" i="6"/>
  <c r="M60" i="6"/>
  <c r="M58" i="6"/>
  <c r="M57" i="6"/>
  <c r="P61" i="6"/>
  <c r="P55" i="6"/>
  <c r="P60" i="6"/>
  <c r="P59" i="6"/>
  <c r="P58" i="6"/>
  <c r="P57" i="6"/>
  <c r="J55" i="6"/>
  <c r="J61" i="6"/>
  <c r="J59" i="6"/>
  <c r="J60" i="6"/>
  <c r="J57" i="6"/>
  <c r="J58" i="6"/>
  <c r="L56" i="6"/>
  <c r="W27" i="6" l="1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W14" i="6"/>
  <c r="W15" i="6" s="1"/>
  <c r="V14" i="6"/>
  <c r="V15" i="6" s="1"/>
  <c r="U14" i="6"/>
  <c r="U15" i="6" s="1"/>
  <c r="T14" i="6"/>
  <c r="T15" i="6" s="1"/>
  <c r="S14" i="6"/>
  <c r="S15" i="6" s="1"/>
  <c r="R14" i="6"/>
  <c r="R15" i="6" s="1"/>
  <c r="Q14" i="6"/>
  <c r="Q15" i="6" s="1"/>
  <c r="P14" i="6"/>
  <c r="P15" i="6" s="1"/>
  <c r="O14" i="6"/>
  <c r="O15" i="6" s="1"/>
  <c r="N14" i="6"/>
  <c r="N15" i="6" s="1"/>
  <c r="M14" i="6"/>
  <c r="M15" i="6" s="1"/>
  <c r="L14" i="6"/>
  <c r="L15" i="6" s="1"/>
  <c r="K14" i="6"/>
  <c r="K15" i="6" s="1"/>
  <c r="J14" i="6"/>
  <c r="J15" i="6" s="1"/>
  <c r="I14" i="6"/>
  <c r="I15" i="6" s="1"/>
  <c r="H14" i="6"/>
  <c r="H15" i="6" s="1"/>
  <c r="G14" i="6"/>
  <c r="G15" i="6" s="1"/>
  <c r="F14" i="6"/>
  <c r="F15" i="6" s="1"/>
  <c r="E14" i="6"/>
  <c r="E15" i="6" s="1"/>
  <c r="D14" i="6"/>
  <c r="D15" i="6" s="1"/>
  <c r="C14" i="6"/>
  <c r="C15" i="6" s="1"/>
  <c r="B14" i="6"/>
  <c r="B15" i="6" s="1"/>
  <c r="B104" i="6"/>
  <c r="B103" i="6"/>
  <c r="B102" i="6"/>
  <c r="B101" i="6"/>
  <c r="H165" i="6" l="1"/>
  <c r="H164" i="6"/>
  <c r="H162" i="6"/>
  <c r="H163" i="6"/>
  <c r="H159" i="6"/>
  <c r="H161" i="6"/>
  <c r="H157" i="6"/>
  <c r="H170" i="6"/>
  <c r="H158" i="6"/>
  <c r="H171" i="6"/>
  <c r="H172" i="6"/>
  <c r="H156" i="6"/>
  <c r="H169" i="6"/>
  <c r="H155" i="6"/>
  <c r="H154" i="6"/>
  <c r="H168" i="6"/>
  <c r="H153" i="6"/>
  <c r="H167" i="6"/>
  <c r="P165" i="6"/>
  <c r="P164" i="6"/>
  <c r="P159" i="6"/>
  <c r="P163" i="6"/>
  <c r="P162" i="6"/>
  <c r="P161" i="6"/>
  <c r="P172" i="6"/>
  <c r="P170" i="6"/>
  <c r="P171" i="6"/>
  <c r="P158" i="6"/>
  <c r="P157" i="6"/>
  <c r="P155" i="6"/>
  <c r="P156" i="6"/>
  <c r="P169" i="6"/>
  <c r="P154" i="6"/>
  <c r="P168" i="6"/>
  <c r="P167" i="6"/>
  <c r="P153" i="6"/>
  <c r="D140" i="6"/>
  <c r="D138" i="6"/>
  <c r="D139" i="6"/>
  <c r="D141" i="6"/>
  <c r="D135" i="6"/>
  <c r="D137" i="6"/>
  <c r="D134" i="6"/>
  <c r="D148" i="6"/>
  <c r="D147" i="6"/>
  <c r="D146" i="6"/>
  <c r="D133" i="6"/>
  <c r="D131" i="6"/>
  <c r="D132" i="6"/>
  <c r="D145" i="6"/>
  <c r="D130" i="6"/>
  <c r="D144" i="6"/>
  <c r="D129" i="6"/>
  <c r="D143" i="6"/>
  <c r="L140" i="6"/>
  <c r="L141" i="6"/>
  <c r="L135" i="6"/>
  <c r="L139" i="6"/>
  <c r="L138" i="6"/>
  <c r="L137" i="6"/>
  <c r="L133" i="6"/>
  <c r="L134" i="6"/>
  <c r="L148" i="6"/>
  <c r="L146" i="6"/>
  <c r="L147" i="6"/>
  <c r="L145" i="6"/>
  <c r="L131" i="6"/>
  <c r="L132" i="6"/>
  <c r="L144" i="6"/>
  <c r="L130" i="6"/>
  <c r="L129" i="6"/>
  <c r="L143" i="6"/>
  <c r="T140" i="6"/>
  <c r="T13" i="15"/>
  <c r="T9" i="15"/>
  <c r="T25" i="15"/>
  <c r="T138" i="6"/>
  <c r="T141" i="6"/>
  <c r="T139" i="6"/>
  <c r="T32" i="15"/>
  <c r="T23" i="15"/>
  <c r="T24" i="15"/>
  <c r="T6" i="17"/>
  <c r="T30" i="16"/>
  <c r="T11" i="15"/>
  <c r="T21" i="16"/>
  <c r="T30" i="17"/>
  <c r="T22" i="15"/>
  <c r="T31" i="15"/>
  <c r="T6" i="16"/>
  <c r="T12" i="16"/>
  <c r="T5" i="17"/>
  <c r="T26" i="15"/>
  <c r="T22" i="16"/>
  <c r="T16" i="15"/>
  <c r="T14" i="15"/>
  <c r="T27" i="16"/>
  <c r="T5" i="15"/>
  <c r="T33" i="16"/>
  <c r="T17" i="17"/>
  <c r="T17" i="16"/>
  <c r="T5" i="16"/>
  <c r="T8" i="16"/>
  <c r="T135" i="6"/>
  <c r="T8" i="17"/>
  <c r="T33" i="15"/>
  <c r="T32" i="16"/>
  <c r="T10" i="17"/>
  <c r="T27" i="15"/>
  <c r="T23" i="16"/>
  <c r="T26" i="16"/>
  <c r="T6" i="15"/>
  <c r="T15" i="15"/>
  <c r="T137" i="6"/>
  <c r="T17" i="15"/>
  <c r="T32" i="17"/>
  <c r="T13" i="16"/>
  <c r="T19" i="17"/>
  <c r="T7" i="17"/>
  <c r="T30" i="15"/>
  <c r="T15" i="16"/>
  <c r="T10" i="16"/>
  <c r="T31" i="16"/>
  <c r="T20" i="16"/>
  <c r="T20" i="17"/>
  <c r="T31" i="17"/>
  <c r="T22" i="17"/>
  <c r="T14" i="16"/>
  <c r="T7" i="16"/>
  <c r="T7" i="15"/>
  <c r="T20" i="15"/>
  <c r="T21" i="15"/>
  <c r="T25" i="16"/>
  <c r="T8" i="15"/>
  <c r="T10" i="15"/>
  <c r="T21" i="17"/>
  <c r="T18" i="16"/>
  <c r="T18" i="15"/>
  <c r="T12" i="15"/>
  <c r="T24" i="16"/>
  <c r="T11" i="16"/>
  <c r="T23" i="17"/>
  <c r="T28" i="16"/>
  <c r="T24" i="17"/>
  <c r="T16" i="17"/>
  <c r="T28" i="15"/>
  <c r="T9" i="17"/>
  <c r="T9" i="16"/>
  <c r="T19" i="15"/>
  <c r="T29" i="15"/>
  <c r="T19" i="16"/>
  <c r="T4" i="15"/>
  <c r="T29" i="16"/>
  <c r="T4" i="17"/>
  <c r="T16" i="16"/>
  <c r="T4" i="16"/>
  <c r="T3" i="17"/>
  <c r="T29" i="17"/>
  <c r="T3" i="16"/>
  <c r="T146" i="6"/>
  <c r="T147" i="6"/>
  <c r="T3" i="15"/>
  <c r="T148" i="6"/>
  <c r="T145" i="6"/>
  <c r="T133" i="6"/>
  <c r="T134" i="6"/>
  <c r="T131" i="6"/>
  <c r="T130" i="6"/>
  <c r="T132" i="6"/>
  <c r="T144" i="6"/>
  <c r="T143" i="6"/>
  <c r="T129" i="6"/>
  <c r="Q164" i="6"/>
  <c r="Q162" i="6"/>
  <c r="Q159" i="6"/>
  <c r="Q165" i="6"/>
  <c r="Q163" i="6"/>
  <c r="Q161" i="6"/>
  <c r="Q158" i="6"/>
  <c r="Q172" i="6"/>
  <c r="Q170" i="6"/>
  <c r="Q171" i="6"/>
  <c r="Q157" i="6"/>
  <c r="Q155" i="6"/>
  <c r="Q156" i="6"/>
  <c r="Q169" i="6"/>
  <c r="Q154" i="6"/>
  <c r="Q168" i="6"/>
  <c r="Q153" i="6"/>
  <c r="Q167" i="6"/>
  <c r="E139" i="6"/>
  <c r="E138" i="6"/>
  <c r="E140" i="6"/>
  <c r="E141" i="6"/>
  <c r="E135" i="6"/>
  <c r="E137" i="6"/>
  <c r="E133" i="6"/>
  <c r="E148" i="6"/>
  <c r="E147" i="6"/>
  <c r="E146" i="6"/>
  <c r="E134" i="6"/>
  <c r="E131" i="6"/>
  <c r="E145" i="6"/>
  <c r="E132" i="6"/>
  <c r="E144" i="6"/>
  <c r="E130" i="6"/>
  <c r="E143" i="6"/>
  <c r="E129" i="6"/>
  <c r="M138" i="6"/>
  <c r="M135" i="6"/>
  <c r="M139" i="6"/>
  <c r="M140" i="6"/>
  <c r="M141" i="6"/>
  <c r="M137" i="6"/>
  <c r="M146" i="6"/>
  <c r="M134" i="6"/>
  <c r="M148" i="6"/>
  <c r="M147" i="6"/>
  <c r="M133" i="6"/>
  <c r="M131" i="6"/>
  <c r="M132" i="6"/>
  <c r="M145" i="6"/>
  <c r="M144" i="6"/>
  <c r="M130" i="6"/>
  <c r="M129" i="6"/>
  <c r="M143" i="6"/>
  <c r="U139" i="6"/>
  <c r="U138" i="6"/>
  <c r="U10" i="15"/>
  <c r="U33" i="15"/>
  <c r="U140" i="6"/>
  <c r="U141" i="6"/>
  <c r="U26" i="15"/>
  <c r="U135" i="6"/>
  <c r="U21" i="17"/>
  <c r="U23" i="15"/>
  <c r="U6" i="15"/>
  <c r="U33" i="16"/>
  <c r="U15" i="15"/>
  <c r="U24" i="16"/>
  <c r="U10" i="16"/>
  <c r="U27" i="16"/>
  <c r="U22" i="17"/>
  <c r="U28" i="16"/>
  <c r="U11" i="15"/>
  <c r="U16" i="17"/>
  <c r="U22" i="16"/>
  <c r="U30" i="16"/>
  <c r="U9" i="17"/>
  <c r="U29" i="17"/>
  <c r="U12" i="15"/>
  <c r="U30" i="17"/>
  <c r="U14" i="16"/>
  <c r="U5" i="16"/>
  <c r="U22" i="15"/>
  <c r="U29" i="15"/>
  <c r="U16" i="15"/>
  <c r="U7" i="17"/>
  <c r="U21" i="15"/>
  <c r="U23" i="17"/>
  <c r="U30" i="15"/>
  <c r="U17" i="15"/>
  <c r="U31" i="15"/>
  <c r="U19" i="15"/>
  <c r="U26" i="16"/>
  <c r="U32" i="15"/>
  <c r="U9" i="15"/>
  <c r="U20" i="17"/>
  <c r="U5" i="15"/>
  <c r="U11" i="16"/>
  <c r="U32" i="17"/>
  <c r="U24" i="15"/>
  <c r="U9" i="16"/>
  <c r="U8" i="17"/>
  <c r="U20" i="16"/>
  <c r="U23" i="16"/>
  <c r="U21" i="16"/>
  <c r="U137" i="6"/>
  <c r="U7" i="15"/>
  <c r="U8" i="16"/>
  <c r="U5" i="17"/>
  <c r="U17" i="16"/>
  <c r="U25" i="15"/>
  <c r="U24" i="17"/>
  <c r="U18" i="15"/>
  <c r="U20" i="15"/>
  <c r="U14" i="15"/>
  <c r="U12" i="16"/>
  <c r="U7" i="16"/>
  <c r="U13" i="15"/>
  <c r="U8" i="15"/>
  <c r="U6" i="16"/>
  <c r="U31" i="16"/>
  <c r="U32" i="16"/>
  <c r="U6" i="17"/>
  <c r="U17" i="17"/>
  <c r="U15" i="16"/>
  <c r="U10" i="17"/>
  <c r="U18" i="16"/>
  <c r="U28" i="15"/>
  <c r="U25" i="16"/>
  <c r="U13" i="16"/>
  <c r="U31" i="17"/>
  <c r="U19" i="16"/>
  <c r="U16" i="16"/>
  <c r="U29" i="16"/>
  <c r="U4" i="16"/>
  <c r="U4" i="17"/>
  <c r="U4" i="15"/>
  <c r="U19" i="17"/>
  <c r="U27" i="15"/>
  <c r="U3" i="16"/>
  <c r="U147" i="6"/>
  <c r="U146" i="6"/>
  <c r="U3" i="15"/>
  <c r="U3" i="17"/>
  <c r="U148" i="6"/>
  <c r="U134" i="6"/>
  <c r="U145" i="6"/>
  <c r="U133" i="6"/>
  <c r="U131" i="6"/>
  <c r="U130" i="6"/>
  <c r="U132" i="6"/>
  <c r="U144" i="6"/>
  <c r="U143" i="6"/>
  <c r="U129" i="6"/>
  <c r="F139" i="6"/>
  <c r="F141" i="6"/>
  <c r="F138" i="6"/>
  <c r="F140" i="6"/>
  <c r="F135" i="6"/>
  <c r="F137" i="6"/>
  <c r="F148" i="6"/>
  <c r="F146" i="6"/>
  <c r="F134" i="6"/>
  <c r="F133" i="6"/>
  <c r="F147" i="6"/>
  <c r="F131" i="6"/>
  <c r="F145" i="6"/>
  <c r="F132" i="6"/>
  <c r="F130" i="6"/>
  <c r="F144" i="6"/>
  <c r="F129" i="6"/>
  <c r="F143" i="6"/>
  <c r="N141" i="6"/>
  <c r="N135" i="6"/>
  <c r="N139" i="6"/>
  <c r="N138" i="6"/>
  <c r="N140" i="6"/>
  <c r="N137" i="6"/>
  <c r="N146" i="6"/>
  <c r="N147" i="6"/>
  <c r="N148" i="6"/>
  <c r="N134" i="6"/>
  <c r="N133" i="6"/>
  <c r="N131" i="6"/>
  <c r="N145" i="6"/>
  <c r="N132" i="6"/>
  <c r="N130" i="6"/>
  <c r="N144" i="6"/>
  <c r="N143" i="6"/>
  <c r="N129" i="6"/>
  <c r="V139" i="6"/>
  <c r="V141" i="6"/>
  <c r="V140" i="6"/>
  <c r="V138" i="6"/>
  <c r="V26" i="15"/>
  <c r="V135" i="6"/>
  <c r="V14" i="15"/>
  <c r="V10" i="15"/>
  <c r="V15" i="15"/>
  <c r="V24" i="17"/>
  <c r="V9" i="17"/>
  <c r="V30" i="17"/>
  <c r="V33" i="16"/>
  <c r="V27" i="15"/>
  <c r="V9" i="15"/>
  <c r="V6" i="16"/>
  <c r="V8" i="16"/>
  <c r="V21" i="15"/>
  <c r="V14" i="16"/>
  <c r="V31" i="15"/>
  <c r="V24" i="15"/>
  <c r="V20" i="16"/>
  <c r="V22" i="16"/>
  <c r="V23" i="17"/>
  <c r="V7" i="16"/>
  <c r="V12" i="15"/>
  <c r="V6" i="15"/>
  <c r="V21" i="16"/>
  <c r="V25" i="15"/>
  <c r="V6" i="17"/>
  <c r="V28" i="15"/>
  <c r="V9" i="16"/>
  <c r="V11" i="15"/>
  <c r="V5" i="15"/>
  <c r="V8" i="17"/>
  <c r="V31" i="16"/>
  <c r="V32" i="16"/>
  <c r="V4" i="17"/>
  <c r="V21" i="17"/>
  <c r="V33" i="15"/>
  <c r="V20" i="15"/>
  <c r="V22" i="15"/>
  <c r="V17" i="16"/>
  <c r="V11" i="16"/>
  <c r="V17" i="17"/>
  <c r="V7" i="15"/>
  <c r="V13" i="16"/>
  <c r="V22" i="17"/>
  <c r="V8" i="15"/>
  <c r="V23" i="15"/>
  <c r="V30" i="15"/>
  <c r="V26" i="16"/>
  <c r="V7" i="17"/>
  <c r="V23" i="16"/>
  <c r="V5" i="17"/>
  <c r="V10" i="17"/>
  <c r="V18" i="15"/>
  <c r="V13" i="15"/>
  <c r="V10" i="16"/>
  <c r="V137" i="6"/>
  <c r="V31" i="17"/>
  <c r="V17" i="15"/>
  <c r="V30" i="16"/>
  <c r="V16" i="17"/>
  <c r="V32" i="17"/>
  <c r="V18" i="16"/>
  <c r="V20" i="17"/>
  <c r="V32" i="15"/>
  <c r="V24" i="16"/>
  <c r="V28" i="16"/>
  <c r="V5" i="16"/>
  <c r="V25" i="16"/>
  <c r="V16" i="15"/>
  <c r="V12" i="16"/>
  <c r="V29" i="15"/>
  <c r="V29" i="16"/>
  <c r="V19" i="16"/>
  <c r="V4" i="16"/>
  <c r="V16" i="16"/>
  <c r="V15" i="16"/>
  <c r="V27" i="16"/>
  <c r="V19" i="17"/>
  <c r="V29" i="17"/>
  <c r="V19" i="15"/>
  <c r="V4" i="15"/>
  <c r="V3" i="16"/>
  <c r="V3" i="15"/>
  <c r="V147" i="6"/>
  <c r="V148" i="6"/>
  <c r="V146" i="6"/>
  <c r="V3" i="17"/>
  <c r="V134" i="6"/>
  <c r="V145" i="6"/>
  <c r="V133" i="6"/>
  <c r="V130" i="6"/>
  <c r="V131" i="6"/>
  <c r="V144" i="6"/>
  <c r="V132" i="6"/>
  <c r="V143" i="6"/>
  <c r="V129" i="6"/>
  <c r="R14" i="26"/>
  <c r="R26" i="26"/>
  <c r="R9" i="26"/>
  <c r="R17" i="26"/>
  <c r="R13" i="26"/>
  <c r="R10" i="26"/>
  <c r="R33" i="26"/>
  <c r="R5" i="26"/>
  <c r="R5" i="28"/>
  <c r="R20" i="26"/>
  <c r="R30" i="26"/>
  <c r="R23" i="28"/>
  <c r="R32" i="28"/>
  <c r="R9" i="28"/>
  <c r="R31" i="27"/>
  <c r="R21" i="26"/>
  <c r="R7" i="26"/>
  <c r="R7" i="27"/>
  <c r="R6" i="28"/>
  <c r="R21" i="27"/>
  <c r="R24" i="28"/>
  <c r="R24" i="26"/>
  <c r="R17" i="27"/>
  <c r="R25" i="27"/>
  <c r="R24" i="27"/>
  <c r="R10" i="27"/>
  <c r="R6" i="27"/>
  <c r="R7" i="28"/>
  <c r="R18" i="27"/>
  <c r="R5" i="27"/>
  <c r="R16" i="26"/>
  <c r="R32" i="27"/>
  <c r="R14" i="27"/>
  <c r="R26" i="27"/>
  <c r="R20" i="27"/>
  <c r="R30" i="27"/>
  <c r="R19" i="26"/>
  <c r="R17" i="28"/>
  <c r="R22" i="27"/>
  <c r="R13" i="27"/>
  <c r="R20" i="28"/>
  <c r="R8" i="28"/>
  <c r="R12" i="26"/>
  <c r="R23" i="26"/>
  <c r="R15" i="26"/>
  <c r="R25" i="26"/>
  <c r="R29" i="26"/>
  <c r="R16" i="28"/>
  <c r="R28" i="26"/>
  <c r="R27" i="26"/>
  <c r="R18" i="26"/>
  <c r="R8" i="27"/>
  <c r="R22" i="28"/>
  <c r="R31" i="28"/>
  <c r="R31" i="26"/>
  <c r="R9" i="27"/>
  <c r="R30" i="28"/>
  <c r="R29" i="28"/>
  <c r="R21" i="28"/>
  <c r="R11" i="27"/>
  <c r="R22" i="26"/>
  <c r="R12" i="27"/>
  <c r="R11" i="26"/>
  <c r="R8" i="26"/>
  <c r="R19" i="28"/>
  <c r="R6" i="26"/>
  <c r="R33" i="27"/>
  <c r="R27" i="27"/>
  <c r="R28" i="27"/>
  <c r="R10" i="28"/>
  <c r="R32" i="26"/>
  <c r="R23" i="27"/>
  <c r="R16" i="27"/>
  <c r="R29" i="27"/>
  <c r="R4" i="26"/>
  <c r="R4" i="28"/>
  <c r="R15" i="27"/>
  <c r="R4" i="27"/>
  <c r="R19" i="27"/>
  <c r="R3" i="28"/>
  <c r="R3" i="26"/>
  <c r="R3" i="27"/>
  <c r="R163" i="6"/>
  <c r="R164" i="6"/>
  <c r="R162" i="6"/>
  <c r="R159" i="6"/>
  <c r="R165" i="6"/>
  <c r="R161" i="6"/>
  <c r="R172" i="6"/>
  <c r="R170" i="6"/>
  <c r="R171" i="6"/>
  <c r="R157" i="6"/>
  <c r="R158" i="6"/>
  <c r="R169" i="6"/>
  <c r="R155" i="6"/>
  <c r="R168" i="6"/>
  <c r="R156" i="6"/>
  <c r="R154" i="6"/>
  <c r="R153" i="6"/>
  <c r="R167" i="6"/>
  <c r="K162" i="6"/>
  <c r="K165" i="6"/>
  <c r="K164" i="6"/>
  <c r="K159" i="6"/>
  <c r="K163" i="6"/>
  <c r="K161" i="6"/>
  <c r="K157" i="6"/>
  <c r="K170" i="6"/>
  <c r="K172" i="6"/>
  <c r="K158" i="6"/>
  <c r="K171" i="6"/>
  <c r="K156" i="6"/>
  <c r="K155" i="6"/>
  <c r="K169" i="6"/>
  <c r="K154" i="6"/>
  <c r="K168" i="6"/>
  <c r="K153" i="6"/>
  <c r="K167" i="6"/>
  <c r="S162" i="6"/>
  <c r="S165" i="6"/>
  <c r="S164" i="6"/>
  <c r="S159" i="6"/>
  <c r="S163" i="6"/>
  <c r="S161" i="6"/>
  <c r="S171" i="6"/>
  <c r="S170" i="6"/>
  <c r="S172" i="6"/>
  <c r="S158" i="6"/>
  <c r="S157" i="6"/>
  <c r="S155" i="6"/>
  <c r="S168" i="6"/>
  <c r="S167" i="6"/>
  <c r="S154" i="6"/>
  <c r="S156" i="6"/>
  <c r="S169" i="6"/>
  <c r="S153" i="6"/>
  <c r="G141" i="6"/>
  <c r="G138" i="6"/>
  <c r="G140" i="6"/>
  <c r="G135" i="6"/>
  <c r="G139" i="6"/>
  <c r="G137" i="6"/>
  <c r="G147" i="6"/>
  <c r="G148" i="6"/>
  <c r="G146" i="6"/>
  <c r="G133" i="6"/>
  <c r="G134" i="6"/>
  <c r="G131" i="6"/>
  <c r="G145" i="6"/>
  <c r="G132" i="6"/>
  <c r="G144" i="6"/>
  <c r="G130" i="6"/>
  <c r="G143" i="6"/>
  <c r="G129" i="6"/>
  <c r="O141" i="6"/>
  <c r="O135" i="6"/>
  <c r="O140" i="6"/>
  <c r="O138" i="6"/>
  <c r="O139" i="6"/>
  <c r="O137" i="6"/>
  <c r="O147" i="6"/>
  <c r="O148" i="6"/>
  <c r="O134" i="6"/>
  <c r="O146" i="6"/>
  <c r="O133" i="6"/>
  <c r="O145" i="6"/>
  <c r="O131" i="6"/>
  <c r="O132" i="6"/>
  <c r="O130" i="6"/>
  <c r="O144" i="6"/>
  <c r="O143" i="6"/>
  <c r="O129" i="6"/>
  <c r="W141" i="6"/>
  <c r="W139" i="6"/>
  <c r="W9" i="17"/>
  <c r="W138" i="6"/>
  <c r="W31" i="15"/>
  <c r="W8" i="16"/>
  <c r="W15" i="15"/>
  <c r="W140" i="6"/>
  <c r="W7" i="17"/>
  <c r="W19" i="17"/>
  <c r="W30" i="15"/>
  <c r="W18" i="16"/>
  <c r="W10" i="16"/>
  <c r="W6" i="17"/>
  <c r="W14" i="16"/>
  <c r="W23" i="17"/>
  <c r="W5" i="16"/>
  <c r="W32" i="16"/>
  <c r="W16" i="17"/>
  <c r="W6" i="15"/>
  <c r="W25" i="16"/>
  <c r="W11" i="16"/>
  <c r="W24" i="15"/>
  <c r="W7" i="15"/>
  <c r="W26" i="15"/>
  <c r="W31" i="16"/>
  <c r="W25" i="15"/>
  <c r="W14" i="15"/>
  <c r="W21" i="15"/>
  <c r="W9" i="16"/>
  <c r="W32" i="15"/>
  <c r="W20" i="15"/>
  <c r="W9" i="15"/>
  <c r="W32" i="17"/>
  <c r="W5" i="17"/>
  <c r="W33" i="16"/>
  <c r="W17" i="15"/>
  <c r="W12" i="16"/>
  <c r="W29" i="16"/>
  <c r="W8" i="15"/>
  <c r="W27" i="15"/>
  <c r="W26" i="16"/>
  <c r="W12" i="15"/>
  <c r="W22" i="16"/>
  <c r="W18" i="15"/>
  <c r="W11" i="15"/>
  <c r="W135" i="6"/>
  <c r="W23" i="15"/>
  <c r="W13" i="16"/>
  <c r="W16" i="16"/>
  <c r="W5" i="15"/>
  <c r="W8" i="17"/>
  <c r="W31" i="17"/>
  <c r="W22" i="17"/>
  <c r="W21" i="17"/>
  <c r="W29" i="15"/>
  <c r="W30" i="17"/>
  <c r="W28" i="16"/>
  <c r="W33" i="15"/>
  <c r="W19" i="15"/>
  <c r="W17" i="17"/>
  <c r="W23" i="16"/>
  <c r="W24" i="16"/>
  <c r="W28" i="15"/>
  <c r="W20" i="17"/>
  <c r="W30" i="16"/>
  <c r="W7" i="16"/>
  <c r="W22" i="15"/>
  <c r="W24" i="17"/>
  <c r="W10" i="17"/>
  <c r="W6" i="16"/>
  <c r="W20" i="16"/>
  <c r="W13" i="15"/>
  <c r="W17" i="16"/>
  <c r="W27" i="16"/>
  <c r="W10" i="15"/>
  <c r="W29" i="17"/>
  <c r="W15" i="16"/>
  <c r="W4" i="15"/>
  <c r="W21" i="16"/>
  <c r="W4" i="17"/>
  <c r="W137" i="6"/>
  <c r="W3" i="15"/>
  <c r="W16" i="15"/>
  <c r="W4" i="16"/>
  <c r="W19" i="16"/>
  <c r="W3" i="17"/>
  <c r="W3" i="16"/>
  <c r="W147" i="6"/>
  <c r="W148" i="6"/>
  <c r="W146" i="6"/>
  <c r="W145" i="6"/>
  <c r="W133" i="6"/>
  <c r="W134" i="6"/>
  <c r="W144" i="6"/>
  <c r="W132" i="6"/>
  <c r="W130" i="6"/>
  <c r="W131" i="6"/>
  <c r="W143" i="6"/>
  <c r="W129" i="6"/>
  <c r="S8" i="28"/>
  <c r="S30" i="27"/>
  <c r="S11" i="27"/>
  <c r="S33" i="26"/>
  <c r="S25" i="27"/>
  <c r="S23" i="27"/>
  <c r="S12" i="26"/>
  <c r="S12" i="27"/>
  <c r="S15" i="27"/>
  <c r="S19" i="28"/>
  <c r="S5" i="28"/>
  <c r="S10" i="27"/>
  <c r="S5" i="26"/>
  <c r="S28" i="27"/>
  <c r="S6" i="27"/>
  <c r="S29" i="28"/>
  <c r="S9" i="28"/>
  <c r="S9" i="26"/>
  <c r="S30" i="28"/>
  <c r="S31" i="27"/>
  <c r="S32" i="26"/>
  <c r="S7" i="26"/>
  <c r="S22" i="28"/>
  <c r="S5" i="27"/>
  <c r="S22" i="27"/>
  <c r="S14" i="26"/>
  <c r="S7" i="28"/>
  <c r="S17" i="28"/>
  <c r="S17" i="27"/>
  <c r="S22" i="26"/>
  <c r="S21" i="27"/>
  <c r="S21" i="26"/>
  <c r="S16" i="26"/>
  <c r="S14" i="27"/>
  <c r="S31" i="26"/>
  <c r="S27" i="27"/>
  <c r="S24" i="26"/>
  <c r="S32" i="27"/>
  <c r="S7" i="27"/>
  <c r="S19" i="26"/>
  <c r="S8" i="27"/>
  <c r="S23" i="28"/>
  <c r="S26" i="26"/>
  <c r="S13" i="26"/>
  <c r="S18" i="26"/>
  <c r="S25" i="26"/>
  <c r="S10" i="26"/>
  <c r="S6" i="28"/>
  <c r="S15" i="26"/>
  <c r="S33" i="27"/>
  <c r="S24" i="28"/>
  <c r="S16" i="28"/>
  <c r="S21" i="28"/>
  <c r="S18" i="27"/>
  <c r="S30" i="26"/>
  <c r="S28" i="26"/>
  <c r="S24" i="27"/>
  <c r="S10" i="28"/>
  <c r="S27" i="26"/>
  <c r="S6" i="26"/>
  <c r="S8" i="26"/>
  <c r="S11" i="26"/>
  <c r="S32" i="28"/>
  <c r="S31" i="28"/>
  <c r="S13" i="27"/>
  <c r="S9" i="27"/>
  <c r="S23" i="26"/>
  <c r="S26" i="27"/>
  <c r="S17" i="26"/>
  <c r="S4" i="26"/>
  <c r="S29" i="27"/>
  <c r="S19" i="27"/>
  <c r="S29" i="26"/>
  <c r="S4" i="27"/>
  <c r="S16" i="27"/>
  <c r="S4" i="28"/>
  <c r="S3" i="28"/>
  <c r="S3" i="26"/>
  <c r="S3" i="27"/>
  <c r="I164" i="6"/>
  <c r="I163" i="6"/>
  <c r="I159" i="6"/>
  <c r="I162" i="6"/>
  <c r="I165" i="6"/>
  <c r="I161" i="6"/>
  <c r="I157" i="6"/>
  <c r="I172" i="6"/>
  <c r="I171" i="6"/>
  <c r="I170" i="6"/>
  <c r="I158" i="6"/>
  <c r="I155" i="6"/>
  <c r="I156" i="6"/>
  <c r="I169" i="6"/>
  <c r="I154" i="6"/>
  <c r="I168" i="6"/>
  <c r="I153" i="6"/>
  <c r="I167" i="6"/>
  <c r="D165" i="6"/>
  <c r="D162" i="6"/>
  <c r="D164" i="6"/>
  <c r="D159" i="6"/>
  <c r="D163" i="6"/>
  <c r="D161" i="6"/>
  <c r="D157" i="6"/>
  <c r="D171" i="6"/>
  <c r="D172" i="6"/>
  <c r="D170" i="6"/>
  <c r="D158" i="6"/>
  <c r="D156" i="6"/>
  <c r="D169" i="6"/>
  <c r="D155" i="6"/>
  <c r="D168" i="6"/>
  <c r="D154" i="6"/>
  <c r="D153" i="6"/>
  <c r="D167" i="6"/>
  <c r="L162" i="6"/>
  <c r="L165" i="6"/>
  <c r="L159" i="6"/>
  <c r="L163" i="6"/>
  <c r="L164" i="6"/>
  <c r="L161" i="6"/>
  <c r="L158" i="6"/>
  <c r="L157" i="6"/>
  <c r="L171" i="6"/>
  <c r="L172" i="6"/>
  <c r="L170" i="6"/>
  <c r="L169" i="6"/>
  <c r="L155" i="6"/>
  <c r="L156" i="6"/>
  <c r="L154" i="6"/>
  <c r="L168" i="6"/>
  <c r="L153" i="6"/>
  <c r="L167" i="6"/>
  <c r="T162" i="6"/>
  <c r="T165" i="6"/>
  <c r="T164" i="6"/>
  <c r="T163" i="6"/>
  <c r="T161" i="6"/>
  <c r="T159" i="6"/>
  <c r="T172" i="6"/>
  <c r="T170" i="6"/>
  <c r="T171" i="6"/>
  <c r="T157" i="6"/>
  <c r="T158" i="6"/>
  <c r="T169" i="6"/>
  <c r="T155" i="6"/>
  <c r="T156" i="6"/>
  <c r="T154" i="6"/>
  <c r="T168" i="6"/>
  <c r="T153" i="6"/>
  <c r="T167" i="6"/>
  <c r="H139" i="6"/>
  <c r="H138" i="6"/>
  <c r="H140" i="6"/>
  <c r="H141" i="6"/>
  <c r="H135" i="6"/>
  <c r="H137" i="6"/>
  <c r="H134" i="6"/>
  <c r="H146" i="6"/>
  <c r="H147" i="6"/>
  <c r="H133" i="6"/>
  <c r="H148" i="6"/>
  <c r="H145" i="6"/>
  <c r="H132" i="6"/>
  <c r="H131" i="6"/>
  <c r="H144" i="6"/>
  <c r="H130" i="6"/>
  <c r="H143" i="6"/>
  <c r="H129" i="6"/>
  <c r="P139" i="6"/>
  <c r="P140" i="6"/>
  <c r="P135" i="6"/>
  <c r="P138" i="6"/>
  <c r="P141" i="6"/>
  <c r="P137" i="6"/>
  <c r="P148" i="6"/>
  <c r="P133" i="6"/>
  <c r="P146" i="6"/>
  <c r="P147" i="6"/>
  <c r="P134" i="6"/>
  <c r="P145" i="6"/>
  <c r="P131" i="6"/>
  <c r="P132" i="6"/>
  <c r="P144" i="6"/>
  <c r="P130" i="6"/>
  <c r="P129" i="6"/>
  <c r="P143" i="6"/>
  <c r="T6" i="26"/>
  <c r="T7" i="27"/>
  <c r="T11" i="26"/>
  <c r="T18" i="26"/>
  <c r="T10" i="26"/>
  <c r="T14" i="26"/>
  <c r="T30" i="26"/>
  <c r="T26" i="27"/>
  <c r="T9" i="28"/>
  <c r="T20" i="26"/>
  <c r="T10" i="28"/>
  <c r="T32" i="27"/>
  <c r="T21" i="28"/>
  <c r="T27" i="27"/>
  <c r="T22" i="27"/>
  <c r="T7" i="26"/>
  <c r="T14" i="27"/>
  <c r="T32" i="26"/>
  <c r="T26" i="26"/>
  <c r="T24" i="28"/>
  <c r="T30" i="28"/>
  <c r="T15" i="26"/>
  <c r="T31" i="27"/>
  <c r="T8" i="28"/>
  <c r="T31" i="28"/>
  <c r="T10" i="27"/>
  <c r="T7" i="28"/>
  <c r="T28" i="27"/>
  <c r="T32" i="28"/>
  <c r="T16" i="28"/>
  <c r="T21" i="27"/>
  <c r="T18" i="27"/>
  <c r="T25" i="26"/>
  <c r="T20" i="27"/>
  <c r="T24" i="26"/>
  <c r="T9" i="26"/>
  <c r="T29" i="26"/>
  <c r="T31" i="26"/>
  <c r="T11" i="27"/>
  <c r="T22" i="28"/>
  <c r="T33" i="26"/>
  <c r="T6" i="27"/>
  <c r="T13" i="26"/>
  <c r="T33" i="27"/>
  <c r="T13" i="27"/>
  <c r="T17" i="26"/>
  <c r="T16" i="26"/>
  <c r="T25" i="27"/>
  <c r="T21" i="26"/>
  <c r="T5" i="28"/>
  <c r="T22" i="26"/>
  <c r="T23" i="27"/>
  <c r="T23" i="26"/>
  <c r="T24" i="27"/>
  <c r="T6" i="28"/>
  <c r="T17" i="28"/>
  <c r="T5" i="26"/>
  <c r="T29" i="28"/>
  <c r="T23" i="28"/>
  <c r="T8" i="27"/>
  <c r="T12" i="26"/>
  <c r="T30" i="27"/>
  <c r="T5" i="27"/>
  <c r="T9" i="27"/>
  <c r="T20" i="28"/>
  <c r="T27" i="26"/>
  <c r="T8" i="26"/>
  <c r="T28" i="26"/>
  <c r="T19" i="26"/>
  <c r="T17" i="27"/>
  <c r="T12" i="27"/>
  <c r="T19" i="28"/>
  <c r="T4" i="27"/>
  <c r="T29" i="27"/>
  <c r="T16" i="27"/>
  <c r="T4" i="28"/>
  <c r="T4" i="26"/>
  <c r="T15" i="27"/>
  <c r="T19" i="27"/>
  <c r="T3" i="28"/>
  <c r="T3" i="26"/>
  <c r="T3" i="27"/>
  <c r="J162" i="6"/>
  <c r="J163" i="6"/>
  <c r="J164" i="6"/>
  <c r="J165" i="6"/>
  <c r="J159" i="6"/>
  <c r="J161" i="6"/>
  <c r="J157" i="6"/>
  <c r="J171" i="6"/>
  <c r="J172" i="6"/>
  <c r="J170" i="6"/>
  <c r="J158" i="6"/>
  <c r="J155" i="6"/>
  <c r="J169" i="6"/>
  <c r="J156" i="6"/>
  <c r="J168" i="6"/>
  <c r="J154" i="6"/>
  <c r="J167" i="6"/>
  <c r="J153" i="6"/>
  <c r="E165" i="6"/>
  <c r="E163" i="6"/>
  <c r="E164" i="6"/>
  <c r="E162" i="6"/>
  <c r="E159" i="6"/>
  <c r="E161" i="6"/>
  <c r="E157" i="6"/>
  <c r="E172" i="6"/>
  <c r="E170" i="6"/>
  <c r="E171" i="6"/>
  <c r="E158" i="6"/>
  <c r="E156" i="6"/>
  <c r="E155" i="6"/>
  <c r="E169" i="6"/>
  <c r="E154" i="6"/>
  <c r="E168" i="6"/>
  <c r="E167" i="6"/>
  <c r="E153" i="6"/>
  <c r="M165" i="6"/>
  <c r="M163" i="6"/>
  <c r="M164" i="6"/>
  <c r="M159" i="6"/>
  <c r="M162" i="6"/>
  <c r="M161" i="6"/>
  <c r="M157" i="6"/>
  <c r="M170" i="6"/>
  <c r="M158" i="6"/>
  <c r="M171" i="6"/>
  <c r="M172" i="6"/>
  <c r="M156" i="6"/>
  <c r="M155" i="6"/>
  <c r="M169" i="6"/>
  <c r="M154" i="6"/>
  <c r="M168" i="6"/>
  <c r="M153" i="6"/>
  <c r="M167" i="6"/>
  <c r="U163" i="6"/>
  <c r="U164" i="6"/>
  <c r="U165" i="6"/>
  <c r="U159" i="6"/>
  <c r="U162" i="6"/>
  <c r="U161" i="6"/>
  <c r="U171" i="6"/>
  <c r="U170" i="6"/>
  <c r="U172" i="6"/>
  <c r="U169" i="6"/>
  <c r="U158" i="6"/>
  <c r="U157" i="6"/>
  <c r="U155" i="6"/>
  <c r="U154" i="6"/>
  <c r="U156" i="6"/>
  <c r="U168" i="6"/>
  <c r="U167" i="6"/>
  <c r="U153" i="6"/>
  <c r="I139" i="6"/>
  <c r="I135" i="6"/>
  <c r="I141" i="6"/>
  <c r="I138" i="6"/>
  <c r="I140" i="6"/>
  <c r="I137" i="6"/>
  <c r="I147" i="6"/>
  <c r="I146" i="6"/>
  <c r="I148" i="6"/>
  <c r="I133" i="6"/>
  <c r="I134" i="6"/>
  <c r="I132" i="6"/>
  <c r="I131" i="6"/>
  <c r="I145" i="6"/>
  <c r="I130" i="6"/>
  <c r="I144" i="6"/>
  <c r="I129" i="6"/>
  <c r="I143" i="6"/>
  <c r="Q139" i="6"/>
  <c r="Q140" i="6"/>
  <c r="Q141" i="6"/>
  <c r="Q138" i="6"/>
  <c r="Q135" i="6"/>
  <c r="Q137" i="6"/>
  <c r="Q133" i="6"/>
  <c r="Q146" i="6"/>
  <c r="Q134" i="6"/>
  <c r="Q147" i="6"/>
  <c r="Q148" i="6"/>
  <c r="Q145" i="6"/>
  <c r="Q132" i="6"/>
  <c r="Q131" i="6"/>
  <c r="Q144" i="6"/>
  <c r="Q130" i="6"/>
  <c r="Q143" i="6"/>
  <c r="Q129" i="6"/>
  <c r="U18" i="26"/>
  <c r="U22" i="28"/>
  <c r="U10" i="27"/>
  <c r="U9" i="28"/>
  <c r="U23" i="28"/>
  <c r="U17" i="26"/>
  <c r="U5" i="26"/>
  <c r="U18" i="27"/>
  <c r="U30" i="27"/>
  <c r="U31" i="28"/>
  <c r="U17" i="27"/>
  <c r="U14" i="27"/>
  <c r="U20" i="28"/>
  <c r="U33" i="27"/>
  <c r="U17" i="28"/>
  <c r="U13" i="27"/>
  <c r="U20" i="27"/>
  <c r="U32" i="27"/>
  <c r="U33" i="26"/>
  <c r="U31" i="27"/>
  <c r="U5" i="28"/>
  <c r="U25" i="26"/>
  <c r="U16" i="28"/>
  <c r="U14" i="26"/>
  <c r="U21" i="26"/>
  <c r="U22" i="27"/>
  <c r="U22" i="26"/>
  <c r="U6" i="28"/>
  <c r="U31" i="26"/>
  <c r="U26" i="27"/>
  <c r="U16" i="26"/>
  <c r="U13" i="26"/>
  <c r="U23" i="26"/>
  <c r="U11" i="26"/>
  <c r="U30" i="26"/>
  <c r="U11" i="27"/>
  <c r="U6" i="26"/>
  <c r="U27" i="26"/>
  <c r="U5" i="27"/>
  <c r="U19" i="28"/>
  <c r="U10" i="28"/>
  <c r="U32" i="26"/>
  <c r="U21" i="28"/>
  <c r="U9" i="27"/>
  <c r="U4" i="28"/>
  <c r="U7" i="27"/>
  <c r="U15" i="27"/>
  <c r="U28" i="27"/>
  <c r="U9" i="26"/>
  <c r="U29" i="26"/>
  <c r="U28" i="26"/>
  <c r="U24" i="26"/>
  <c r="U23" i="27"/>
  <c r="U8" i="28"/>
  <c r="U26" i="26"/>
  <c r="U25" i="27"/>
  <c r="U19" i="26"/>
  <c r="U30" i="28"/>
  <c r="U29" i="28"/>
  <c r="U7" i="28"/>
  <c r="U15" i="26"/>
  <c r="U10" i="26"/>
  <c r="U21" i="27"/>
  <c r="U12" i="27"/>
  <c r="U6" i="27"/>
  <c r="U8" i="27"/>
  <c r="U7" i="26"/>
  <c r="U12" i="26"/>
  <c r="U27" i="27"/>
  <c r="U24" i="28"/>
  <c r="U24" i="27"/>
  <c r="U20" i="26"/>
  <c r="U8" i="26"/>
  <c r="U4" i="27"/>
  <c r="U4" i="26"/>
  <c r="U16" i="27"/>
  <c r="U29" i="27"/>
  <c r="U19" i="27"/>
  <c r="U3" i="28"/>
  <c r="U3" i="27"/>
  <c r="U3" i="26"/>
  <c r="F163" i="6"/>
  <c r="F162" i="6"/>
  <c r="F164" i="6"/>
  <c r="F165" i="6"/>
  <c r="F159" i="6"/>
  <c r="F161" i="6"/>
  <c r="F170" i="6"/>
  <c r="F158" i="6"/>
  <c r="F157" i="6"/>
  <c r="F171" i="6"/>
  <c r="F172" i="6"/>
  <c r="F156" i="6"/>
  <c r="F169" i="6"/>
  <c r="F155" i="6"/>
  <c r="F154" i="6"/>
  <c r="F168" i="6"/>
  <c r="F153" i="6"/>
  <c r="F167" i="6"/>
  <c r="N163" i="6"/>
  <c r="N162" i="6"/>
  <c r="N159" i="6"/>
  <c r="N165" i="6"/>
  <c r="N164" i="6"/>
  <c r="N161" i="6"/>
  <c r="N171" i="6"/>
  <c r="N170" i="6"/>
  <c r="N172" i="6"/>
  <c r="N157" i="6"/>
  <c r="N158" i="6"/>
  <c r="N155" i="6"/>
  <c r="N156" i="6"/>
  <c r="N169" i="6"/>
  <c r="N154" i="6"/>
  <c r="N168" i="6"/>
  <c r="N167" i="6"/>
  <c r="N153" i="6"/>
  <c r="V163" i="6"/>
  <c r="V159" i="6"/>
  <c r="V164" i="6"/>
  <c r="V162" i="6"/>
  <c r="V165" i="6"/>
  <c r="V161" i="6"/>
  <c r="V171" i="6"/>
  <c r="V172" i="6"/>
  <c r="V170" i="6"/>
  <c r="V169" i="6"/>
  <c r="V158" i="6"/>
  <c r="V157" i="6"/>
  <c r="V168" i="6"/>
  <c r="V156" i="6"/>
  <c r="V155" i="6"/>
  <c r="V154" i="6"/>
  <c r="V167" i="6"/>
  <c r="V153" i="6"/>
  <c r="J138" i="6"/>
  <c r="J140" i="6"/>
  <c r="J141" i="6"/>
  <c r="J135" i="6"/>
  <c r="J139" i="6"/>
  <c r="J137" i="6"/>
  <c r="J147" i="6"/>
  <c r="J146" i="6"/>
  <c r="J134" i="6"/>
  <c r="J148" i="6"/>
  <c r="J133" i="6"/>
  <c r="J145" i="6"/>
  <c r="J132" i="6"/>
  <c r="J131" i="6"/>
  <c r="J130" i="6"/>
  <c r="J144" i="6"/>
  <c r="J143" i="6"/>
  <c r="J129" i="6"/>
  <c r="R135" i="6"/>
  <c r="R141" i="6"/>
  <c r="R12" i="15"/>
  <c r="R8" i="15"/>
  <c r="R138" i="6"/>
  <c r="R140" i="6"/>
  <c r="R139" i="6"/>
  <c r="R24" i="15"/>
  <c r="R25" i="16"/>
  <c r="R5" i="17"/>
  <c r="R7" i="17"/>
  <c r="R10" i="17"/>
  <c r="R33" i="15"/>
  <c r="R32" i="17"/>
  <c r="R16" i="17"/>
  <c r="R20" i="16"/>
  <c r="R30" i="16"/>
  <c r="R23" i="16"/>
  <c r="R30" i="17"/>
  <c r="R24" i="16"/>
  <c r="R10" i="16"/>
  <c r="R31" i="15"/>
  <c r="R20" i="17"/>
  <c r="R32" i="16"/>
  <c r="R24" i="17"/>
  <c r="R21" i="16"/>
  <c r="R19" i="17"/>
  <c r="R9" i="17"/>
  <c r="R9" i="15"/>
  <c r="R137" i="6"/>
  <c r="R11" i="15"/>
  <c r="R5" i="15"/>
  <c r="R18" i="15"/>
  <c r="R22" i="15"/>
  <c r="R25" i="15"/>
  <c r="R6" i="15"/>
  <c r="R17" i="15"/>
  <c r="R22" i="17"/>
  <c r="R10" i="15"/>
  <c r="R13" i="15"/>
  <c r="R7" i="15"/>
  <c r="R33" i="16"/>
  <c r="R31" i="17"/>
  <c r="R23" i="17"/>
  <c r="R12" i="16"/>
  <c r="R6" i="17"/>
  <c r="R20" i="15"/>
  <c r="R26" i="16"/>
  <c r="R26" i="15"/>
  <c r="R22" i="16"/>
  <c r="R8" i="16"/>
  <c r="R17" i="17"/>
  <c r="R15" i="16"/>
  <c r="R21" i="17"/>
  <c r="R32" i="15"/>
  <c r="R31" i="16"/>
  <c r="R7" i="16"/>
  <c r="R18" i="16"/>
  <c r="R14" i="16"/>
  <c r="R14" i="15"/>
  <c r="R17" i="16"/>
  <c r="R23" i="15"/>
  <c r="R30" i="15"/>
  <c r="R9" i="16"/>
  <c r="R28" i="15"/>
  <c r="R8" i="17"/>
  <c r="R6" i="16"/>
  <c r="R27" i="16"/>
  <c r="R29" i="15"/>
  <c r="R5" i="16"/>
  <c r="R11" i="16"/>
  <c r="R13" i="16"/>
  <c r="R28" i="16"/>
  <c r="R21" i="15"/>
  <c r="R16" i="15"/>
  <c r="R19" i="16"/>
  <c r="R29" i="16"/>
  <c r="R4" i="17"/>
  <c r="R29" i="17"/>
  <c r="R16" i="16"/>
  <c r="R19" i="15"/>
  <c r="R4" i="15"/>
  <c r="R27" i="15"/>
  <c r="R3" i="15"/>
  <c r="R4" i="16"/>
  <c r="R15" i="15"/>
  <c r="R3" i="17"/>
  <c r="R148" i="6"/>
  <c r="R3" i="16"/>
  <c r="R146" i="6"/>
  <c r="R147" i="6"/>
  <c r="R133" i="6"/>
  <c r="R145" i="6"/>
  <c r="R134" i="6"/>
  <c r="R131" i="6"/>
  <c r="R130" i="6"/>
  <c r="R132" i="6"/>
  <c r="R144" i="6"/>
  <c r="R143" i="6"/>
  <c r="R129" i="6"/>
  <c r="V12" i="26"/>
  <c r="V21" i="26"/>
  <c r="V7" i="26"/>
  <c r="V11" i="26"/>
  <c r="V24" i="26"/>
  <c r="V17" i="26"/>
  <c r="V19" i="28"/>
  <c r="V8" i="28"/>
  <c r="V7" i="28"/>
  <c r="V16" i="28"/>
  <c r="V33" i="26"/>
  <c r="V6" i="26"/>
  <c r="V16" i="26"/>
  <c r="V27" i="27"/>
  <c r="V22" i="28"/>
  <c r="V5" i="28"/>
  <c r="V20" i="28"/>
  <c r="V8" i="27"/>
  <c r="V25" i="27"/>
  <c r="V8" i="26"/>
  <c r="V10" i="26"/>
  <c r="V26" i="27"/>
  <c r="V22" i="26"/>
  <c r="V31" i="28"/>
  <c r="V33" i="27"/>
  <c r="V18" i="27"/>
  <c r="V23" i="26"/>
  <c r="V14" i="26"/>
  <c r="V26" i="26"/>
  <c r="V30" i="27"/>
  <c r="V17" i="27"/>
  <c r="V5" i="27"/>
  <c r="V13" i="27"/>
  <c r="V7" i="27"/>
  <c r="V21" i="28"/>
  <c r="V9" i="26"/>
  <c r="V9" i="27"/>
  <c r="V20" i="27"/>
  <c r="V4" i="28"/>
  <c r="V23" i="27"/>
  <c r="V23" i="28"/>
  <c r="V32" i="27"/>
  <c r="V24" i="27"/>
  <c r="V25" i="26"/>
  <c r="V15" i="26"/>
  <c r="V31" i="27"/>
  <c r="V19" i="26"/>
  <c r="V28" i="27"/>
  <c r="V10" i="28"/>
  <c r="V27" i="26"/>
  <c r="V32" i="26"/>
  <c r="V9" i="28"/>
  <c r="V4" i="26"/>
  <c r="V10" i="27"/>
  <c r="V14" i="27"/>
  <c r="V5" i="26"/>
  <c r="V17" i="28"/>
  <c r="V30" i="26"/>
  <c r="V11" i="27"/>
  <c r="V12" i="27"/>
  <c r="V18" i="26"/>
  <c r="V6" i="27"/>
  <c r="V31" i="26"/>
  <c r="V28" i="26"/>
  <c r="V24" i="28"/>
  <c r="V13" i="26"/>
  <c r="V6" i="28"/>
  <c r="V22" i="27"/>
  <c r="V30" i="28"/>
  <c r="V20" i="26"/>
  <c r="V21" i="27"/>
  <c r="V4" i="27"/>
  <c r="V16" i="27"/>
  <c r="V15" i="27"/>
  <c r="V19" i="27"/>
  <c r="V3" i="28"/>
  <c r="V29" i="26"/>
  <c r="V29" i="27"/>
  <c r="V29" i="28"/>
  <c r="V3" i="26"/>
  <c r="V3" i="27"/>
  <c r="G163" i="6"/>
  <c r="G165" i="6"/>
  <c r="G162" i="6"/>
  <c r="G164" i="6"/>
  <c r="G159" i="6"/>
  <c r="G161" i="6"/>
  <c r="G157" i="6"/>
  <c r="G158" i="6"/>
  <c r="G171" i="6"/>
  <c r="G172" i="6"/>
  <c r="G170" i="6"/>
  <c r="G155" i="6"/>
  <c r="G169" i="6"/>
  <c r="G156" i="6"/>
  <c r="G154" i="6"/>
  <c r="G168" i="6"/>
  <c r="G167" i="6"/>
  <c r="G153" i="6"/>
  <c r="O163" i="6"/>
  <c r="O159" i="6"/>
  <c r="O162" i="6"/>
  <c r="O164" i="6"/>
  <c r="O165" i="6"/>
  <c r="O161" i="6"/>
  <c r="O171" i="6"/>
  <c r="O172" i="6"/>
  <c r="O157" i="6"/>
  <c r="O158" i="6"/>
  <c r="O170" i="6"/>
  <c r="O156" i="6"/>
  <c r="O169" i="6"/>
  <c r="O155" i="6"/>
  <c r="O154" i="6"/>
  <c r="O168" i="6"/>
  <c r="O167" i="6"/>
  <c r="O153" i="6"/>
  <c r="W163" i="6"/>
  <c r="W164" i="6"/>
  <c r="W165" i="6"/>
  <c r="W162" i="6"/>
  <c r="W159" i="6"/>
  <c r="W161" i="6"/>
  <c r="W171" i="6"/>
  <c r="W172" i="6"/>
  <c r="W170" i="6"/>
  <c r="W158" i="6"/>
  <c r="W169" i="6"/>
  <c r="W157" i="6"/>
  <c r="W154" i="6"/>
  <c r="W155" i="6"/>
  <c r="W156" i="6"/>
  <c r="W168" i="6"/>
  <c r="W167" i="6"/>
  <c r="W153" i="6"/>
  <c r="K141" i="6"/>
  <c r="K140" i="6"/>
  <c r="K138" i="6"/>
  <c r="K135" i="6"/>
  <c r="K139" i="6"/>
  <c r="K137" i="6"/>
  <c r="K147" i="6"/>
  <c r="K133" i="6"/>
  <c r="K134" i="6"/>
  <c r="K148" i="6"/>
  <c r="K146" i="6"/>
  <c r="K132" i="6"/>
  <c r="K145" i="6"/>
  <c r="K131" i="6"/>
  <c r="K144" i="6"/>
  <c r="K130" i="6"/>
  <c r="K129" i="6"/>
  <c r="K143" i="6"/>
  <c r="S140" i="6"/>
  <c r="S32" i="15"/>
  <c r="S138" i="6"/>
  <c r="S21" i="15"/>
  <c r="S30" i="16"/>
  <c r="S5" i="15"/>
  <c r="S135" i="6"/>
  <c r="S139" i="6"/>
  <c r="S14" i="16"/>
  <c r="S141" i="6"/>
  <c r="S15" i="15"/>
  <c r="S32" i="16"/>
  <c r="S18" i="16"/>
  <c r="S32" i="17"/>
  <c r="S10" i="16"/>
  <c r="S19" i="15"/>
  <c r="S21" i="16"/>
  <c r="S22" i="15"/>
  <c r="S12" i="15"/>
  <c r="S8" i="17"/>
  <c r="S25" i="15"/>
  <c r="S11" i="16"/>
  <c r="S10" i="17"/>
  <c r="S13" i="16"/>
  <c r="S26" i="15"/>
  <c r="S31" i="16"/>
  <c r="S5" i="17"/>
  <c r="S6" i="16"/>
  <c r="S29" i="17"/>
  <c r="S23" i="15"/>
  <c r="S27" i="15"/>
  <c r="S31" i="17"/>
  <c r="S8" i="16"/>
  <c r="S17" i="15"/>
  <c r="S15" i="16"/>
  <c r="S28" i="15"/>
  <c r="S17" i="16"/>
  <c r="S7" i="16"/>
  <c r="S24" i="15"/>
  <c r="S23" i="17"/>
  <c r="S29" i="15"/>
  <c r="S9" i="17"/>
  <c r="S27" i="16"/>
  <c r="S9" i="16"/>
  <c r="S24" i="16"/>
  <c r="S26" i="16"/>
  <c r="S18" i="15"/>
  <c r="S25" i="16"/>
  <c r="S30" i="17"/>
  <c r="S20" i="15"/>
  <c r="S20" i="17"/>
  <c r="S6" i="15"/>
  <c r="S23" i="16"/>
  <c r="S16" i="15"/>
  <c r="S30" i="15"/>
  <c r="S31" i="15"/>
  <c r="S8" i="15"/>
  <c r="S137" i="6"/>
  <c r="S7" i="17"/>
  <c r="S21" i="17"/>
  <c r="S10" i="15"/>
  <c r="S13" i="15"/>
  <c r="S33" i="16"/>
  <c r="S9" i="15"/>
  <c r="S14" i="15"/>
  <c r="S11" i="15"/>
  <c r="S6" i="17"/>
  <c r="S17" i="17"/>
  <c r="S33" i="15"/>
  <c r="S12" i="16"/>
  <c r="S22" i="16"/>
  <c r="S20" i="16"/>
  <c r="S22" i="17"/>
  <c r="S16" i="17"/>
  <c r="S19" i="17"/>
  <c r="S24" i="17"/>
  <c r="S7" i="15"/>
  <c r="S5" i="16"/>
  <c r="S28" i="16"/>
  <c r="S4" i="17"/>
  <c r="S29" i="16"/>
  <c r="S19" i="16"/>
  <c r="S3" i="15"/>
  <c r="S4" i="16"/>
  <c r="S4" i="15"/>
  <c r="S16" i="16"/>
  <c r="S147" i="6"/>
  <c r="S3" i="17"/>
  <c r="S146" i="6"/>
  <c r="S3" i="16"/>
  <c r="S148" i="6"/>
  <c r="S134" i="6"/>
  <c r="S133" i="6"/>
  <c r="S132" i="6"/>
  <c r="S144" i="6"/>
  <c r="S145" i="6"/>
  <c r="S143" i="6"/>
  <c r="S130" i="6"/>
  <c r="S131" i="6"/>
  <c r="S129" i="6"/>
  <c r="W23" i="28"/>
  <c r="W10" i="28"/>
  <c r="W28" i="27"/>
  <c r="W18" i="27"/>
  <c r="W31" i="28"/>
  <c r="W11" i="26"/>
  <c r="W11" i="27"/>
  <c r="W5" i="28"/>
  <c r="W23" i="26"/>
  <c r="W22" i="27"/>
  <c r="W8" i="28"/>
  <c r="W13" i="27"/>
  <c r="W18" i="26"/>
  <c r="W27" i="27"/>
  <c r="W28" i="26"/>
  <c r="W24" i="26"/>
  <c r="W30" i="28"/>
  <c r="W32" i="26"/>
  <c r="W29" i="26"/>
  <c r="W33" i="27"/>
  <c r="W24" i="28"/>
  <c r="W19" i="27"/>
  <c r="W31" i="26"/>
  <c r="W30" i="27"/>
  <c r="W22" i="28"/>
  <c r="W10" i="27"/>
  <c r="W7" i="28"/>
  <c r="W12" i="27"/>
  <c r="W16" i="27"/>
  <c r="W6" i="27"/>
  <c r="W8" i="27"/>
  <c r="W9" i="28"/>
  <c r="W25" i="27"/>
  <c r="W9" i="27"/>
  <c r="W7" i="26"/>
  <c r="W25" i="26"/>
  <c r="W6" i="26"/>
  <c r="W20" i="28"/>
  <c r="W27" i="26"/>
  <c r="W12" i="26"/>
  <c r="W23" i="27"/>
  <c r="W20" i="26"/>
  <c r="W17" i="27"/>
  <c r="W26" i="26"/>
  <c r="W9" i="26"/>
  <c r="W24" i="27"/>
  <c r="W26" i="27"/>
  <c r="W20" i="27"/>
  <c r="W10" i="26"/>
  <c r="W19" i="28"/>
  <c r="W30" i="26"/>
  <c r="W16" i="26"/>
  <c r="W14" i="26"/>
  <c r="W14" i="27"/>
  <c r="W21" i="27"/>
  <c r="W5" i="27"/>
  <c r="W32" i="27"/>
  <c r="W17" i="26"/>
  <c r="W8" i="26"/>
  <c r="W7" i="27"/>
  <c r="W31" i="27"/>
  <c r="W29" i="28"/>
  <c r="W22" i="26"/>
  <c r="W13" i="26"/>
  <c r="W6" i="28"/>
  <c r="W21" i="26"/>
  <c r="W16" i="28"/>
  <c r="W21" i="28"/>
  <c r="W5" i="26"/>
  <c r="W17" i="28"/>
  <c r="W15" i="27"/>
  <c r="W33" i="26"/>
  <c r="W29" i="27"/>
  <c r="W15" i="26"/>
  <c r="W4" i="26"/>
  <c r="W19" i="26"/>
  <c r="W4" i="28"/>
  <c r="W4" i="27"/>
  <c r="W3" i="26"/>
  <c r="W3" i="28"/>
  <c r="W3" i="27"/>
  <c r="B37" i="6" l="1"/>
  <c r="B33" i="6"/>
  <c r="C32" i="39" l="1"/>
  <c r="D32" i="39"/>
  <c r="E32" i="39"/>
  <c r="L45" i="39"/>
  <c r="M45" i="39"/>
  <c r="D33" i="39"/>
  <c r="E33" i="39"/>
  <c r="G33" i="39"/>
  <c r="L46" i="39"/>
  <c r="M46" i="39"/>
  <c r="D34" i="39"/>
  <c r="E34" i="39"/>
  <c r="L47" i="39"/>
  <c r="M47" i="39"/>
  <c r="D35" i="39"/>
  <c r="E35" i="39"/>
  <c r="L35" i="39"/>
  <c r="M35" i="39"/>
  <c r="D36" i="39"/>
  <c r="E36" i="39"/>
  <c r="L36" i="39"/>
  <c r="M36" i="39"/>
  <c r="D37" i="39"/>
  <c r="E37" i="39"/>
  <c r="L37" i="39"/>
  <c r="M37" i="39"/>
  <c r="C38" i="39"/>
  <c r="D38" i="39"/>
  <c r="E38" i="39"/>
  <c r="F38" i="39"/>
  <c r="I38" i="39"/>
  <c r="L38" i="39"/>
  <c r="M38" i="39"/>
  <c r="Q38" i="39"/>
  <c r="D39" i="39"/>
  <c r="E39" i="39"/>
  <c r="I52" i="39"/>
  <c r="L39" i="39"/>
  <c r="M39" i="39"/>
  <c r="Q52" i="39"/>
  <c r="C40" i="39"/>
  <c r="D40" i="39"/>
  <c r="E40" i="39"/>
  <c r="I40" i="39"/>
  <c r="L40" i="39"/>
  <c r="M53" i="39"/>
  <c r="Q40" i="39"/>
  <c r="H32" i="39"/>
  <c r="I32" i="39"/>
  <c r="P32" i="39"/>
  <c r="Q32" i="39"/>
  <c r="H33" i="39"/>
  <c r="I33" i="39"/>
  <c r="P33" i="39"/>
  <c r="Q33" i="39"/>
  <c r="H34" i="39"/>
  <c r="I34" i="39"/>
  <c r="P34" i="39"/>
  <c r="Q34" i="39"/>
  <c r="H35" i="39"/>
  <c r="I35" i="39"/>
  <c r="P35" i="39"/>
  <c r="Q35" i="39"/>
  <c r="H36" i="39"/>
  <c r="I36" i="39"/>
  <c r="P36" i="39"/>
  <c r="Q36" i="39"/>
  <c r="H37" i="39"/>
  <c r="I37" i="39"/>
  <c r="P37" i="39"/>
  <c r="Q37" i="39"/>
  <c r="H38" i="39"/>
  <c r="P38" i="39"/>
  <c r="H39" i="39"/>
  <c r="I39" i="39"/>
  <c r="P39" i="39"/>
  <c r="Q39" i="39"/>
  <c r="H40" i="39"/>
  <c r="P40" i="39"/>
  <c r="H45" i="39"/>
  <c r="I45" i="39"/>
  <c r="P45" i="39"/>
  <c r="Q45" i="39"/>
  <c r="H46" i="39"/>
  <c r="I46" i="39"/>
  <c r="P46" i="39"/>
  <c r="Q46" i="39"/>
  <c r="H47" i="39"/>
  <c r="I47" i="39"/>
  <c r="P47" i="39"/>
  <c r="Q47" i="39"/>
  <c r="H52" i="39"/>
  <c r="P52" i="39"/>
  <c r="D53" i="39"/>
  <c r="E53" i="39"/>
  <c r="H53" i="39"/>
  <c r="P53" i="39"/>
  <c r="B32" i="38"/>
  <c r="C32" i="38"/>
  <c r="D32" i="38"/>
  <c r="E32" i="38"/>
  <c r="F32" i="38"/>
  <c r="G32" i="38"/>
  <c r="H32" i="38"/>
  <c r="I32" i="38"/>
  <c r="J32" i="38"/>
  <c r="K32" i="38"/>
  <c r="L32" i="38"/>
  <c r="M32" i="38"/>
  <c r="N32" i="38"/>
  <c r="O32" i="38"/>
  <c r="P32" i="38"/>
  <c r="Q32" i="38"/>
  <c r="B33" i="38"/>
  <c r="C33" i="38"/>
  <c r="D33" i="38"/>
  <c r="E33" i="38"/>
  <c r="F33" i="38"/>
  <c r="G33" i="38"/>
  <c r="H33" i="38"/>
  <c r="I33" i="38"/>
  <c r="J33" i="38"/>
  <c r="K33" i="38"/>
  <c r="L33" i="38"/>
  <c r="M33" i="38"/>
  <c r="N33" i="38"/>
  <c r="O33" i="38"/>
  <c r="P33" i="38"/>
  <c r="Q33" i="38"/>
  <c r="B34" i="38"/>
  <c r="C34" i="38"/>
  <c r="D34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B35" i="38"/>
  <c r="C35" i="38"/>
  <c r="D35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B36" i="38"/>
  <c r="C36" i="38"/>
  <c r="D36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B37" i="38"/>
  <c r="C37" i="38"/>
  <c r="D37" i="38"/>
  <c r="E37" i="38"/>
  <c r="F37" i="38"/>
  <c r="G37" i="38"/>
  <c r="H37" i="38"/>
  <c r="I37" i="38"/>
  <c r="J37" i="38"/>
  <c r="K37" i="38"/>
  <c r="L37" i="38"/>
  <c r="M37" i="38"/>
  <c r="N37" i="38"/>
  <c r="O37" i="38"/>
  <c r="P37" i="38"/>
  <c r="Q37" i="38"/>
  <c r="B38" i="38"/>
  <c r="C38" i="38"/>
  <c r="D38" i="38"/>
  <c r="E38" i="38"/>
  <c r="F38" i="38"/>
  <c r="G38" i="38"/>
  <c r="H38" i="38"/>
  <c r="I38" i="38"/>
  <c r="J38" i="38"/>
  <c r="K38" i="38"/>
  <c r="L38" i="38"/>
  <c r="M38" i="38"/>
  <c r="N38" i="38"/>
  <c r="O38" i="38"/>
  <c r="P38" i="38"/>
  <c r="Q38" i="38"/>
  <c r="B39" i="38"/>
  <c r="C39" i="38"/>
  <c r="D39" i="38"/>
  <c r="E39" i="38"/>
  <c r="F39" i="38"/>
  <c r="G39" i="38"/>
  <c r="H39" i="38"/>
  <c r="I39" i="38"/>
  <c r="J39" i="38"/>
  <c r="K39" i="38"/>
  <c r="L39" i="38"/>
  <c r="M39" i="38"/>
  <c r="N39" i="38"/>
  <c r="O39" i="38"/>
  <c r="P39" i="38"/>
  <c r="Q39" i="38"/>
  <c r="B40" i="38"/>
  <c r="C40" i="38"/>
  <c r="D40" i="38"/>
  <c r="E40" i="38"/>
  <c r="F40" i="38"/>
  <c r="G40" i="38"/>
  <c r="H40" i="38"/>
  <c r="I40" i="38"/>
  <c r="J40" i="38"/>
  <c r="K40" i="38"/>
  <c r="L40" i="38"/>
  <c r="M40" i="38"/>
  <c r="N40" i="38"/>
  <c r="O40" i="38"/>
  <c r="P40" i="38"/>
  <c r="Q40" i="38"/>
  <c r="E32" i="37"/>
  <c r="F32" i="37"/>
  <c r="I32" i="37"/>
  <c r="J32" i="37"/>
  <c r="M32" i="37"/>
  <c r="N32" i="37"/>
  <c r="E33" i="37"/>
  <c r="I33" i="37"/>
  <c r="J33" i="37"/>
  <c r="M33" i="37"/>
  <c r="Q33" i="37"/>
  <c r="E34" i="37"/>
  <c r="I34" i="37"/>
  <c r="J34" i="37"/>
  <c r="M34" i="37"/>
  <c r="N34" i="37"/>
  <c r="F35" i="37"/>
  <c r="N35" i="37"/>
  <c r="F36" i="37"/>
  <c r="J36" i="37"/>
  <c r="Q36" i="37"/>
  <c r="B37" i="37"/>
  <c r="F37" i="37"/>
  <c r="N37" i="37"/>
  <c r="C38" i="37"/>
  <c r="J38" i="37"/>
  <c r="Q51" i="39"/>
  <c r="E39" i="37"/>
  <c r="F39" i="37"/>
  <c r="I39" i="37"/>
  <c r="M39" i="37"/>
  <c r="N39" i="37"/>
  <c r="Q39" i="37"/>
  <c r="C40" i="37"/>
  <c r="E40" i="37"/>
  <c r="I40" i="37"/>
  <c r="J40" i="37"/>
  <c r="M40" i="37"/>
  <c r="B32" i="37"/>
  <c r="C32" i="37"/>
  <c r="O32" i="37"/>
  <c r="F33" i="37"/>
  <c r="N33" i="37"/>
  <c r="O33" i="37"/>
  <c r="C34" i="37"/>
  <c r="O34" i="37"/>
  <c r="O35" i="37"/>
  <c r="C36" i="37"/>
  <c r="O36" i="37"/>
  <c r="M37" i="37"/>
  <c r="F38" i="37"/>
  <c r="Q38" i="37"/>
  <c r="O39" i="37"/>
  <c r="O40" i="37"/>
  <c r="F48" i="37"/>
  <c r="N48" i="37"/>
  <c r="A6" i="35"/>
  <c r="A8" i="35"/>
  <c r="A9" i="35"/>
  <c r="A10" i="35"/>
  <c r="A14" i="35"/>
  <c r="A15" i="35"/>
  <c r="A6" i="34"/>
  <c r="A8" i="34"/>
  <c r="A9" i="34"/>
  <c r="A10" i="34"/>
  <c r="A14" i="34"/>
  <c r="A15" i="34"/>
  <c r="A6" i="33"/>
  <c r="A8" i="33"/>
  <c r="A9" i="33"/>
  <c r="A10" i="33"/>
  <c r="A14" i="33"/>
  <c r="A15" i="33"/>
  <c r="A6" i="32"/>
  <c r="A8" i="32"/>
  <c r="A9" i="32"/>
  <c r="A10" i="32"/>
  <c r="A14" i="32"/>
  <c r="A15" i="32"/>
  <c r="A6" i="31"/>
  <c r="A8" i="31"/>
  <c r="A9" i="31"/>
  <c r="A10" i="31"/>
  <c r="A14" i="31"/>
  <c r="A15" i="31"/>
  <c r="A6" i="30"/>
  <c r="A8" i="30"/>
  <c r="A9" i="30"/>
  <c r="A10" i="30"/>
  <c r="A14" i="30"/>
  <c r="A15" i="30"/>
  <c r="B3" i="30"/>
  <c r="D3" i="30"/>
  <c r="F3" i="30"/>
  <c r="H3" i="30"/>
  <c r="J3" i="30"/>
  <c r="L3" i="30"/>
  <c r="O3" i="30"/>
  <c r="Q3" i="30"/>
  <c r="B3" i="31"/>
  <c r="C3" i="31"/>
  <c r="D3" i="31"/>
  <c r="E3" i="31"/>
  <c r="F3" i="31"/>
  <c r="G3" i="31"/>
  <c r="I3" i="31"/>
  <c r="J3" i="31"/>
  <c r="K3" i="31"/>
  <c r="L3" i="31"/>
  <c r="M3" i="31"/>
  <c r="N3" i="31"/>
  <c r="O3" i="31"/>
  <c r="P3" i="31"/>
  <c r="Q3" i="31"/>
  <c r="B3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B3" i="34"/>
  <c r="C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B3" i="35"/>
  <c r="C3" i="35"/>
  <c r="D3" i="35"/>
  <c r="E3" i="35"/>
  <c r="F3" i="35"/>
  <c r="G3" i="35"/>
  <c r="H3" i="35"/>
  <c r="I3" i="35"/>
  <c r="J3" i="35"/>
  <c r="K3" i="35"/>
  <c r="L3" i="35"/>
  <c r="M3" i="35"/>
  <c r="N3" i="35"/>
  <c r="O3" i="35"/>
  <c r="P3" i="35"/>
  <c r="Q3" i="35"/>
  <c r="G5" i="30"/>
  <c r="J5" i="30"/>
  <c r="K5" i="30"/>
  <c r="L5" i="30"/>
  <c r="N5" i="30"/>
  <c r="Q5" i="30"/>
  <c r="B5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B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B5" i="35"/>
  <c r="C5" i="35"/>
  <c r="D5" i="35"/>
  <c r="E5" i="35"/>
  <c r="F5" i="35"/>
  <c r="G5" i="35"/>
  <c r="H5" i="35"/>
  <c r="I5" i="35"/>
  <c r="J5" i="35"/>
  <c r="K5" i="35"/>
  <c r="L5" i="35"/>
  <c r="M5" i="35"/>
  <c r="N5" i="35"/>
  <c r="O5" i="35"/>
  <c r="P5" i="35"/>
  <c r="Q5" i="35"/>
  <c r="D8" i="30"/>
  <c r="G8" i="30"/>
  <c r="I8" i="30"/>
  <c r="K8" i="30"/>
  <c r="M8" i="30"/>
  <c r="Q8" i="30"/>
  <c r="B8" i="31"/>
  <c r="E8" i="31"/>
  <c r="I8" i="31"/>
  <c r="M8" i="31"/>
  <c r="P8" i="31"/>
  <c r="Q8" i="31"/>
  <c r="B8" i="32"/>
  <c r="C8" i="32"/>
  <c r="D8" i="32"/>
  <c r="E8" i="32"/>
  <c r="F8" i="32"/>
  <c r="G8" i="32"/>
  <c r="H8" i="32"/>
  <c r="I8" i="32"/>
  <c r="L8" i="32"/>
  <c r="M8" i="32"/>
  <c r="O8" i="32"/>
  <c r="P8" i="32"/>
  <c r="Q8" i="32"/>
  <c r="C8" i="33"/>
  <c r="I8" i="33"/>
  <c r="K8" i="33"/>
  <c r="N8" i="33"/>
  <c r="O8" i="33"/>
  <c r="Q8" i="33"/>
  <c r="G8" i="34"/>
  <c r="I8" i="34"/>
  <c r="K8" i="34"/>
  <c r="M8" i="34"/>
  <c r="O8" i="34"/>
  <c r="Q8" i="34"/>
  <c r="B8" i="35"/>
  <c r="D8" i="35"/>
  <c r="E8" i="35"/>
  <c r="I8" i="35"/>
  <c r="M8" i="35"/>
  <c r="Q8" i="35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C9" i="32"/>
  <c r="F9" i="32"/>
  <c r="G9" i="32"/>
  <c r="J9" i="32"/>
  <c r="K9" i="32"/>
  <c r="L9" i="32"/>
  <c r="N9" i="32"/>
  <c r="O9" i="32"/>
  <c r="P9" i="32"/>
  <c r="C9" i="33"/>
  <c r="E9" i="33"/>
  <c r="F9" i="33"/>
  <c r="G9" i="33"/>
  <c r="H9" i="33"/>
  <c r="I9" i="33"/>
  <c r="J9" i="33"/>
  <c r="K9" i="33"/>
  <c r="M9" i="33"/>
  <c r="N9" i="33"/>
  <c r="Q9" i="33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C9" i="35"/>
  <c r="D9" i="35"/>
  <c r="F9" i="35"/>
  <c r="G9" i="35"/>
  <c r="H9" i="35"/>
  <c r="I9" i="35"/>
  <c r="J9" i="35"/>
  <c r="K9" i="35"/>
  <c r="L9" i="35"/>
  <c r="M9" i="35"/>
  <c r="N9" i="35"/>
  <c r="O9" i="35"/>
  <c r="P9" i="35"/>
  <c r="Q9" i="35"/>
  <c r="E10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B12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B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B12" i="35"/>
  <c r="C12" i="35"/>
  <c r="D12" i="35"/>
  <c r="E12" i="35"/>
  <c r="F12" i="35"/>
  <c r="G12" i="35"/>
  <c r="H12" i="35"/>
  <c r="I12" i="35"/>
  <c r="J12" i="35"/>
  <c r="K12" i="35"/>
  <c r="L12" i="35"/>
  <c r="M12" i="35"/>
  <c r="N12" i="35"/>
  <c r="O12" i="35"/>
  <c r="P12" i="35"/>
  <c r="Q12" i="35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B14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B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B14" i="35"/>
  <c r="C14" i="35"/>
  <c r="D14" i="35"/>
  <c r="E14" i="35"/>
  <c r="F14" i="35"/>
  <c r="G14" i="35"/>
  <c r="H14" i="35"/>
  <c r="I14" i="35"/>
  <c r="J14" i="35"/>
  <c r="K14" i="35"/>
  <c r="L14" i="35"/>
  <c r="M14" i="35"/>
  <c r="N14" i="35"/>
  <c r="O14" i="35"/>
  <c r="P14" i="35"/>
  <c r="Q14" i="35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C15" i="34"/>
  <c r="D15" i="34"/>
  <c r="E15" i="34"/>
  <c r="F15" i="34"/>
  <c r="G15" i="34"/>
  <c r="H15" i="34"/>
  <c r="I15" i="34"/>
  <c r="J15" i="34"/>
  <c r="K15" i="34"/>
  <c r="L15" i="34"/>
  <c r="M15" i="34"/>
  <c r="N15" i="34"/>
  <c r="O15" i="34"/>
  <c r="P15" i="34"/>
  <c r="Q15" i="34"/>
  <c r="C15" i="35"/>
  <c r="D15" i="35"/>
  <c r="E15" i="35"/>
  <c r="F15" i="35"/>
  <c r="G15" i="35"/>
  <c r="H15" i="35"/>
  <c r="I15" i="35"/>
  <c r="J15" i="35"/>
  <c r="K15" i="35"/>
  <c r="L15" i="35"/>
  <c r="M15" i="35"/>
  <c r="N15" i="35"/>
  <c r="O15" i="35"/>
  <c r="P15" i="35"/>
  <c r="Q15" i="35"/>
  <c r="B6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B6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B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B6" i="35"/>
  <c r="C6" i="35"/>
  <c r="D6" i="35"/>
  <c r="E6" i="35"/>
  <c r="F6" i="35"/>
  <c r="G6" i="35"/>
  <c r="H6" i="35"/>
  <c r="I6" i="35"/>
  <c r="J6" i="35"/>
  <c r="K6" i="35"/>
  <c r="L6" i="35"/>
  <c r="M6" i="35"/>
  <c r="N6" i="35"/>
  <c r="O6" i="35"/>
  <c r="P6" i="35"/>
  <c r="Q6" i="35"/>
  <c r="C15" i="25"/>
  <c r="C15" i="28" s="1"/>
  <c r="D15" i="25"/>
  <c r="D15" i="28" s="1"/>
  <c r="E15" i="25"/>
  <c r="E15" i="28" s="1"/>
  <c r="F15" i="25"/>
  <c r="F15" i="28" s="1"/>
  <c r="G15" i="25"/>
  <c r="G15" i="28" s="1"/>
  <c r="H15" i="25"/>
  <c r="H15" i="28" s="1"/>
  <c r="I15" i="25"/>
  <c r="I15" i="28" s="1"/>
  <c r="J15" i="25"/>
  <c r="J15" i="28" s="1"/>
  <c r="K15" i="25"/>
  <c r="K15" i="28" s="1"/>
  <c r="L15" i="25"/>
  <c r="L15" i="28" s="1"/>
  <c r="M15" i="25"/>
  <c r="M15" i="28" s="1"/>
  <c r="N15" i="25"/>
  <c r="N15" i="28" s="1"/>
  <c r="O15" i="25"/>
  <c r="O15" i="28" s="1"/>
  <c r="P15" i="25"/>
  <c r="P15" i="28" s="1"/>
  <c r="Q15" i="25"/>
  <c r="Q15" i="28" s="1"/>
  <c r="C27" i="25"/>
  <c r="C27" i="28" s="1"/>
  <c r="D27" i="25"/>
  <c r="D27" i="28" s="1"/>
  <c r="E27" i="25"/>
  <c r="E27" i="28" s="1"/>
  <c r="F27" i="25"/>
  <c r="F27" i="28" s="1"/>
  <c r="G27" i="25"/>
  <c r="G27" i="28" s="1"/>
  <c r="H27" i="25"/>
  <c r="H27" i="28" s="1"/>
  <c r="I27" i="25"/>
  <c r="I27" i="28" s="1"/>
  <c r="J27" i="25"/>
  <c r="J27" i="28" s="1"/>
  <c r="K27" i="25"/>
  <c r="K27" i="28" s="1"/>
  <c r="L27" i="25"/>
  <c r="L27" i="28" s="1"/>
  <c r="M27" i="25"/>
  <c r="M27" i="28" s="1"/>
  <c r="N27" i="25"/>
  <c r="N27" i="28" s="1"/>
  <c r="O27" i="25"/>
  <c r="O27" i="28" s="1"/>
  <c r="P27" i="25"/>
  <c r="P27" i="28" s="1"/>
  <c r="Q27" i="25"/>
  <c r="Q27" i="28" s="1"/>
  <c r="C28" i="25"/>
  <c r="C28" i="28" s="1"/>
  <c r="D28" i="25"/>
  <c r="D28" i="28" s="1"/>
  <c r="E28" i="25"/>
  <c r="E28" i="28" s="1"/>
  <c r="F28" i="25"/>
  <c r="F28" i="28" s="1"/>
  <c r="G28" i="25"/>
  <c r="G28" i="28" s="1"/>
  <c r="H28" i="25"/>
  <c r="H28" i="28" s="1"/>
  <c r="I28" i="25"/>
  <c r="I28" i="28" s="1"/>
  <c r="J28" i="25"/>
  <c r="J28" i="28" s="1"/>
  <c r="K28" i="25"/>
  <c r="K28" i="28" s="1"/>
  <c r="L28" i="25"/>
  <c r="L28" i="28" s="1"/>
  <c r="M28" i="25"/>
  <c r="M28" i="28" s="1"/>
  <c r="N28" i="25"/>
  <c r="N28" i="28" s="1"/>
  <c r="O28" i="25"/>
  <c r="O28" i="28" s="1"/>
  <c r="P28" i="25"/>
  <c r="P28" i="28" s="1"/>
  <c r="Q28" i="25"/>
  <c r="Q28" i="28" s="1"/>
  <c r="N6" i="25"/>
  <c r="N6" i="28" s="1"/>
  <c r="Q6" i="25"/>
  <c r="Q6" i="28" s="1"/>
  <c r="C11" i="25"/>
  <c r="C11" i="28" s="1"/>
  <c r="D11" i="25"/>
  <c r="D11" i="28" s="1"/>
  <c r="E11" i="25"/>
  <c r="E11" i="28" s="1"/>
  <c r="F11" i="25"/>
  <c r="F11" i="28" s="1"/>
  <c r="G11" i="25"/>
  <c r="G11" i="28" s="1"/>
  <c r="H11" i="25"/>
  <c r="H11" i="28" s="1"/>
  <c r="I11" i="25"/>
  <c r="I11" i="28" s="1"/>
  <c r="J11" i="25"/>
  <c r="J11" i="28" s="1"/>
  <c r="K11" i="25"/>
  <c r="K11" i="28" s="1"/>
  <c r="L11" i="25"/>
  <c r="L11" i="28" s="1"/>
  <c r="M11" i="25"/>
  <c r="M11" i="28" s="1"/>
  <c r="N11" i="25"/>
  <c r="N11" i="28" s="1"/>
  <c r="O11" i="25"/>
  <c r="O11" i="28" s="1"/>
  <c r="P11" i="25"/>
  <c r="P11" i="28" s="1"/>
  <c r="Q11" i="25"/>
  <c r="Q11" i="28" s="1"/>
  <c r="C12" i="25"/>
  <c r="C12" i="28" s="1"/>
  <c r="D12" i="25"/>
  <c r="D12" i="28" s="1"/>
  <c r="E12" i="25"/>
  <c r="E12" i="28" s="1"/>
  <c r="F12" i="25"/>
  <c r="F12" i="28" s="1"/>
  <c r="G12" i="25"/>
  <c r="G12" i="28" s="1"/>
  <c r="H12" i="25"/>
  <c r="H12" i="28" s="1"/>
  <c r="I12" i="25"/>
  <c r="I12" i="28" s="1"/>
  <c r="J12" i="25"/>
  <c r="J12" i="28" s="1"/>
  <c r="K12" i="25"/>
  <c r="K12" i="28" s="1"/>
  <c r="L12" i="25"/>
  <c r="L12" i="28" s="1"/>
  <c r="M12" i="25"/>
  <c r="M12" i="28" s="1"/>
  <c r="N12" i="25"/>
  <c r="N12" i="28" s="1"/>
  <c r="O12" i="25"/>
  <c r="O12" i="28" s="1"/>
  <c r="P12" i="25"/>
  <c r="P12" i="28" s="1"/>
  <c r="Q12" i="25"/>
  <c r="Q12" i="28" s="1"/>
  <c r="C13" i="25"/>
  <c r="C13" i="28" s="1"/>
  <c r="D13" i="25"/>
  <c r="D13" i="28" s="1"/>
  <c r="E13" i="25"/>
  <c r="E13" i="28" s="1"/>
  <c r="F13" i="25"/>
  <c r="F13" i="28" s="1"/>
  <c r="G13" i="25"/>
  <c r="G13" i="28" s="1"/>
  <c r="H13" i="25"/>
  <c r="H13" i="28" s="1"/>
  <c r="I13" i="25"/>
  <c r="I13" i="28" s="1"/>
  <c r="J13" i="25"/>
  <c r="J13" i="28" s="1"/>
  <c r="K13" i="25"/>
  <c r="K13" i="28" s="1"/>
  <c r="L13" i="25"/>
  <c r="L13" i="28" s="1"/>
  <c r="M13" i="25"/>
  <c r="M13" i="28" s="1"/>
  <c r="N13" i="25"/>
  <c r="N13" i="28" s="1"/>
  <c r="O13" i="25"/>
  <c r="O13" i="28" s="1"/>
  <c r="P13" i="25"/>
  <c r="P13" i="28" s="1"/>
  <c r="Q13" i="25"/>
  <c r="Q13" i="28" s="1"/>
  <c r="C14" i="25"/>
  <c r="C14" i="28" s="1"/>
  <c r="D14" i="25"/>
  <c r="D14" i="28" s="1"/>
  <c r="E14" i="25"/>
  <c r="E14" i="28" s="1"/>
  <c r="F14" i="25"/>
  <c r="F14" i="28" s="1"/>
  <c r="G14" i="25"/>
  <c r="G14" i="28" s="1"/>
  <c r="H14" i="25"/>
  <c r="H14" i="28" s="1"/>
  <c r="I14" i="25"/>
  <c r="I14" i="28" s="1"/>
  <c r="J14" i="25"/>
  <c r="J14" i="28" s="1"/>
  <c r="K14" i="25"/>
  <c r="K14" i="28" s="1"/>
  <c r="L14" i="25"/>
  <c r="L14" i="28" s="1"/>
  <c r="M14" i="25"/>
  <c r="M14" i="28" s="1"/>
  <c r="N14" i="25"/>
  <c r="N14" i="28" s="1"/>
  <c r="O14" i="25"/>
  <c r="O14" i="28" s="1"/>
  <c r="P14" i="25"/>
  <c r="P14" i="28" s="1"/>
  <c r="Q14" i="25"/>
  <c r="Q14" i="28" s="1"/>
  <c r="C18" i="25"/>
  <c r="C18" i="28" s="1"/>
  <c r="D18" i="25"/>
  <c r="D18" i="28" s="1"/>
  <c r="E18" i="25"/>
  <c r="E18" i="28" s="1"/>
  <c r="G18" i="25"/>
  <c r="G18" i="28" s="1"/>
  <c r="H18" i="25"/>
  <c r="H18" i="28" s="1"/>
  <c r="I18" i="25"/>
  <c r="I18" i="28" s="1"/>
  <c r="J18" i="25"/>
  <c r="J18" i="28" s="1"/>
  <c r="K18" i="25"/>
  <c r="K18" i="28" s="1"/>
  <c r="L18" i="25"/>
  <c r="L18" i="28" s="1"/>
  <c r="M18" i="25"/>
  <c r="M18" i="28" s="1"/>
  <c r="O18" i="25"/>
  <c r="O18" i="28" s="1"/>
  <c r="P18" i="25"/>
  <c r="P18" i="28" s="1"/>
  <c r="Q18" i="25"/>
  <c r="Q18" i="28" s="1"/>
  <c r="C25" i="25"/>
  <c r="C25" i="28" s="1"/>
  <c r="D25" i="25"/>
  <c r="D25" i="28" s="1"/>
  <c r="E25" i="25"/>
  <c r="E25" i="28" s="1"/>
  <c r="F25" i="25"/>
  <c r="F25" i="28" s="1"/>
  <c r="G25" i="25"/>
  <c r="G25" i="28" s="1"/>
  <c r="H25" i="25"/>
  <c r="H25" i="28" s="1"/>
  <c r="I25" i="25"/>
  <c r="I25" i="28" s="1"/>
  <c r="J25" i="25"/>
  <c r="J25" i="28" s="1"/>
  <c r="K25" i="25"/>
  <c r="K25" i="28" s="1"/>
  <c r="L25" i="25"/>
  <c r="L25" i="28" s="1"/>
  <c r="M25" i="25"/>
  <c r="M25" i="28" s="1"/>
  <c r="N25" i="25"/>
  <c r="N25" i="28" s="1"/>
  <c r="O25" i="25"/>
  <c r="O25" i="28" s="1"/>
  <c r="P25" i="25"/>
  <c r="P25" i="28" s="1"/>
  <c r="Q25" i="25"/>
  <c r="Q25" i="28" s="1"/>
  <c r="C26" i="25"/>
  <c r="C26" i="28" s="1"/>
  <c r="D26" i="25"/>
  <c r="D26" i="28" s="1"/>
  <c r="E26" i="25"/>
  <c r="E26" i="28" s="1"/>
  <c r="F26" i="25"/>
  <c r="F26" i="28" s="1"/>
  <c r="G26" i="25"/>
  <c r="G26" i="28" s="1"/>
  <c r="H26" i="25"/>
  <c r="H26" i="28" s="1"/>
  <c r="I26" i="25"/>
  <c r="I26" i="28" s="1"/>
  <c r="J26" i="25"/>
  <c r="J26" i="28" s="1"/>
  <c r="K26" i="25"/>
  <c r="K26" i="28" s="1"/>
  <c r="L26" i="25"/>
  <c r="L26" i="28" s="1"/>
  <c r="M26" i="25"/>
  <c r="M26" i="28" s="1"/>
  <c r="N26" i="25"/>
  <c r="N26" i="28" s="1"/>
  <c r="O26" i="25"/>
  <c r="O26" i="28" s="1"/>
  <c r="P26" i="25"/>
  <c r="P26" i="28" s="1"/>
  <c r="Q26" i="25"/>
  <c r="Q26" i="28" s="1"/>
  <c r="G32" i="25"/>
  <c r="G32" i="28" s="1"/>
  <c r="K32" i="25"/>
  <c r="K32" i="28" s="1"/>
  <c r="M32" i="25"/>
  <c r="M32" i="28" s="1"/>
  <c r="C33" i="25"/>
  <c r="C33" i="28" s="1"/>
  <c r="D33" i="25"/>
  <c r="D33" i="28" s="1"/>
  <c r="F33" i="25"/>
  <c r="F33" i="28" s="1"/>
  <c r="G33" i="25"/>
  <c r="G33" i="28" s="1"/>
  <c r="H33" i="25"/>
  <c r="H33" i="28" s="1"/>
  <c r="I33" i="25"/>
  <c r="I33" i="28" s="1"/>
  <c r="J33" i="25"/>
  <c r="J33" i="28" s="1"/>
  <c r="K33" i="25"/>
  <c r="K33" i="28" s="1"/>
  <c r="L33" i="25"/>
  <c r="L33" i="28" s="1"/>
  <c r="M33" i="25"/>
  <c r="M33" i="28" s="1"/>
  <c r="N33" i="25"/>
  <c r="N33" i="28" s="1"/>
  <c r="O33" i="25"/>
  <c r="O33" i="28" s="1"/>
  <c r="P33" i="25"/>
  <c r="P33" i="28" s="1"/>
  <c r="Q33" i="25"/>
  <c r="Q33" i="28" s="1"/>
  <c r="N6" i="27"/>
  <c r="I5" i="21"/>
  <c r="C6" i="21"/>
  <c r="F6" i="21"/>
  <c r="N6" i="26"/>
  <c r="Q6" i="26"/>
  <c r="G7" i="21"/>
  <c r="L8" i="21"/>
  <c r="P8" i="21"/>
  <c r="E9" i="21"/>
  <c r="I9" i="21"/>
  <c r="P12" i="21"/>
  <c r="E13" i="21"/>
  <c r="I13" i="21"/>
  <c r="M13" i="21"/>
  <c r="E15" i="21"/>
  <c r="O15" i="21"/>
  <c r="J30" i="21"/>
  <c r="O31" i="21"/>
  <c r="B15" i="14"/>
  <c r="B15" i="17" s="1"/>
  <c r="C15" i="14"/>
  <c r="C15" i="17" s="1"/>
  <c r="D15" i="14"/>
  <c r="D15" i="17" s="1"/>
  <c r="E15" i="14"/>
  <c r="E15" i="17" s="1"/>
  <c r="F15" i="14"/>
  <c r="F15" i="17" s="1"/>
  <c r="G15" i="14"/>
  <c r="G15" i="17" s="1"/>
  <c r="H15" i="14"/>
  <c r="H15" i="17" s="1"/>
  <c r="I15" i="14"/>
  <c r="I15" i="17" s="1"/>
  <c r="J15" i="14"/>
  <c r="J15" i="17" s="1"/>
  <c r="K15" i="14"/>
  <c r="K15" i="17" s="1"/>
  <c r="L15" i="14"/>
  <c r="L15" i="17" s="1"/>
  <c r="M15" i="14"/>
  <c r="M15" i="17" s="1"/>
  <c r="N15" i="14"/>
  <c r="N15" i="17" s="1"/>
  <c r="O15" i="14"/>
  <c r="O15" i="17" s="1"/>
  <c r="P15" i="14"/>
  <c r="P15" i="17" s="1"/>
  <c r="Q15" i="14"/>
  <c r="Q15" i="17" s="1"/>
  <c r="B27" i="14"/>
  <c r="B27" i="17" s="1"/>
  <c r="C27" i="14"/>
  <c r="C27" i="17" s="1"/>
  <c r="D27" i="14"/>
  <c r="D27" i="17" s="1"/>
  <c r="E27" i="14"/>
  <c r="E27" i="17" s="1"/>
  <c r="F27" i="14"/>
  <c r="F27" i="17" s="1"/>
  <c r="G27" i="14"/>
  <c r="G27" i="17" s="1"/>
  <c r="H27" i="14"/>
  <c r="H27" i="17" s="1"/>
  <c r="I27" i="14"/>
  <c r="I27" i="17" s="1"/>
  <c r="J27" i="14"/>
  <c r="J27" i="17" s="1"/>
  <c r="K27" i="14"/>
  <c r="K27" i="17" s="1"/>
  <c r="L27" i="14"/>
  <c r="L27" i="17" s="1"/>
  <c r="M27" i="14"/>
  <c r="M27" i="17" s="1"/>
  <c r="N27" i="14"/>
  <c r="N27" i="17" s="1"/>
  <c r="O27" i="14"/>
  <c r="O27" i="17" s="1"/>
  <c r="P27" i="14"/>
  <c r="P27" i="17" s="1"/>
  <c r="Q27" i="14"/>
  <c r="Q27" i="17" s="1"/>
  <c r="B28" i="14"/>
  <c r="B28" i="17" s="1"/>
  <c r="C28" i="14"/>
  <c r="C28" i="17" s="1"/>
  <c r="D28" i="14"/>
  <c r="D28" i="17" s="1"/>
  <c r="E28" i="14"/>
  <c r="E28" i="17" s="1"/>
  <c r="F28" i="14"/>
  <c r="F28" i="17" s="1"/>
  <c r="G28" i="14"/>
  <c r="G28" i="17" s="1"/>
  <c r="H28" i="14"/>
  <c r="H28" i="17" s="1"/>
  <c r="I28" i="14"/>
  <c r="I28" i="17" s="1"/>
  <c r="J28" i="14"/>
  <c r="J28" i="17" s="1"/>
  <c r="K28" i="14"/>
  <c r="K28" i="17" s="1"/>
  <c r="L28" i="14"/>
  <c r="L28" i="17" s="1"/>
  <c r="M28" i="14"/>
  <c r="M28" i="17" s="1"/>
  <c r="N28" i="14"/>
  <c r="N28" i="17" s="1"/>
  <c r="O28" i="14"/>
  <c r="O28" i="17" s="1"/>
  <c r="P28" i="14"/>
  <c r="P28" i="17" s="1"/>
  <c r="Q28" i="14"/>
  <c r="Q28" i="17" s="1"/>
  <c r="B11" i="14"/>
  <c r="B11" i="17" s="1"/>
  <c r="C11" i="14"/>
  <c r="C11" i="17" s="1"/>
  <c r="D11" i="14"/>
  <c r="D11" i="17" s="1"/>
  <c r="E11" i="14"/>
  <c r="E11" i="17" s="1"/>
  <c r="F11" i="14"/>
  <c r="F11" i="17" s="1"/>
  <c r="G11" i="14"/>
  <c r="G11" i="17" s="1"/>
  <c r="H11" i="14"/>
  <c r="H11" i="17" s="1"/>
  <c r="I11" i="14"/>
  <c r="I11" i="17" s="1"/>
  <c r="J11" i="14"/>
  <c r="J11" i="17" s="1"/>
  <c r="K11" i="14"/>
  <c r="K11" i="17" s="1"/>
  <c r="L11" i="14"/>
  <c r="L11" i="17" s="1"/>
  <c r="M11" i="14"/>
  <c r="M11" i="17" s="1"/>
  <c r="N11" i="14"/>
  <c r="N11" i="17" s="1"/>
  <c r="O11" i="14"/>
  <c r="O11" i="17" s="1"/>
  <c r="P11" i="14"/>
  <c r="P11" i="17" s="1"/>
  <c r="Q11" i="14"/>
  <c r="Q11" i="17" s="1"/>
  <c r="B12" i="14"/>
  <c r="B12" i="17" s="1"/>
  <c r="C12" i="14"/>
  <c r="C12" i="17" s="1"/>
  <c r="D12" i="14"/>
  <c r="D12" i="17" s="1"/>
  <c r="E12" i="14"/>
  <c r="E12" i="17" s="1"/>
  <c r="F12" i="14"/>
  <c r="F12" i="17" s="1"/>
  <c r="G12" i="14"/>
  <c r="G12" i="17" s="1"/>
  <c r="H12" i="14"/>
  <c r="H12" i="17" s="1"/>
  <c r="I12" i="14"/>
  <c r="I12" i="17" s="1"/>
  <c r="J12" i="14"/>
  <c r="J12" i="17" s="1"/>
  <c r="K12" i="14"/>
  <c r="K12" i="17" s="1"/>
  <c r="L12" i="14"/>
  <c r="L12" i="17" s="1"/>
  <c r="M12" i="14"/>
  <c r="M12" i="17" s="1"/>
  <c r="N12" i="14"/>
  <c r="N12" i="17" s="1"/>
  <c r="O12" i="14"/>
  <c r="O12" i="17" s="1"/>
  <c r="P12" i="14"/>
  <c r="P12" i="17" s="1"/>
  <c r="Q12" i="14"/>
  <c r="Q12" i="17" s="1"/>
  <c r="B13" i="14"/>
  <c r="B13" i="17" s="1"/>
  <c r="C13" i="14"/>
  <c r="C13" i="17" s="1"/>
  <c r="D13" i="14"/>
  <c r="D13" i="17" s="1"/>
  <c r="E13" i="14"/>
  <c r="E13" i="17" s="1"/>
  <c r="F13" i="14"/>
  <c r="F13" i="17" s="1"/>
  <c r="G13" i="14"/>
  <c r="G13" i="17" s="1"/>
  <c r="H13" i="14"/>
  <c r="H13" i="17" s="1"/>
  <c r="I13" i="14"/>
  <c r="I13" i="17" s="1"/>
  <c r="J13" i="14"/>
  <c r="J13" i="17" s="1"/>
  <c r="K13" i="14"/>
  <c r="K13" i="17" s="1"/>
  <c r="L13" i="14"/>
  <c r="L13" i="17" s="1"/>
  <c r="M13" i="14"/>
  <c r="M13" i="17" s="1"/>
  <c r="N13" i="14"/>
  <c r="N13" i="17" s="1"/>
  <c r="O13" i="14"/>
  <c r="O13" i="17" s="1"/>
  <c r="P13" i="14"/>
  <c r="P13" i="17" s="1"/>
  <c r="Q13" i="14"/>
  <c r="Q13" i="17" s="1"/>
  <c r="B14" i="14"/>
  <c r="B14" i="17" s="1"/>
  <c r="C14" i="14"/>
  <c r="C14" i="17" s="1"/>
  <c r="D14" i="14"/>
  <c r="D14" i="17" s="1"/>
  <c r="E14" i="14"/>
  <c r="E14" i="17" s="1"/>
  <c r="F14" i="14"/>
  <c r="F14" i="17" s="1"/>
  <c r="G14" i="14"/>
  <c r="G14" i="17" s="1"/>
  <c r="H14" i="14"/>
  <c r="H14" i="17" s="1"/>
  <c r="I14" i="14"/>
  <c r="I14" i="17" s="1"/>
  <c r="J14" i="14"/>
  <c r="J14" i="17" s="1"/>
  <c r="K14" i="14"/>
  <c r="K14" i="17" s="1"/>
  <c r="L14" i="14"/>
  <c r="L14" i="17" s="1"/>
  <c r="M14" i="14"/>
  <c r="M14" i="17" s="1"/>
  <c r="N14" i="14"/>
  <c r="N14" i="17" s="1"/>
  <c r="O14" i="14"/>
  <c r="O14" i="17" s="1"/>
  <c r="P14" i="14"/>
  <c r="P14" i="17" s="1"/>
  <c r="Q14" i="14"/>
  <c r="Q14" i="17" s="1"/>
  <c r="B18" i="14"/>
  <c r="B18" i="17" s="1"/>
  <c r="C18" i="14"/>
  <c r="C18" i="17" s="1"/>
  <c r="D18" i="14"/>
  <c r="D18" i="17" s="1"/>
  <c r="E18" i="14"/>
  <c r="E18" i="17" s="1"/>
  <c r="F18" i="14"/>
  <c r="F18" i="17" s="1"/>
  <c r="G18" i="14"/>
  <c r="G18" i="17" s="1"/>
  <c r="H18" i="14"/>
  <c r="H18" i="17" s="1"/>
  <c r="I18" i="14"/>
  <c r="I18" i="17" s="1"/>
  <c r="J18" i="14"/>
  <c r="J18" i="17" s="1"/>
  <c r="K18" i="14"/>
  <c r="K18" i="17" s="1"/>
  <c r="L18" i="14"/>
  <c r="L18" i="17" s="1"/>
  <c r="M18" i="14"/>
  <c r="M18" i="17" s="1"/>
  <c r="N18" i="14"/>
  <c r="N18" i="17" s="1"/>
  <c r="O18" i="14"/>
  <c r="O18" i="17" s="1"/>
  <c r="P18" i="14"/>
  <c r="P18" i="17" s="1"/>
  <c r="Q18" i="14"/>
  <c r="Q18" i="17" s="1"/>
  <c r="B25" i="14"/>
  <c r="B25" i="17" s="1"/>
  <c r="C25" i="14"/>
  <c r="C25" i="17" s="1"/>
  <c r="D25" i="14"/>
  <c r="D25" i="17" s="1"/>
  <c r="E25" i="14"/>
  <c r="E25" i="17" s="1"/>
  <c r="F25" i="14"/>
  <c r="F25" i="17" s="1"/>
  <c r="G25" i="14"/>
  <c r="G25" i="17" s="1"/>
  <c r="H25" i="14"/>
  <c r="H25" i="17" s="1"/>
  <c r="I25" i="14"/>
  <c r="I25" i="17" s="1"/>
  <c r="J25" i="14"/>
  <c r="J25" i="17" s="1"/>
  <c r="K25" i="14"/>
  <c r="K25" i="17" s="1"/>
  <c r="L25" i="14"/>
  <c r="L25" i="17" s="1"/>
  <c r="M25" i="14"/>
  <c r="M25" i="17" s="1"/>
  <c r="N25" i="14"/>
  <c r="N25" i="17" s="1"/>
  <c r="O25" i="14"/>
  <c r="O25" i="17" s="1"/>
  <c r="P25" i="14"/>
  <c r="P25" i="17" s="1"/>
  <c r="Q25" i="14"/>
  <c r="Q25" i="17" s="1"/>
  <c r="B26" i="14"/>
  <c r="B26" i="17" s="1"/>
  <c r="C26" i="14"/>
  <c r="C26" i="17" s="1"/>
  <c r="D26" i="14"/>
  <c r="D26" i="17" s="1"/>
  <c r="E26" i="14"/>
  <c r="E26" i="17" s="1"/>
  <c r="F26" i="14"/>
  <c r="F26" i="17" s="1"/>
  <c r="G26" i="14"/>
  <c r="G26" i="17" s="1"/>
  <c r="H26" i="14"/>
  <c r="H26" i="17" s="1"/>
  <c r="I26" i="14"/>
  <c r="I26" i="17" s="1"/>
  <c r="J26" i="14"/>
  <c r="J26" i="17" s="1"/>
  <c r="K26" i="14"/>
  <c r="K26" i="17" s="1"/>
  <c r="L26" i="14"/>
  <c r="L26" i="17" s="1"/>
  <c r="M26" i="14"/>
  <c r="M26" i="17" s="1"/>
  <c r="N26" i="14"/>
  <c r="N26" i="17" s="1"/>
  <c r="O26" i="14"/>
  <c r="O26" i="17" s="1"/>
  <c r="P26" i="14"/>
  <c r="P26" i="17" s="1"/>
  <c r="Q26" i="14"/>
  <c r="Q26" i="17" s="1"/>
  <c r="B33" i="14"/>
  <c r="B33" i="17" s="1"/>
  <c r="C33" i="14"/>
  <c r="C33" i="17" s="1"/>
  <c r="D33" i="14"/>
  <c r="D33" i="17" s="1"/>
  <c r="E33" i="14"/>
  <c r="E33" i="17" s="1"/>
  <c r="F33" i="14"/>
  <c r="F33" i="17" s="1"/>
  <c r="G33" i="14"/>
  <c r="G33" i="17" s="1"/>
  <c r="H33" i="14"/>
  <c r="H33" i="17" s="1"/>
  <c r="I33" i="14"/>
  <c r="I33" i="17" s="1"/>
  <c r="J33" i="14"/>
  <c r="J33" i="17" s="1"/>
  <c r="K33" i="14"/>
  <c r="K33" i="17" s="1"/>
  <c r="L33" i="14"/>
  <c r="L33" i="17" s="1"/>
  <c r="M33" i="14"/>
  <c r="M33" i="17" s="1"/>
  <c r="N33" i="14"/>
  <c r="N33" i="17" s="1"/>
  <c r="O33" i="14"/>
  <c r="O33" i="17" s="1"/>
  <c r="P33" i="14"/>
  <c r="P33" i="17" s="1"/>
  <c r="Q33" i="14"/>
  <c r="Q33" i="17" s="1"/>
  <c r="M5" i="14"/>
  <c r="M7" i="14"/>
  <c r="M8" i="14"/>
  <c r="M9" i="14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M30" i="14"/>
  <c r="M31" i="14"/>
  <c r="B19" i="6"/>
  <c r="C19" i="6"/>
  <c r="B27" i="6"/>
  <c r="B95" i="6"/>
  <c r="O15" i="12" l="1"/>
  <c r="O15" i="13"/>
  <c r="N15" i="13"/>
  <c r="N15" i="12"/>
  <c r="F15" i="13"/>
  <c r="F15" i="12"/>
  <c r="L15" i="12"/>
  <c r="L15" i="15" s="1"/>
  <c r="L15" i="13"/>
  <c r="D15" i="12"/>
  <c r="D15" i="13"/>
  <c r="K15" i="13"/>
  <c r="K15" i="12"/>
  <c r="C15" i="12"/>
  <c r="C15" i="13"/>
  <c r="J15" i="13"/>
  <c r="J15" i="12"/>
  <c r="B15" i="12"/>
  <c r="B15" i="13"/>
  <c r="E15" i="12"/>
  <c r="E15" i="13"/>
  <c r="Q15" i="12"/>
  <c r="Q15" i="13"/>
  <c r="I15" i="12"/>
  <c r="I15" i="13"/>
  <c r="I15" i="16" s="1"/>
  <c r="P15" i="12"/>
  <c r="P15" i="13"/>
  <c r="H15" i="13"/>
  <c r="H15" i="12"/>
  <c r="M15" i="12"/>
  <c r="M15" i="13"/>
  <c r="G15" i="12"/>
  <c r="G15" i="13"/>
  <c r="N47" i="37"/>
  <c r="L53" i="39"/>
  <c r="E52" i="39"/>
  <c r="E47" i="39"/>
  <c r="E46" i="39"/>
  <c r="E45" i="39"/>
  <c r="M34" i="39"/>
  <c r="M33" i="39"/>
  <c r="M32" i="39"/>
  <c r="O26" i="10"/>
  <c r="O18" i="10"/>
  <c r="G17" i="10"/>
  <c r="G15" i="10"/>
  <c r="O14" i="10"/>
  <c r="G13" i="10"/>
  <c r="O12" i="10"/>
  <c r="G11" i="10"/>
  <c r="O10" i="10"/>
  <c r="G9" i="10"/>
  <c r="O8" i="10"/>
  <c r="G7" i="10"/>
  <c r="O6" i="10"/>
  <c r="G5" i="10"/>
  <c r="D52" i="39"/>
  <c r="D47" i="39"/>
  <c r="D46" i="39"/>
  <c r="D45" i="39"/>
  <c r="L34" i="39"/>
  <c r="L33" i="39"/>
  <c r="L32" i="39"/>
  <c r="M40" i="39"/>
  <c r="J44" i="38"/>
  <c r="M52" i="39"/>
  <c r="Q31" i="14"/>
  <c r="Q7" i="14"/>
  <c r="I6" i="14"/>
  <c r="J47" i="37"/>
  <c r="L52" i="39"/>
  <c r="M50" i="39"/>
  <c r="E49" i="39"/>
  <c r="I8" i="21"/>
  <c r="J53" i="38"/>
  <c r="J52" i="38"/>
  <c r="J51" i="38"/>
  <c r="J50" i="38"/>
  <c r="J49" i="38"/>
  <c r="J47" i="38"/>
  <c r="L16" i="8"/>
  <c r="N16" i="19"/>
  <c r="F16" i="19"/>
  <c r="Q16" i="22"/>
  <c r="I16" i="22"/>
  <c r="E16" i="22"/>
  <c r="J14" i="21"/>
  <c r="B16" i="7"/>
  <c r="E29" i="9"/>
  <c r="O19" i="11"/>
  <c r="O16" i="11"/>
  <c r="G16" i="11"/>
  <c r="E32" i="25"/>
  <c r="K16" i="19"/>
  <c r="C16" i="19"/>
  <c r="H48" i="37"/>
  <c r="D46" i="37"/>
  <c r="E36" i="37"/>
  <c r="H15" i="18"/>
  <c r="D3" i="34"/>
  <c r="H3" i="31"/>
  <c r="M48" i="39"/>
  <c r="M35" i="37"/>
  <c r="Q44" i="39"/>
  <c r="M44" i="39"/>
  <c r="I44" i="39"/>
  <c r="E44" i="39"/>
  <c r="C21" i="14"/>
  <c r="G10" i="14"/>
  <c r="J10" i="25"/>
  <c r="Q9" i="25"/>
  <c r="M9" i="25"/>
  <c r="L8" i="25"/>
  <c r="O7" i="25"/>
  <c r="K7" i="25"/>
  <c r="G7" i="25"/>
  <c r="F6" i="25"/>
  <c r="F44" i="39"/>
  <c r="Q53" i="39"/>
  <c r="I53" i="39"/>
  <c r="O48" i="39"/>
  <c r="O44" i="39"/>
  <c r="K44" i="39"/>
  <c r="G44" i="39"/>
  <c r="C44" i="39"/>
  <c r="M12" i="21"/>
  <c r="H11" i="21"/>
  <c r="C10" i="21"/>
  <c r="H7" i="21"/>
  <c r="N5" i="21"/>
  <c r="G29" i="22"/>
  <c r="F16" i="22"/>
  <c r="O53" i="38"/>
  <c r="C53" i="38"/>
  <c r="O52" i="38"/>
  <c r="O51" i="38"/>
  <c r="C51" i="38"/>
  <c r="O50" i="38"/>
  <c r="O49" i="38"/>
  <c r="C49" i="38"/>
  <c r="O48" i="38"/>
  <c r="O47" i="38"/>
  <c r="C47" i="38"/>
  <c r="O46" i="38"/>
  <c r="O45" i="38"/>
  <c r="C45" i="38"/>
  <c r="O44" i="38"/>
  <c r="K44" i="38"/>
  <c r="G44" i="38"/>
  <c r="C44" i="38"/>
  <c r="C27" i="6"/>
  <c r="C8" i="26" s="1"/>
  <c r="B29" i="7"/>
  <c r="I28" i="15"/>
  <c r="M10" i="14"/>
  <c r="I33" i="21"/>
  <c r="Q53" i="38"/>
  <c r="Q40" i="37"/>
  <c r="M51" i="39"/>
  <c r="M38" i="37"/>
  <c r="I51" i="39"/>
  <c r="I38" i="37"/>
  <c r="E51" i="39"/>
  <c r="E38" i="37"/>
  <c r="Q50" i="39"/>
  <c r="Q37" i="37"/>
  <c r="I50" i="39"/>
  <c r="I37" i="37"/>
  <c r="E50" i="39"/>
  <c r="E37" i="37"/>
  <c r="Q49" i="39"/>
  <c r="Q49" i="38"/>
  <c r="M49" i="39"/>
  <c r="M36" i="37"/>
  <c r="I49" i="39"/>
  <c r="I36" i="37"/>
  <c r="Q48" i="39"/>
  <c r="Q35" i="37"/>
  <c r="I48" i="39"/>
  <c r="I35" i="37"/>
  <c r="E48" i="39"/>
  <c r="E35" i="37"/>
  <c r="Q47" i="38"/>
  <c r="Q34" i="37"/>
  <c r="Q45" i="38"/>
  <c r="Q32" i="37"/>
  <c r="L29" i="8"/>
  <c r="I24" i="14"/>
  <c r="E19" i="9"/>
  <c r="I10" i="34"/>
  <c r="G4" i="7"/>
  <c r="F20" i="10"/>
  <c r="P17" i="25"/>
  <c r="P16" i="18"/>
  <c r="B48" i="37"/>
  <c r="B51" i="37"/>
  <c r="B53" i="37"/>
  <c r="P15" i="21"/>
  <c r="H15" i="21"/>
  <c r="K14" i="21"/>
  <c r="G14" i="21"/>
  <c r="N13" i="21"/>
  <c r="J13" i="21"/>
  <c r="E12" i="21"/>
  <c r="L11" i="21"/>
  <c r="D11" i="21"/>
  <c r="K10" i="21"/>
  <c r="G10" i="21"/>
  <c r="F9" i="21"/>
  <c r="Q8" i="21"/>
  <c r="E8" i="21"/>
  <c r="O6" i="21"/>
  <c r="G6" i="21"/>
  <c r="O32" i="25"/>
  <c r="O32" i="28" s="1"/>
  <c r="C32" i="25"/>
  <c r="N31" i="25"/>
  <c r="J31" i="25"/>
  <c r="J31" i="28" s="1"/>
  <c r="F31" i="25"/>
  <c r="Q30" i="25"/>
  <c r="E30" i="25"/>
  <c r="B34" i="36"/>
  <c r="O38" i="37"/>
  <c r="Q25" i="21"/>
  <c r="M25" i="21"/>
  <c r="O23" i="21"/>
  <c r="K23" i="21"/>
  <c r="M21" i="21"/>
  <c r="I21" i="21"/>
  <c r="M33" i="21"/>
  <c r="P32" i="21"/>
  <c r="L32" i="21"/>
  <c r="K31" i="21"/>
  <c r="N30" i="21"/>
  <c r="F30" i="21"/>
  <c r="K21" i="21"/>
  <c r="H12" i="21"/>
  <c r="M9" i="21"/>
  <c r="D8" i="21"/>
  <c r="K7" i="21"/>
  <c r="M5" i="21"/>
  <c r="J21" i="25"/>
  <c r="J21" i="28" s="1"/>
  <c r="C29" i="18"/>
  <c r="Q29" i="18"/>
  <c r="M29" i="18"/>
  <c r="I29" i="18"/>
  <c r="P29" i="18"/>
  <c r="L29" i="18"/>
  <c r="H29" i="18"/>
  <c r="D29" i="18"/>
  <c r="O16" i="18"/>
  <c r="G16" i="18"/>
  <c r="E29" i="20"/>
  <c r="H27" i="21"/>
  <c r="I24" i="21"/>
  <c r="G22" i="21"/>
  <c r="L18" i="21"/>
  <c r="G17" i="21"/>
  <c r="N51" i="37"/>
  <c r="F51" i="37"/>
  <c r="J50" i="37"/>
  <c r="B45" i="38"/>
  <c r="B44" i="38"/>
  <c r="D19" i="8"/>
  <c r="G19" i="8"/>
  <c r="O19" i="7"/>
  <c r="O16" i="7"/>
  <c r="O16" i="14" s="1"/>
  <c r="G16" i="7"/>
  <c r="J15" i="10"/>
  <c r="J14" i="10"/>
  <c r="F14" i="10"/>
  <c r="J13" i="10"/>
  <c r="J12" i="10"/>
  <c r="F12" i="10"/>
  <c r="J11" i="10"/>
  <c r="J10" i="10"/>
  <c r="F10" i="10"/>
  <c r="J9" i="10"/>
  <c r="F8" i="10"/>
  <c r="J7" i="10"/>
  <c r="B7" i="10"/>
  <c r="F6" i="10"/>
  <c r="G29" i="7"/>
  <c r="D29" i="8"/>
  <c r="Q25" i="15"/>
  <c r="I23" i="10"/>
  <c r="I21" i="10"/>
  <c r="P33" i="10"/>
  <c r="H32" i="10"/>
  <c r="D32" i="10"/>
  <c r="P31" i="10"/>
  <c r="H30" i="10"/>
  <c r="N26" i="10"/>
  <c r="J26" i="10"/>
  <c r="B25" i="10"/>
  <c r="J24" i="10"/>
  <c r="B23" i="10"/>
  <c r="N22" i="10"/>
  <c r="J22" i="10"/>
  <c r="J20" i="10"/>
  <c r="G29" i="11"/>
  <c r="O30" i="25"/>
  <c r="G30" i="25"/>
  <c r="O53" i="39"/>
  <c r="O40" i="39"/>
  <c r="O52" i="39"/>
  <c r="O39" i="39"/>
  <c r="G39" i="39"/>
  <c r="G52" i="39"/>
  <c r="C52" i="39"/>
  <c r="C39" i="39"/>
  <c r="O38" i="39"/>
  <c r="O51" i="39"/>
  <c r="O50" i="39"/>
  <c r="O37" i="39"/>
  <c r="C37" i="39"/>
  <c r="C50" i="39"/>
  <c r="O36" i="39"/>
  <c r="O49" i="39"/>
  <c r="C36" i="39"/>
  <c r="C49" i="39"/>
  <c r="C48" i="39"/>
  <c r="C35" i="39"/>
  <c r="O47" i="39"/>
  <c r="O34" i="39"/>
  <c r="C34" i="39"/>
  <c r="C47" i="39"/>
  <c r="O46" i="39"/>
  <c r="O33" i="39"/>
  <c r="C46" i="39"/>
  <c r="C33" i="39"/>
  <c r="O45" i="39"/>
  <c r="O32" i="39"/>
  <c r="D16" i="8"/>
  <c r="I18" i="16"/>
  <c r="Q17" i="16"/>
  <c r="I17" i="16"/>
  <c r="I13" i="16"/>
  <c r="I12" i="16"/>
  <c r="I11" i="16"/>
  <c r="Q10" i="16"/>
  <c r="I10" i="16"/>
  <c r="Q9" i="16"/>
  <c r="Q8" i="16"/>
  <c r="Q7" i="16"/>
  <c r="Q6" i="16"/>
  <c r="M32" i="14"/>
  <c r="M24" i="14"/>
  <c r="Q22" i="14"/>
  <c r="Q22" i="17" s="1"/>
  <c r="M22" i="14"/>
  <c r="M20" i="14"/>
  <c r="F4" i="22"/>
  <c r="M13" i="26"/>
  <c r="D33" i="15"/>
  <c r="D32" i="15"/>
  <c r="D31" i="15"/>
  <c r="D30" i="15"/>
  <c r="I32" i="15"/>
  <c r="I30" i="15"/>
  <c r="D4" i="8"/>
  <c r="H29" i="9"/>
  <c r="H16" i="9"/>
  <c r="G4" i="11"/>
  <c r="K24" i="25"/>
  <c r="J23" i="25"/>
  <c r="J23" i="28" s="1"/>
  <c r="F23" i="25"/>
  <c r="Q22" i="25"/>
  <c r="I22" i="25"/>
  <c r="H21" i="25"/>
  <c r="D21" i="25"/>
  <c r="Q5" i="16"/>
  <c r="Q32" i="14"/>
  <c r="Q10" i="14"/>
  <c r="Q8" i="14"/>
  <c r="Q8" i="17" s="1"/>
  <c r="I7" i="14"/>
  <c r="I7" i="17" s="1"/>
  <c r="D32" i="26"/>
  <c r="E28" i="26"/>
  <c r="H16" i="18"/>
  <c r="D16" i="18"/>
  <c r="M10" i="25"/>
  <c r="E10" i="25"/>
  <c r="L9" i="25"/>
  <c r="H9" i="25"/>
  <c r="D9" i="25"/>
  <c r="D9" i="28" s="1"/>
  <c r="G8" i="25"/>
  <c r="J7" i="25"/>
  <c r="F7" i="25"/>
  <c r="I6" i="25"/>
  <c r="D5" i="25"/>
  <c r="K32" i="21"/>
  <c r="C32" i="21"/>
  <c r="M24" i="26"/>
  <c r="E24" i="26"/>
  <c r="P23" i="26"/>
  <c r="D23" i="26"/>
  <c r="Q20" i="26"/>
  <c r="P14" i="26"/>
  <c r="D14" i="26"/>
  <c r="E11" i="26"/>
  <c r="N8" i="26"/>
  <c r="J8" i="26"/>
  <c r="M7" i="26"/>
  <c r="E7" i="26"/>
  <c r="P6" i="26"/>
  <c r="M29" i="20"/>
  <c r="M29" i="24" s="1"/>
  <c r="N26" i="21"/>
  <c r="C18" i="21"/>
  <c r="F17" i="21"/>
  <c r="P16" i="22"/>
  <c r="P16" i="25" s="1"/>
  <c r="L16" i="22"/>
  <c r="P10" i="25"/>
  <c r="P10" i="28" s="1"/>
  <c r="L10" i="25"/>
  <c r="H10" i="25"/>
  <c r="D10" i="25"/>
  <c r="O9" i="25"/>
  <c r="K9" i="25"/>
  <c r="G9" i="25"/>
  <c r="C9" i="25"/>
  <c r="N8" i="25"/>
  <c r="J8" i="25"/>
  <c r="J8" i="28" s="1"/>
  <c r="F8" i="25"/>
  <c r="Q7" i="25"/>
  <c r="M7" i="25"/>
  <c r="M7" i="28" s="1"/>
  <c r="I7" i="25"/>
  <c r="E7" i="25"/>
  <c r="E7" i="28" s="1"/>
  <c r="P6" i="25"/>
  <c r="L6" i="25"/>
  <c r="H6" i="25"/>
  <c r="D6" i="25"/>
  <c r="D6" i="28" s="1"/>
  <c r="O5" i="25"/>
  <c r="K5" i="25"/>
  <c r="G5" i="25"/>
  <c r="N53" i="37"/>
  <c r="N40" i="37"/>
  <c r="F53" i="37"/>
  <c r="F40" i="37"/>
  <c r="B53" i="38"/>
  <c r="J39" i="37"/>
  <c r="J52" i="37"/>
  <c r="B52" i="38"/>
  <c r="B39" i="37"/>
  <c r="B51" i="38"/>
  <c r="B38" i="37"/>
  <c r="B50" i="38"/>
  <c r="N36" i="37"/>
  <c r="N49" i="37"/>
  <c r="B49" i="38"/>
  <c r="B36" i="37"/>
  <c r="B49" i="37"/>
  <c r="J35" i="37"/>
  <c r="J48" i="37"/>
  <c r="B48" i="38"/>
  <c r="B35" i="37"/>
  <c r="F34" i="37"/>
  <c r="F47" i="37"/>
  <c r="B47" i="38"/>
  <c r="B34" i="37"/>
  <c r="B46" i="38"/>
  <c r="B33" i="37"/>
  <c r="P33" i="27"/>
  <c r="E30" i="27"/>
  <c r="M32" i="27"/>
  <c r="N18" i="21"/>
  <c r="J18" i="21"/>
  <c r="F18" i="21"/>
  <c r="I16" i="20"/>
  <c r="E16" i="20"/>
  <c r="L15" i="21"/>
  <c r="O14" i="21"/>
  <c r="F13" i="21"/>
  <c r="I12" i="21"/>
  <c r="J9" i="21"/>
  <c r="P7" i="21"/>
  <c r="D7" i="21"/>
  <c r="F5" i="21"/>
  <c r="M32" i="21"/>
  <c r="D31" i="21"/>
  <c r="Q32" i="25"/>
  <c r="H31" i="25"/>
  <c r="C30" i="25"/>
  <c r="Q24" i="25"/>
  <c r="Q24" i="28" s="1"/>
  <c r="M24" i="25"/>
  <c r="M24" i="28" s="1"/>
  <c r="E24" i="25"/>
  <c r="P23" i="25"/>
  <c r="L23" i="25"/>
  <c r="D23" i="25"/>
  <c r="D23" i="28" s="1"/>
  <c r="O22" i="25"/>
  <c r="K22" i="25"/>
  <c r="K22" i="28" s="1"/>
  <c r="C22" i="25"/>
  <c r="N21" i="25"/>
  <c r="Q20" i="25"/>
  <c r="I20" i="25"/>
  <c r="O9" i="33"/>
  <c r="O10" i="33"/>
  <c r="C8" i="30"/>
  <c r="D10" i="30"/>
  <c r="O5" i="30"/>
  <c r="C5" i="30"/>
  <c r="F49" i="37"/>
  <c r="B40" i="37"/>
  <c r="N38" i="37"/>
  <c r="J37" i="37"/>
  <c r="D15" i="18"/>
  <c r="G4" i="18"/>
  <c r="G3" i="18" s="1"/>
  <c r="M32" i="26"/>
  <c r="P31" i="26"/>
  <c r="Q33" i="21"/>
  <c r="H32" i="21"/>
  <c r="G31" i="21"/>
  <c r="Q27" i="21"/>
  <c r="C25" i="21"/>
  <c r="Q13" i="21"/>
  <c r="D12" i="21"/>
  <c r="Q9" i="21"/>
  <c r="O7" i="21"/>
  <c r="O18" i="21"/>
  <c r="P24" i="25"/>
  <c r="P24" i="28" s="1"/>
  <c r="L24" i="25"/>
  <c r="H24" i="25"/>
  <c r="D24" i="25"/>
  <c r="O23" i="25"/>
  <c r="K23" i="25"/>
  <c r="C23" i="25"/>
  <c r="N22" i="25"/>
  <c r="J22" i="25"/>
  <c r="F22" i="25"/>
  <c r="Q21" i="25"/>
  <c r="M21" i="25"/>
  <c r="I21" i="25"/>
  <c r="E21" i="25"/>
  <c r="D20" i="25"/>
  <c r="J48" i="38"/>
  <c r="J46" i="38"/>
  <c r="J45" i="38"/>
  <c r="O37" i="37"/>
  <c r="Q51" i="38"/>
  <c r="M53" i="38"/>
  <c r="I53" i="38"/>
  <c r="E53" i="38"/>
  <c r="Q52" i="38"/>
  <c r="M52" i="38"/>
  <c r="I52" i="38"/>
  <c r="E52" i="38"/>
  <c r="M51" i="38"/>
  <c r="I51" i="38"/>
  <c r="E51" i="38"/>
  <c r="Q50" i="38"/>
  <c r="M50" i="38"/>
  <c r="I50" i="38"/>
  <c r="E50" i="38"/>
  <c r="M49" i="38"/>
  <c r="I49" i="38"/>
  <c r="E49" i="38"/>
  <c r="Q48" i="38"/>
  <c r="M48" i="38"/>
  <c r="I48" i="38"/>
  <c r="E48" i="38"/>
  <c r="M47" i="38"/>
  <c r="I47" i="38"/>
  <c r="E47" i="38"/>
  <c r="Q46" i="38"/>
  <c r="M46" i="38"/>
  <c r="I46" i="38"/>
  <c r="E46" i="38"/>
  <c r="M45" i="38"/>
  <c r="I45" i="38"/>
  <c r="E45" i="38"/>
  <c r="D31" i="39"/>
  <c r="N44" i="39"/>
  <c r="J44" i="39"/>
  <c r="B44" i="39"/>
  <c r="H50" i="37"/>
  <c r="P53" i="37"/>
  <c r="H53" i="37"/>
  <c r="P52" i="37"/>
  <c r="H52" i="37"/>
  <c r="P51" i="37"/>
  <c r="H51" i="37"/>
  <c r="P50" i="37"/>
  <c r="P49" i="37"/>
  <c r="H49" i="37"/>
  <c r="P48" i="37"/>
  <c r="P47" i="37"/>
  <c r="H47" i="37"/>
  <c r="D45" i="37"/>
  <c r="L10" i="34"/>
  <c r="B19" i="7"/>
  <c r="C16" i="7"/>
  <c r="B4" i="7"/>
  <c r="B3" i="7" s="1"/>
  <c r="O16" i="8"/>
  <c r="O16" i="12" s="1"/>
  <c r="L4" i="8"/>
  <c r="B19" i="11"/>
  <c r="O15" i="18"/>
  <c r="O4" i="18"/>
  <c r="O3" i="18" s="1"/>
  <c r="M19" i="19"/>
  <c r="E19" i="19"/>
  <c r="G26" i="21"/>
  <c r="J25" i="21"/>
  <c r="F25" i="21"/>
  <c r="M24" i="21"/>
  <c r="E24" i="21"/>
  <c r="O22" i="21"/>
  <c r="F21" i="21"/>
  <c r="E20" i="21"/>
  <c r="N16" i="20"/>
  <c r="Q24" i="21"/>
  <c r="C29" i="7"/>
  <c r="Q19" i="7"/>
  <c r="E19" i="7"/>
  <c r="G32" i="10"/>
  <c r="O31" i="10"/>
  <c r="H19" i="8"/>
  <c r="H32" i="14"/>
  <c r="Q23" i="14"/>
  <c r="Q23" i="17" s="1"/>
  <c r="I23" i="14"/>
  <c r="E22" i="14"/>
  <c r="I21" i="14"/>
  <c r="Q19" i="11"/>
  <c r="Q20" i="14"/>
  <c r="E20" i="14"/>
  <c r="K27" i="21"/>
  <c r="E21" i="21"/>
  <c r="F4" i="19"/>
  <c r="H20" i="21"/>
  <c r="G23" i="25"/>
  <c r="G19" i="22"/>
  <c r="J29" i="7"/>
  <c r="Q16" i="7"/>
  <c r="M16" i="7"/>
  <c r="I16" i="7"/>
  <c r="I17" i="14"/>
  <c r="E16" i="7"/>
  <c r="D14" i="15"/>
  <c r="H12" i="15"/>
  <c r="D10" i="15"/>
  <c r="D8" i="15"/>
  <c r="L6" i="15"/>
  <c r="D6" i="15"/>
  <c r="L4" i="7"/>
  <c r="L3" i="7" s="1"/>
  <c r="D4" i="7"/>
  <c r="E16" i="9"/>
  <c r="B4" i="9"/>
  <c r="O32" i="14"/>
  <c r="G31" i="14"/>
  <c r="C31" i="14"/>
  <c r="O29" i="11"/>
  <c r="D23" i="21"/>
  <c r="M30" i="25"/>
  <c r="M29" i="22"/>
  <c r="J19" i="7"/>
  <c r="K16" i="7"/>
  <c r="J4" i="7"/>
  <c r="J3" i="7" s="1"/>
  <c r="D11" i="26"/>
  <c r="L27" i="21"/>
  <c r="D27" i="21"/>
  <c r="K26" i="21"/>
  <c r="C26" i="21"/>
  <c r="N25" i="21"/>
  <c r="P23" i="21"/>
  <c r="L23" i="21"/>
  <c r="H23" i="21"/>
  <c r="C22" i="21"/>
  <c r="N21" i="21"/>
  <c r="J21" i="21"/>
  <c r="J21" i="27"/>
  <c r="Q20" i="21"/>
  <c r="M19" i="20"/>
  <c r="I20" i="21"/>
  <c r="F19" i="20"/>
  <c r="C6" i="25"/>
  <c r="O29" i="7"/>
  <c r="K29" i="7"/>
  <c r="M19" i="7"/>
  <c r="I19" i="7"/>
  <c r="O33" i="10"/>
  <c r="G33" i="10"/>
  <c r="O32" i="10"/>
  <c r="G31" i="10"/>
  <c r="O30" i="10"/>
  <c r="G30" i="10"/>
  <c r="C30" i="10"/>
  <c r="L19" i="8"/>
  <c r="M16" i="9"/>
  <c r="L32" i="14"/>
  <c r="L30" i="14"/>
  <c r="L30" i="17" s="1"/>
  <c r="Q24" i="14"/>
  <c r="Q24" i="17" s="1"/>
  <c r="E24" i="14"/>
  <c r="M23" i="14"/>
  <c r="E23" i="14"/>
  <c r="I22" i="14"/>
  <c r="Q21" i="14"/>
  <c r="M21" i="14"/>
  <c r="E21" i="14"/>
  <c r="M19" i="11"/>
  <c r="I19" i="11"/>
  <c r="I20" i="14"/>
  <c r="I9" i="25"/>
  <c r="E4" i="18"/>
  <c r="E3" i="18" s="1"/>
  <c r="O27" i="21"/>
  <c r="I25" i="21"/>
  <c r="N4" i="19"/>
  <c r="O33" i="21"/>
  <c r="I31" i="21"/>
  <c r="L24" i="21"/>
  <c r="J22" i="21"/>
  <c r="M20" i="21"/>
  <c r="J6" i="25"/>
  <c r="J6" i="28" s="1"/>
  <c r="G10" i="25"/>
  <c r="B107" i="6"/>
  <c r="B82" i="6"/>
  <c r="B81" i="6" s="1"/>
  <c r="B48" i="6"/>
  <c r="K19" i="7"/>
  <c r="G19" i="7"/>
  <c r="C19" i="7"/>
  <c r="L16" i="7"/>
  <c r="D16" i="7"/>
  <c r="O4" i="7"/>
  <c r="O3" i="7" s="1"/>
  <c r="C4" i="7"/>
  <c r="C3" i="7" s="1"/>
  <c r="G4" i="8"/>
  <c r="B19" i="9"/>
  <c r="C23" i="14"/>
  <c r="B4" i="11"/>
  <c r="O30" i="14"/>
  <c r="G6" i="14"/>
  <c r="K16" i="18"/>
  <c r="C16" i="18"/>
  <c r="I19" i="20"/>
  <c r="K18" i="21"/>
  <c r="J17" i="21"/>
  <c r="J16" i="20"/>
  <c r="O16" i="20"/>
  <c r="O16" i="24" s="1"/>
  <c r="N17" i="21"/>
  <c r="L6" i="21"/>
  <c r="G25" i="10"/>
  <c r="O24" i="10"/>
  <c r="G23" i="10"/>
  <c r="O22" i="10"/>
  <c r="G21" i="10"/>
  <c r="O20" i="10"/>
  <c r="I17" i="15"/>
  <c r="M4" i="9"/>
  <c r="J16" i="11"/>
  <c r="B16" i="11"/>
  <c r="D9" i="14"/>
  <c r="D9" i="17" s="1"/>
  <c r="D4" i="11"/>
  <c r="Q4" i="18"/>
  <c r="Q3" i="18" s="1"/>
  <c r="L15" i="18"/>
  <c r="K29" i="19"/>
  <c r="G29" i="19"/>
  <c r="G30" i="26"/>
  <c r="P14" i="21"/>
  <c r="H14" i="21"/>
  <c r="N12" i="21"/>
  <c r="J12" i="21"/>
  <c r="P10" i="21"/>
  <c r="L10" i="21"/>
  <c r="D10" i="21"/>
  <c r="N8" i="21"/>
  <c r="J8" i="21"/>
  <c r="F8" i="21"/>
  <c r="H6" i="21"/>
  <c r="D6" i="21"/>
  <c r="G4" i="20"/>
  <c r="C13" i="21"/>
  <c r="P10" i="32"/>
  <c r="Q29" i="7"/>
  <c r="M29" i="7"/>
  <c r="I29" i="7"/>
  <c r="E29" i="7"/>
  <c r="D28" i="15"/>
  <c r="D26" i="15"/>
  <c r="H22" i="15"/>
  <c r="D22" i="15"/>
  <c r="D20" i="15"/>
  <c r="J16" i="7"/>
  <c r="Q4" i="7"/>
  <c r="M4" i="7"/>
  <c r="M3" i="7" s="1"/>
  <c r="I4" i="7"/>
  <c r="I3" i="7" s="1"/>
  <c r="E4" i="7"/>
  <c r="E3" i="7" s="1"/>
  <c r="I15" i="10"/>
  <c r="I13" i="10"/>
  <c r="I11" i="10"/>
  <c r="I7" i="10"/>
  <c r="I5" i="10"/>
  <c r="I29" i="9"/>
  <c r="M29" i="9"/>
  <c r="D28" i="16"/>
  <c r="H26" i="10"/>
  <c r="D26" i="10"/>
  <c r="P25" i="10"/>
  <c r="H24" i="10"/>
  <c r="D24" i="10"/>
  <c r="P23" i="10"/>
  <c r="H22" i="10"/>
  <c r="D22" i="10"/>
  <c r="P21" i="10"/>
  <c r="P20" i="10"/>
  <c r="H19" i="9"/>
  <c r="J18" i="10"/>
  <c r="N17" i="10"/>
  <c r="J17" i="10"/>
  <c r="F17" i="10"/>
  <c r="B16" i="9"/>
  <c r="B16" i="13" s="1"/>
  <c r="P15" i="10"/>
  <c r="P14" i="10"/>
  <c r="P13" i="10"/>
  <c r="P12" i="10"/>
  <c r="P11" i="10"/>
  <c r="P10" i="10"/>
  <c r="P9" i="10"/>
  <c r="P7" i="10"/>
  <c r="D6" i="10"/>
  <c r="P4" i="9"/>
  <c r="H4" i="9"/>
  <c r="E4" i="9"/>
  <c r="E4" i="13" s="1"/>
  <c r="I32" i="14"/>
  <c r="I32" i="17" s="1"/>
  <c r="E32" i="14"/>
  <c r="I31" i="14"/>
  <c r="E31" i="14"/>
  <c r="Q29" i="11"/>
  <c r="M29" i="11"/>
  <c r="I29" i="11"/>
  <c r="I30" i="14"/>
  <c r="E30" i="14"/>
  <c r="O24" i="14"/>
  <c r="G23" i="14"/>
  <c r="O22" i="14"/>
  <c r="G21" i="14"/>
  <c r="O20" i="14"/>
  <c r="G19" i="11"/>
  <c r="Q16" i="11"/>
  <c r="Q17" i="14"/>
  <c r="M16" i="11"/>
  <c r="M17" i="14"/>
  <c r="I16" i="11"/>
  <c r="E17" i="14"/>
  <c r="C10" i="14"/>
  <c r="O9" i="14"/>
  <c r="O9" i="17" s="1"/>
  <c r="G8" i="14"/>
  <c r="C8" i="14"/>
  <c r="O7" i="14"/>
  <c r="C6" i="14"/>
  <c r="O5" i="14"/>
  <c r="O4" i="11"/>
  <c r="Q30" i="14"/>
  <c r="P16" i="19"/>
  <c r="P17" i="26"/>
  <c r="L16" i="19"/>
  <c r="E27" i="21"/>
  <c r="K25" i="21"/>
  <c r="M23" i="21"/>
  <c r="I23" i="21"/>
  <c r="P22" i="21"/>
  <c r="P22" i="27"/>
  <c r="G21" i="21"/>
  <c r="P18" i="27"/>
  <c r="P18" i="21"/>
  <c r="C17" i="21"/>
  <c r="N4" i="20"/>
  <c r="J4" i="20"/>
  <c r="O25" i="21"/>
  <c r="E29" i="22"/>
  <c r="E33" i="25"/>
  <c r="E33" i="28" s="1"/>
  <c r="P29" i="22"/>
  <c r="P29" i="25" s="1"/>
  <c r="P29" i="28" s="1"/>
  <c r="C29" i="22"/>
  <c r="N29" i="22"/>
  <c r="D17" i="25"/>
  <c r="H9" i="32"/>
  <c r="H10" i="32"/>
  <c r="D9" i="32"/>
  <c r="D10" i="32"/>
  <c r="C9" i="31"/>
  <c r="C10" i="31"/>
  <c r="E8" i="34"/>
  <c r="F10" i="34"/>
  <c r="E8" i="30"/>
  <c r="F10" i="30"/>
  <c r="M5" i="30"/>
  <c r="I5" i="30"/>
  <c r="E5" i="30"/>
  <c r="M19" i="22"/>
  <c r="D16" i="22"/>
  <c r="N10" i="25"/>
  <c r="P8" i="25"/>
  <c r="H8" i="25"/>
  <c r="M4" i="22"/>
  <c r="B33" i="10"/>
  <c r="J32" i="10"/>
  <c r="F32" i="10"/>
  <c r="B31" i="10"/>
  <c r="N30" i="10"/>
  <c r="J30" i="10"/>
  <c r="F30" i="10"/>
  <c r="B29" i="9"/>
  <c r="Q22" i="16"/>
  <c r="Q21" i="16"/>
  <c r="I20" i="16"/>
  <c r="M19" i="9"/>
  <c r="P18" i="10"/>
  <c r="P17" i="10"/>
  <c r="O4" i="9"/>
  <c r="O4" i="13" s="1"/>
  <c r="K4" i="9"/>
  <c r="G4" i="9"/>
  <c r="J29" i="11"/>
  <c r="B29" i="11"/>
  <c r="L24" i="14"/>
  <c r="H24" i="14"/>
  <c r="L22" i="14"/>
  <c r="H22" i="14"/>
  <c r="L20" i="14"/>
  <c r="H20" i="14"/>
  <c r="D19" i="11"/>
  <c r="G17" i="14"/>
  <c r="C16" i="11"/>
  <c r="I10" i="14"/>
  <c r="E10" i="14"/>
  <c r="Q9" i="14"/>
  <c r="I9" i="14"/>
  <c r="I9" i="17" s="1"/>
  <c r="E9" i="14"/>
  <c r="I8" i="14"/>
  <c r="E8" i="14"/>
  <c r="E7" i="14"/>
  <c r="Q6" i="14"/>
  <c r="Q6" i="17" s="1"/>
  <c r="M6" i="14"/>
  <c r="E6" i="14"/>
  <c r="Q4" i="11"/>
  <c r="Q5" i="14"/>
  <c r="M4" i="11"/>
  <c r="I4" i="11"/>
  <c r="I5" i="14"/>
  <c r="I5" i="17" s="1"/>
  <c r="E5" i="14"/>
  <c r="C17" i="14"/>
  <c r="N14" i="21"/>
  <c r="L12" i="21"/>
  <c r="K11" i="21"/>
  <c r="J10" i="21"/>
  <c r="H8" i="21"/>
  <c r="K4" i="19"/>
  <c r="Q5" i="26"/>
  <c r="F33" i="21"/>
  <c r="Q32" i="21"/>
  <c r="I32" i="21"/>
  <c r="E32" i="21"/>
  <c r="O30" i="21"/>
  <c r="K30" i="21"/>
  <c r="G30" i="21"/>
  <c r="C29" i="20"/>
  <c r="M20" i="25"/>
  <c r="P9" i="33"/>
  <c r="P10" i="33"/>
  <c r="L9" i="33"/>
  <c r="L10" i="33"/>
  <c r="D9" i="33"/>
  <c r="D10" i="33"/>
  <c r="P8" i="35"/>
  <c r="Q10" i="35"/>
  <c r="L8" i="35"/>
  <c r="M10" i="35"/>
  <c r="H8" i="35"/>
  <c r="I10" i="35"/>
  <c r="P8" i="34"/>
  <c r="P10" i="34"/>
  <c r="Q10" i="34"/>
  <c r="L8" i="34"/>
  <c r="M10" i="34"/>
  <c r="H8" i="34"/>
  <c r="H10" i="34"/>
  <c r="D8" i="34"/>
  <c r="E10" i="34"/>
  <c r="P8" i="33"/>
  <c r="Q10" i="33"/>
  <c r="L8" i="33"/>
  <c r="M10" i="33"/>
  <c r="H8" i="33"/>
  <c r="I10" i="33"/>
  <c r="E10" i="33"/>
  <c r="D8" i="33"/>
  <c r="L8" i="31"/>
  <c r="M10" i="31"/>
  <c r="I10" i="31"/>
  <c r="H8" i="31"/>
  <c r="D8" i="31"/>
  <c r="E10" i="31"/>
  <c r="P8" i="30"/>
  <c r="Q10" i="30"/>
  <c r="L8" i="30"/>
  <c r="L10" i="30"/>
  <c r="M10" i="30"/>
  <c r="H8" i="30"/>
  <c r="H10" i="30"/>
  <c r="I10" i="30"/>
  <c r="P5" i="30"/>
  <c r="H5" i="30"/>
  <c r="D5" i="30"/>
  <c r="C8" i="36"/>
  <c r="N19" i="18"/>
  <c r="C19" i="18"/>
  <c r="Q16" i="18"/>
  <c r="M16" i="18"/>
  <c r="I16" i="18"/>
  <c r="E16" i="18"/>
  <c r="P26" i="26"/>
  <c r="G25" i="26"/>
  <c r="E23" i="26"/>
  <c r="G18" i="26"/>
  <c r="J16" i="19"/>
  <c r="O16" i="19"/>
  <c r="P4" i="19"/>
  <c r="C4" i="19"/>
  <c r="F14" i="21"/>
  <c r="O11" i="21"/>
  <c r="F10" i="21"/>
  <c r="Q5" i="21"/>
  <c r="N6" i="21"/>
  <c r="I32" i="25"/>
  <c r="P31" i="25"/>
  <c r="L31" i="25"/>
  <c r="D31" i="25"/>
  <c r="D31" i="28" s="1"/>
  <c r="K30" i="25"/>
  <c r="N24" i="25"/>
  <c r="J24" i="25"/>
  <c r="J24" i="28" s="1"/>
  <c r="F24" i="25"/>
  <c r="Q23" i="25"/>
  <c r="M23" i="25"/>
  <c r="M23" i="28" s="1"/>
  <c r="I23" i="25"/>
  <c r="E23" i="25"/>
  <c r="E23" i="28" s="1"/>
  <c r="P22" i="25"/>
  <c r="P22" i="28" s="1"/>
  <c r="L22" i="25"/>
  <c r="H22" i="25"/>
  <c r="D22" i="25"/>
  <c r="D22" i="28" s="1"/>
  <c r="G21" i="25"/>
  <c r="C21" i="25"/>
  <c r="N17" i="25"/>
  <c r="J16" i="22"/>
  <c r="J17" i="25"/>
  <c r="F17" i="25"/>
  <c r="Q31" i="38"/>
  <c r="Q44" i="38"/>
  <c r="M44" i="38"/>
  <c r="E44" i="38"/>
  <c r="Q10" i="32"/>
  <c r="Q9" i="32"/>
  <c r="I10" i="32"/>
  <c r="K10" i="32"/>
  <c r="C19" i="19"/>
  <c r="C19" i="23" s="1"/>
  <c r="P18" i="26"/>
  <c r="D15" i="21"/>
  <c r="Q12" i="21"/>
  <c r="P11" i="21"/>
  <c r="O10" i="21"/>
  <c r="M8" i="21"/>
  <c r="L7" i="21"/>
  <c r="K6" i="21"/>
  <c r="N9" i="25"/>
  <c r="P7" i="25"/>
  <c r="P7" i="28" s="1"/>
  <c r="J5" i="25"/>
  <c r="C10" i="35"/>
  <c r="C10" i="32"/>
  <c r="I9" i="32"/>
  <c r="H31" i="39"/>
  <c r="K40" i="39"/>
  <c r="K53" i="39"/>
  <c r="G40" i="39"/>
  <c r="G53" i="39"/>
  <c r="K39" i="39"/>
  <c r="K52" i="39"/>
  <c r="K38" i="39"/>
  <c r="K51" i="39"/>
  <c r="G51" i="39"/>
  <c r="G38" i="39"/>
  <c r="K37" i="39"/>
  <c r="K50" i="39"/>
  <c r="G50" i="39"/>
  <c r="G37" i="39"/>
  <c r="K36" i="39"/>
  <c r="K49" i="39"/>
  <c r="G49" i="39"/>
  <c r="G36" i="39"/>
  <c r="K35" i="39"/>
  <c r="K48" i="39"/>
  <c r="G48" i="39"/>
  <c r="G35" i="39"/>
  <c r="K34" i="39"/>
  <c r="K47" i="39"/>
  <c r="G34" i="39"/>
  <c r="G47" i="39"/>
  <c r="K33" i="39"/>
  <c r="K46" i="39"/>
  <c r="K32" i="39"/>
  <c r="K45" i="39"/>
  <c r="G32" i="39"/>
  <c r="G45" i="39"/>
  <c r="P3" i="30"/>
  <c r="K53" i="38"/>
  <c r="K40" i="37"/>
  <c r="G53" i="38"/>
  <c r="G40" i="37"/>
  <c r="K52" i="38"/>
  <c r="K39" i="37"/>
  <c r="G52" i="38"/>
  <c r="G39" i="37"/>
  <c r="C52" i="38"/>
  <c r="C39" i="37"/>
  <c r="K51" i="38"/>
  <c r="K38" i="37"/>
  <c r="G51" i="38"/>
  <c r="G38" i="37"/>
  <c r="K50" i="38"/>
  <c r="K37" i="37"/>
  <c r="G50" i="38"/>
  <c r="G37" i="37"/>
  <c r="C50" i="38"/>
  <c r="C37" i="37"/>
  <c r="K49" i="38"/>
  <c r="K36" i="37"/>
  <c r="G49" i="38"/>
  <c r="G36" i="37"/>
  <c r="K48" i="38"/>
  <c r="K35" i="37"/>
  <c r="G48" i="38"/>
  <c r="G35" i="37"/>
  <c r="C48" i="38"/>
  <c r="C35" i="37"/>
  <c r="K47" i="38"/>
  <c r="K34" i="37"/>
  <c r="G47" i="38"/>
  <c r="G34" i="37"/>
  <c r="K46" i="38"/>
  <c r="K33" i="37"/>
  <c r="G46" i="38"/>
  <c r="G33" i="37"/>
  <c r="C46" i="38"/>
  <c r="C33" i="37"/>
  <c r="K45" i="38"/>
  <c r="K32" i="37"/>
  <c r="G45" i="38"/>
  <c r="G32" i="37"/>
  <c r="P31" i="38"/>
  <c r="L31" i="38"/>
  <c r="H31" i="38"/>
  <c r="D31" i="38"/>
  <c r="C53" i="39"/>
  <c r="C51" i="39"/>
  <c r="G46" i="39"/>
  <c r="C45" i="39"/>
  <c r="O35" i="39"/>
  <c r="I31" i="39"/>
  <c r="J53" i="37"/>
  <c r="F52" i="37"/>
  <c r="J51" i="37"/>
  <c r="F50" i="37"/>
  <c r="J49" i="37"/>
  <c r="O31" i="38"/>
  <c r="K31" i="38"/>
  <c r="G31" i="38"/>
  <c r="C31" i="38"/>
  <c r="Q31" i="39"/>
  <c r="N52" i="37"/>
  <c r="B52" i="37"/>
  <c r="N50" i="37"/>
  <c r="B50" i="37"/>
  <c r="N31" i="38"/>
  <c r="J31" i="38"/>
  <c r="F31" i="38"/>
  <c r="B31" i="38"/>
  <c r="N53" i="38"/>
  <c r="F53" i="38"/>
  <c r="N52" i="38"/>
  <c r="F52" i="38"/>
  <c r="N51" i="38"/>
  <c r="F51" i="38"/>
  <c r="N50" i="38"/>
  <c r="F50" i="38"/>
  <c r="N49" i="38"/>
  <c r="F49" i="38"/>
  <c r="N48" i="38"/>
  <c r="F48" i="38"/>
  <c r="N47" i="38"/>
  <c r="F47" i="38"/>
  <c r="N46" i="38"/>
  <c r="F46" i="38"/>
  <c r="N45" i="38"/>
  <c r="F45" i="38"/>
  <c r="N44" i="38"/>
  <c r="F44" i="38"/>
  <c r="P31" i="39"/>
  <c r="E31" i="39"/>
  <c r="N29" i="7"/>
  <c r="F29" i="7"/>
  <c r="P19" i="7"/>
  <c r="H19" i="7"/>
  <c r="L19" i="7"/>
  <c r="N16" i="7"/>
  <c r="F16" i="7"/>
  <c r="P4" i="7"/>
  <c r="P3" i="7" s="1"/>
  <c r="H4" i="7"/>
  <c r="H3" i="7" s="1"/>
  <c r="M29" i="8"/>
  <c r="E29" i="8"/>
  <c r="Q29" i="8"/>
  <c r="G29" i="8"/>
  <c r="G29" i="12" s="1"/>
  <c r="O27" i="10"/>
  <c r="G27" i="10"/>
  <c r="G26" i="10"/>
  <c r="O25" i="10"/>
  <c r="G24" i="10"/>
  <c r="O23" i="10"/>
  <c r="G22" i="10"/>
  <c r="O21" i="10"/>
  <c r="K19" i="8"/>
  <c r="K19" i="12" s="1"/>
  <c r="G20" i="10"/>
  <c r="C19" i="8"/>
  <c r="M16" i="8"/>
  <c r="E16" i="8"/>
  <c r="Q16" i="8"/>
  <c r="G16" i="8"/>
  <c r="G16" i="12" s="1"/>
  <c r="O15" i="10"/>
  <c r="G14" i="10"/>
  <c r="O13" i="10"/>
  <c r="G12" i="10"/>
  <c r="O11" i="10"/>
  <c r="G10" i="10"/>
  <c r="O9" i="10"/>
  <c r="G8" i="10"/>
  <c r="O7" i="10"/>
  <c r="G6" i="10"/>
  <c r="O5" i="10"/>
  <c r="K4" i="8"/>
  <c r="C4" i="8"/>
  <c r="C4" i="12" s="1"/>
  <c r="L33" i="10"/>
  <c r="H33" i="10"/>
  <c r="H33" i="16"/>
  <c r="D33" i="10"/>
  <c r="P32" i="10"/>
  <c r="L32" i="10"/>
  <c r="L31" i="10"/>
  <c r="H31" i="10"/>
  <c r="D31" i="10"/>
  <c r="D31" i="16"/>
  <c r="P30" i="10"/>
  <c r="L30" i="10"/>
  <c r="L29" i="9"/>
  <c r="D30" i="10"/>
  <c r="D29" i="9"/>
  <c r="J27" i="10"/>
  <c r="B27" i="10"/>
  <c r="B26" i="10"/>
  <c r="J25" i="10"/>
  <c r="B24" i="10"/>
  <c r="J23" i="10"/>
  <c r="B22" i="10"/>
  <c r="J21" i="10"/>
  <c r="B21" i="10"/>
  <c r="N19" i="9"/>
  <c r="F19" i="9"/>
  <c r="B20" i="10"/>
  <c r="L18" i="10"/>
  <c r="H18" i="10"/>
  <c r="H18" i="16"/>
  <c r="D18" i="10"/>
  <c r="L17" i="10"/>
  <c r="L17" i="16"/>
  <c r="L16" i="9"/>
  <c r="H17" i="10"/>
  <c r="H17" i="16"/>
  <c r="D17" i="10"/>
  <c r="D17" i="16"/>
  <c r="D16" i="9"/>
  <c r="D16" i="13" s="1"/>
  <c r="B15" i="10"/>
  <c r="B14" i="10"/>
  <c r="B13" i="10"/>
  <c r="B12" i="10"/>
  <c r="B11" i="10"/>
  <c r="B10" i="10"/>
  <c r="B9" i="10"/>
  <c r="J8" i="10"/>
  <c r="B8" i="10"/>
  <c r="J6" i="10"/>
  <c r="B6" i="10"/>
  <c r="N4" i="9"/>
  <c r="J5" i="10"/>
  <c r="F4" i="9"/>
  <c r="B5" i="10"/>
  <c r="K33" i="10"/>
  <c r="Q32" i="10"/>
  <c r="K31" i="10"/>
  <c r="Q30" i="10"/>
  <c r="Q27" i="10"/>
  <c r="F27" i="10"/>
  <c r="K26" i="10"/>
  <c r="Q25" i="10"/>
  <c r="F25" i="10"/>
  <c r="K24" i="10"/>
  <c r="Q23" i="10"/>
  <c r="F23" i="10"/>
  <c r="K22" i="10"/>
  <c r="Q21" i="10"/>
  <c r="F21" i="10"/>
  <c r="K20" i="10"/>
  <c r="K18" i="10"/>
  <c r="Q17" i="10"/>
  <c r="Q15" i="10"/>
  <c r="F15" i="10"/>
  <c r="K14" i="10"/>
  <c r="Q13" i="10"/>
  <c r="F13" i="10"/>
  <c r="K12" i="10"/>
  <c r="Q11" i="10"/>
  <c r="F11" i="10"/>
  <c r="K10" i="10"/>
  <c r="Q9" i="10"/>
  <c r="F9" i="10"/>
  <c r="K8" i="10"/>
  <c r="Q7" i="10"/>
  <c r="F7" i="10"/>
  <c r="K6" i="10"/>
  <c r="Q5" i="10"/>
  <c r="F5" i="10"/>
  <c r="P32" i="14"/>
  <c r="D32" i="14"/>
  <c r="D32" i="17" s="1"/>
  <c r="P31" i="14"/>
  <c r="L31" i="14"/>
  <c r="H31" i="14"/>
  <c r="H31" i="17" s="1"/>
  <c r="D31" i="14"/>
  <c r="D31" i="17" s="1"/>
  <c r="P30" i="14"/>
  <c r="P29" i="11"/>
  <c r="H29" i="11"/>
  <c r="D30" i="14"/>
  <c r="D30" i="17" s="1"/>
  <c r="L29" i="11"/>
  <c r="N24" i="14"/>
  <c r="J24" i="14"/>
  <c r="F24" i="14"/>
  <c r="B24" i="14"/>
  <c r="N23" i="14"/>
  <c r="J23" i="14"/>
  <c r="F23" i="14"/>
  <c r="B23" i="14"/>
  <c r="N22" i="14"/>
  <c r="J22" i="14"/>
  <c r="F22" i="14"/>
  <c r="B22" i="14"/>
  <c r="N21" i="14"/>
  <c r="J21" i="14"/>
  <c r="F21" i="14"/>
  <c r="B21" i="14"/>
  <c r="N20" i="14"/>
  <c r="N19" i="11"/>
  <c r="J20" i="14"/>
  <c r="F20" i="14"/>
  <c r="F19" i="11"/>
  <c r="B20" i="14"/>
  <c r="P17" i="14"/>
  <c r="P16" i="11"/>
  <c r="L17" i="14"/>
  <c r="L17" i="17" s="1"/>
  <c r="H17" i="14"/>
  <c r="H17" i="17" s="1"/>
  <c r="H16" i="11"/>
  <c r="D17" i="14"/>
  <c r="L16" i="11"/>
  <c r="N10" i="14"/>
  <c r="J10" i="14"/>
  <c r="F10" i="14"/>
  <c r="B10" i="14"/>
  <c r="N9" i="14"/>
  <c r="J9" i="14"/>
  <c r="F9" i="14"/>
  <c r="B9" i="14"/>
  <c r="N8" i="14"/>
  <c r="J8" i="14"/>
  <c r="F8" i="14"/>
  <c r="B8" i="14"/>
  <c r="N7" i="14"/>
  <c r="J7" i="14"/>
  <c r="F7" i="14"/>
  <c r="B7" i="14"/>
  <c r="N6" i="14"/>
  <c r="J6" i="14"/>
  <c r="F6" i="14"/>
  <c r="B6" i="14"/>
  <c r="N5" i="14"/>
  <c r="N4" i="11"/>
  <c r="J5" i="14"/>
  <c r="F5" i="14"/>
  <c r="F4" i="11"/>
  <c r="B5" i="14"/>
  <c r="D7" i="14"/>
  <c r="D5" i="14"/>
  <c r="D5" i="17" s="1"/>
  <c r="P32" i="25"/>
  <c r="O29" i="18"/>
  <c r="K29" i="18"/>
  <c r="G29" i="18"/>
  <c r="C31" i="25"/>
  <c r="N29" i="18"/>
  <c r="J29" i="18"/>
  <c r="J30" i="26"/>
  <c r="F29" i="18"/>
  <c r="J19" i="18"/>
  <c r="J10" i="28"/>
  <c r="D29" i="7"/>
  <c r="O29" i="8"/>
  <c r="O29" i="12" s="1"/>
  <c r="I19" i="8"/>
  <c r="I4" i="8"/>
  <c r="J29" i="9"/>
  <c r="J29" i="13" s="1"/>
  <c r="E27" i="10"/>
  <c r="M25" i="10"/>
  <c r="E25" i="10"/>
  <c r="E24" i="10"/>
  <c r="M23" i="10"/>
  <c r="E23" i="10"/>
  <c r="M21" i="10"/>
  <c r="E21" i="10"/>
  <c r="E20" i="10"/>
  <c r="P19" i="9"/>
  <c r="P19" i="13" s="1"/>
  <c r="J16" i="9"/>
  <c r="J16" i="13" s="1"/>
  <c r="E15" i="10"/>
  <c r="E14" i="10"/>
  <c r="E13" i="10"/>
  <c r="E12" i="10"/>
  <c r="E11" i="10"/>
  <c r="E10" i="10"/>
  <c r="E9" i="10"/>
  <c r="I33" i="10"/>
  <c r="N32" i="10"/>
  <c r="C32" i="10"/>
  <c r="I31" i="10"/>
  <c r="N27" i="10"/>
  <c r="C27" i="10"/>
  <c r="I26" i="10"/>
  <c r="N25" i="10"/>
  <c r="C25" i="10"/>
  <c r="I24" i="10"/>
  <c r="N23" i="10"/>
  <c r="C23" i="10"/>
  <c r="I22" i="10"/>
  <c r="N21" i="10"/>
  <c r="C21" i="10"/>
  <c r="I20" i="10"/>
  <c r="I18" i="10"/>
  <c r="C17" i="10"/>
  <c r="N15" i="10"/>
  <c r="C15" i="10"/>
  <c r="I14" i="10"/>
  <c r="N13" i="10"/>
  <c r="C13" i="10"/>
  <c r="I12" i="10"/>
  <c r="N11" i="10"/>
  <c r="C11" i="10"/>
  <c r="I10" i="10"/>
  <c r="N9" i="10"/>
  <c r="C9" i="10"/>
  <c r="I8" i="10"/>
  <c r="N7" i="10"/>
  <c r="C7" i="10"/>
  <c r="I6" i="10"/>
  <c r="N5" i="10"/>
  <c r="C5" i="10"/>
  <c r="D26" i="16"/>
  <c r="P33" i="21"/>
  <c r="L33" i="21"/>
  <c r="H33" i="21"/>
  <c r="H29" i="19"/>
  <c r="H29" i="23" s="1"/>
  <c r="D33" i="21"/>
  <c r="O32" i="21"/>
  <c r="O29" i="19"/>
  <c r="G32" i="21"/>
  <c r="C29" i="19"/>
  <c r="N31" i="21"/>
  <c r="N29" i="19"/>
  <c r="J31" i="21"/>
  <c r="J29" i="19"/>
  <c r="J29" i="23" s="1"/>
  <c r="F31" i="21"/>
  <c r="F29" i="19"/>
  <c r="F29" i="23" s="1"/>
  <c r="Q29" i="19"/>
  <c r="Q30" i="21"/>
  <c r="M29" i="19"/>
  <c r="M29" i="23" s="1"/>
  <c r="M30" i="21"/>
  <c r="I29" i="19"/>
  <c r="I29" i="23" s="1"/>
  <c r="I30" i="21"/>
  <c r="E29" i="19"/>
  <c r="E30" i="21"/>
  <c r="D29" i="19"/>
  <c r="D33" i="27"/>
  <c r="C24" i="6"/>
  <c r="C25" i="6"/>
  <c r="C26" i="6"/>
  <c r="C8" i="16" s="1"/>
  <c r="C23" i="6"/>
  <c r="C20" i="6"/>
  <c r="C21" i="6"/>
  <c r="P29" i="7"/>
  <c r="H29" i="7"/>
  <c r="L29" i="7"/>
  <c r="N19" i="7"/>
  <c r="F19" i="7"/>
  <c r="P16" i="7"/>
  <c r="H16" i="7"/>
  <c r="N4" i="7"/>
  <c r="N3" i="7" s="1"/>
  <c r="F4" i="7"/>
  <c r="F3" i="7" s="1"/>
  <c r="K29" i="8"/>
  <c r="K29" i="12" s="1"/>
  <c r="C29" i="8"/>
  <c r="M19" i="8"/>
  <c r="E19" i="8"/>
  <c r="E19" i="12" s="1"/>
  <c r="Q19" i="8"/>
  <c r="G18" i="10"/>
  <c r="O17" i="10"/>
  <c r="K16" i="8"/>
  <c r="C16" i="8"/>
  <c r="M4" i="8"/>
  <c r="E4" i="8"/>
  <c r="Q4" i="8"/>
  <c r="J33" i="10"/>
  <c r="B32" i="10"/>
  <c r="J31" i="10"/>
  <c r="N29" i="9"/>
  <c r="N29" i="13" s="1"/>
  <c r="F29" i="9"/>
  <c r="B30" i="10"/>
  <c r="P27" i="10"/>
  <c r="L27" i="10"/>
  <c r="H27" i="10"/>
  <c r="D27" i="10"/>
  <c r="P26" i="10"/>
  <c r="L26" i="10"/>
  <c r="L25" i="10"/>
  <c r="H25" i="10"/>
  <c r="H25" i="16"/>
  <c r="D25" i="10"/>
  <c r="D25" i="16"/>
  <c r="P24" i="10"/>
  <c r="L24" i="10"/>
  <c r="L23" i="10"/>
  <c r="L23" i="16"/>
  <c r="H23" i="10"/>
  <c r="D23" i="10"/>
  <c r="D23" i="16"/>
  <c r="P22" i="10"/>
  <c r="L22" i="10"/>
  <c r="L22" i="16"/>
  <c r="L21" i="10"/>
  <c r="H21" i="10"/>
  <c r="H21" i="16"/>
  <c r="D21" i="10"/>
  <c r="D21" i="16"/>
  <c r="L20" i="10"/>
  <c r="L20" i="16"/>
  <c r="L19" i="9"/>
  <c r="H20" i="10"/>
  <c r="D20" i="10"/>
  <c r="D20" i="16"/>
  <c r="D19" i="9"/>
  <c r="B18" i="10"/>
  <c r="N16" i="9"/>
  <c r="N16" i="13" s="1"/>
  <c r="F16" i="9"/>
  <c r="F16" i="13" s="1"/>
  <c r="B17" i="10"/>
  <c r="L15" i="10"/>
  <c r="H15" i="10"/>
  <c r="H15" i="16"/>
  <c r="D15" i="10"/>
  <c r="D15" i="16"/>
  <c r="L14" i="10"/>
  <c r="L14" i="16"/>
  <c r="H14" i="10"/>
  <c r="D14" i="10"/>
  <c r="D14" i="16"/>
  <c r="L13" i="10"/>
  <c r="H13" i="10"/>
  <c r="H13" i="16"/>
  <c r="D13" i="10"/>
  <c r="D13" i="16"/>
  <c r="L12" i="10"/>
  <c r="H12" i="10"/>
  <c r="D12" i="10"/>
  <c r="D12" i="16"/>
  <c r="L11" i="10"/>
  <c r="H11" i="10"/>
  <c r="H11" i="16"/>
  <c r="D11" i="10"/>
  <c r="D11" i="16"/>
  <c r="L10" i="10"/>
  <c r="L10" i="16"/>
  <c r="H10" i="10"/>
  <c r="D10" i="10"/>
  <c r="D10" i="16"/>
  <c r="L9" i="10"/>
  <c r="H9" i="10"/>
  <c r="H9" i="16"/>
  <c r="D9" i="10"/>
  <c r="D9" i="16"/>
  <c r="P8" i="10"/>
  <c r="L8" i="10"/>
  <c r="H8" i="10"/>
  <c r="D8" i="10"/>
  <c r="D8" i="16"/>
  <c r="L7" i="10"/>
  <c r="H7" i="10"/>
  <c r="D7" i="10"/>
  <c r="D7" i="16"/>
  <c r="P6" i="10"/>
  <c r="L6" i="10"/>
  <c r="H6" i="10"/>
  <c r="P5" i="10"/>
  <c r="L5" i="10"/>
  <c r="L4" i="9"/>
  <c r="H5" i="10"/>
  <c r="D5" i="10"/>
  <c r="D5" i="16"/>
  <c r="D4" i="9"/>
  <c r="Q33" i="10"/>
  <c r="F33" i="10"/>
  <c r="K32" i="10"/>
  <c r="Q31" i="10"/>
  <c r="F31" i="10"/>
  <c r="K30" i="10"/>
  <c r="K27" i="10"/>
  <c r="Q26" i="10"/>
  <c r="F26" i="10"/>
  <c r="K25" i="10"/>
  <c r="Q24" i="10"/>
  <c r="F24" i="10"/>
  <c r="K23" i="10"/>
  <c r="Q22" i="10"/>
  <c r="F22" i="10"/>
  <c r="K21" i="10"/>
  <c r="Q20" i="10"/>
  <c r="Q18" i="10"/>
  <c r="F18" i="10"/>
  <c r="K17" i="10"/>
  <c r="K15" i="10"/>
  <c r="Q14" i="10"/>
  <c r="K13" i="10"/>
  <c r="Q12" i="10"/>
  <c r="K11" i="10"/>
  <c r="Q10" i="10"/>
  <c r="K9" i="10"/>
  <c r="Q8" i="10"/>
  <c r="K7" i="10"/>
  <c r="Q6" i="10"/>
  <c r="K5" i="10"/>
  <c r="N32" i="14"/>
  <c r="J32" i="14"/>
  <c r="F32" i="14"/>
  <c r="B32" i="14"/>
  <c r="N31" i="14"/>
  <c r="J31" i="14"/>
  <c r="F31" i="14"/>
  <c r="B31" i="14"/>
  <c r="N30" i="14"/>
  <c r="N29" i="11"/>
  <c r="J30" i="14"/>
  <c r="F30" i="14"/>
  <c r="F29" i="11"/>
  <c r="B30" i="14"/>
  <c r="P24" i="14"/>
  <c r="D24" i="14"/>
  <c r="D24" i="17" s="1"/>
  <c r="P23" i="14"/>
  <c r="L23" i="14"/>
  <c r="L23" i="17" s="1"/>
  <c r="H23" i="14"/>
  <c r="D23" i="14"/>
  <c r="D23" i="17" s="1"/>
  <c r="P22" i="14"/>
  <c r="D22" i="14"/>
  <c r="D22" i="17" s="1"/>
  <c r="P21" i="14"/>
  <c r="L21" i="14"/>
  <c r="H21" i="14"/>
  <c r="D21" i="14"/>
  <c r="D21" i="17" s="1"/>
  <c r="P20" i="14"/>
  <c r="P19" i="11"/>
  <c r="H19" i="11"/>
  <c r="D20" i="14"/>
  <c r="D20" i="17" s="1"/>
  <c r="L19" i="11"/>
  <c r="N17" i="14"/>
  <c r="N16" i="11"/>
  <c r="J17" i="14"/>
  <c r="F17" i="14"/>
  <c r="F16" i="11"/>
  <c r="B17" i="14"/>
  <c r="P10" i="14"/>
  <c r="L10" i="14"/>
  <c r="H10" i="14"/>
  <c r="D10" i="14"/>
  <c r="D10" i="17" s="1"/>
  <c r="P9" i="14"/>
  <c r="L9" i="14"/>
  <c r="H9" i="14"/>
  <c r="P8" i="14"/>
  <c r="L8" i="14"/>
  <c r="H8" i="14"/>
  <c r="D8" i="14"/>
  <c r="D8" i="17" s="1"/>
  <c r="P7" i="14"/>
  <c r="L7" i="14"/>
  <c r="L7" i="17" s="1"/>
  <c r="H7" i="14"/>
  <c r="P6" i="14"/>
  <c r="L6" i="14"/>
  <c r="H6" i="14"/>
  <c r="H6" i="17" s="1"/>
  <c r="D6" i="14"/>
  <c r="D6" i="17" s="1"/>
  <c r="P5" i="14"/>
  <c r="P4" i="11"/>
  <c r="L5" i="14"/>
  <c r="L5" i="17" s="1"/>
  <c r="H5" i="14"/>
  <c r="H4" i="11"/>
  <c r="L4" i="11"/>
  <c r="H20" i="15"/>
  <c r="D32" i="16"/>
  <c r="D24" i="16"/>
  <c r="D6" i="16"/>
  <c r="H30" i="14"/>
  <c r="G24" i="25"/>
  <c r="C24" i="25"/>
  <c r="E22" i="25"/>
  <c r="E22" i="26"/>
  <c r="P21" i="25"/>
  <c r="P21" i="28" s="1"/>
  <c r="P21" i="26"/>
  <c r="O19" i="18"/>
  <c r="O20" i="25"/>
  <c r="G20" i="25"/>
  <c r="G19" i="18"/>
  <c r="C20" i="25"/>
  <c r="D19" i="7"/>
  <c r="I29" i="8"/>
  <c r="D25" i="15"/>
  <c r="L23" i="15"/>
  <c r="D23" i="15"/>
  <c r="D21" i="15"/>
  <c r="O19" i="8"/>
  <c r="I16" i="8"/>
  <c r="D15" i="15"/>
  <c r="D13" i="15"/>
  <c r="D11" i="15"/>
  <c r="L9" i="15"/>
  <c r="D9" i="15"/>
  <c r="D7" i="15"/>
  <c r="D5" i="15"/>
  <c r="O4" i="8"/>
  <c r="O4" i="12" s="1"/>
  <c r="M33" i="10"/>
  <c r="E33" i="10"/>
  <c r="E32" i="10"/>
  <c r="M31" i="10"/>
  <c r="E31" i="10"/>
  <c r="P29" i="9"/>
  <c r="J19" i="9"/>
  <c r="J19" i="13" s="1"/>
  <c r="E18" i="10"/>
  <c r="E17" i="10"/>
  <c r="P16" i="9"/>
  <c r="J4" i="9"/>
  <c r="J4" i="13" s="1"/>
  <c r="N33" i="10"/>
  <c r="C33" i="10"/>
  <c r="I32" i="10"/>
  <c r="N31" i="10"/>
  <c r="C31" i="10"/>
  <c r="I30" i="10"/>
  <c r="I27" i="10"/>
  <c r="C26" i="10"/>
  <c r="I25" i="10"/>
  <c r="N24" i="10"/>
  <c r="C24" i="10"/>
  <c r="C22" i="10"/>
  <c r="N20" i="10"/>
  <c r="C20" i="10"/>
  <c r="N18" i="10"/>
  <c r="C18" i="10"/>
  <c r="I17" i="10"/>
  <c r="N14" i="10"/>
  <c r="C14" i="10"/>
  <c r="N12" i="10"/>
  <c r="C12" i="10"/>
  <c r="N10" i="10"/>
  <c r="C10" i="10"/>
  <c r="I9" i="10"/>
  <c r="N8" i="10"/>
  <c r="C8" i="10"/>
  <c r="N6" i="10"/>
  <c r="C6" i="10"/>
  <c r="D29" i="11"/>
  <c r="J19" i="11"/>
  <c r="D16" i="11"/>
  <c r="D16" i="14" s="1"/>
  <c r="D16" i="17" s="1"/>
  <c r="J4" i="11"/>
  <c r="D30" i="16"/>
  <c r="H28" i="16"/>
  <c r="D22" i="16"/>
  <c r="K19" i="18"/>
  <c r="N30" i="25"/>
  <c r="D11" i="27"/>
  <c r="B24" i="6"/>
  <c r="B25" i="6"/>
  <c r="B26" i="6"/>
  <c r="B115" i="6"/>
  <c r="B116" i="6"/>
  <c r="B117" i="6"/>
  <c r="B118" i="6"/>
  <c r="B119" i="6"/>
  <c r="B23" i="6"/>
  <c r="B161" i="6" s="1"/>
  <c r="B20" i="6"/>
  <c r="B21" i="6"/>
  <c r="P29" i="8"/>
  <c r="P29" i="12" s="1"/>
  <c r="P19" i="8"/>
  <c r="P16" i="8"/>
  <c r="P4" i="8"/>
  <c r="P4" i="12" s="1"/>
  <c r="Q29" i="9"/>
  <c r="Q19" i="9"/>
  <c r="Q16" i="9"/>
  <c r="I14" i="16"/>
  <c r="Q13" i="16"/>
  <c r="I8" i="16"/>
  <c r="Q4" i="9"/>
  <c r="M32" i="10"/>
  <c r="M30" i="10"/>
  <c r="M27" i="10"/>
  <c r="M26" i="10"/>
  <c r="M24" i="10"/>
  <c r="M22" i="10"/>
  <c r="M20" i="10"/>
  <c r="M18" i="10"/>
  <c r="M17" i="10"/>
  <c r="M15" i="10"/>
  <c r="M14" i="10"/>
  <c r="M13" i="10"/>
  <c r="M12" i="10"/>
  <c r="M11" i="10"/>
  <c r="M10" i="10"/>
  <c r="M9" i="10"/>
  <c r="M8" i="10"/>
  <c r="M7" i="10"/>
  <c r="M6" i="10"/>
  <c r="M5" i="10"/>
  <c r="K32" i="14"/>
  <c r="G32" i="14"/>
  <c r="C32" i="14"/>
  <c r="O31" i="14"/>
  <c r="K31" i="14"/>
  <c r="K31" i="17" s="1"/>
  <c r="K30" i="14"/>
  <c r="G30" i="14"/>
  <c r="C30" i="14"/>
  <c r="C29" i="11"/>
  <c r="K24" i="14"/>
  <c r="G24" i="14"/>
  <c r="C24" i="14"/>
  <c r="O23" i="14"/>
  <c r="K23" i="14"/>
  <c r="K22" i="14"/>
  <c r="G22" i="14"/>
  <c r="C22" i="14"/>
  <c r="O21" i="14"/>
  <c r="K21" i="14"/>
  <c r="K20" i="14"/>
  <c r="G20" i="14"/>
  <c r="C20" i="14"/>
  <c r="C19" i="11"/>
  <c r="O17" i="14"/>
  <c r="K17" i="14"/>
  <c r="O10" i="14"/>
  <c r="K10" i="14"/>
  <c r="K9" i="14"/>
  <c r="G9" i="14"/>
  <c r="C9" i="14"/>
  <c r="O8" i="14"/>
  <c r="K8" i="14"/>
  <c r="K7" i="14"/>
  <c r="G7" i="14"/>
  <c r="C7" i="14"/>
  <c r="O6" i="14"/>
  <c r="K6" i="14"/>
  <c r="K6" i="17" s="1"/>
  <c r="K5" i="14"/>
  <c r="G5" i="14"/>
  <c r="C5" i="14"/>
  <c r="C4" i="11"/>
  <c r="F19" i="18"/>
  <c r="P19" i="18"/>
  <c r="L19" i="18"/>
  <c r="H19" i="18"/>
  <c r="F13" i="27"/>
  <c r="P11" i="27"/>
  <c r="E8" i="27"/>
  <c r="K15" i="18"/>
  <c r="G6" i="26"/>
  <c r="G15" i="18"/>
  <c r="C4" i="18"/>
  <c r="C3" i="18" s="1"/>
  <c r="C15" i="18"/>
  <c r="N4" i="18"/>
  <c r="N3" i="18" s="1"/>
  <c r="N15" i="18"/>
  <c r="J4" i="18"/>
  <c r="J3" i="18" s="1"/>
  <c r="J15" i="18"/>
  <c r="F4" i="18"/>
  <c r="F3" i="18" s="1"/>
  <c r="F15" i="18"/>
  <c r="D4" i="18"/>
  <c r="D3" i="18" s="1"/>
  <c r="P29" i="19"/>
  <c r="J26" i="21"/>
  <c r="J26" i="26"/>
  <c r="F26" i="21"/>
  <c r="P24" i="26"/>
  <c r="H24" i="21"/>
  <c r="D24" i="21"/>
  <c r="G23" i="21"/>
  <c r="G19" i="19"/>
  <c r="G19" i="23" s="1"/>
  <c r="N19" i="19"/>
  <c r="N19" i="23" s="1"/>
  <c r="J19" i="19"/>
  <c r="J19" i="23" s="1"/>
  <c r="F22" i="21"/>
  <c r="Q19" i="19"/>
  <c r="Q21" i="21"/>
  <c r="P19" i="19"/>
  <c r="L19" i="19"/>
  <c r="H19" i="19"/>
  <c r="D19" i="19"/>
  <c r="D20" i="21"/>
  <c r="D20" i="26"/>
  <c r="I19" i="19"/>
  <c r="K33" i="21"/>
  <c r="G33" i="21"/>
  <c r="G29" i="20"/>
  <c r="C33" i="21"/>
  <c r="N32" i="21"/>
  <c r="N29" i="20"/>
  <c r="N29" i="24" s="1"/>
  <c r="J32" i="21"/>
  <c r="J29" i="20"/>
  <c r="F32" i="21"/>
  <c r="Q31" i="21"/>
  <c r="Q29" i="20"/>
  <c r="M31" i="21"/>
  <c r="E31" i="21"/>
  <c r="P30" i="21"/>
  <c r="P29" i="20"/>
  <c r="P30" i="27"/>
  <c r="L30" i="21"/>
  <c r="L29" i="20"/>
  <c r="H30" i="21"/>
  <c r="H29" i="20"/>
  <c r="H29" i="24" s="1"/>
  <c r="D30" i="21"/>
  <c r="D29" i="20"/>
  <c r="I29" i="20"/>
  <c r="I29" i="24" s="1"/>
  <c r="M27" i="21"/>
  <c r="G27" i="21"/>
  <c r="E25" i="21"/>
  <c r="C23" i="21"/>
  <c r="P20" i="21"/>
  <c r="L32" i="25"/>
  <c r="L29" i="22"/>
  <c r="H32" i="25"/>
  <c r="H29" i="22"/>
  <c r="D32" i="25"/>
  <c r="D32" i="28" s="1"/>
  <c r="O31" i="25"/>
  <c r="O29" i="22"/>
  <c r="K31" i="25"/>
  <c r="G31" i="25"/>
  <c r="J29" i="22"/>
  <c r="J30" i="25"/>
  <c r="F30" i="25"/>
  <c r="F29" i="22"/>
  <c r="Q29" i="22"/>
  <c r="P20" i="25"/>
  <c r="P20" i="28" s="1"/>
  <c r="P19" i="22"/>
  <c r="L19" i="22"/>
  <c r="H20" i="25"/>
  <c r="H19" i="22"/>
  <c r="D19" i="22"/>
  <c r="I19" i="22"/>
  <c r="O10" i="25"/>
  <c r="K10" i="25"/>
  <c r="C10" i="25"/>
  <c r="J9" i="25"/>
  <c r="F9" i="25"/>
  <c r="Q8" i="25"/>
  <c r="M8" i="25"/>
  <c r="M8" i="28" s="1"/>
  <c r="I8" i="25"/>
  <c r="E8" i="25"/>
  <c r="L7" i="25"/>
  <c r="H7" i="25"/>
  <c r="D7" i="25"/>
  <c r="O6" i="25"/>
  <c r="K6" i="25"/>
  <c r="G6" i="25"/>
  <c r="N4" i="22"/>
  <c r="N5" i="25"/>
  <c r="F5" i="25"/>
  <c r="Q4" i="22"/>
  <c r="F18" i="25"/>
  <c r="F18" i="28" s="1"/>
  <c r="K3" i="30"/>
  <c r="G3" i="30"/>
  <c r="C3" i="30"/>
  <c r="N40" i="39"/>
  <c r="N53" i="39"/>
  <c r="J40" i="39"/>
  <c r="J53" i="39"/>
  <c r="F40" i="39"/>
  <c r="F53" i="39"/>
  <c r="B40" i="39"/>
  <c r="B53" i="39"/>
  <c r="N39" i="39"/>
  <c r="N52" i="39"/>
  <c r="J39" i="39"/>
  <c r="J52" i="39"/>
  <c r="F39" i="39"/>
  <c r="F52" i="39"/>
  <c r="B39" i="39"/>
  <c r="B52" i="39"/>
  <c r="N38" i="39"/>
  <c r="N51" i="39"/>
  <c r="J38" i="39"/>
  <c r="J51" i="39"/>
  <c r="B38" i="39"/>
  <c r="B51" i="39"/>
  <c r="N37" i="39"/>
  <c r="N50" i="39"/>
  <c r="J37" i="39"/>
  <c r="J50" i="39"/>
  <c r="F37" i="39"/>
  <c r="F50" i="39"/>
  <c r="B37" i="39"/>
  <c r="B50" i="39"/>
  <c r="N36" i="39"/>
  <c r="N49" i="39"/>
  <c r="J36" i="39"/>
  <c r="J49" i="39"/>
  <c r="F36" i="39"/>
  <c r="F49" i="39"/>
  <c r="B36" i="39"/>
  <c r="B49" i="39"/>
  <c r="N35" i="39"/>
  <c r="N48" i="39"/>
  <c r="J35" i="39"/>
  <c r="J48" i="39"/>
  <c r="F35" i="39"/>
  <c r="F48" i="39"/>
  <c r="B35" i="39"/>
  <c r="B48" i="39"/>
  <c r="N34" i="39"/>
  <c r="N47" i="39"/>
  <c r="J34" i="39"/>
  <c r="J47" i="39"/>
  <c r="F34" i="39"/>
  <c r="F47" i="39"/>
  <c r="B34" i="39"/>
  <c r="B47" i="39"/>
  <c r="N33" i="39"/>
  <c r="N46" i="39"/>
  <c r="J33" i="39"/>
  <c r="J46" i="39"/>
  <c r="F33" i="39"/>
  <c r="F46" i="39"/>
  <c r="B33" i="39"/>
  <c r="B46" i="39"/>
  <c r="N32" i="39"/>
  <c r="N45" i="39"/>
  <c r="J32" i="39"/>
  <c r="J45" i="39"/>
  <c r="F32" i="39"/>
  <c r="F45" i="39"/>
  <c r="B32" i="39"/>
  <c r="B45" i="39"/>
  <c r="K4" i="7"/>
  <c r="K3" i="7" s="1"/>
  <c r="H29" i="8"/>
  <c r="H16" i="8"/>
  <c r="H4" i="8"/>
  <c r="H4" i="12" s="1"/>
  <c r="G33" i="16"/>
  <c r="K32" i="16"/>
  <c r="G32" i="16"/>
  <c r="G31" i="16"/>
  <c r="K30" i="16"/>
  <c r="G30" i="16"/>
  <c r="I19" i="9"/>
  <c r="I16" i="9"/>
  <c r="K14" i="16"/>
  <c r="K12" i="16"/>
  <c r="K10" i="16"/>
  <c r="I4" i="9"/>
  <c r="I4" i="13" s="1"/>
  <c r="E30" i="10"/>
  <c r="E26" i="10"/>
  <c r="E22" i="10"/>
  <c r="E8" i="10"/>
  <c r="E7" i="10"/>
  <c r="E6" i="10"/>
  <c r="E5" i="10"/>
  <c r="K29" i="11"/>
  <c r="K19" i="11"/>
  <c r="K16" i="11"/>
  <c r="K4" i="11"/>
  <c r="P5" i="25"/>
  <c r="P5" i="28" s="1"/>
  <c r="P15" i="18"/>
  <c r="P4" i="18"/>
  <c r="P3" i="18" s="1"/>
  <c r="L4" i="18"/>
  <c r="L3" i="18" s="1"/>
  <c r="H4" i="18"/>
  <c r="H3" i="18" s="1"/>
  <c r="H5" i="25"/>
  <c r="K4" i="18"/>
  <c r="K3" i="18" s="1"/>
  <c r="O19" i="19"/>
  <c r="H16" i="19"/>
  <c r="H16" i="23" s="1"/>
  <c r="D16" i="19"/>
  <c r="D16" i="23" s="1"/>
  <c r="E14" i="26"/>
  <c r="P13" i="26"/>
  <c r="J11" i="26"/>
  <c r="M10" i="26"/>
  <c r="P9" i="26"/>
  <c r="J7" i="26"/>
  <c r="M6" i="26"/>
  <c r="E6" i="26"/>
  <c r="P5" i="26"/>
  <c r="L4" i="19"/>
  <c r="L4" i="23" s="1"/>
  <c r="H4" i="19"/>
  <c r="H4" i="23" s="1"/>
  <c r="D4" i="19"/>
  <c r="J4" i="19"/>
  <c r="O29" i="20"/>
  <c r="O29" i="24" s="1"/>
  <c r="P26" i="27"/>
  <c r="P26" i="21"/>
  <c r="L26" i="21"/>
  <c r="H26" i="21"/>
  <c r="D26" i="21"/>
  <c r="N24" i="21"/>
  <c r="J24" i="27"/>
  <c r="J24" i="21"/>
  <c r="F24" i="21"/>
  <c r="Q23" i="21"/>
  <c r="L22" i="21"/>
  <c r="H22" i="21"/>
  <c r="H19" i="20"/>
  <c r="D22" i="21"/>
  <c r="O21" i="21"/>
  <c r="N20" i="21"/>
  <c r="N19" i="20"/>
  <c r="N19" i="24" s="1"/>
  <c r="J20" i="27"/>
  <c r="J19" i="20"/>
  <c r="J19" i="24" s="1"/>
  <c r="J20" i="21"/>
  <c r="F20" i="21"/>
  <c r="Q19" i="20"/>
  <c r="Q18" i="21"/>
  <c r="Q16" i="20"/>
  <c r="M18" i="27"/>
  <c r="M18" i="21"/>
  <c r="I18" i="21"/>
  <c r="E18" i="21"/>
  <c r="P17" i="21"/>
  <c r="P16" i="20"/>
  <c r="P17" i="27"/>
  <c r="L17" i="21"/>
  <c r="L16" i="20"/>
  <c r="H17" i="21"/>
  <c r="H16" i="20"/>
  <c r="H16" i="24" s="1"/>
  <c r="D17" i="21"/>
  <c r="D16" i="20"/>
  <c r="D16" i="24" s="1"/>
  <c r="D17" i="27"/>
  <c r="M16" i="20"/>
  <c r="Q15" i="21"/>
  <c r="M15" i="21"/>
  <c r="I15" i="21"/>
  <c r="D14" i="27"/>
  <c r="D14" i="21"/>
  <c r="O13" i="21"/>
  <c r="K13" i="27"/>
  <c r="K13" i="21"/>
  <c r="G13" i="27"/>
  <c r="G13" i="21"/>
  <c r="F12" i="21"/>
  <c r="Q11" i="21"/>
  <c r="M11" i="21"/>
  <c r="I11" i="21"/>
  <c r="E11" i="27"/>
  <c r="E11" i="21"/>
  <c r="P10" i="27"/>
  <c r="O9" i="21"/>
  <c r="K9" i="27"/>
  <c r="K9" i="21"/>
  <c r="G9" i="21"/>
  <c r="C9" i="21"/>
  <c r="Q7" i="21"/>
  <c r="M7" i="27"/>
  <c r="M7" i="21"/>
  <c r="I7" i="21"/>
  <c r="E7" i="27"/>
  <c r="E7" i="21"/>
  <c r="P6" i="27"/>
  <c r="P6" i="21"/>
  <c r="O5" i="21"/>
  <c r="O4" i="20"/>
  <c r="O4" i="24" s="1"/>
  <c r="K4" i="20"/>
  <c r="K5" i="21"/>
  <c r="G5" i="21"/>
  <c r="C5" i="21"/>
  <c r="C4" i="20"/>
  <c r="C4" i="24" s="1"/>
  <c r="I27" i="21"/>
  <c r="C27" i="21"/>
  <c r="G25" i="21"/>
  <c r="P24" i="21"/>
  <c r="E23" i="21"/>
  <c r="N22" i="21"/>
  <c r="C21" i="21"/>
  <c r="L20" i="21"/>
  <c r="L14" i="21"/>
  <c r="H10" i="21"/>
  <c r="K29" i="22"/>
  <c r="O21" i="25"/>
  <c r="O21" i="28" s="1"/>
  <c r="O19" i="22"/>
  <c r="K21" i="25"/>
  <c r="K19" i="22"/>
  <c r="N20" i="25"/>
  <c r="N19" i="22"/>
  <c r="J20" i="25"/>
  <c r="J20" i="28" s="1"/>
  <c r="J19" i="22"/>
  <c r="F20" i="25"/>
  <c r="F19" i="22"/>
  <c r="Q19" i="22"/>
  <c r="C19" i="22"/>
  <c r="N18" i="25"/>
  <c r="N18" i="28" s="1"/>
  <c r="N16" i="22"/>
  <c r="M17" i="25"/>
  <c r="M16" i="22"/>
  <c r="I17" i="25"/>
  <c r="E17" i="25"/>
  <c r="I10" i="25"/>
  <c r="K8" i="25"/>
  <c r="C8" i="25"/>
  <c r="I4" i="22"/>
  <c r="E6" i="25"/>
  <c r="E6" i="28" s="1"/>
  <c r="J4" i="22"/>
  <c r="P11" i="26"/>
  <c r="J13" i="27"/>
  <c r="L20" i="25"/>
  <c r="Q17" i="25"/>
  <c r="P8" i="28"/>
  <c r="F51" i="39"/>
  <c r="Q32" i="17"/>
  <c r="Q9" i="17"/>
  <c r="L17" i="25"/>
  <c r="L16" i="18"/>
  <c r="L16" i="25" s="1"/>
  <c r="J28" i="26"/>
  <c r="P25" i="26"/>
  <c r="O24" i="26"/>
  <c r="K19" i="19"/>
  <c r="Q16" i="19"/>
  <c r="Q17" i="21"/>
  <c r="M16" i="19"/>
  <c r="I16" i="19"/>
  <c r="E16" i="19"/>
  <c r="K17" i="21"/>
  <c r="K16" i="20"/>
  <c r="K16" i="24" s="1"/>
  <c r="C16" i="20"/>
  <c r="C16" i="24" s="1"/>
  <c r="N15" i="21"/>
  <c r="J15" i="21"/>
  <c r="F15" i="21"/>
  <c r="Q14" i="21"/>
  <c r="M14" i="21"/>
  <c r="M14" i="27"/>
  <c r="I14" i="21"/>
  <c r="E14" i="21"/>
  <c r="P13" i="21"/>
  <c r="L13" i="21"/>
  <c r="H13" i="21"/>
  <c r="D13" i="21"/>
  <c r="O12" i="21"/>
  <c r="K12" i="21"/>
  <c r="G12" i="21"/>
  <c r="C12" i="21"/>
  <c r="N11" i="21"/>
  <c r="J11" i="21"/>
  <c r="F11" i="21"/>
  <c r="Q10" i="21"/>
  <c r="M10" i="21"/>
  <c r="M10" i="27"/>
  <c r="I10" i="21"/>
  <c r="E10" i="27"/>
  <c r="E10" i="21"/>
  <c r="P9" i="21"/>
  <c r="L9" i="21"/>
  <c r="H9" i="21"/>
  <c r="D9" i="27"/>
  <c r="D9" i="21"/>
  <c r="O8" i="21"/>
  <c r="K8" i="21"/>
  <c r="G8" i="21"/>
  <c r="C8" i="21"/>
  <c r="N7" i="21"/>
  <c r="J7" i="21"/>
  <c r="F7" i="21"/>
  <c r="Q6" i="27"/>
  <c r="Q6" i="21"/>
  <c r="Q4" i="20"/>
  <c r="M6" i="21"/>
  <c r="I6" i="21"/>
  <c r="E6" i="21"/>
  <c r="E6" i="27"/>
  <c r="P5" i="27"/>
  <c r="P5" i="21"/>
  <c r="P4" i="20"/>
  <c r="L5" i="21"/>
  <c r="L4" i="20"/>
  <c r="H5" i="21"/>
  <c r="H4" i="20"/>
  <c r="D5" i="21"/>
  <c r="D4" i="20"/>
  <c r="M4" i="20"/>
  <c r="E4" i="20"/>
  <c r="E4" i="24" s="1"/>
  <c r="N33" i="21"/>
  <c r="P31" i="21"/>
  <c r="C30" i="21"/>
  <c r="D18" i="21"/>
  <c r="M17" i="21"/>
  <c r="E17" i="21"/>
  <c r="G15" i="21"/>
  <c r="C11" i="21"/>
  <c r="H17" i="25"/>
  <c r="C5" i="25"/>
  <c r="C4" i="22"/>
  <c r="K4" i="22"/>
  <c r="E4" i="22"/>
  <c r="G26" i="26"/>
  <c r="E13" i="26"/>
  <c r="P8" i="26"/>
  <c r="L18" i="27"/>
  <c r="E14" i="27"/>
  <c r="L5" i="27"/>
  <c r="M9" i="32"/>
  <c r="M10" i="32"/>
  <c r="E10" i="32"/>
  <c r="E9" i="32"/>
  <c r="N8" i="35"/>
  <c r="O10" i="35"/>
  <c r="N10" i="35"/>
  <c r="J8" i="35"/>
  <c r="J10" i="35"/>
  <c r="K10" i="35"/>
  <c r="F8" i="35"/>
  <c r="G10" i="35"/>
  <c r="F10" i="35"/>
  <c r="N8" i="34"/>
  <c r="O10" i="34"/>
  <c r="N10" i="34"/>
  <c r="K10" i="34"/>
  <c r="J8" i="34"/>
  <c r="J10" i="34"/>
  <c r="F8" i="34"/>
  <c r="G10" i="34"/>
  <c r="B8" i="34"/>
  <c r="C10" i="34"/>
  <c r="J8" i="33"/>
  <c r="K10" i="33"/>
  <c r="F8" i="33"/>
  <c r="G10" i="33"/>
  <c r="B8" i="33"/>
  <c r="C10" i="33"/>
  <c r="N10" i="32"/>
  <c r="N8" i="32"/>
  <c r="O10" i="32"/>
  <c r="J8" i="32"/>
  <c r="J10" i="32"/>
  <c r="G10" i="32"/>
  <c r="F10" i="32"/>
  <c r="N8" i="31"/>
  <c r="N10" i="31"/>
  <c r="O10" i="31"/>
  <c r="K10" i="31"/>
  <c r="J8" i="31"/>
  <c r="J10" i="31"/>
  <c r="F8" i="31"/>
  <c r="F10" i="31"/>
  <c r="G10" i="31"/>
  <c r="O10" i="30"/>
  <c r="N8" i="30"/>
  <c r="N10" i="30"/>
  <c r="J8" i="30"/>
  <c r="K10" i="30"/>
  <c r="J10" i="30"/>
  <c r="G10" i="30"/>
  <c r="F8" i="30"/>
  <c r="C10" i="30"/>
  <c r="F5" i="30"/>
  <c r="B5" i="30"/>
  <c r="B11" i="29"/>
  <c r="B8" i="30"/>
  <c r="I30" i="17"/>
  <c r="D19" i="18"/>
  <c r="Q15" i="18"/>
  <c r="M15" i="18"/>
  <c r="M5" i="25"/>
  <c r="M5" i="28" s="1"/>
  <c r="M4" i="18"/>
  <c r="M3" i="18" s="1"/>
  <c r="I15" i="18"/>
  <c r="I5" i="25"/>
  <c r="E15" i="18"/>
  <c r="E5" i="25"/>
  <c r="E5" i="28" s="1"/>
  <c r="I4" i="18"/>
  <c r="I3" i="18" s="1"/>
  <c r="E31" i="26"/>
  <c r="P30" i="26"/>
  <c r="L29" i="19"/>
  <c r="J14" i="26"/>
  <c r="P12" i="26"/>
  <c r="F10" i="26"/>
  <c r="M9" i="26"/>
  <c r="E9" i="26"/>
  <c r="D8" i="26"/>
  <c r="Q4" i="19"/>
  <c r="M4" i="19"/>
  <c r="I4" i="19"/>
  <c r="E4" i="19"/>
  <c r="E4" i="23" s="1"/>
  <c r="E5" i="21"/>
  <c r="O4" i="19"/>
  <c r="O4" i="23" s="1"/>
  <c r="J33" i="27"/>
  <c r="J33" i="21"/>
  <c r="H31" i="21"/>
  <c r="D31" i="27"/>
  <c r="K29" i="20"/>
  <c r="N27" i="21"/>
  <c r="J27" i="21"/>
  <c r="J28" i="27"/>
  <c r="F27" i="21"/>
  <c r="Q26" i="21"/>
  <c r="M26" i="21"/>
  <c r="I26" i="21"/>
  <c r="E26" i="27"/>
  <c r="E26" i="21"/>
  <c r="P25" i="21"/>
  <c r="P25" i="27"/>
  <c r="L25" i="21"/>
  <c r="H25" i="21"/>
  <c r="D25" i="21"/>
  <c r="O24" i="21"/>
  <c r="K24" i="21"/>
  <c r="G24" i="21"/>
  <c r="C24" i="21"/>
  <c r="N23" i="21"/>
  <c r="J23" i="21"/>
  <c r="J23" i="27"/>
  <c r="F23" i="21"/>
  <c r="Q22" i="21"/>
  <c r="M22" i="21"/>
  <c r="I22" i="21"/>
  <c r="E22" i="21"/>
  <c r="P21" i="27"/>
  <c r="P21" i="21"/>
  <c r="P19" i="20"/>
  <c r="P19" i="24" s="1"/>
  <c r="L21" i="21"/>
  <c r="L21" i="27"/>
  <c r="H21" i="21"/>
  <c r="D21" i="21"/>
  <c r="D21" i="27"/>
  <c r="O20" i="21"/>
  <c r="O19" i="20"/>
  <c r="K20" i="21"/>
  <c r="K19" i="20"/>
  <c r="G20" i="21"/>
  <c r="G19" i="20"/>
  <c r="G19" i="24" s="1"/>
  <c r="C20" i="21"/>
  <c r="C19" i="20"/>
  <c r="C19" i="24" s="1"/>
  <c r="L19" i="20"/>
  <c r="L19" i="24" s="1"/>
  <c r="D19" i="20"/>
  <c r="G16" i="20"/>
  <c r="E12" i="27"/>
  <c r="P7" i="27"/>
  <c r="J5" i="27"/>
  <c r="I4" i="20"/>
  <c r="L31" i="21"/>
  <c r="H18" i="21"/>
  <c r="O17" i="21"/>
  <c r="I17" i="21"/>
  <c r="K15" i="21"/>
  <c r="C15" i="21"/>
  <c r="G11" i="21"/>
  <c r="N10" i="21"/>
  <c r="C7" i="21"/>
  <c r="J6" i="21"/>
  <c r="I30" i="25"/>
  <c r="I29" i="22"/>
  <c r="I29" i="25" s="1"/>
  <c r="O24" i="25"/>
  <c r="N23" i="25"/>
  <c r="M22" i="25"/>
  <c r="M22" i="28" s="1"/>
  <c r="L21" i="25"/>
  <c r="K20" i="25"/>
  <c r="F10" i="25"/>
  <c r="E9" i="25"/>
  <c r="D8" i="25"/>
  <c r="C7" i="25"/>
  <c r="Q5" i="25"/>
  <c r="O4" i="22"/>
  <c r="G4" i="22"/>
  <c r="P28" i="26"/>
  <c r="O24" i="27"/>
  <c r="E24" i="27"/>
  <c r="P9" i="27"/>
  <c r="P23" i="28"/>
  <c r="N29" i="8"/>
  <c r="N29" i="12" s="1"/>
  <c r="J29" i="8"/>
  <c r="J29" i="12" s="1"/>
  <c r="F29" i="8"/>
  <c r="B29" i="8"/>
  <c r="N19" i="8"/>
  <c r="J19" i="8"/>
  <c r="J19" i="12" s="1"/>
  <c r="F19" i="8"/>
  <c r="B19" i="8"/>
  <c r="N16" i="8"/>
  <c r="J16" i="8"/>
  <c r="J16" i="12" s="1"/>
  <c r="F16" i="8"/>
  <c r="F16" i="12" s="1"/>
  <c r="B16" i="8"/>
  <c r="N4" i="8"/>
  <c r="N4" i="12" s="1"/>
  <c r="J4" i="8"/>
  <c r="J4" i="12" s="1"/>
  <c r="F4" i="8"/>
  <c r="F4" i="12" s="1"/>
  <c r="B4" i="8"/>
  <c r="O29" i="9"/>
  <c r="O29" i="13" s="1"/>
  <c r="K29" i="9"/>
  <c r="K29" i="13" s="1"/>
  <c r="G29" i="9"/>
  <c r="G29" i="13" s="1"/>
  <c r="C29" i="9"/>
  <c r="O19" i="9"/>
  <c r="K19" i="9"/>
  <c r="K19" i="13" s="1"/>
  <c r="G19" i="9"/>
  <c r="C19" i="9"/>
  <c r="O16" i="9"/>
  <c r="K16" i="9"/>
  <c r="G16" i="9"/>
  <c r="C16" i="9"/>
  <c r="C4" i="9"/>
  <c r="C4" i="13" s="1"/>
  <c r="E29" i="11"/>
  <c r="E19" i="11"/>
  <c r="E19" i="14" s="1"/>
  <c r="E16" i="11"/>
  <c r="E4" i="11"/>
  <c r="E29" i="18"/>
  <c r="Q19" i="18"/>
  <c r="M19" i="18"/>
  <c r="I19" i="18"/>
  <c r="E19" i="18"/>
  <c r="N16" i="18"/>
  <c r="J16" i="18"/>
  <c r="F16" i="18"/>
  <c r="F19" i="19"/>
  <c r="G16" i="19"/>
  <c r="J12" i="26"/>
  <c r="G4" i="19"/>
  <c r="E33" i="27"/>
  <c r="P32" i="27"/>
  <c r="D32" i="27"/>
  <c r="K31" i="27"/>
  <c r="J30" i="27"/>
  <c r="F29" i="20"/>
  <c r="F29" i="24" s="1"/>
  <c r="P28" i="27"/>
  <c r="D28" i="27"/>
  <c r="K26" i="27"/>
  <c r="J25" i="27"/>
  <c r="G22" i="27"/>
  <c r="E20" i="27"/>
  <c r="E19" i="20"/>
  <c r="F16" i="20"/>
  <c r="J9" i="27"/>
  <c r="F4" i="20"/>
  <c r="F4" i="24" s="1"/>
  <c r="E33" i="21"/>
  <c r="D32" i="21"/>
  <c r="C31" i="21"/>
  <c r="P27" i="21"/>
  <c r="O26" i="21"/>
  <c r="K22" i="21"/>
  <c r="G18" i="21"/>
  <c r="C14" i="21"/>
  <c r="N9" i="21"/>
  <c r="J5" i="21"/>
  <c r="N32" i="25"/>
  <c r="J32" i="25"/>
  <c r="J32" i="28" s="1"/>
  <c r="F32" i="25"/>
  <c r="Q31" i="25"/>
  <c r="M31" i="25"/>
  <c r="M31" i="28" s="1"/>
  <c r="I31" i="25"/>
  <c r="E31" i="25"/>
  <c r="E31" i="28" s="1"/>
  <c r="P30" i="25"/>
  <c r="P30" i="28" s="1"/>
  <c r="L30" i="25"/>
  <c r="H30" i="25"/>
  <c r="D30" i="25"/>
  <c r="D29" i="22"/>
  <c r="I24" i="25"/>
  <c r="H23" i="25"/>
  <c r="G22" i="25"/>
  <c r="F21" i="25"/>
  <c r="E20" i="25"/>
  <c r="E20" i="28" s="1"/>
  <c r="E19" i="22"/>
  <c r="O17" i="25"/>
  <c r="O16" i="22"/>
  <c r="K17" i="25"/>
  <c r="K17" i="28" s="1"/>
  <c r="K16" i="22"/>
  <c r="G17" i="25"/>
  <c r="G16" i="22"/>
  <c r="C17" i="25"/>
  <c r="C16" i="22"/>
  <c r="H16" i="22"/>
  <c r="Q10" i="25"/>
  <c r="P9" i="25"/>
  <c r="P9" i="28" s="1"/>
  <c r="O8" i="25"/>
  <c r="N7" i="25"/>
  <c r="M6" i="25"/>
  <c r="M6" i="28" s="1"/>
  <c r="P4" i="22"/>
  <c r="L5" i="25"/>
  <c r="L4" i="22"/>
  <c r="H4" i="22"/>
  <c r="D4" i="22"/>
  <c r="E20" i="26"/>
  <c r="B3" i="29"/>
  <c r="N3" i="30"/>
  <c r="J26" i="27"/>
  <c r="E25" i="27"/>
  <c r="P24" i="27"/>
  <c r="D24" i="27"/>
  <c r="K23" i="27"/>
  <c r="J22" i="27"/>
  <c r="E21" i="27"/>
  <c r="P20" i="27"/>
  <c r="L20" i="27"/>
  <c r="D20" i="27"/>
  <c r="J18" i="27"/>
  <c r="M17" i="27"/>
  <c r="E17" i="27"/>
  <c r="J14" i="27"/>
  <c r="E13" i="27"/>
  <c r="P12" i="27"/>
  <c r="D12" i="27"/>
  <c r="K11" i="27"/>
  <c r="J10" i="27"/>
  <c r="E9" i="27"/>
  <c r="P8" i="27"/>
  <c r="D8" i="27"/>
  <c r="O7" i="27"/>
  <c r="G7" i="27"/>
  <c r="J6" i="27"/>
  <c r="M5" i="27"/>
  <c r="I5" i="27"/>
  <c r="E5" i="27"/>
  <c r="G28" i="27"/>
  <c r="E9" i="35"/>
  <c r="E10" i="35"/>
  <c r="Q9" i="31"/>
  <c r="Q10" i="31"/>
  <c r="O8" i="35"/>
  <c r="P10" i="35"/>
  <c r="K8" i="35"/>
  <c r="L10" i="35"/>
  <c r="G8" i="35"/>
  <c r="H10" i="35"/>
  <c r="C8" i="35"/>
  <c r="D10" i="35"/>
  <c r="C8" i="34"/>
  <c r="D10" i="34"/>
  <c r="G8" i="33"/>
  <c r="H10" i="33"/>
  <c r="K8" i="32"/>
  <c r="L10" i="32"/>
  <c r="O8" i="31"/>
  <c r="P10" i="31"/>
  <c r="K8" i="31"/>
  <c r="L10" i="31"/>
  <c r="G8" i="31"/>
  <c r="C8" i="31"/>
  <c r="O8" i="30"/>
  <c r="P53" i="38"/>
  <c r="P40" i="37"/>
  <c r="L53" i="38"/>
  <c r="L40" i="37"/>
  <c r="L53" i="37"/>
  <c r="H53" i="38"/>
  <c r="H40" i="37"/>
  <c r="D53" i="38"/>
  <c r="D40" i="37"/>
  <c r="D53" i="37"/>
  <c r="P52" i="38"/>
  <c r="P39" i="37"/>
  <c r="L52" i="38"/>
  <c r="L39" i="37"/>
  <c r="L52" i="37"/>
  <c r="H52" i="38"/>
  <c r="H39" i="37"/>
  <c r="D52" i="38"/>
  <c r="D39" i="37"/>
  <c r="D52" i="37"/>
  <c r="P51" i="38"/>
  <c r="P51" i="39"/>
  <c r="P38" i="37"/>
  <c r="L51" i="38"/>
  <c r="L51" i="39"/>
  <c r="L38" i="37"/>
  <c r="L51" i="37"/>
  <c r="H51" i="38"/>
  <c r="H51" i="39"/>
  <c r="H38" i="37"/>
  <c r="D51" i="38"/>
  <c r="D51" i="39"/>
  <c r="D38" i="37"/>
  <c r="D51" i="37"/>
  <c r="P50" i="38"/>
  <c r="P50" i="39"/>
  <c r="P37" i="37"/>
  <c r="L50" i="38"/>
  <c r="L50" i="39"/>
  <c r="L37" i="37"/>
  <c r="L50" i="37"/>
  <c r="H50" i="38"/>
  <c r="H50" i="39"/>
  <c r="H37" i="37"/>
  <c r="D50" i="38"/>
  <c r="D50" i="39"/>
  <c r="D37" i="37"/>
  <c r="D50" i="37"/>
  <c r="P49" i="38"/>
  <c r="P49" i="39"/>
  <c r="P36" i="37"/>
  <c r="L49" i="38"/>
  <c r="L49" i="39"/>
  <c r="L36" i="37"/>
  <c r="L49" i="37"/>
  <c r="H49" i="38"/>
  <c r="H49" i="39"/>
  <c r="H36" i="37"/>
  <c r="D49" i="38"/>
  <c r="D49" i="39"/>
  <c r="D36" i="37"/>
  <c r="D49" i="37"/>
  <c r="P48" i="38"/>
  <c r="P48" i="39"/>
  <c r="P35" i="37"/>
  <c r="L48" i="38"/>
  <c r="L48" i="39"/>
  <c r="L35" i="37"/>
  <c r="L48" i="37"/>
  <c r="H48" i="38"/>
  <c r="H48" i="39"/>
  <c r="H35" i="37"/>
  <c r="D48" i="38"/>
  <c r="D48" i="39"/>
  <c r="D35" i="37"/>
  <c r="D48" i="37"/>
  <c r="P47" i="38"/>
  <c r="P34" i="37"/>
  <c r="L47" i="38"/>
  <c r="L34" i="37"/>
  <c r="L47" i="37"/>
  <c r="H47" i="38"/>
  <c r="H34" i="37"/>
  <c r="D47" i="38"/>
  <c r="D34" i="37"/>
  <c r="D47" i="37"/>
  <c r="P46" i="38"/>
  <c r="P46" i="37"/>
  <c r="P33" i="37"/>
  <c r="L46" i="38"/>
  <c r="L46" i="37"/>
  <c r="L33" i="37"/>
  <c r="H46" i="38"/>
  <c r="H46" i="37"/>
  <c r="H33" i="37"/>
  <c r="D46" i="38"/>
  <c r="D33" i="37"/>
  <c r="P45" i="38"/>
  <c r="P45" i="37"/>
  <c r="P32" i="37"/>
  <c r="L45" i="38"/>
  <c r="L45" i="37"/>
  <c r="L32" i="37"/>
  <c r="H45" i="38"/>
  <c r="H45" i="37"/>
  <c r="H32" i="37"/>
  <c r="D45" i="38"/>
  <c r="D32" i="37"/>
  <c r="P44" i="38"/>
  <c r="P44" i="39"/>
  <c r="L44" i="38"/>
  <c r="L44" i="39"/>
  <c r="H44" i="38"/>
  <c r="H44" i="39"/>
  <c r="D44" i="38"/>
  <c r="D44" i="39"/>
  <c r="M31" i="38"/>
  <c r="I31" i="38"/>
  <c r="E31" i="38"/>
  <c r="M8" i="33"/>
  <c r="N10" i="33"/>
  <c r="J10" i="33"/>
  <c r="E8" i="33"/>
  <c r="F10" i="33"/>
  <c r="M3" i="30"/>
  <c r="I3" i="30"/>
  <c r="E3" i="30"/>
  <c r="I44" i="38"/>
  <c r="Q45" i="37"/>
  <c r="Q46" i="37"/>
  <c r="I45" i="37"/>
  <c r="I46" i="37"/>
  <c r="Q53" i="37"/>
  <c r="M53" i="37"/>
  <c r="I53" i="37"/>
  <c r="E53" i="37"/>
  <c r="Q52" i="37"/>
  <c r="M52" i="37"/>
  <c r="I52" i="37"/>
  <c r="E52" i="37"/>
  <c r="Q47" i="37"/>
  <c r="M47" i="37"/>
  <c r="I47" i="37"/>
  <c r="E47" i="37"/>
  <c r="M46" i="37"/>
  <c r="E46" i="37"/>
  <c r="M45" i="37"/>
  <c r="E45" i="37"/>
  <c r="O45" i="37"/>
  <c r="O46" i="37"/>
  <c r="O47" i="37"/>
  <c r="O48" i="37"/>
  <c r="O49" i="37"/>
  <c r="O50" i="37"/>
  <c r="O51" i="37"/>
  <c r="O52" i="37"/>
  <c r="O53" i="37"/>
  <c r="K45" i="37"/>
  <c r="K46" i="37"/>
  <c r="K47" i="37"/>
  <c r="K48" i="37"/>
  <c r="K49" i="37"/>
  <c r="K50" i="37"/>
  <c r="K51" i="37"/>
  <c r="K52" i="37"/>
  <c r="K53" i="37"/>
  <c r="G45" i="37"/>
  <c r="G46" i="37"/>
  <c r="G47" i="37"/>
  <c r="G48" i="37"/>
  <c r="G49" i="37"/>
  <c r="G50" i="37"/>
  <c r="G51" i="37"/>
  <c r="G52" i="37"/>
  <c r="G53" i="37"/>
  <c r="C45" i="37"/>
  <c r="C46" i="37"/>
  <c r="C47" i="37"/>
  <c r="C48" i="37"/>
  <c r="C49" i="37"/>
  <c r="C50" i="37"/>
  <c r="C51" i="37"/>
  <c r="C52" i="37"/>
  <c r="C53" i="37"/>
  <c r="N45" i="37"/>
  <c r="N46" i="37"/>
  <c r="J45" i="37"/>
  <c r="J46" i="37"/>
  <c r="F45" i="37"/>
  <c r="F46" i="37"/>
  <c r="B45" i="37"/>
  <c r="B46" i="37"/>
  <c r="B47" i="37"/>
  <c r="Q51" i="37"/>
  <c r="M51" i="37"/>
  <c r="I51" i="37"/>
  <c r="E51" i="37"/>
  <c r="Q50" i="37"/>
  <c r="M50" i="37"/>
  <c r="I50" i="37"/>
  <c r="E50" i="37"/>
  <c r="Q49" i="37"/>
  <c r="M49" i="37"/>
  <c r="I49" i="37"/>
  <c r="E49" i="37"/>
  <c r="Q48" i="37"/>
  <c r="M48" i="37"/>
  <c r="I48" i="37"/>
  <c r="E48" i="37"/>
  <c r="K16" i="13" l="1"/>
  <c r="K29" i="24"/>
  <c r="K16" i="12"/>
  <c r="I19" i="12"/>
  <c r="P29" i="23"/>
  <c r="Q16" i="24"/>
  <c r="I19" i="13"/>
  <c r="I19" i="16" s="1"/>
  <c r="H29" i="12"/>
  <c r="H29" i="15" s="1"/>
  <c r="Q16" i="23"/>
  <c r="P29" i="24"/>
  <c r="Q16" i="13"/>
  <c r="D16" i="25"/>
  <c r="C16" i="13"/>
  <c r="E16" i="23"/>
  <c r="E16" i="26" s="1"/>
  <c r="C16" i="12"/>
  <c r="C17" i="16"/>
  <c r="G16" i="14"/>
  <c r="P29" i="13"/>
  <c r="O29" i="23"/>
  <c r="E19" i="24"/>
  <c r="E19" i="27" s="1"/>
  <c r="I4" i="23"/>
  <c r="K4" i="24"/>
  <c r="K4" i="27" s="1"/>
  <c r="G16" i="13"/>
  <c r="N29" i="23"/>
  <c r="N29" i="26" s="1"/>
  <c r="C19" i="13"/>
  <c r="K19" i="24"/>
  <c r="O19" i="23"/>
  <c r="O19" i="26" s="1"/>
  <c r="Q29" i="24"/>
  <c r="Q29" i="27" s="1"/>
  <c r="G29" i="24"/>
  <c r="G29" i="27" s="1"/>
  <c r="C19" i="12"/>
  <c r="C19" i="15" s="1"/>
  <c r="P16" i="23"/>
  <c r="P16" i="26" s="1"/>
  <c r="M4" i="14"/>
  <c r="M4" i="17" s="1"/>
  <c r="O16" i="13"/>
  <c r="O16" i="23"/>
  <c r="F19" i="12"/>
  <c r="M16" i="24"/>
  <c r="M16" i="27" s="1"/>
  <c r="J4" i="23"/>
  <c r="J4" i="26" s="1"/>
  <c r="P19" i="12"/>
  <c r="P19" i="15" s="1"/>
  <c r="H4" i="24"/>
  <c r="M4" i="12"/>
  <c r="M4" i="15" s="1"/>
  <c r="O19" i="24"/>
  <c r="P16" i="24"/>
  <c r="L19" i="13"/>
  <c r="G4" i="23"/>
  <c r="G4" i="26" s="1"/>
  <c r="P4" i="24"/>
  <c r="P4" i="27" s="1"/>
  <c r="C29" i="24"/>
  <c r="C29" i="27" s="1"/>
  <c r="G4" i="24"/>
  <c r="G4" i="27" s="1"/>
  <c r="I4" i="24"/>
  <c r="I4" i="27" s="1"/>
  <c r="C9" i="17"/>
  <c r="C20" i="17"/>
  <c r="C28" i="16"/>
  <c r="C5" i="16"/>
  <c r="C18" i="16"/>
  <c r="C6" i="26"/>
  <c r="C24" i="17"/>
  <c r="C13" i="15"/>
  <c r="C6" i="16"/>
  <c r="C20" i="26"/>
  <c r="C7" i="26"/>
  <c r="C23" i="27"/>
  <c r="C5" i="17"/>
  <c r="C30" i="17"/>
  <c r="M29" i="13"/>
  <c r="D19" i="24"/>
  <c r="D19" i="27" s="1"/>
  <c r="D4" i="24"/>
  <c r="P19" i="23"/>
  <c r="N16" i="14"/>
  <c r="D4" i="13"/>
  <c r="D4" i="16" s="1"/>
  <c r="N16" i="12"/>
  <c r="N16" i="15" s="1"/>
  <c r="E16" i="12"/>
  <c r="E16" i="15" s="1"/>
  <c r="I16" i="14"/>
  <c r="I16" i="17" s="1"/>
  <c r="Q4" i="23"/>
  <c r="Q4" i="26" s="1"/>
  <c r="J29" i="24"/>
  <c r="P16" i="13"/>
  <c r="C29" i="12"/>
  <c r="G16" i="24"/>
  <c r="G16" i="27" s="1"/>
  <c r="I4" i="12"/>
  <c r="L16" i="13"/>
  <c r="L16" i="16" s="1"/>
  <c r="B29" i="13"/>
  <c r="B29" i="16" s="1"/>
  <c r="L4" i="24"/>
  <c r="Q29" i="23"/>
  <c r="G16" i="25"/>
  <c r="Q4" i="24"/>
  <c r="D4" i="23"/>
  <c r="D4" i="26" s="1"/>
  <c r="C29" i="13"/>
  <c r="B29" i="12"/>
  <c r="B29" i="15" s="1"/>
  <c r="H19" i="24"/>
  <c r="H19" i="27" s="1"/>
  <c r="Q4" i="12"/>
  <c r="Q4" i="15" s="1"/>
  <c r="B4" i="14"/>
  <c r="N19" i="12"/>
  <c r="D29" i="25"/>
  <c r="D29" i="28" s="1"/>
  <c r="F16" i="24"/>
  <c r="F16" i="27" s="1"/>
  <c r="D29" i="24"/>
  <c r="D29" i="27" s="1"/>
  <c r="G19" i="14"/>
  <c r="G19" i="17" s="1"/>
  <c r="D29" i="23"/>
  <c r="D29" i="26" s="1"/>
  <c r="I16" i="13"/>
  <c r="I16" i="16" s="1"/>
  <c r="B4" i="13"/>
  <c r="M4" i="23"/>
  <c r="B4" i="12"/>
  <c r="I16" i="23"/>
  <c r="I16" i="26" s="1"/>
  <c r="Q4" i="13"/>
  <c r="Q4" i="16" s="1"/>
  <c r="L31" i="39"/>
  <c r="Q31" i="37"/>
  <c r="C28" i="26"/>
  <c r="C10" i="26"/>
  <c r="C21" i="26"/>
  <c r="C8" i="28"/>
  <c r="C11" i="26"/>
  <c r="C21" i="27"/>
  <c r="C30" i="28"/>
  <c r="C9" i="28"/>
  <c r="C9" i="27"/>
  <c r="C22" i="26"/>
  <c r="C11" i="27"/>
  <c r="C33" i="26"/>
  <c r="C5" i="27"/>
  <c r="C12" i="26"/>
  <c r="C24" i="26"/>
  <c r="B114" i="6"/>
  <c r="B144" i="6" s="1"/>
  <c r="C23" i="26"/>
  <c r="C22" i="28"/>
  <c r="C20" i="28"/>
  <c r="C25" i="26"/>
  <c r="C7" i="27"/>
  <c r="C5" i="26"/>
  <c r="C7" i="28"/>
  <c r="C6" i="27"/>
  <c r="C24" i="27"/>
  <c r="C5" i="28"/>
  <c r="C25" i="27"/>
  <c r="C24" i="28"/>
  <c r="C18" i="26"/>
  <c r="C26" i="27"/>
  <c r="C9" i="26"/>
  <c r="C12" i="27"/>
  <c r="C13" i="27"/>
  <c r="C18" i="27"/>
  <c r="C20" i="27"/>
  <c r="C8" i="27"/>
  <c r="C10" i="28"/>
  <c r="C33" i="27"/>
  <c r="C32" i="26"/>
  <c r="C21" i="28"/>
  <c r="C17" i="27"/>
  <c r="C23" i="28"/>
  <c r="C32" i="27"/>
  <c r="C31" i="28"/>
  <c r="C28" i="27"/>
  <c r="C22" i="27"/>
  <c r="C13" i="26"/>
  <c r="C30" i="27"/>
  <c r="C17" i="28"/>
  <c r="C31" i="27"/>
  <c r="C32" i="28"/>
  <c r="C14" i="27"/>
  <c r="C10" i="27"/>
  <c r="C14" i="26"/>
  <c r="C31" i="26"/>
  <c r="C26" i="26"/>
  <c r="C165" i="6"/>
  <c r="C162" i="6"/>
  <c r="C159" i="6"/>
  <c r="C163" i="6"/>
  <c r="C164" i="6"/>
  <c r="C161" i="6"/>
  <c r="C172" i="6"/>
  <c r="C158" i="6"/>
  <c r="C170" i="6"/>
  <c r="C171" i="6"/>
  <c r="C157" i="6"/>
  <c r="C155" i="6"/>
  <c r="C156" i="6"/>
  <c r="C154" i="6"/>
  <c r="C169" i="6"/>
  <c r="C168" i="6"/>
  <c r="C167" i="6"/>
  <c r="C153" i="6"/>
  <c r="C140" i="6"/>
  <c r="C135" i="6"/>
  <c r="C138" i="6"/>
  <c r="C139" i="6"/>
  <c r="C141" i="6"/>
  <c r="C137" i="6"/>
  <c r="C148" i="6"/>
  <c r="C146" i="6"/>
  <c r="C147" i="6"/>
  <c r="C133" i="6"/>
  <c r="C134" i="6"/>
  <c r="C131" i="6"/>
  <c r="C132" i="6"/>
  <c r="C145" i="6"/>
  <c r="C143" i="6"/>
  <c r="C144" i="6"/>
  <c r="C130" i="6"/>
  <c r="C129" i="6"/>
  <c r="M19" i="23"/>
  <c r="M19" i="26" s="1"/>
  <c r="F4" i="23"/>
  <c r="F4" i="26" s="1"/>
  <c r="N16" i="23"/>
  <c r="N16" i="26" s="1"/>
  <c r="J4" i="24"/>
  <c r="J4" i="27" s="1"/>
  <c r="H4" i="13"/>
  <c r="H4" i="16" s="1"/>
  <c r="H19" i="13"/>
  <c r="I19" i="24"/>
  <c r="K16" i="23"/>
  <c r="E29" i="13"/>
  <c r="E29" i="16" s="1"/>
  <c r="L16" i="24"/>
  <c r="L16" i="27" s="1"/>
  <c r="M4" i="13"/>
  <c r="M4" i="16" s="1"/>
  <c r="D27" i="13"/>
  <c r="D27" i="16" s="1"/>
  <c r="D27" i="12"/>
  <c r="M27" i="12"/>
  <c r="M27" i="13"/>
  <c r="G16" i="23"/>
  <c r="G16" i="26" s="1"/>
  <c r="M27" i="23"/>
  <c r="M27" i="26" s="1"/>
  <c r="M27" i="24"/>
  <c r="M27" i="27" s="1"/>
  <c r="O19" i="13"/>
  <c r="O19" i="16" s="1"/>
  <c r="E15" i="24"/>
  <c r="E15" i="27" s="1"/>
  <c r="E15" i="23"/>
  <c r="Q19" i="13"/>
  <c r="I29" i="12"/>
  <c r="I29" i="15" s="1"/>
  <c r="D19" i="13"/>
  <c r="D19" i="16" s="1"/>
  <c r="E4" i="12"/>
  <c r="M19" i="12"/>
  <c r="M19" i="15" s="1"/>
  <c r="N27" i="12"/>
  <c r="N27" i="13"/>
  <c r="N27" i="16" s="1"/>
  <c r="E29" i="23"/>
  <c r="E29" i="26" s="1"/>
  <c r="N19" i="13"/>
  <c r="N19" i="16" s="1"/>
  <c r="M16" i="12"/>
  <c r="M16" i="15" s="1"/>
  <c r="E29" i="12"/>
  <c r="E29" i="15" s="1"/>
  <c r="P27" i="13"/>
  <c r="P27" i="12"/>
  <c r="P27" i="15" s="1"/>
  <c r="N27" i="23"/>
  <c r="N27" i="26" s="1"/>
  <c r="N27" i="24"/>
  <c r="N27" i="27" s="1"/>
  <c r="C27" i="12"/>
  <c r="C27" i="15" s="1"/>
  <c r="C27" i="13"/>
  <c r="C27" i="16" s="1"/>
  <c r="L19" i="12"/>
  <c r="L19" i="15" s="1"/>
  <c r="I27" i="13"/>
  <c r="I27" i="12"/>
  <c r="I27" i="15" s="1"/>
  <c r="E27" i="12"/>
  <c r="E27" i="13"/>
  <c r="E27" i="16" s="1"/>
  <c r="E19" i="23"/>
  <c r="E19" i="26" s="1"/>
  <c r="D15" i="23"/>
  <c r="D15" i="26" s="1"/>
  <c r="D15" i="24"/>
  <c r="E19" i="13"/>
  <c r="E19" i="16" s="1"/>
  <c r="C16" i="23"/>
  <c r="C16" i="26" s="1"/>
  <c r="F16" i="23"/>
  <c r="F16" i="26" s="1"/>
  <c r="F3" i="19"/>
  <c r="F3" i="23" s="1"/>
  <c r="F19" i="23"/>
  <c r="F19" i="26" s="1"/>
  <c r="B16" i="10"/>
  <c r="B16" i="12"/>
  <c r="B16" i="15" s="1"/>
  <c r="Q27" i="13"/>
  <c r="Q27" i="16" s="1"/>
  <c r="Q27" i="12"/>
  <c r="Q27" i="15" s="1"/>
  <c r="F29" i="12"/>
  <c r="F29" i="15" s="1"/>
  <c r="L29" i="23"/>
  <c r="L29" i="26" s="1"/>
  <c r="I15" i="24"/>
  <c r="I15" i="27" s="1"/>
  <c r="I15" i="23"/>
  <c r="I15" i="26" s="1"/>
  <c r="M4" i="24"/>
  <c r="M4" i="27" s="1"/>
  <c r="I19" i="23"/>
  <c r="Q19" i="23"/>
  <c r="G15" i="23"/>
  <c r="G15" i="26" s="1"/>
  <c r="G15" i="24"/>
  <c r="G15" i="27" s="1"/>
  <c r="H27" i="23"/>
  <c r="H27" i="26" s="1"/>
  <c r="H27" i="24"/>
  <c r="H27" i="27" s="1"/>
  <c r="Q29" i="13"/>
  <c r="Q29" i="16" s="1"/>
  <c r="I16" i="12"/>
  <c r="F29" i="13"/>
  <c r="D29" i="13"/>
  <c r="D29" i="16" s="1"/>
  <c r="C4" i="23"/>
  <c r="C4" i="26" s="1"/>
  <c r="K4" i="23"/>
  <c r="K4" i="26" s="1"/>
  <c r="M19" i="13"/>
  <c r="M19" i="16" s="1"/>
  <c r="N4" i="21"/>
  <c r="N4" i="24"/>
  <c r="P4" i="13"/>
  <c r="G29" i="23"/>
  <c r="B19" i="13"/>
  <c r="B19" i="16" s="1"/>
  <c r="K27" i="12"/>
  <c r="K27" i="15" s="1"/>
  <c r="K27" i="13"/>
  <c r="K27" i="16" s="1"/>
  <c r="H15" i="23"/>
  <c r="H15" i="26" s="1"/>
  <c r="H15" i="24"/>
  <c r="H15" i="27" s="1"/>
  <c r="L16" i="12"/>
  <c r="P15" i="23"/>
  <c r="P15" i="26" s="1"/>
  <c r="P15" i="24"/>
  <c r="P15" i="27" s="1"/>
  <c r="M29" i="12"/>
  <c r="M29" i="15" s="1"/>
  <c r="H16" i="12"/>
  <c r="H16" i="15" s="1"/>
  <c r="J15" i="24"/>
  <c r="J15" i="23"/>
  <c r="L27" i="23"/>
  <c r="L27" i="24"/>
  <c r="L27" i="27" s="1"/>
  <c r="O19" i="12"/>
  <c r="G27" i="24"/>
  <c r="G27" i="27" s="1"/>
  <c r="G27" i="23"/>
  <c r="G27" i="26" s="1"/>
  <c r="L4" i="13"/>
  <c r="L4" i="16" s="1"/>
  <c r="K4" i="12"/>
  <c r="P4" i="23"/>
  <c r="P4" i="26" s="1"/>
  <c r="K29" i="23"/>
  <c r="K29" i="26" s="1"/>
  <c r="G4" i="12"/>
  <c r="G4" i="15" s="1"/>
  <c r="B47" i="6"/>
  <c r="B58" i="6" s="1"/>
  <c r="B100" i="6"/>
  <c r="B121" i="6" s="1"/>
  <c r="O15" i="23"/>
  <c r="O15" i="24"/>
  <c r="O15" i="27" s="1"/>
  <c r="E29" i="24"/>
  <c r="E29" i="27" s="1"/>
  <c r="K27" i="23"/>
  <c r="K27" i="26" s="1"/>
  <c r="K27" i="24"/>
  <c r="K27" i="27" s="1"/>
  <c r="B27" i="12"/>
  <c r="B27" i="15" s="1"/>
  <c r="B27" i="13"/>
  <c r="B27" i="16" s="1"/>
  <c r="Q19" i="24"/>
  <c r="K15" i="23"/>
  <c r="K15" i="24"/>
  <c r="K15" i="27" s="1"/>
  <c r="P27" i="23"/>
  <c r="P27" i="26" s="1"/>
  <c r="P27" i="24"/>
  <c r="P27" i="27" s="1"/>
  <c r="P16" i="12"/>
  <c r="P16" i="15" s="1"/>
  <c r="F4" i="13"/>
  <c r="L29" i="13"/>
  <c r="L15" i="23"/>
  <c r="L15" i="24"/>
  <c r="L15" i="27" s="1"/>
  <c r="J27" i="12"/>
  <c r="J27" i="15" s="1"/>
  <c r="J27" i="13"/>
  <c r="J27" i="16" s="1"/>
  <c r="E16" i="24"/>
  <c r="D16" i="12"/>
  <c r="D16" i="15" s="1"/>
  <c r="M15" i="23"/>
  <c r="M15" i="24"/>
  <c r="M15" i="27" s="1"/>
  <c r="D19" i="23"/>
  <c r="N15" i="23"/>
  <c r="N15" i="26" s="1"/>
  <c r="N15" i="24"/>
  <c r="N15" i="27" s="1"/>
  <c r="F27" i="23"/>
  <c r="F27" i="26" s="1"/>
  <c r="F27" i="24"/>
  <c r="F27" i="27" s="1"/>
  <c r="C29" i="23"/>
  <c r="C29" i="26" s="1"/>
  <c r="J16" i="23"/>
  <c r="J16" i="26" s="1"/>
  <c r="G4" i="13"/>
  <c r="N4" i="23"/>
  <c r="H19" i="12"/>
  <c r="H19" i="15" s="1"/>
  <c r="L4" i="12"/>
  <c r="L4" i="15" s="1"/>
  <c r="I16" i="24"/>
  <c r="I16" i="27" s="1"/>
  <c r="H16" i="13"/>
  <c r="H16" i="16" s="1"/>
  <c r="L29" i="12"/>
  <c r="M19" i="21"/>
  <c r="M19" i="24"/>
  <c r="M19" i="27" s="1"/>
  <c r="E27" i="23"/>
  <c r="E27" i="26" s="1"/>
  <c r="E27" i="24"/>
  <c r="E27" i="27" s="1"/>
  <c r="G19" i="13"/>
  <c r="G19" i="16" s="1"/>
  <c r="Q15" i="23"/>
  <c r="Q15" i="26" s="1"/>
  <c r="Q15" i="24"/>
  <c r="Q15" i="27" s="1"/>
  <c r="M16" i="23"/>
  <c r="M16" i="26" s="1"/>
  <c r="H19" i="23"/>
  <c r="O27" i="24"/>
  <c r="O27" i="27" s="1"/>
  <c r="O27" i="23"/>
  <c r="O27" i="26" s="1"/>
  <c r="Q19" i="12"/>
  <c r="Q19" i="15" s="1"/>
  <c r="J27" i="24"/>
  <c r="J27" i="27" s="1"/>
  <c r="J27" i="23"/>
  <c r="J27" i="26" s="1"/>
  <c r="N4" i="13"/>
  <c r="Q16" i="12"/>
  <c r="Q16" i="15" s="1"/>
  <c r="L27" i="13"/>
  <c r="L27" i="16" s="1"/>
  <c r="L27" i="12"/>
  <c r="L27" i="15" s="1"/>
  <c r="K4" i="13"/>
  <c r="K4" i="16" s="1"/>
  <c r="I29" i="13"/>
  <c r="I29" i="16" s="1"/>
  <c r="J16" i="24"/>
  <c r="J16" i="27" s="1"/>
  <c r="H29" i="13"/>
  <c r="Q27" i="23"/>
  <c r="Q27" i="26" s="1"/>
  <c r="Q27" i="24"/>
  <c r="K19" i="23"/>
  <c r="K19" i="26" s="1"/>
  <c r="F15" i="23"/>
  <c r="F15" i="26" s="1"/>
  <c r="F15" i="24"/>
  <c r="F15" i="27" s="1"/>
  <c r="G27" i="13"/>
  <c r="G27" i="16" s="1"/>
  <c r="G27" i="12"/>
  <c r="O27" i="13"/>
  <c r="O27" i="16" s="1"/>
  <c r="O27" i="12"/>
  <c r="B19" i="12"/>
  <c r="B19" i="15" s="1"/>
  <c r="I27" i="23"/>
  <c r="I27" i="24"/>
  <c r="I27" i="27" s="1"/>
  <c r="D27" i="23"/>
  <c r="D27" i="26" s="1"/>
  <c r="D27" i="24"/>
  <c r="D27" i="27" s="1"/>
  <c r="L29" i="24"/>
  <c r="L19" i="23"/>
  <c r="L19" i="26" s="1"/>
  <c r="C15" i="24"/>
  <c r="C15" i="27" s="1"/>
  <c r="C15" i="23"/>
  <c r="C15" i="26" s="1"/>
  <c r="F27" i="13"/>
  <c r="F27" i="12"/>
  <c r="F27" i="15" s="1"/>
  <c r="F19" i="13"/>
  <c r="F19" i="16" s="1"/>
  <c r="Q29" i="12"/>
  <c r="H27" i="13"/>
  <c r="H27" i="16" s="1"/>
  <c r="H27" i="12"/>
  <c r="H27" i="15" s="1"/>
  <c r="C27" i="24"/>
  <c r="C27" i="27" s="1"/>
  <c r="C27" i="23"/>
  <c r="C27" i="26" s="1"/>
  <c r="L16" i="23"/>
  <c r="L16" i="15"/>
  <c r="M16" i="13"/>
  <c r="M16" i="16" s="1"/>
  <c r="F19" i="24"/>
  <c r="F19" i="27" s="1"/>
  <c r="E16" i="13"/>
  <c r="N16" i="21"/>
  <c r="N16" i="24"/>
  <c r="N16" i="27" s="1"/>
  <c r="D4" i="12"/>
  <c r="D4" i="15" s="1"/>
  <c r="D29" i="12"/>
  <c r="D29" i="15" s="1"/>
  <c r="G19" i="12"/>
  <c r="G19" i="15" s="1"/>
  <c r="D19" i="12"/>
  <c r="M31" i="39"/>
  <c r="M31" i="37"/>
  <c r="N19" i="25"/>
  <c r="N19" i="28" s="1"/>
  <c r="C16" i="25"/>
  <c r="C16" i="28" s="1"/>
  <c r="C19" i="14"/>
  <c r="C19" i="17" s="1"/>
  <c r="J6" i="15"/>
  <c r="J8" i="15"/>
  <c r="J10" i="15"/>
  <c r="J12" i="15"/>
  <c r="J14" i="15"/>
  <c r="N9" i="26"/>
  <c r="N21" i="27"/>
  <c r="N33" i="27"/>
  <c r="J5" i="15"/>
  <c r="J7" i="15"/>
  <c r="J9" i="15"/>
  <c r="J11" i="15"/>
  <c r="J13" i="15"/>
  <c r="J15" i="15"/>
  <c r="N23" i="26"/>
  <c r="N10" i="26"/>
  <c r="Q31" i="26"/>
  <c r="N30" i="27"/>
  <c r="Q18" i="27"/>
  <c r="Q5" i="27"/>
  <c r="N14" i="27"/>
  <c r="Q25" i="27"/>
  <c r="O17" i="28"/>
  <c r="O24" i="28"/>
  <c r="O25" i="26"/>
  <c r="O6" i="26"/>
  <c r="O17" i="26"/>
  <c r="F24" i="28"/>
  <c r="I28" i="26"/>
  <c r="O25" i="27"/>
  <c r="I20" i="26"/>
  <c r="O23" i="27"/>
  <c r="I29" i="28"/>
  <c r="F32" i="26"/>
  <c r="O8" i="26"/>
  <c r="F6" i="26"/>
  <c r="O30" i="27"/>
  <c r="O33" i="27"/>
  <c r="O14" i="26"/>
  <c r="I18" i="26"/>
  <c r="O30" i="28"/>
  <c r="F21" i="28"/>
  <c r="F10" i="28"/>
  <c r="O32" i="26"/>
  <c r="O20" i="26"/>
  <c r="O12" i="26"/>
  <c r="O8" i="28"/>
  <c r="O7" i="26"/>
  <c r="I24" i="28"/>
  <c r="O16" i="27"/>
  <c r="O18" i="27"/>
  <c r="O10" i="26"/>
  <c r="F8" i="26"/>
  <c r="Q9" i="27"/>
  <c r="Q17" i="27"/>
  <c r="Q10" i="28"/>
  <c r="Q31" i="28"/>
  <c r="N23" i="27"/>
  <c r="N28" i="27"/>
  <c r="Q13" i="26"/>
  <c r="N28" i="26"/>
  <c r="N20" i="28"/>
  <c r="Q23" i="28"/>
  <c r="N8" i="27"/>
  <c r="N11" i="26"/>
  <c r="N5" i="27"/>
  <c r="Q32" i="28"/>
  <c r="Q5" i="28"/>
  <c r="N23" i="28"/>
  <c r="Q11" i="27"/>
  <c r="Q14" i="26"/>
  <c r="N5" i="28"/>
  <c r="N13" i="26"/>
  <c r="N30" i="28"/>
  <c r="N18" i="27"/>
  <c r="Q21" i="27"/>
  <c r="N32" i="28"/>
  <c r="Q22" i="27"/>
  <c r="H30" i="26"/>
  <c r="Q9" i="28"/>
  <c r="N20" i="27"/>
  <c r="Q30" i="27"/>
  <c r="N22" i="26"/>
  <c r="N24" i="28"/>
  <c r="N14" i="26"/>
  <c r="N12" i="27"/>
  <c r="N17" i="27"/>
  <c r="N10" i="27"/>
  <c r="N11" i="27"/>
  <c r="Q8" i="28"/>
  <c r="N26" i="27"/>
  <c r="N7" i="28"/>
  <c r="Q27" i="27"/>
  <c r="Q17" i="26"/>
  <c r="N9" i="27"/>
  <c r="N32" i="26"/>
  <c r="Q10" i="27"/>
  <c r="Q14" i="27"/>
  <c r="N18" i="26"/>
  <c r="Q26" i="26"/>
  <c r="N24" i="27"/>
  <c r="N7" i="26"/>
  <c r="N22" i="27"/>
  <c r="Q33" i="27"/>
  <c r="Q7" i="27"/>
  <c r="Q10" i="26"/>
  <c r="Q25" i="26"/>
  <c r="N32" i="27"/>
  <c r="Q13" i="27"/>
  <c r="N13" i="27"/>
  <c r="Q17" i="28"/>
  <c r="Q23" i="27"/>
  <c r="Q28" i="27"/>
  <c r="N5" i="26"/>
  <c r="Q8" i="26"/>
  <c r="O26" i="26"/>
  <c r="K9" i="17"/>
  <c r="L24" i="16"/>
  <c r="L24" i="15"/>
  <c r="K20" i="16"/>
  <c r="K22" i="16"/>
  <c r="K24" i="16"/>
  <c r="K26" i="16"/>
  <c r="L11" i="15"/>
  <c r="L10" i="17"/>
  <c r="L33" i="15"/>
  <c r="L18" i="15"/>
  <c r="L5" i="16"/>
  <c r="L25" i="15"/>
  <c r="L8" i="17"/>
  <c r="L6" i="16"/>
  <c r="L7" i="16"/>
  <c r="L12" i="16"/>
  <c r="L26" i="16"/>
  <c r="L30" i="16"/>
  <c r="L31" i="16"/>
  <c r="L22" i="17"/>
  <c r="O23" i="17"/>
  <c r="K20" i="17"/>
  <c r="L21" i="17"/>
  <c r="L13" i="16"/>
  <c r="K9" i="16"/>
  <c r="K11" i="16"/>
  <c r="K13" i="16"/>
  <c r="K15" i="16"/>
  <c r="K31" i="16"/>
  <c r="K33" i="16"/>
  <c r="K7" i="17"/>
  <c r="K17" i="17"/>
  <c r="K32" i="17"/>
  <c r="L7" i="15"/>
  <c r="L6" i="17"/>
  <c r="L26" i="15"/>
  <c r="L14" i="15"/>
  <c r="K28" i="16"/>
  <c r="K17" i="16"/>
  <c r="L9" i="16"/>
  <c r="L25" i="16"/>
  <c r="L20" i="17"/>
  <c r="L12" i="15"/>
  <c r="K18" i="16"/>
  <c r="K8" i="17"/>
  <c r="L13" i="15"/>
  <c r="L21" i="15"/>
  <c r="L11" i="16"/>
  <c r="L15" i="16"/>
  <c r="L21" i="16"/>
  <c r="L17" i="15"/>
  <c r="L24" i="17"/>
  <c r="L5" i="15"/>
  <c r="L8" i="16"/>
  <c r="L29" i="15"/>
  <c r="K21" i="16"/>
  <c r="K23" i="16"/>
  <c r="K25" i="16"/>
  <c r="L9" i="17"/>
  <c r="L22" i="15"/>
  <c r="L10" i="15"/>
  <c r="L31" i="15"/>
  <c r="O30" i="16"/>
  <c r="O32" i="16"/>
  <c r="O6" i="17"/>
  <c r="O31" i="17"/>
  <c r="O24" i="15"/>
  <c r="E9" i="15"/>
  <c r="O20" i="16"/>
  <c r="O22" i="16"/>
  <c r="O24" i="16"/>
  <c r="O26" i="16"/>
  <c r="O6" i="15"/>
  <c r="O30" i="15"/>
  <c r="O31" i="16"/>
  <c r="O33" i="16"/>
  <c r="O17" i="17"/>
  <c r="O17" i="15"/>
  <c r="O21" i="16"/>
  <c r="O23" i="16"/>
  <c r="O25" i="16"/>
  <c r="O22" i="15"/>
  <c r="Q9" i="26"/>
  <c r="N12" i="26"/>
  <c r="E31" i="37"/>
  <c r="K7" i="28"/>
  <c r="Q8" i="27"/>
  <c r="Q26" i="27"/>
  <c r="N9" i="28"/>
  <c r="N26" i="26"/>
  <c r="Q30" i="28"/>
  <c r="H26" i="27"/>
  <c r="N22" i="28"/>
  <c r="Q23" i="26"/>
  <c r="N21" i="26"/>
  <c r="N31" i="28"/>
  <c r="E29" i="10"/>
  <c r="H17" i="27"/>
  <c r="Q22" i="26"/>
  <c r="N31" i="26"/>
  <c r="Q20" i="27"/>
  <c r="G17" i="27"/>
  <c r="P23" i="27"/>
  <c r="N31" i="27"/>
  <c r="O16" i="26"/>
  <c r="E18" i="27"/>
  <c r="P17" i="28"/>
  <c r="N10" i="28"/>
  <c r="N25" i="27"/>
  <c r="O30" i="26"/>
  <c r="N8" i="28"/>
  <c r="O5" i="26"/>
  <c r="Q7" i="26"/>
  <c r="Q22" i="28"/>
  <c r="O17" i="27"/>
  <c r="P7" i="26"/>
  <c r="H17" i="26"/>
  <c r="N24" i="26"/>
  <c r="Q32" i="27"/>
  <c r="N25" i="26"/>
  <c r="O16" i="25"/>
  <c r="O16" i="28" s="1"/>
  <c r="K19" i="14"/>
  <c r="K19" i="17" s="1"/>
  <c r="H16" i="25"/>
  <c r="H16" i="28" s="1"/>
  <c r="K29" i="14"/>
  <c r="K29" i="17" s="1"/>
  <c r="L16" i="14"/>
  <c r="L16" i="17" s="1"/>
  <c r="I16" i="25"/>
  <c r="I16" i="28" s="1"/>
  <c r="M29" i="14"/>
  <c r="M29" i="17" s="1"/>
  <c r="O19" i="25"/>
  <c r="O19" i="28" s="1"/>
  <c r="K16" i="25"/>
  <c r="K16" i="28" s="1"/>
  <c r="O3" i="9"/>
  <c r="O3" i="13" s="1"/>
  <c r="D16" i="26"/>
  <c r="H4" i="10"/>
  <c r="P29" i="26"/>
  <c r="L19" i="14"/>
  <c r="L19" i="17" s="1"/>
  <c r="C29" i="25"/>
  <c r="C29" i="28" s="1"/>
  <c r="Q29" i="14"/>
  <c r="Q29" i="17" s="1"/>
  <c r="H14" i="26"/>
  <c r="E20" i="16"/>
  <c r="O32" i="17"/>
  <c r="D6" i="26"/>
  <c r="P13" i="27"/>
  <c r="O26" i="27"/>
  <c r="Q12" i="26"/>
  <c r="E30" i="28"/>
  <c r="E3" i="9"/>
  <c r="E3" i="13" s="1"/>
  <c r="I31" i="37"/>
  <c r="F33" i="26"/>
  <c r="Q16" i="14"/>
  <c r="Q16" i="17" s="1"/>
  <c r="G21" i="28"/>
  <c r="Q19" i="14"/>
  <c r="Q19" i="17" s="1"/>
  <c r="O22" i="27"/>
  <c r="H31" i="28"/>
  <c r="L9" i="28"/>
  <c r="E6" i="16"/>
  <c r="I32" i="26"/>
  <c r="E26" i="15"/>
  <c r="D18" i="27"/>
  <c r="M29" i="27"/>
  <c r="Q16" i="25"/>
  <c r="Q16" i="28" s="1"/>
  <c r="E25" i="16"/>
  <c r="E23" i="17"/>
  <c r="E6" i="17"/>
  <c r="E22" i="16"/>
  <c r="E7" i="17"/>
  <c r="E6" i="15"/>
  <c r="E13" i="15"/>
  <c r="E8" i="16"/>
  <c r="E25" i="15"/>
  <c r="I24" i="16"/>
  <c r="I22" i="16"/>
  <c r="I21" i="17"/>
  <c r="I6" i="17"/>
  <c r="I33" i="16"/>
  <c r="I20" i="15"/>
  <c r="I12" i="15"/>
  <c r="I21" i="16"/>
  <c r="I32" i="16"/>
  <c r="I25" i="27"/>
  <c r="I24" i="27"/>
  <c r="I11" i="26"/>
  <c r="I20" i="17"/>
  <c r="E8" i="17"/>
  <c r="E31" i="17"/>
  <c r="G21" i="16"/>
  <c r="G24" i="16"/>
  <c r="G26" i="16"/>
  <c r="I31" i="17"/>
  <c r="E23" i="16"/>
  <c r="E5" i="15"/>
  <c r="I6" i="16"/>
  <c r="I7" i="16"/>
  <c r="I26" i="15"/>
  <c r="I23" i="16"/>
  <c r="M25" i="27"/>
  <c r="I20" i="27"/>
  <c r="M31" i="26"/>
  <c r="I5" i="28"/>
  <c r="I10" i="27"/>
  <c r="H13" i="27"/>
  <c r="Q16" i="26"/>
  <c r="I32" i="27"/>
  <c r="I10" i="28"/>
  <c r="M17" i="28"/>
  <c r="I18" i="27"/>
  <c r="E9" i="17"/>
  <c r="E20" i="17"/>
  <c r="E28" i="16"/>
  <c r="H11" i="15"/>
  <c r="H30" i="17"/>
  <c r="I11" i="15"/>
  <c r="H21" i="17"/>
  <c r="H5" i="16"/>
  <c r="H8" i="16"/>
  <c r="E20" i="15"/>
  <c r="I19" i="15"/>
  <c r="H31" i="15"/>
  <c r="H33" i="15"/>
  <c r="I30" i="27"/>
  <c r="D18" i="26"/>
  <c r="I23" i="28"/>
  <c r="D9" i="26"/>
  <c r="D22" i="26"/>
  <c r="H26" i="26"/>
  <c r="I22" i="17"/>
  <c r="H10" i="15"/>
  <c r="M24" i="27"/>
  <c r="E7" i="16"/>
  <c r="E10" i="16"/>
  <c r="E31" i="16"/>
  <c r="I13" i="27"/>
  <c r="I33" i="27"/>
  <c r="E19" i="17"/>
  <c r="I30" i="28"/>
  <c r="I6" i="27"/>
  <c r="I28" i="27"/>
  <c r="G20" i="16"/>
  <c r="G22" i="16"/>
  <c r="G23" i="16"/>
  <c r="G25" i="16"/>
  <c r="E24" i="16"/>
  <c r="G22" i="15"/>
  <c r="I23" i="17"/>
  <c r="I5" i="16"/>
  <c r="I31" i="16"/>
  <c r="M10" i="28"/>
  <c r="M23" i="26"/>
  <c r="I9" i="16"/>
  <c r="I25" i="15"/>
  <c r="H18" i="15"/>
  <c r="M9" i="28"/>
  <c r="I9" i="27"/>
  <c r="M13" i="27"/>
  <c r="I21" i="27"/>
  <c r="D30" i="28"/>
  <c r="M33" i="27"/>
  <c r="D5" i="27"/>
  <c r="I26" i="27"/>
  <c r="M30" i="28"/>
  <c r="I24" i="17"/>
  <c r="I20" i="28"/>
  <c r="F6" i="27"/>
  <c r="M9" i="27"/>
  <c r="I17" i="27"/>
  <c r="M21" i="27"/>
  <c r="M28" i="26"/>
  <c r="I31" i="28"/>
  <c r="I8" i="27"/>
  <c r="M12" i="27"/>
  <c r="I22" i="27"/>
  <c r="D8" i="28"/>
  <c r="D25" i="27"/>
  <c r="I5" i="26"/>
  <c r="I13" i="26"/>
  <c r="D30" i="26"/>
  <c r="M6" i="27"/>
  <c r="D13" i="27"/>
  <c r="M17" i="26"/>
  <c r="M22" i="26"/>
  <c r="M25" i="26"/>
  <c r="I7" i="27"/>
  <c r="M11" i="27"/>
  <c r="I10" i="26"/>
  <c r="D13" i="26"/>
  <c r="M14" i="26"/>
  <c r="E22" i="17"/>
  <c r="D7" i="28"/>
  <c r="Q29" i="25"/>
  <c r="Q29" i="28" s="1"/>
  <c r="L29" i="25"/>
  <c r="D7" i="27"/>
  <c r="I30" i="16"/>
  <c r="H9" i="15"/>
  <c r="H25" i="15"/>
  <c r="L24" i="28"/>
  <c r="I8" i="15"/>
  <c r="Q29" i="26"/>
  <c r="H24" i="16"/>
  <c r="I21" i="15"/>
  <c r="I10" i="17"/>
  <c r="H20" i="17"/>
  <c r="H24" i="17"/>
  <c r="I26" i="16"/>
  <c r="I22" i="15"/>
  <c r="M3" i="11"/>
  <c r="M3" i="14" s="1"/>
  <c r="M3" i="17" s="1"/>
  <c r="E32" i="17"/>
  <c r="E30" i="16"/>
  <c r="H24" i="15"/>
  <c r="I18" i="15"/>
  <c r="H7" i="15"/>
  <c r="H15" i="15"/>
  <c r="H23" i="15"/>
  <c r="H30" i="16"/>
  <c r="H9" i="17"/>
  <c r="H10" i="17"/>
  <c r="F16" i="14"/>
  <c r="F16" i="17" s="1"/>
  <c r="H10" i="16"/>
  <c r="H12" i="16"/>
  <c r="H14" i="16"/>
  <c r="H20" i="16"/>
  <c r="E28" i="15"/>
  <c r="H32" i="16"/>
  <c r="I13" i="15"/>
  <c r="H17" i="15"/>
  <c r="H30" i="15"/>
  <c r="H32" i="15"/>
  <c r="H26" i="16"/>
  <c r="I23" i="15"/>
  <c r="H31" i="16"/>
  <c r="E17" i="15"/>
  <c r="H22" i="17"/>
  <c r="B29" i="14"/>
  <c r="B29" i="17" s="1"/>
  <c r="I6" i="15"/>
  <c r="I9" i="15"/>
  <c r="I10" i="15"/>
  <c r="I14" i="15"/>
  <c r="H28" i="15"/>
  <c r="E21" i="17"/>
  <c r="H8" i="15"/>
  <c r="I17" i="17"/>
  <c r="H32" i="17"/>
  <c r="D22" i="27"/>
  <c r="D26" i="27"/>
  <c r="D5" i="26"/>
  <c r="D17" i="26"/>
  <c r="G9" i="16"/>
  <c r="G10" i="16"/>
  <c r="G11" i="16"/>
  <c r="G12" i="16"/>
  <c r="G13" i="16"/>
  <c r="G14" i="16"/>
  <c r="G15" i="16"/>
  <c r="F9" i="28"/>
  <c r="D24" i="26"/>
  <c r="E32" i="16"/>
  <c r="H5" i="15"/>
  <c r="H13" i="15"/>
  <c r="H21" i="15"/>
  <c r="G24" i="26"/>
  <c r="H22" i="16"/>
  <c r="H5" i="17"/>
  <c r="H7" i="17"/>
  <c r="H8" i="17"/>
  <c r="H23" i="17"/>
  <c r="H6" i="16"/>
  <c r="H7" i="16"/>
  <c r="H23" i="16"/>
  <c r="E27" i="15"/>
  <c r="D25" i="26"/>
  <c r="I5" i="15"/>
  <c r="I7" i="15"/>
  <c r="I15" i="15"/>
  <c r="I8" i="17"/>
  <c r="I28" i="16"/>
  <c r="I24" i="15"/>
  <c r="H26" i="15"/>
  <c r="D4" i="14"/>
  <c r="D4" i="17" s="1"/>
  <c r="I25" i="16"/>
  <c r="H6" i="15"/>
  <c r="H14" i="15"/>
  <c r="D24" i="28"/>
  <c r="I31" i="15"/>
  <c r="I33" i="15"/>
  <c r="D18" i="15"/>
  <c r="M4" i="10"/>
  <c r="G16" i="28"/>
  <c r="G6" i="27"/>
  <c r="G30" i="27"/>
  <c r="G11" i="26"/>
  <c r="G8" i="27"/>
  <c r="C19" i="25"/>
  <c r="C19" i="28" s="1"/>
  <c r="G20" i="27"/>
  <c r="I9" i="28"/>
  <c r="J5" i="28"/>
  <c r="J5" i="26"/>
  <c r="J9" i="26"/>
  <c r="J17" i="26"/>
  <c r="J17" i="27"/>
  <c r="J25" i="26"/>
  <c r="J22" i="28"/>
  <c r="J11" i="27"/>
  <c r="J13" i="26"/>
  <c r="E16" i="27"/>
  <c r="E16" i="25"/>
  <c r="E16" i="28" s="1"/>
  <c r="G10" i="28"/>
  <c r="G23" i="26"/>
  <c r="G17" i="28"/>
  <c r="G22" i="28"/>
  <c r="G31" i="27"/>
  <c r="G9" i="26"/>
  <c r="M15" i="26"/>
  <c r="E16" i="14"/>
  <c r="E16" i="17" s="1"/>
  <c r="B4" i="10"/>
  <c r="G33" i="26"/>
  <c r="G12" i="27"/>
  <c r="G30" i="28"/>
  <c r="G5" i="27"/>
  <c r="G9" i="27"/>
  <c r="G8" i="28"/>
  <c r="G23" i="28"/>
  <c r="P3" i="19"/>
  <c r="P3" i="23" s="1"/>
  <c r="P3" i="26" s="1"/>
  <c r="G14" i="27"/>
  <c r="G28" i="26"/>
  <c r="G11" i="27"/>
  <c r="G23" i="27"/>
  <c r="G10" i="27"/>
  <c r="G32" i="27"/>
  <c r="G8" i="26"/>
  <c r="G9" i="28"/>
  <c r="G5" i="26"/>
  <c r="I6" i="26"/>
  <c r="I26" i="26"/>
  <c r="I6" i="28"/>
  <c r="I33" i="26"/>
  <c r="I32" i="28"/>
  <c r="I9" i="26"/>
  <c r="I21" i="28"/>
  <c r="D3" i="8"/>
  <c r="I8" i="28"/>
  <c r="J9" i="28"/>
  <c r="J30" i="28"/>
  <c r="J32" i="27"/>
  <c r="I12" i="26"/>
  <c r="I30" i="26"/>
  <c r="P15" i="16"/>
  <c r="P23" i="16"/>
  <c r="G20" i="28"/>
  <c r="G24" i="27"/>
  <c r="H19" i="14"/>
  <c r="H19" i="17" s="1"/>
  <c r="J31" i="27"/>
  <c r="I23" i="26"/>
  <c r="J24" i="26"/>
  <c r="I23" i="27"/>
  <c r="O4" i="14"/>
  <c r="O4" i="17" s="1"/>
  <c r="O29" i="14"/>
  <c r="O29" i="17" s="1"/>
  <c r="E16" i="10"/>
  <c r="G6" i="28"/>
  <c r="G33" i="27"/>
  <c r="I12" i="27"/>
  <c r="P8" i="15"/>
  <c r="P12" i="15"/>
  <c r="P20" i="15"/>
  <c r="P24" i="15"/>
  <c r="G24" i="28"/>
  <c r="J23" i="26"/>
  <c r="J31" i="26"/>
  <c r="G29" i="25"/>
  <c r="G29" i="28" s="1"/>
  <c r="P21" i="16"/>
  <c r="P17" i="17"/>
  <c r="P30" i="17"/>
  <c r="P31" i="17"/>
  <c r="J17" i="28"/>
  <c r="J20" i="26"/>
  <c r="J8" i="27"/>
  <c r="K16" i="26"/>
  <c r="I25" i="26"/>
  <c r="E11" i="16"/>
  <c r="E29" i="25"/>
  <c r="E29" i="28" s="1"/>
  <c r="K3" i="9"/>
  <c r="K3" i="13" s="1"/>
  <c r="J6" i="26"/>
  <c r="I31" i="26"/>
  <c r="J32" i="26"/>
  <c r="J7" i="27"/>
  <c r="I14" i="27"/>
  <c r="I31" i="27"/>
  <c r="I21" i="26"/>
  <c r="I17" i="28"/>
  <c r="K29" i="25"/>
  <c r="K29" i="28" s="1"/>
  <c r="I11" i="27"/>
  <c r="H29" i="10"/>
  <c r="J12" i="27"/>
  <c r="J22" i="26"/>
  <c r="J15" i="27"/>
  <c r="G14" i="26"/>
  <c r="I17" i="26"/>
  <c r="J18" i="26"/>
  <c r="H29" i="16"/>
  <c r="I29" i="26"/>
  <c r="G31" i="26"/>
  <c r="K31" i="37"/>
  <c r="J10" i="26"/>
  <c r="G4" i="10"/>
  <c r="E18" i="15"/>
  <c r="J33" i="26"/>
  <c r="O18" i="26"/>
  <c r="N31" i="37"/>
  <c r="J21" i="26"/>
  <c r="J7" i="28"/>
  <c r="H3" i="9"/>
  <c r="H3" i="13" s="1"/>
  <c r="E33" i="26"/>
  <c r="E12" i="16"/>
  <c r="E15" i="16"/>
  <c r="E18" i="16"/>
  <c r="F25" i="27"/>
  <c r="F26" i="27"/>
  <c r="H7" i="27"/>
  <c r="F30" i="27"/>
  <c r="L8" i="26"/>
  <c r="H6" i="28"/>
  <c r="F17" i="27"/>
  <c r="L12" i="26"/>
  <c r="H24" i="28"/>
  <c r="F5" i="26"/>
  <c r="F13" i="26"/>
  <c r="P5" i="15"/>
  <c r="P9" i="15"/>
  <c r="P17" i="15"/>
  <c r="P25" i="15"/>
  <c r="F22" i="28"/>
  <c r="P9" i="17"/>
  <c r="P6" i="16"/>
  <c r="P12" i="16"/>
  <c r="F25" i="26"/>
  <c r="F10" i="27"/>
  <c r="H12" i="27"/>
  <c r="F22" i="27"/>
  <c r="H24" i="27"/>
  <c r="L5" i="28"/>
  <c r="H23" i="28"/>
  <c r="H30" i="28"/>
  <c r="F21" i="27"/>
  <c r="L28" i="27"/>
  <c r="L32" i="27"/>
  <c r="F3" i="26"/>
  <c r="F24" i="26"/>
  <c r="F23" i="27"/>
  <c r="F28" i="27"/>
  <c r="L6" i="28"/>
  <c r="H17" i="28"/>
  <c r="L33" i="27"/>
  <c r="L10" i="26"/>
  <c r="F28" i="26"/>
  <c r="L17" i="28"/>
  <c r="L22" i="28"/>
  <c r="L5" i="26"/>
  <c r="F7" i="26"/>
  <c r="H9" i="28"/>
  <c r="H7" i="28"/>
  <c r="H32" i="28"/>
  <c r="P6" i="15"/>
  <c r="P10" i="15"/>
  <c r="P14" i="15"/>
  <c r="P18" i="15"/>
  <c r="P22" i="15"/>
  <c r="P26" i="15"/>
  <c r="P7" i="16"/>
  <c r="P14" i="16"/>
  <c r="P7" i="17"/>
  <c r="P8" i="17"/>
  <c r="P22" i="17"/>
  <c r="P23" i="17"/>
  <c r="P22" i="16"/>
  <c r="P26" i="16"/>
  <c r="P17" i="16"/>
  <c r="F8" i="27"/>
  <c r="G13" i="26"/>
  <c r="G20" i="26"/>
  <c r="G7" i="28"/>
  <c r="G22" i="26"/>
  <c r="P22" i="26"/>
  <c r="P31" i="27"/>
  <c r="P6" i="28"/>
  <c r="P14" i="27"/>
  <c r="P16" i="28"/>
  <c r="Q20" i="28"/>
  <c r="Q28" i="26"/>
  <c r="Q21" i="28"/>
  <c r="F31" i="27"/>
  <c r="F6" i="28"/>
  <c r="F12" i="26"/>
  <c r="F9" i="26"/>
  <c r="F17" i="26"/>
  <c r="F31" i="28"/>
  <c r="F14" i="27"/>
  <c r="F32" i="28"/>
  <c r="L11" i="27"/>
  <c r="H28" i="27"/>
  <c r="H32" i="27"/>
  <c r="L25" i="27"/>
  <c r="F8" i="28"/>
  <c r="L31" i="28"/>
  <c r="F12" i="27"/>
  <c r="F7" i="28"/>
  <c r="F30" i="28"/>
  <c r="F22" i="26"/>
  <c r="P13" i="15"/>
  <c r="P21" i="15"/>
  <c r="F18" i="26"/>
  <c r="P31" i="16"/>
  <c r="P33" i="16"/>
  <c r="P10" i="17"/>
  <c r="H25" i="26"/>
  <c r="H33" i="26"/>
  <c r="P32" i="16"/>
  <c r="H8" i="27"/>
  <c r="L12" i="27"/>
  <c r="F18" i="27"/>
  <c r="L30" i="28"/>
  <c r="F5" i="27"/>
  <c r="F11" i="27"/>
  <c r="H6" i="26"/>
  <c r="L23" i="28"/>
  <c r="F20" i="28"/>
  <c r="H10" i="27"/>
  <c r="F20" i="27"/>
  <c r="L22" i="27"/>
  <c r="F24" i="27"/>
  <c r="F5" i="28"/>
  <c r="H30" i="27"/>
  <c r="P25" i="16"/>
  <c r="P5" i="17"/>
  <c r="P6" i="17"/>
  <c r="P5" i="16"/>
  <c r="P8" i="16"/>
  <c r="H8" i="28"/>
  <c r="O5" i="16"/>
  <c r="Q30" i="26"/>
  <c r="P9" i="16"/>
  <c r="O10" i="15"/>
  <c r="O32" i="15"/>
  <c r="P30" i="15"/>
  <c r="P32" i="15"/>
  <c r="P32" i="28"/>
  <c r="O20" i="15"/>
  <c r="P32" i="17"/>
  <c r="O15" i="15"/>
  <c r="K31" i="15"/>
  <c r="H31" i="26"/>
  <c r="Q7" i="28"/>
  <c r="Q33" i="26"/>
  <c r="F23" i="28"/>
  <c r="N20" i="26"/>
  <c r="N33" i="26"/>
  <c r="N7" i="27"/>
  <c r="G31" i="28"/>
  <c r="Q31" i="27"/>
  <c r="F32" i="27"/>
  <c r="H20" i="26"/>
  <c r="P20" i="26"/>
  <c r="Q21" i="26"/>
  <c r="H24" i="26"/>
  <c r="F26" i="26"/>
  <c r="H11" i="27"/>
  <c r="K5" i="17"/>
  <c r="K23" i="17"/>
  <c r="K24" i="17"/>
  <c r="K30" i="17"/>
  <c r="P7" i="15"/>
  <c r="P11" i="15"/>
  <c r="P15" i="15"/>
  <c r="P23" i="15"/>
  <c r="P28" i="15"/>
  <c r="P11" i="16"/>
  <c r="P10" i="16"/>
  <c r="P18" i="16"/>
  <c r="P20" i="17"/>
  <c r="P21" i="17"/>
  <c r="P24" i="17"/>
  <c r="P24" i="16"/>
  <c r="P28" i="16"/>
  <c r="F30" i="26"/>
  <c r="F31" i="26"/>
  <c r="P33" i="26"/>
  <c r="P32" i="26"/>
  <c r="Q12" i="27"/>
  <c r="G17" i="26"/>
  <c r="H18" i="26"/>
  <c r="F21" i="26"/>
  <c r="F17" i="28"/>
  <c r="P31" i="28"/>
  <c r="F11" i="26"/>
  <c r="F20" i="26"/>
  <c r="G21" i="26"/>
  <c r="H22" i="26"/>
  <c r="G7" i="26"/>
  <c r="E32" i="27"/>
  <c r="H8" i="26"/>
  <c r="Q24" i="16"/>
  <c r="Q23" i="15"/>
  <c r="Q24" i="15"/>
  <c r="F9" i="27"/>
  <c r="G25" i="27"/>
  <c r="E28" i="27"/>
  <c r="E18" i="26"/>
  <c r="Q30" i="17"/>
  <c r="O20" i="17"/>
  <c r="Q32" i="16"/>
  <c r="Q5" i="15"/>
  <c r="Q6" i="15"/>
  <c r="Q7" i="15"/>
  <c r="Q8" i="15"/>
  <c r="Q9" i="15"/>
  <c r="Q10" i="15"/>
  <c r="Q11" i="15"/>
  <c r="Q12" i="15"/>
  <c r="Q13" i="15"/>
  <c r="Q14" i="15"/>
  <c r="Q15" i="15"/>
  <c r="G18" i="27"/>
  <c r="O30" i="17"/>
  <c r="L28" i="16"/>
  <c r="I22" i="26"/>
  <c r="F23" i="26"/>
  <c r="G32" i="26"/>
  <c r="P13" i="16"/>
  <c r="D17" i="15"/>
  <c r="P31" i="15"/>
  <c r="P33" i="15"/>
  <c r="N30" i="26"/>
  <c r="D7" i="17"/>
  <c r="P20" i="16"/>
  <c r="O12" i="15"/>
  <c r="O28" i="15"/>
  <c r="D17" i="17"/>
  <c r="L31" i="17"/>
  <c r="D18" i="16"/>
  <c r="L18" i="16"/>
  <c r="P30" i="16"/>
  <c r="L32" i="16"/>
  <c r="D33" i="16"/>
  <c r="L33" i="16"/>
  <c r="C17" i="26"/>
  <c r="C19" i="26"/>
  <c r="I24" i="26"/>
  <c r="N17" i="28"/>
  <c r="F33" i="27"/>
  <c r="F14" i="26"/>
  <c r="G21" i="27"/>
  <c r="I14" i="26"/>
  <c r="Q18" i="26"/>
  <c r="L20" i="15"/>
  <c r="D24" i="15"/>
  <c r="L28" i="15"/>
  <c r="L32" i="17"/>
  <c r="C6" i="28"/>
  <c r="L8" i="15"/>
  <c r="D12" i="15"/>
  <c r="C30" i="26"/>
  <c r="Q32" i="26"/>
  <c r="N21" i="28"/>
  <c r="I7" i="28"/>
  <c r="P10" i="26"/>
  <c r="Q11" i="26"/>
  <c r="Q24" i="26"/>
  <c r="I22" i="28"/>
  <c r="L30" i="15"/>
  <c r="L32" i="15"/>
  <c r="F7" i="27"/>
  <c r="Q24" i="27"/>
  <c r="I8" i="26"/>
  <c r="G10" i="26"/>
  <c r="N17" i="26"/>
  <c r="Q28" i="15"/>
  <c r="P3" i="9"/>
  <c r="P3" i="13" s="1"/>
  <c r="K18" i="26"/>
  <c r="G3" i="7"/>
  <c r="G10" i="17"/>
  <c r="G7" i="16"/>
  <c r="O31" i="37"/>
  <c r="J31" i="37"/>
  <c r="E32" i="28"/>
  <c r="E21" i="28"/>
  <c r="E24" i="28"/>
  <c r="E21" i="26"/>
  <c r="E26" i="26"/>
  <c r="E32" i="26"/>
  <c r="E10" i="28"/>
  <c r="E12" i="26"/>
  <c r="E25" i="26"/>
  <c r="G16" i="17"/>
  <c r="Q18" i="16"/>
  <c r="Q18" i="15"/>
  <c r="Q20" i="16"/>
  <c r="Q12" i="16"/>
  <c r="Q26" i="15"/>
  <c r="Q22" i="15"/>
  <c r="Q30" i="16"/>
  <c r="Q25" i="16"/>
  <c r="Q15" i="16"/>
  <c r="Q11" i="16"/>
  <c r="Q10" i="17"/>
  <c r="Q7" i="17"/>
  <c r="Q31" i="17"/>
  <c r="Q14" i="16"/>
  <c r="Q23" i="16"/>
  <c r="M29" i="25"/>
  <c r="M29" i="28" s="1"/>
  <c r="K14" i="26"/>
  <c r="K30" i="27"/>
  <c r="K23" i="28"/>
  <c r="O16" i="15"/>
  <c r="K6" i="27"/>
  <c r="G22" i="17"/>
  <c r="E22" i="27"/>
  <c r="G5" i="15"/>
  <c r="G13" i="15"/>
  <c r="B30" i="17"/>
  <c r="N29" i="14"/>
  <c r="N29" i="17" s="1"/>
  <c r="E17" i="26"/>
  <c r="G23" i="15"/>
  <c r="N29" i="25"/>
  <c r="N29" i="28" s="1"/>
  <c r="G30" i="15"/>
  <c r="Q26" i="16"/>
  <c r="Q21" i="15"/>
  <c r="Q17" i="17"/>
  <c r="Q31" i="16"/>
  <c r="Q33" i="16"/>
  <c r="E9" i="28"/>
  <c r="E5" i="26"/>
  <c r="L9" i="27"/>
  <c r="E17" i="28"/>
  <c r="K12" i="26"/>
  <c r="F17" i="15"/>
  <c r="F18" i="15"/>
  <c r="F20" i="15"/>
  <c r="F21" i="15"/>
  <c r="F22" i="15"/>
  <c r="F23" i="15"/>
  <c r="F24" i="15"/>
  <c r="F25" i="15"/>
  <c r="F26" i="15"/>
  <c r="E8" i="28"/>
  <c r="G19" i="26"/>
  <c r="E22" i="28"/>
  <c r="G31" i="15"/>
  <c r="K30" i="15"/>
  <c r="E30" i="26"/>
  <c r="G9" i="15"/>
  <c r="G17" i="15"/>
  <c r="G20" i="15"/>
  <c r="Q29" i="15"/>
  <c r="C17" i="17"/>
  <c r="Q20" i="15"/>
  <c r="E10" i="26"/>
  <c r="Q21" i="17"/>
  <c r="C16" i="14"/>
  <c r="C16" i="17" s="1"/>
  <c r="F31" i="37"/>
  <c r="G5" i="28"/>
  <c r="O9" i="26"/>
  <c r="G12" i="26"/>
  <c r="Q30" i="15"/>
  <c r="Q31" i="15"/>
  <c r="Q32" i="15"/>
  <c r="Q33" i="15"/>
  <c r="C31" i="39"/>
  <c r="H29" i="25"/>
  <c r="H29" i="28" s="1"/>
  <c r="E31" i="27"/>
  <c r="E8" i="26"/>
  <c r="G7" i="17"/>
  <c r="G32" i="17"/>
  <c r="Q28" i="16"/>
  <c r="G7" i="15"/>
  <c r="G8" i="15"/>
  <c r="Q5" i="17"/>
  <c r="E23" i="27"/>
  <c r="Q17" i="15"/>
  <c r="Q20" i="17"/>
  <c r="G4" i="14"/>
  <c r="G4" i="17" s="1"/>
  <c r="E19" i="25"/>
  <c r="E19" i="28" s="1"/>
  <c r="J28" i="15"/>
  <c r="K14" i="27"/>
  <c r="K7" i="26"/>
  <c r="K28" i="27"/>
  <c r="K23" i="26"/>
  <c r="K8" i="28"/>
  <c r="L19" i="25"/>
  <c r="L19" i="28" s="1"/>
  <c r="K10" i="26"/>
  <c r="J31" i="17"/>
  <c r="J32" i="17"/>
  <c r="K23" i="15"/>
  <c r="K6" i="16"/>
  <c r="J11" i="16"/>
  <c r="M27" i="15"/>
  <c r="M27" i="16"/>
  <c r="M20" i="26"/>
  <c r="M8" i="26"/>
  <c r="M18" i="15"/>
  <c r="M8" i="17"/>
  <c r="M26" i="16"/>
  <c r="M10" i="16"/>
  <c r="M22" i="15"/>
  <c r="M32" i="16"/>
  <c r="K20" i="28"/>
  <c r="K33" i="26"/>
  <c r="K30" i="26"/>
  <c r="K9" i="28"/>
  <c r="K22" i="27"/>
  <c r="K20" i="26"/>
  <c r="M24" i="17"/>
  <c r="K5" i="27"/>
  <c r="K21" i="27"/>
  <c r="K8" i="26"/>
  <c r="F29" i="25"/>
  <c r="F29" i="28" s="1"/>
  <c r="K33" i="27"/>
  <c r="M7" i="16"/>
  <c r="M8" i="16"/>
  <c r="K17" i="15"/>
  <c r="M21" i="16"/>
  <c r="D16" i="28"/>
  <c r="J26" i="16"/>
  <c r="D19" i="14"/>
  <c r="D19" i="17" s="1"/>
  <c r="D27" i="15"/>
  <c r="J31" i="16"/>
  <c r="K18" i="27"/>
  <c r="K20" i="27"/>
  <c r="K9" i="26"/>
  <c r="K26" i="26"/>
  <c r="K5" i="28"/>
  <c r="K7" i="27"/>
  <c r="K10" i="27"/>
  <c r="H44" i="37"/>
  <c r="K13" i="26"/>
  <c r="K15" i="26"/>
  <c r="K8" i="27"/>
  <c r="K12" i="27"/>
  <c r="K17" i="27"/>
  <c r="K22" i="26"/>
  <c r="K21" i="28"/>
  <c r="K21" i="26"/>
  <c r="M23" i="17"/>
  <c r="J30" i="15"/>
  <c r="J31" i="15"/>
  <c r="J32" i="15"/>
  <c r="J33" i="15"/>
  <c r="K31" i="28"/>
  <c r="K6" i="26"/>
  <c r="P4" i="10"/>
  <c r="K11" i="26"/>
  <c r="B31" i="37"/>
  <c r="K5" i="26"/>
  <c r="K24" i="28"/>
  <c r="D15" i="27"/>
  <c r="D31" i="26"/>
  <c r="D10" i="27"/>
  <c r="D12" i="26"/>
  <c r="D5" i="28"/>
  <c r="D26" i="26"/>
  <c r="D23" i="27"/>
  <c r="D21" i="28"/>
  <c r="D20" i="28"/>
  <c r="D28" i="26"/>
  <c r="D10" i="26"/>
  <c r="D10" i="28"/>
  <c r="M22" i="27"/>
  <c r="M20" i="27"/>
  <c r="M26" i="27"/>
  <c r="M12" i="26"/>
  <c r="M21" i="28"/>
  <c r="M30" i="27"/>
  <c r="M33" i="26"/>
  <c r="M11" i="26"/>
  <c r="M5" i="26"/>
  <c r="M8" i="27"/>
  <c r="M12" i="16"/>
  <c r="M13" i="16"/>
  <c r="M15" i="16"/>
  <c r="M17" i="16"/>
  <c r="G3" i="11"/>
  <c r="G29" i="14"/>
  <c r="O27" i="15"/>
  <c r="O19" i="14"/>
  <c r="O19" i="17" s="1"/>
  <c r="D29" i="14"/>
  <c r="D29" i="17" s="1"/>
  <c r="O4" i="10"/>
  <c r="K32" i="26"/>
  <c r="D21" i="26"/>
  <c r="O29" i="26"/>
  <c r="B5" i="17"/>
  <c r="J5" i="17"/>
  <c r="B6" i="17"/>
  <c r="B8" i="17"/>
  <c r="J9" i="17"/>
  <c r="B20" i="17"/>
  <c r="J21" i="17"/>
  <c r="J22" i="17"/>
  <c r="J23" i="17"/>
  <c r="J24" i="17"/>
  <c r="B6" i="16"/>
  <c r="B8" i="16"/>
  <c r="J21" i="16"/>
  <c r="J23" i="16"/>
  <c r="E33" i="15"/>
  <c r="D6" i="27"/>
  <c r="K24" i="15"/>
  <c r="G6" i="17"/>
  <c r="O4" i="16"/>
  <c r="M19" i="14"/>
  <c r="M19" i="17" s="1"/>
  <c r="I7" i="26"/>
  <c r="J9" i="16"/>
  <c r="F29" i="14"/>
  <c r="F29" i="17" s="1"/>
  <c r="K24" i="26"/>
  <c r="D33" i="26"/>
  <c r="K7" i="15"/>
  <c r="K8" i="15"/>
  <c r="K20" i="15"/>
  <c r="M30" i="15"/>
  <c r="O31" i="39"/>
  <c r="K25" i="26"/>
  <c r="M20" i="28"/>
  <c r="C29" i="21"/>
  <c r="E10" i="17"/>
  <c r="J29" i="14"/>
  <c r="J29" i="17" s="1"/>
  <c r="E26" i="16"/>
  <c r="E22" i="15"/>
  <c r="E23" i="15"/>
  <c r="K25" i="27"/>
  <c r="M28" i="27"/>
  <c r="M18" i="26"/>
  <c r="E17" i="17"/>
  <c r="E30" i="17"/>
  <c r="E7" i="15"/>
  <c r="E10" i="15"/>
  <c r="E11" i="15"/>
  <c r="E14" i="15"/>
  <c r="E15" i="15"/>
  <c r="K18" i="15"/>
  <c r="K28" i="26"/>
  <c r="K33" i="15"/>
  <c r="G26" i="27"/>
  <c r="J17" i="15"/>
  <c r="J18" i="15"/>
  <c r="J20" i="15"/>
  <c r="J21" i="15"/>
  <c r="J22" i="15"/>
  <c r="J23" i="15"/>
  <c r="J24" i="15"/>
  <c r="J25" i="15"/>
  <c r="J26" i="15"/>
  <c r="M21" i="26"/>
  <c r="K6" i="28"/>
  <c r="L7" i="28"/>
  <c r="K10" i="28"/>
  <c r="O29" i="25"/>
  <c r="O29" i="28" s="1"/>
  <c r="D30" i="27"/>
  <c r="M31" i="27"/>
  <c r="D7" i="26"/>
  <c r="K10" i="17"/>
  <c r="K21" i="17"/>
  <c r="K22" i="17"/>
  <c r="K24" i="27"/>
  <c r="C30" i="15"/>
  <c r="F27" i="16"/>
  <c r="M26" i="26"/>
  <c r="M30" i="26"/>
  <c r="F29" i="26"/>
  <c r="K31" i="26"/>
  <c r="G26" i="15"/>
  <c r="E31" i="15"/>
  <c r="C31" i="37"/>
  <c r="K31" i="39"/>
  <c r="K32" i="27"/>
  <c r="K17" i="26"/>
  <c r="K30" i="28"/>
  <c r="C3" i="19"/>
  <c r="E5" i="17"/>
  <c r="E21" i="15"/>
  <c r="D17" i="28"/>
  <c r="M23" i="27"/>
  <c r="E24" i="17"/>
  <c r="K32" i="15"/>
  <c r="G4" i="16"/>
  <c r="J16" i="14"/>
  <c r="J16" i="17" s="1"/>
  <c r="J16" i="21"/>
  <c r="H19" i="10"/>
  <c r="L31" i="37"/>
  <c r="P44" i="37"/>
  <c r="Q3" i="11"/>
  <c r="B30" i="15"/>
  <c r="B31" i="15"/>
  <c r="B32" i="15"/>
  <c r="B33" i="15"/>
  <c r="D19" i="15"/>
  <c r="L17" i="26"/>
  <c r="L11" i="26"/>
  <c r="L7" i="27"/>
  <c r="L24" i="26"/>
  <c r="L6" i="27"/>
  <c r="L28" i="26"/>
  <c r="L14" i="27"/>
  <c r="L14" i="26"/>
  <c r="L10" i="28"/>
  <c r="N27" i="15"/>
  <c r="B20" i="16"/>
  <c r="B22" i="16"/>
  <c r="M31" i="15"/>
  <c r="M14" i="16"/>
  <c r="M11" i="16"/>
  <c r="M9" i="16"/>
  <c r="M10" i="15"/>
  <c r="M18" i="16"/>
  <c r="M17" i="17"/>
  <c r="M7" i="17"/>
  <c r="M22" i="17"/>
  <c r="M5" i="17"/>
  <c r="M33" i="16"/>
  <c r="O8" i="16"/>
  <c r="O22" i="17"/>
  <c r="O6" i="16"/>
  <c r="O5" i="17"/>
  <c r="M24" i="16"/>
  <c r="L23" i="27"/>
  <c r="O7" i="28"/>
  <c r="O13" i="26"/>
  <c r="O23" i="28"/>
  <c r="O6" i="27"/>
  <c r="O22" i="26"/>
  <c r="O15" i="26"/>
  <c r="O10" i="27"/>
  <c r="O22" i="28"/>
  <c r="O5" i="28"/>
  <c r="O21" i="26"/>
  <c r="O28" i="27"/>
  <c r="O28" i="26"/>
  <c r="O32" i="27"/>
  <c r="O9" i="28"/>
  <c r="B19" i="14"/>
  <c r="B19" i="17" s="1"/>
  <c r="E15" i="26"/>
  <c r="D44" i="37"/>
  <c r="C29" i="14"/>
  <c r="C29" i="17" s="1"/>
  <c r="O3" i="11"/>
  <c r="O3" i="14" s="1"/>
  <c r="O3" i="17" s="1"/>
  <c r="L3" i="8"/>
  <c r="E19" i="15"/>
  <c r="J29" i="26"/>
  <c r="H19" i="16"/>
  <c r="I19" i="14"/>
  <c r="I19" i="17" s="1"/>
  <c r="I3" i="11"/>
  <c r="I3" i="14" s="1"/>
  <c r="I3" i="17" s="1"/>
  <c r="D3" i="7"/>
  <c r="M44" i="37"/>
  <c r="B31" i="16"/>
  <c r="M19" i="10"/>
  <c r="L25" i="26"/>
  <c r="E29" i="21"/>
  <c r="M29" i="26"/>
  <c r="M29" i="21"/>
  <c r="E4" i="16"/>
  <c r="L32" i="26"/>
  <c r="M23" i="16"/>
  <c r="O5" i="15"/>
  <c r="O11" i="15"/>
  <c r="O13" i="15"/>
  <c r="O25" i="15"/>
  <c r="M29" i="10"/>
  <c r="M33" i="15"/>
  <c r="I29" i="10"/>
  <c r="O7" i="17"/>
  <c r="M16" i="14"/>
  <c r="M16" i="17" s="1"/>
  <c r="O24" i="17"/>
  <c r="M31" i="16"/>
  <c r="Q3" i="7"/>
  <c r="Q4" i="14"/>
  <c r="Q4" i="17" s="1"/>
  <c r="B16" i="14"/>
  <c r="B16" i="17" s="1"/>
  <c r="B3" i="11"/>
  <c r="B3" i="14" s="1"/>
  <c r="B3" i="17" s="1"/>
  <c r="O16" i="21"/>
  <c r="B3" i="9"/>
  <c r="B3" i="13" s="1"/>
  <c r="B19" i="10"/>
  <c r="I27" i="16"/>
  <c r="H32" i="26"/>
  <c r="H6" i="27"/>
  <c r="H13" i="26"/>
  <c r="H5" i="27"/>
  <c r="H22" i="28"/>
  <c r="H10" i="28"/>
  <c r="H18" i="27"/>
  <c r="H28" i="26"/>
  <c r="H23" i="26"/>
  <c r="H21" i="28"/>
  <c r="H33" i="27"/>
  <c r="H7" i="26"/>
  <c r="H10" i="26"/>
  <c r="L7" i="26"/>
  <c r="H5" i="28"/>
  <c r="O9" i="16"/>
  <c r="O11" i="16"/>
  <c r="O12" i="16"/>
  <c r="O13" i="16"/>
  <c r="O14" i="16"/>
  <c r="O15" i="16"/>
  <c r="B5" i="15"/>
  <c r="B6" i="15"/>
  <c r="B7" i="15"/>
  <c r="B8" i="15"/>
  <c r="B9" i="15"/>
  <c r="B10" i="15"/>
  <c r="B11" i="15"/>
  <c r="B12" i="15"/>
  <c r="B13" i="15"/>
  <c r="B14" i="15"/>
  <c r="B15" i="15"/>
  <c r="N17" i="15"/>
  <c r="N18" i="15"/>
  <c r="N20" i="15"/>
  <c r="N21" i="15"/>
  <c r="N22" i="15"/>
  <c r="N23" i="15"/>
  <c r="N24" i="15"/>
  <c r="N25" i="15"/>
  <c r="N26" i="15"/>
  <c r="O6" i="28"/>
  <c r="O10" i="28"/>
  <c r="H19" i="25"/>
  <c r="H19" i="28" s="1"/>
  <c r="J29" i="25"/>
  <c r="J29" i="28" s="1"/>
  <c r="O31" i="28"/>
  <c r="L29" i="28"/>
  <c r="H11" i="26"/>
  <c r="L27" i="26"/>
  <c r="O8" i="17"/>
  <c r="P29" i="15"/>
  <c r="O31" i="15"/>
  <c r="O16" i="17"/>
  <c r="B4" i="16"/>
  <c r="B30" i="16"/>
  <c r="J33" i="16"/>
  <c r="H29" i="26"/>
  <c r="O26" i="15"/>
  <c r="O31" i="26"/>
  <c r="B7" i="17"/>
  <c r="B9" i="17"/>
  <c r="B10" i="17"/>
  <c r="H16" i="14"/>
  <c r="H16" i="17" s="1"/>
  <c r="B21" i="17"/>
  <c r="B22" i="17"/>
  <c r="B23" i="17"/>
  <c r="B24" i="17"/>
  <c r="L29" i="14"/>
  <c r="L29" i="17" s="1"/>
  <c r="B9" i="16"/>
  <c r="B10" i="16"/>
  <c r="B11" i="16"/>
  <c r="B12" i="16"/>
  <c r="B13" i="16"/>
  <c r="B14" i="16"/>
  <c r="B15" i="16"/>
  <c r="O7" i="15"/>
  <c r="K13" i="15"/>
  <c r="O21" i="15"/>
  <c r="O23" i="15"/>
  <c r="E24" i="15"/>
  <c r="E17" i="16"/>
  <c r="G31" i="39"/>
  <c r="M3" i="9"/>
  <c r="O28" i="16"/>
  <c r="E29" i="14"/>
  <c r="E29" i="17" s="1"/>
  <c r="L13" i="27"/>
  <c r="L21" i="28"/>
  <c r="H21" i="27"/>
  <c r="O11" i="26"/>
  <c r="L30" i="26"/>
  <c r="O33" i="26"/>
  <c r="L21" i="26"/>
  <c r="K19" i="25"/>
  <c r="K19" i="28" s="1"/>
  <c r="L17" i="27"/>
  <c r="O21" i="27"/>
  <c r="H5" i="26"/>
  <c r="H9" i="26"/>
  <c r="L13" i="26"/>
  <c r="O10" i="16"/>
  <c r="L8" i="27"/>
  <c r="O11" i="27"/>
  <c r="H20" i="27"/>
  <c r="L24" i="27"/>
  <c r="O14" i="27"/>
  <c r="H23" i="27"/>
  <c r="O31" i="27"/>
  <c r="B28" i="15"/>
  <c r="O20" i="27"/>
  <c r="H25" i="27"/>
  <c r="H31" i="27"/>
  <c r="H12" i="26"/>
  <c r="H9" i="27"/>
  <c r="O8" i="27"/>
  <c r="O12" i="27"/>
  <c r="L16" i="28"/>
  <c r="L20" i="28"/>
  <c r="O5" i="27"/>
  <c r="M16" i="25"/>
  <c r="M16" i="28" s="1"/>
  <c r="O9" i="27"/>
  <c r="O13" i="27"/>
  <c r="H22" i="27"/>
  <c r="L26" i="27"/>
  <c r="L9" i="26"/>
  <c r="H16" i="26"/>
  <c r="K16" i="14"/>
  <c r="K16" i="17" s="1"/>
  <c r="O17" i="16"/>
  <c r="O18" i="16"/>
  <c r="B17" i="15"/>
  <c r="B18" i="15"/>
  <c r="B20" i="15"/>
  <c r="B21" i="15"/>
  <c r="B22" i="15"/>
  <c r="B23" i="15"/>
  <c r="B24" i="15"/>
  <c r="B25" i="15"/>
  <c r="B26" i="15"/>
  <c r="B31" i="39"/>
  <c r="J31" i="39"/>
  <c r="H14" i="27"/>
  <c r="O23" i="26"/>
  <c r="H20" i="28"/>
  <c r="L32" i="28"/>
  <c r="I16" i="21"/>
  <c r="L30" i="27"/>
  <c r="L20" i="26"/>
  <c r="O10" i="17"/>
  <c r="O21" i="17"/>
  <c r="J7" i="16"/>
  <c r="O14" i="15"/>
  <c r="O33" i="15"/>
  <c r="J19" i="14"/>
  <c r="J19" i="17" s="1"/>
  <c r="I16" i="15"/>
  <c r="L15" i="26"/>
  <c r="G19" i="25"/>
  <c r="G19" i="28" s="1"/>
  <c r="O20" i="28"/>
  <c r="J17" i="16"/>
  <c r="B33" i="16"/>
  <c r="O8" i="15"/>
  <c r="J17" i="17"/>
  <c r="B31" i="17"/>
  <c r="B32" i="17"/>
  <c r="H21" i="26"/>
  <c r="J12" i="16"/>
  <c r="M29" i="16"/>
  <c r="O18" i="15"/>
  <c r="K8" i="16"/>
  <c r="F4" i="25"/>
  <c r="F4" i="28" s="1"/>
  <c r="E14" i="16"/>
  <c r="B21" i="16"/>
  <c r="J25" i="16"/>
  <c r="B26" i="16"/>
  <c r="O9" i="15"/>
  <c r="K14" i="15"/>
  <c r="E30" i="15"/>
  <c r="E32" i="15"/>
  <c r="G31" i="37"/>
  <c r="I4" i="14"/>
  <c r="I4" i="17" s="1"/>
  <c r="I29" i="14"/>
  <c r="I29" i="17" s="1"/>
  <c r="E16" i="16"/>
  <c r="K44" i="37"/>
  <c r="I44" i="37"/>
  <c r="D10" i="31"/>
  <c r="H3" i="22"/>
  <c r="H3" i="25" s="1"/>
  <c r="H3" i="28" s="1"/>
  <c r="H4" i="25"/>
  <c r="H4" i="28" s="1"/>
  <c r="E19" i="21"/>
  <c r="G16" i="16"/>
  <c r="G16" i="10"/>
  <c r="G19" i="10"/>
  <c r="G29" i="16"/>
  <c r="G29" i="10"/>
  <c r="F4" i="15"/>
  <c r="F3" i="8"/>
  <c r="F16" i="15"/>
  <c r="F19" i="15"/>
  <c r="G16" i="21"/>
  <c r="O3" i="19"/>
  <c r="O4" i="26"/>
  <c r="I4" i="26"/>
  <c r="I3" i="19"/>
  <c r="E4" i="25"/>
  <c r="E4" i="28" s="1"/>
  <c r="E3" i="22"/>
  <c r="E3" i="25" s="1"/>
  <c r="E3" i="28" s="1"/>
  <c r="E4" i="27"/>
  <c r="E3" i="20"/>
  <c r="E3" i="24" s="1"/>
  <c r="E4" i="21"/>
  <c r="H4" i="27"/>
  <c r="H4" i="21"/>
  <c r="H3" i="20"/>
  <c r="H3" i="24" s="1"/>
  <c r="P3" i="20"/>
  <c r="P3" i="24" s="1"/>
  <c r="P4" i="21"/>
  <c r="K16" i="27"/>
  <c r="K16" i="21"/>
  <c r="J4" i="25"/>
  <c r="J4" i="28" s="1"/>
  <c r="J3" i="22"/>
  <c r="J3" i="25" s="1"/>
  <c r="J3" i="28" s="1"/>
  <c r="F16" i="25"/>
  <c r="F16" i="28" s="1"/>
  <c r="Q19" i="25"/>
  <c r="Q19" i="28" s="1"/>
  <c r="L16" i="21"/>
  <c r="P16" i="27"/>
  <c r="P16" i="21"/>
  <c r="N19" i="27"/>
  <c r="N19" i="21"/>
  <c r="N3" i="20"/>
  <c r="N3" i="24" s="1"/>
  <c r="J3" i="19"/>
  <c r="K4" i="14"/>
  <c r="K4" i="17" s="1"/>
  <c r="K3" i="11"/>
  <c r="K3" i="14" s="1"/>
  <c r="J4" i="21"/>
  <c r="Q29" i="21"/>
  <c r="J29" i="27"/>
  <c r="J29" i="21"/>
  <c r="G29" i="21"/>
  <c r="I19" i="26"/>
  <c r="I19" i="21"/>
  <c r="Q3" i="9"/>
  <c r="Q4" i="10"/>
  <c r="Q29" i="10"/>
  <c r="B148" i="6"/>
  <c r="B172" i="6"/>
  <c r="B135" i="6"/>
  <c r="B159" i="6"/>
  <c r="B122" i="6"/>
  <c r="B131" i="6"/>
  <c r="B155" i="6"/>
  <c r="M4" i="25"/>
  <c r="M4" i="28" s="1"/>
  <c r="J4" i="16"/>
  <c r="J4" i="10"/>
  <c r="J3" i="9"/>
  <c r="J3" i="13" s="1"/>
  <c r="N17" i="17"/>
  <c r="F16" i="16"/>
  <c r="F16" i="10"/>
  <c r="D19" i="10"/>
  <c r="F30" i="16"/>
  <c r="F32" i="16"/>
  <c r="N33" i="16"/>
  <c r="Q3" i="8"/>
  <c r="B89" i="6"/>
  <c r="B91" i="6"/>
  <c r="B92" i="6"/>
  <c r="B93" i="6"/>
  <c r="B94" i="6"/>
  <c r="B113" i="6"/>
  <c r="G3" i="20"/>
  <c r="G3" i="24" s="1"/>
  <c r="I4" i="15"/>
  <c r="I3" i="8"/>
  <c r="C31" i="17"/>
  <c r="F4" i="14"/>
  <c r="F4" i="17" s="1"/>
  <c r="F3" i="11"/>
  <c r="F3" i="14" s="1"/>
  <c r="F3" i="17" s="1"/>
  <c r="N4" i="14"/>
  <c r="N4" i="17" s="1"/>
  <c r="N3" i="11"/>
  <c r="N3" i="14" s="1"/>
  <c r="N3" i="17" s="1"/>
  <c r="F6" i="17"/>
  <c r="F8" i="17"/>
  <c r="F20" i="17"/>
  <c r="F4" i="16"/>
  <c r="F3" i="9"/>
  <c r="F3" i="13" s="1"/>
  <c r="F4" i="10"/>
  <c r="N5" i="16"/>
  <c r="N7" i="16"/>
  <c r="N20" i="16"/>
  <c r="F24" i="16"/>
  <c r="N25" i="16"/>
  <c r="D29" i="10"/>
  <c r="C4" i="15"/>
  <c r="C3" i="8"/>
  <c r="C3" i="12" s="1"/>
  <c r="C20" i="15"/>
  <c r="C22" i="15"/>
  <c r="N32" i="16"/>
  <c r="C23" i="15"/>
  <c r="M7" i="15"/>
  <c r="M11" i="15"/>
  <c r="M15" i="15"/>
  <c r="F44" i="37"/>
  <c r="N44" i="37"/>
  <c r="O44" i="37"/>
  <c r="D31" i="37"/>
  <c r="P31" i="37"/>
  <c r="L3" i="22"/>
  <c r="L3" i="25" s="1"/>
  <c r="L3" i="28" s="1"/>
  <c r="L4" i="25"/>
  <c r="L4" i="28" s="1"/>
  <c r="F29" i="27"/>
  <c r="F29" i="21"/>
  <c r="G3" i="19"/>
  <c r="N28" i="15"/>
  <c r="K16" i="16"/>
  <c r="K16" i="10"/>
  <c r="K19" i="16"/>
  <c r="K19" i="10"/>
  <c r="K29" i="16"/>
  <c r="K29" i="10"/>
  <c r="J4" i="15"/>
  <c r="J3" i="8"/>
  <c r="J16" i="15"/>
  <c r="J19" i="15"/>
  <c r="J29" i="15"/>
  <c r="D19" i="21"/>
  <c r="G19" i="27"/>
  <c r="G19" i="21"/>
  <c r="O19" i="27"/>
  <c r="O19" i="21"/>
  <c r="M9" i="17"/>
  <c r="M32" i="17"/>
  <c r="K4" i="25"/>
  <c r="K4" i="28" s="1"/>
  <c r="K3" i="22"/>
  <c r="K3" i="25" s="1"/>
  <c r="K3" i="28" s="1"/>
  <c r="M3" i="20"/>
  <c r="M3" i="24" s="1"/>
  <c r="M4" i="21"/>
  <c r="Q3" i="20"/>
  <c r="Q3" i="24" s="1"/>
  <c r="Q4" i="21"/>
  <c r="Q4" i="27"/>
  <c r="C16" i="21"/>
  <c r="C16" i="27"/>
  <c r="M20" i="17"/>
  <c r="M30" i="17"/>
  <c r="N16" i="25"/>
  <c r="N16" i="28" s="1"/>
  <c r="F19" i="25"/>
  <c r="F19" i="28" s="1"/>
  <c r="F3" i="22"/>
  <c r="F3" i="25" s="1"/>
  <c r="F3" i="28" s="1"/>
  <c r="K4" i="21"/>
  <c r="K3" i="20"/>
  <c r="K3" i="24" s="1"/>
  <c r="M16" i="21"/>
  <c r="H19" i="21"/>
  <c r="D3" i="19"/>
  <c r="L3" i="19"/>
  <c r="L4" i="26"/>
  <c r="L16" i="26"/>
  <c r="M21" i="17"/>
  <c r="I4" i="16"/>
  <c r="I3" i="9"/>
  <c r="I3" i="13" s="1"/>
  <c r="I4" i="10"/>
  <c r="C9" i="16"/>
  <c r="C10" i="16"/>
  <c r="C11" i="16"/>
  <c r="C12" i="16"/>
  <c r="C13" i="16"/>
  <c r="C14" i="16"/>
  <c r="C15" i="16"/>
  <c r="I16" i="10"/>
  <c r="F5" i="15"/>
  <c r="F6" i="15"/>
  <c r="F7" i="15"/>
  <c r="F8" i="15"/>
  <c r="F9" i="15"/>
  <c r="F10" i="15"/>
  <c r="F11" i="15"/>
  <c r="F12" i="15"/>
  <c r="F13" i="15"/>
  <c r="F14" i="15"/>
  <c r="F15" i="15"/>
  <c r="N30" i="15"/>
  <c r="N31" i="15"/>
  <c r="N32" i="15"/>
  <c r="N33" i="15"/>
  <c r="N4" i="25"/>
  <c r="N4" i="28" s="1"/>
  <c r="N3" i="22"/>
  <c r="N3" i="25" s="1"/>
  <c r="N3" i="28" s="1"/>
  <c r="I19" i="27"/>
  <c r="P29" i="27"/>
  <c r="P29" i="21"/>
  <c r="H19" i="26"/>
  <c r="P19" i="26"/>
  <c r="N3" i="19"/>
  <c r="N19" i="26"/>
  <c r="G5" i="17"/>
  <c r="C7" i="17"/>
  <c r="G24" i="17"/>
  <c r="G30" i="17"/>
  <c r="C32" i="17"/>
  <c r="M5" i="16"/>
  <c r="M6" i="16"/>
  <c r="Q19" i="16"/>
  <c r="Q19" i="10"/>
  <c r="G5" i="16"/>
  <c r="B147" i="6"/>
  <c r="B171" i="6"/>
  <c r="B125" i="6"/>
  <c r="B134" i="6"/>
  <c r="B158" i="6"/>
  <c r="N4" i="27"/>
  <c r="J15" i="26"/>
  <c r="G29" i="26"/>
  <c r="C21" i="17"/>
  <c r="J14" i="16"/>
  <c r="B23" i="16"/>
  <c r="G11" i="15"/>
  <c r="G27" i="15"/>
  <c r="J4" i="14"/>
  <c r="J4" i="17" s="1"/>
  <c r="J3" i="11"/>
  <c r="J3" i="14" s="1"/>
  <c r="J3" i="17" s="1"/>
  <c r="C8" i="17"/>
  <c r="J19" i="10"/>
  <c r="J19" i="16"/>
  <c r="M30" i="16"/>
  <c r="F19" i="21"/>
  <c r="M6" i="17"/>
  <c r="B25" i="16"/>
  <c r="J28" i="16"/>
  <c r="C7" i="15"/>
  <c r="M17" i="15"/>
  <c r="B4" i="17"/>
  <c r="F17" i="17"/>
  <c r="P19" i="14"/>
  <c r="P19" i="17" s="1"/>
  <c r="N30" i="17"/>
  <c r="N31" i="17"/>
  <c r="N32" i="17"/>
  <c r="D4" i="10"/>
  <c r="D3" i="9"/>
  <c r="D3" i="13" s="1"/>
  <c r="H16" i="10"/>
  <c r="F17" i="16"/>
  <c r="B18" i="16"/>
  <c r="L19" i="10"/>
  <c r="L19" i="16"/>
  <c r="N29" i="16"/>
  <c r="N29" i="10"/>
  <c r="N31" i="16"/>
  <c r="F33" i="16"/>
  <c r="E4" i="15"/>
  <c r="E3" i="8"/>
  <c r="M6" i="15"/>
  <c r="G18" i="15"/>
  <c r="C29" i="15"/>
  <c r="C31" i="15"/>
  <c r="C33" i="15"/>
  <c r="G4" i="21"/>
  <c r="L33" i="26"/>
  <c r="C23" i="17"/>
  <c r="G8" i="16"/>
  <c r="J20" i="16"/>
  <c r="J30" i="16"/>
  <c r="J16" i="10"/>
  <c r="J16" i="16"/>
  <c r="M20" i="16"/>
  <c r="M28" i="16"/>
  <c r="G6" i="16"/>
  <c r="J16" i="25"/>
  <c r="J16" i="28" s="1"/>
  <c r="J15" i="16"/>
  <c r="N22" i="16"/>
  <c r="J32" i="16"/>
  <c r="C11" i="15"/>
  <c r="G32" i="15"/>
  <c r="F5" i="17"/>
  <c r="N5" i="17"/>
  <c r="J6" i="17"/>
  <c r="N7" i="17"/>
  <c r="J8" i="17"/>
  <c r="F9" i="17"/>
  <c r="N10" i="17"/>
  <c r="J20" i="17"/>
  <c r="F21" i="17"/>
  <c r="F22" i="17"/>
  <c r="F23" i="17"/>
  <c r="F24" i="17"/>
  <c r="J5" i="16"/>
  <c r="J6" i="16"/>
  <c r="J8" i="16"/>
  <c r="F9" i="16"/>
  <c r="F10" i="16"/>
  <c r="F11" i="16"/>
  <c r="F12" i="16"/>
  <c r="F13" i="16"/>
  <c r="F14" i="16"/>
  <c r="F15" i="16"/>
  <c r="D16" i="10"/>
  <c r="D16" i="16"/>
  <c r="F19" i="10"/>
  <c r="F22" i="16"/>
  <c r="N23" i="16"/>
  <c r="F25" i="16"/>
  <c r="B28" i="16"/>
  <c r="K4" i="15"/>
  <c r="K3" i="8"/>
  <c r="K4" i="10"/>
  <c r="G6" i="15"/>
  <c r="G10" i="15"/>
  <c r="K11" i="15"/>
  <c r="C12" i="15"/>
  <c r="K12" i="15"/>
  <c r="G14" i="15"/>
  <c r="K21" i="15"/>
  <c r="G24" i="15"/>
  <c r="K26" i="15"/>
  <c r="G28" i="15"/>
  <c r="E13" i="16"/>
  <c r="E5" i="16"/>
  <c r="E21" i="16"/>
  <c r="M24" i="15"/>
  <c r="E33" i="16"/>
  <c r="N24" i="16"/>
  <c r="B16" i="16"/>
  <c r="C25" i="15"/>
  <c r="P27" i="16"/>
  <c r="E8" i="15"/>
  <c r="E12" i="15"/>
  <c r="C17" i="15"/>
  <c r="C44" i="37"/>
  <c r="Q44" i="37"/>
  <c r="P10" i="30"/>
  <c r="H10" i="31"/>
  <c r="F4" i="27"/>
  <c r="F3" i="20"/>
  <c r="F3" i="24" s="1"/>
  <c r="F4" i="21"/>
  <c r="F16" i="21"/>
  <c r="E4" i="14"/>
  <c r="E4" i="17" s="1"/>
  <c r="E3" i="11"/>
  <c r="E3" i="14" s="1"/>
  <c r="C4" i="16"/>
  <c r="C3" i="9"/>
  <c r="C3" i="13" s="1"/>
  <c r="C4" i="10"/>
  <c r="O16" i="16"/>
  <c r="O16" i="10"/>
  <c r="O19" i="10"/>
  <c r="O29" i="16"/>
  <c r="O29" i="10"/>
  <c r="N4" i="15"/>
  <c r="N3" i="8"/>
  <c r="N19" i="15"/>
  <c r="N29" i="15"/>
  <c r="G3" i="22"/>
  <c r="G3" i="25" s="1"/>
  <c r="G3" i="28" s="1"/>
  <c r="G4" i="25"/>
  <c r="G4" i="28" s="1"/>
  <c r="L19" i="27"/>
  <c r="L19" i="21"/>
  <c r="P19" i="27"/>
  <c r="P19" i="21"/>
  <c r="M4" i="26"/>
  <c r="M3" i="19"/>
  <c r="C3" i="22"/>
  <c r="C3" i="25" s="1"/>
  <c r="C3" i="28" s="1"/>
  <c r="C4" i="25"/>
  <c r="C4" i="28" s="1"/>
  <c r="D4" i="27"/>
  <c r="D4" i="21"/>
  <c r="D3" i="20"/>
  <c r="D3" i="24" s="1"/>
  <c r="L4" i="27"/>
  <c r="L4" i="21"/>
  <c r="L3" i="20"/>
  <c r="L3" i="24" s="1"/>
  <c r="I4" i="25"/>
  <c r="I4" i="28" s="1"/>
  <c r="I3" i="22"/>
  <c r="I3" i="25" s="1"/>
  <c r="I3" i="28" s="1"/>
  <c r="H16" i="27"/>
  <c r="H16" i="21"/>
  <c r="Q19" i="27"/>
  <c r="Q19" i="21"/>
  <c r="J19" i="21"/>
  <c r="J19" i="27"/>
  <c r="I19" i="10"/>
  <c r="Q4" i="25"/>
  <c r="Q4" i="28" s="1"/>
  <c r="Q3" i="22"/>
  <c r="Q3" i="25" s="1"/>
  <c r="Q3" i="28" s="1"/>
  <c r="I19" i="25"/>
  <c r="I19" i="28" s="1"/>
  <c r="J3" i="20"/>
  <c r="J3" i="24" s="1"/>
  <c r="I29" i="27"/>
  <c r="I29" i="21"/>
  <c r="L29" i="27"/>
  <c r="L29" i="21"/>
  <c r="Q16" i="16"/>
  <c r="Q16" i="10"/>
  <c r="B146" i="6"/>
  <c r="B170" i="6"/>
  <c r="B124" i="6"/>
  <c r="B133" i="6"/>
  <c r="B157" i="6"/>
  <c r="O3" i="8"/>
  <c r="O4" i="15"/>
  <c r="L4" i="14"/>
  <c r="L4" i="17" s="1"/>
  <c r="L3" i="11"/>
  <c r="L3" i="14" s="1"/>
  <c r="L3" i="17" s="1"/>
  <c r="P4" i="14"/>
  <c r="P4" i="17" s="1"/>
  <c r="P3" i="11"/>
  <c r="P3" i="14" s="1"/>
  <c r="P3" i="17" s="1"/>
  <c r="F30" i="17"/>
  <c r="L4" i="10"/>
  <c r="L3" i="9"/>
  <c r="L3" i="13" s="1"/>
  <c r="N16" i="16"/>
  <c r="N16" i="10"/>
  <c r="F18" i="16"/>
  <c r="F31" i="16"/>
  <c r="C16" i="15"/>
  <c r="E16" i="21"/>
  <c r="N4" i="26"/>
  <c r="E19" i="10"/>
  <c r="J29" i="10"/>
  <c r="J29" i="16"/>
  <c r="O29" i="15"/>
  <c r="F5" i="16"/>
  <c r="F7" i="17"/>
  <c r="F10" i="17"/>
  <c r="N19" i="14"/>
  <c r="N19" i="17" s="1"/>
  <c r="H29" i="14"/>
  <c r="H29" i="17" s="1"/>
  <c r="N6" i="16"/>
  <c r="N8" i="16"/>
  <c r="N9" i="16"/>
  <c r="N10" i="16"/>
  <c r="N11" i="16"/>
  <c r="N12" i="16"/>
  <c r="N13" i="16"/>
  <c r="N14" i="16"/>
  <c r="N15" i="16"/>
  <c r="L16" i="10"/>
  <c r="F20" i="16"/>
  <c r="N21" i="16"/>
  <c r="F23" i="16"/>
  <c r="F28" i="16"/>
  <c r="L29" i="10"/>
  <c r="L29" i="16"/>
  <c r="C8" i="15"/>
  <c r="G16" i="15"/>
  <c r="C26" i="15"/>
  <c r="G8" i="17"/>
  <c r="G17" i="17"/>
  <c r="M21" i="15"/>
  <c r="M25" i="15"/>
  <c r="G31" i="17"/>
  <c r="C9" i="15"/>
  <c r="G3" i="8"/>
  <c r="D3" i="11"/>
  <c r="G21" i="17"/>
  <c r="M8" i="15"/>
  <c r="M12" i="15"/>
  <c r="B44" i="37"/>
  <c r="J44" i="37"/>
  <c r="G44" i="37"/>
  <c r="E44" i="37"/>
  <c r="H31" i="37"/>
  <c r="L44" i="37"/>
  <c r="D4" i="25"/>
  <c r="D4" i="28" s="1"/>
  <c r="D3" i="22"/>
  <c r="D3" i="25" s="1"/>
  <c r="D3" i="28" s="1"/>
  <c r="P4" i="25"/>
  <c r="P4" i="28" s="1"/>
  <c r="P3" i="22"/>
  <c r="P3" i="25" s="1"/>
  <c r="P3" i="28" s="1"/>
  <c r="I27" i="26"/>
  <c r="G28" i="16"/>
  <c r="F28" i="15"/>
  <c r="C16" i="16"/>
  <c r="C16" i="10"/>
  <c r="C19" i="16"/>
  <c r="C19" i="10"/>
  <c r="C29" i="16"/>
  <c r="C29" i="10"/>
  <c r="B4" i="15"/>
  <c r="B3" i="8"/>
  <c r="O3" i="22"/>
  <c r="O3" i="25" s="1"/>
  <c r="O3" i="28" s="1"/>
  <c r="O4" i="25"/>
  <c r="O4" i="28" s="1"/>
  <c r="I4" i="21"/>
  <c r="I3" i="20"/>
  <c r="I3" i="24" s="1"/>
  <c r="C19" i="27"/>
  <c r="C19" i="21"/>
  <c r="K19" i="27"/>
  <c r="K19" i="21"/>
  <c r="K29" i="21"/>
  <c r="K29" i="27"/>
  <c r="E4" i="26"/>
  <c r="E3" i="19"/>
  <c r="Q3" i="19"/>
  <c r="J19" i="25"/>
  <c r="J19" i="28" s="1"/>
  <c r="C4" i="21"/>
  <c r="C3" i="20"/>
  <c r="C3" i="24" s="1"/>
  <c r="C4" i="27"/>
  <c r="O4" i="27"/>
  <c r="O4" i="21"/>
  <c r="O3" i="20"/>
  <c r="O3" i="24" s="1"/>
  <c r="D16" i="27"/>
  <c r="D16" i="21"/>
  <c r="Q16" i="27"/>
  <c r="Q16" i="21"/>
  <c r="O29" i="21"/>
  <c r="O29" i="27"/>
  <c r="H4" i="26"/>
  <c r="H3" i="19"/>
  <c r="M31" i="17"/>
  <c r="G3" i="9"/>
  <c r="G3" i="13" s="1"/>
  <c r="C7" i="16"/>
  <c r="G17" i="16"/>
  <c r="G18" i="16"/>
  <c r="C20" i="16"/>
  <c r="C21" i="16"/>
  <c r="C22" i="16"/>
  <c r="C23" i="16"/>
  <c r="C24" i="16"/>
  <c r="C25" i="16"/>
  <c r="C26" i="16"/>
  <c r="C30" i="16"/>
  <c r="C31" i="16"/>
  <c r="C32" i="16"/>
  <c r="C33" i="16"/>
  <c r="H3" i="8"/>
  <c r="H3" i="12" s="1"/>
  <c r="H4" i="15"/>
  <c r="N5" i="15"/>
  <c r="N6" i="15"/>
  <c r="N7" i="15"/>
  <c r="N8" i="15"/>
  <c r="N9" i="15"/>
  <c r="N10" i="15"/>
  <c r="N11" i="15"/>
  <c r="N12" i="15"/>
  <c r="N13" i="15"/>
  <c r="N14" i="15"/>
  <c r="N15" i="15"/>
  <c r="F30" i="15"/>
  <c r="F31" i="15"/>
  <c r="F32" i="15"/>
  <c r="F33" i="15"/>
  <c r="F31" i="39"/>
  <c r="N31" i="39"/>
  <c r="D19" i="25"/>
  <c r="D19" i="28" s="1"/>
  <c r="P19" i="25"/>
  <c r="P19" i="28" s="1"/>
  <c r="D29" i="21"/>
  <c r="H29" i="27"/>
  <c r="H29" i="21"/>
  <c r="N29" i="27"/>
  <c r="N29" i="21"/>
  <c r="D19" i="26"/>
  <c r="Q19" i="26"/>
  <c r="J19" i="26"/>
  <c r="C4" i="14"/>
  <c r="C4" i="17" s="1"/>
  <c r="C3" i="11"/>
  <c r="C3" i="14" s="1"/>
  <c r="C3" i="17" s="1"/>
  <c r="G9" i="17"/>
  <c r="G20" i="17"/>
  <c r="C22" i="17"/>
  <c r="P4" i="15"/>
  <c r="P3" i="8"/>
  <c r="P3" i="12" s="1"/>
  <c r="B162" i="6"/>
  <c r="B163" i="6"/>
  <c r="B164" i="6"/>
  <c r="B165" i="6"/>
  <c r="B149" i="6"/>
  <c r="B173" i="6"/>
  <c r="B145" i="6"/>
  <c r="B169" i="6"/>
  <c r="B123" i="6"/>
  <c r="B132" i="6"/>
  <c r="B156" i="6"/>
  <c r="B138" i="6"/>
  <c r="B139" i="6"/>
  <c r="B140" i="6"/>
  <c r="B141" i="6"/>
  <c r="M3" i="22"/>
  <c r="M3" i="25" s="1"/>
  <c r="M3" i="28" s="1"/>
  <c r="J10" i="16"/>
  <c r="J18" i="16"/>
  <c r="M25" i="16"/>
  <c r="C5" i="15"/>
  <c r="C6" i="17"/>
  <c r="C10" i="17"/>
  <c r="G23" i="17"/>
  <c r="P16" i="10"/>
  <c r="P16" i="16"/>
  <c r="P29" i="10"/>
  <c r="P29" i="16"/>
  <c r="O19" i="15"/>
  <c r="L6" i="26"/>
  <c r="L22" i="26"/>
  <c r="L18" i="26"/>
  <c r="L26" i="26"/>
  <c r="L31" i="27"/>
  <c r="L31" i="26"/>
  <c r="L10" i="27"/>
  <c r="K3" i="19"/>
  <c r="M10" i="17"/>
  <c r="J13" i="16"/>
  <c r="N26" i="16"/>
  <c r="G21" i="15"/>
  <c r="G33" i="15"/>
  <c r="H4" i="14"/>
  <c r="H4" i="17" s="1"/>
  <c r="H3" i="11"/>
  <c r="H3" i="14" s="1"/>
  <c r="H3" i="17" s="1"/>
  <c r="B17" i="17"/>
  <c r="N16" i="17"/>
  <c r="J30" i="17"/>
  <c r="F31" i="17"/>
  <c r="F32" i="17"/>
  <c r="B17" i="16"/>
  <c r="N17" i="16"/>
  <c r="N18" i="16"/>
  <c r="F29" i="16"/>
  <c r="F29" i="10"/>
  <c r="B32" i="16"/>
  <c r="M3" i="8"/>
  <c r="M3" i="12" s="1"/>
  <c r="M14" i="15"/>
  <c r="K16" i="15"/>
  <c r="C18" i="15"/>
  <c r="M20" i="15"/>
  <c r="M26" i="15"/>
  <c r="K29" i="15"/>
  <c r="C32" i="15"/>
  <c r="K5" i="16"/>
  <c r="B90" i="6"/>
  <c r="J22" i="16"/>
  <c r="N28" i="16"/>
  <c r="G15" i="15"/>
  <c r="E4" i="10"/>
  <c r="P19" i="10"/>
  <c r="P19" i="16"/>
  <c r="M22" i="16"/>
  <c r="K7" i="16"/>
  <c r="B137" i="6"/>
  <c r="L23" i="26"/>
  <c r="M19" i="25"/>
  <c r="M19" i="28" s="1"/>
  <c r="L8" i="28"/>
  <c r="B7" i="16"/>
  <c r="J24" i="16"/>
  <c r="N30" i="16"/>
  <c r="G25" i="15"/>
  <c r="N6" i="17"/>
  <c r="J7" i="17"/>
  <c r="N8" i="17"/>
  <c r="N9" i="17"/>
  <c r="J10" i="17"/>
  <c r="P16" i="14"/>
  <c r="P16" i="17" s="1"/>
  <c r="F19" i="14"/>
  <c r="F19" i="17" s="1"/>
  <c r="N20" i="17"/>
  <c r="N21" i="17"/>
  <c r="N22" i="17"/>
  <c r="N23" i="17"/>
  <c r="N24" i="17"/>
  <c r="P29" i="14"/>
  <c r="P29" i="17" s="1"/>
  <c r="B5" i="16"/>
  <c r="N4" i="16"/>
  <c r="N3" i="9"/>
  <c r="N3" i="13" s="1"/>
  <c r="N4" i="10"/>
  <c r="F6" i="16"/>
  <c r="F7" i="16"/>
  <c r="F8" i="16"/>
  <c r="M16" i="10"/>
  <c r="N19" i="10"/>
  <c r="F21" i="16"/>
  <c r="B24" i="16"/>
  <c r="F26" i="16"/>
  <c r="K5" i="15"/>
  <c r="C6" i="15"/>
  <c r="K6" i="15"/>
  <c r="K9" i="15"/>
  <c r="C10" i="15"/>
  <c r="K10" i="15"/>
  <c r="G12" i="15"/>
  <c r="C14" i="15"/>
  <c r="K15" i="15"/>
  <c r="K19" i="15"/>
  <c r="K22" i="15"/>
  <c r="C24" i="15"/>
  <c r="K25" i="15"/>
  <c r="C28" i="15"/>
  <c r="K28" i="15"/>
  <c r="G29" i="15"/>
  <c r="O7" i="16"/>
  <c r="B29" i="10"/>
  <c r="M23" i="15"/>
  <c r="M28" i="15"/>
  <c r="P4" i="16"/>
  <c r="C15" i="15"/>
  <c r="E9" i="16"/>
  <c r="C21" i="15"/>
  <c r="M32" i="15"/>
  <c r="M5" i="15"/>
  <c r="M9" i="15"/>
  <c r="M13" i="15"/>
  <c r="B154" i="6" l="1"/>
  <c r="B130" i="6"/>
  <c r="Q3" i="13"/>
  <c r="Q3" i="12"/>
  <c r="Q3" i="15" s="1"/>
  <c r="B57" i="6"/>
  <c r="B55" i="6"/>
  <c r="B61" i="6"/>
  <c r="B60" i="6"/>
  <c r="B168" i="6"/>
  <c r="B59" i="6"/>
  <c r="D3" i="12"/>
  <c r="D3" i="15" s="1"/>
  <c r="E3" i="23"/>
  <c r="E3" i="26" s="1"/>
  <c r="O3" i="12"/>
  <c r="O3" i="15" s="1"/>
  <c r="L3" i="12"/>
  <c r="L3" i="15" s="1"/>
  <c r="C3" i="23"/>
  <c r="C3" i="26" s="1"/>
  <c r="L3" i="23"/>
  <c r="L3" i="26" s="1"/>
  <c r="J3" i="12"/>
  <c r="J3" i="15" s="1"/>
  <c r="O3" i="23"/>
  <c r="O3" i="26" s="1"/>
  <c r="K3" i="23"/>
  <c r="K3" i="26" s="1"/>
  <c r="N3" i="12"/>
  <c r="N3" i="15" s="1"/>
  <c r="J3" i="23"/>
  <c r="J3" i="26" s="1"/>
  <c r="M3" i="23"/>
  <c r="M3" i="26" s="1"/>
  <c r="D3" i="23"/>
  <c r="D3" i="26" s="1"/>
  <c r="G3" i="23"/>
  <c r="G3" i="26" s="1"/>
  <c r="I3" i="12"/>
  <c r="I3" i="15" s="1"/>
  <c r="F3" i="12"/>
  <c r="F3" i="15" s="1"/>
  <c r="M3" i="13"/>
  <c r="Q3" i="23"/>
  <c r="Q3" i="26" s="1"/>
  <c r="B56" i="6"/>
  <c r="B99" i="6"/>
  <c r="B129" i="6" s="1"/>
  <c r="H3" i="23"/>
  <c r="H3" i="26" s="1"/>
  <c r="G3" i="12"/>
  <c r="G3" i="15" s="1"/>
  <c r="B3" i="12"/>
  <c r="B3" i="15" s="1"/>
  <c r="K3" i="12"/>
  <c r="K3" i="15" s="1"/>
  <c r="E3" i="12"/>
  <c r="E3" i="15" s="1"/>
  <c r="N3" i="23"/>
  <c r="N3" i="26" s="1"/>
  <c r="I3" i="23"/>
  <c r="I3" i="26" s="1"/>
  <c r="G3" i="14"/>
  <c r="G3" i="17" s="1"/>
  <c r="G29" i="17"/>
  <c r="O3" i="10"/>
  <c r="B3" i="10"/>
  <c r="H3" i="10"/>
  <c r="B3" i="16"/>
  <c r="Q3" i="14"/>
  <c r="Q3" i="17" s="1"/>
  <c r="D3" i="14"/>
  <c r="D3" i="17" s="1"/>
  <c r="E3" i="16"/>
  <c r="I3" i="27"/>
  <c r="I3" i="21"/>
  <c r="E3" i="17"/>
  <c r="Q3" i="27"/>
  <c r="Q3" i="21"/>
  <c r="J3" i="10"/>
  <c r="Q3" i="10"/>
  <c r="N3" i="27"/>
  <c r="N3" i="21"/>
  <c r="H3" i="27"/>
  <c r="H3" i="21"/>
  <c r="E3" i="27"/>
  <c r="E3" i="21"/>
  <c r="H3" i="16"/>
  <c r="D3" i="27"/>
  <c r="D3" i="21"/>
  <c r="F3" i="21"/>
  <c r="F3" i="27"/>
  <c r="K3" i="27"/>
  <c r="K3" i="21"/>
  <c r="C3" i="15"/>
  <c r="G3" i="27"/>
  <c r="G3" i="21"/>
  <c r="B143" i="6"/>
  <c r="B167" i="6"/>
  <c r="K3" i="10"/>
  <c r="N3" i="10"/>
  <c r="M3" i="10"/>
  <c r="O3" i="27"/>
  <c r="O3" i="21"/>
  <c r="C3" i="27"/>
  <c r="C3" i="21"/>
  <c r="P3" i="16"/>
  <c r="J3" i="21"/>
  <c r="J3" i="27"/>
  <c r="L3" i="27"/>
  <c r="L3" i="21"/>
  <c r="C3" i="10"/>
  <c r="D3" i="10"/>
  <c r="M3" i="21"/>
  <c r="M3" i="27"/>
  <c r="K3" i="16"/>
  <c r="P3" i="27"/>
  <c r="P3" i="21"/>
  <c r="E3" i="10"/>
  <c r="P3" i="15"/>
  <c r="H3" i="15"/>
  <c r="G3" i="10"/>
  <c r="P3" i="10"/>
  <c r="L3" i="10"/>
  <c r="I3" i="10"/>
  <c r="F3" i="10"/>
  <c r="K3" i="17"/>
  <c r="O3" i="16"/>
  <c r="B153" i="6" l="1"/>
  <c r="M3" i="16"/>
  <c r="N3" i="16"/>
  <c r="Q3" i="16"/>
  <c r="F3" i="16"/>
  <c r="I3" i="16"/>
  <c r="L3" i="16"/>
  <c r="G3" i="16"/>
  <c r="C3" i="16"/>
  <c r="M3" i="15"/>
  <c r="J3" i="16"/>
  <c r="D3" i="16"/>
  <c r="B10" i="4"/>
  <c r="B14" i="4"/>
  <c r="B44" i="4"/>
  <c r="B12" i="4"/>
  <c r="B25" i="4"/>
  <c r="B36" i="4"/>
  <c r="B27" i="4"/>
  <c r="B21" i="4"/>
  <c r="B15" i="4"/>
  <c r="B29" i="4"/>
  <c r="B30" i="4"/>
  <c r="B45" i="4"/>
  <c r="B43" i="4"/>
  <c r="B4" i="4"/>
  <c r="B11" i="4"/>
  <c r="B20" i="4"/>
  <c r="B22" i="4"/>
  <c r="B26" i="4"/>
  <c r="B8" i="4"/>
  <c r="B7" i="4"/>
  <c r="B9" i="4"/>
  <c r="B39" i="4"/>
  <c r="B17" i="4"/>
  <c r="B37" i="4"/>
  <c r="B28" i="4"/>
  <c r="B38" i="4"/>
  <c r="B23" i="4"/>
  <c r="B34" i="4"/>
  <c r="B42" i="4"/>
  <c r="B35" i="4"/>
  <c r="B24" i="4"/>
  <c r="B13" i="4"/>
  <c r="B33" i="4"/>
  <c r="B16" i="4"/>
  <c r="B31" i="6" l="1"/>
</calcChain>
</file>

<file path=xl/sharedStrings.xml><?xml version="1.0" encoding="utf-8"?>
<sst xmlns="http://schemas.openxmlformats.org/spreadsheetml/2006/main" count="2099" uniqueCount="1055">
  <si>
    <t>detailed split of CO2 emissions</t>
  </si>
  <si>
    <t>detailed split of useful energy demand</t>
  </si>
  <si>
    <t>detailed split of final energy consumption</t>
  </si>
  <si>
    <t>ICT and multimedia</t>
  </si>
  <si>
    <t>Miscellaneous building technologies</t>
  </si>
  <si>
    <t>Building lighting</t>
  </si>
  <si>
    <t>Street lighting</t>
  </si>
  <si>
    <t>Ventilation and others</t>
  </si>
  <si>
    <t>Services / specific electric uses</t>
  </si>
  <si>
    <t>Services sector: Specific electric uses</t>
  </si>
  <si>
    <t>Thermal energy service per useful surface area</t>
  </si>
  <si>
    <t>Final energy consumption per useful surface area</t>
  </si>
  <si>
    <t>Thermal energy service per building</t>
  </si>
  <si>
    <t>Final energy consumption per building</t>
  </si>
  <si>
    <t>System efficiency indicator of total stock</t>
  </si>
  <si>
    <t>Thermal energy service</t>
  </si>
  <si>
    <t>Final energy consumption</t>
  </si>
  <si>
    <t>Number of new and renovated buildings</t>
  </si>
  <si>
    <t>Services sector: Thermal uses in new and renovated buildings</t>
  </si>
  <si>
    <t>Number of buildings</t>
  </si>
  <si>
    <t>Services sector: Thermal uses</t>
  </si>
  <si>
    <t>Services sector summary</t>
  </si>
  <si>
    <t>Click on the link to jump to the sheet</t>
  </si>
  <si>
    <t>Energy intensity (toe/physical output index)</t>
  </si>
  <si>
    <t>Electricity</t>
  </si>
  <si>
    <t>Geothermal</t>
  </si>
  <si>
    <t>Solar</t>
  </si>
  <si>
    <t>LPG</t>
  </si>
  <si>
    <t>Liquids</t>
  </si>
  <si>
    <t>Solids</t>
  </si>
  <si>
    <t>Ratio of energy service to energy consumption (system efficiency indicator)</t>
  </si>
  <si>
    <t>Cooling</t>
  </si>
  <si>
    <t>Space heating</t>
  </si>
  <si>
    <t>Specific electricity uses</t>
  </si>
  <si>
    <t>Catering</t>
  </si>
  <si>
    <t>Hot water</t>
  </si>
  <si>
    <t>Thermal uses</t>
  </si>
  <si>
    <t>Emissions per capita (kg CO2 / capita)</t>
  </si>
  <si>
    <t>Thermal energy service per capita (kWh useful / capita)</t>
  </si>
  <si>
    <t>Energy consumption per capita (kWh / capita)</t>
  </si>
  <si>
    <t>Emissions per useful surface area (kg CO2 / sqm)</t>
  </si>
  <si>
    <t>Thermal energy service per useful surface area (kWh useful / sqm)</t>
  </si>
  <si>
    <t>Energy consumption per useful surface area (kWh / sqm)</t>
  </si>
  <si>
    <t>Emissions per building (kg CO2 / representative building cell)</t>
  </si>
  <si>
    <t>Thermal energy service per building (kWh useful / representative building cell)</t>
  </si>
  <si>
    <t>Energy consumption per building (kWh / representative building cell)</t>
  </si>
  <si>
    <t>Additional building indicators</t>
  </si>
  <si>
    <t>Share of emissions in end-uses (in %)</t>
  </si>
  <si>
    <t>Emissions by end-uses (kt of CO2)</t>
  </si>
  <si>
    <t>Liquid biofuels</t>
  </si>
  <si>
    <t>Biogas</t>
  </si>
  <si>
    <t>Renewable energies and wastes</t>
  </si>
  <si>
    <t>Liquified petroleum gas (LPG)</t>
  </si>
  <si>
    <t>Emissions by fuel - Eurostat structure (kt of CO2)</t>
  </si>
  <si>
    <t>Emissions</t>
  </si>
  <si>
    <t>Shares of energy consumption in end-uses (in %)</t>
  </si>
  <si>
    <t>Energy consumption by end-uses (ktoe)</t>
  </si>
  <si>
    <t>Energy consumption by fuel - Eurostat structure (ktoe)</t>
  </si>
  <si>
    <t>Energy consumption</t>
  </si>
  <si>
    <t>New and renovated buildings useful surface area (in sqm/representative building cell)</t>
  </si>
  <si>
    <t>Services useful surface area (in sqm/representative building cell)</t>
  </si>
  <si>
    <t>Services useful surface area (in sqm/employee)</t>
  </si>
  <si>
    <t>Services useful surface area (in sqm/capita)</t>
  </si>
  <si>
    <t>Representative building cell size (employees/representative building cell)</t>
  </si>
  <si>
    <t>Indicators</t>
  </si>
  <si>
    <t>Relative heating degree-days</t>
  </si>
  <si>
    <t>Actual heating degree-days</t>
  </si>
  <si>
    <t>New and renovated buildings useful surface area (in 000 sqm)</t>
  </si>
  <si>
    <t>Total services useful surface area (in 000 sqm)</t>
  </si>
  <si>
    <t>Number of representative building cells</t>
  </si>
  <si>
    <t>Employment data (employees)</t>
  </si>
  <si>
    <t>Population (inhabitants)</t>
  </si>
  <si>
    <t>Electric space cooling</t>
  </si>
  <si>
    <t>Gas heat pumps</t>
  </si>
  <si>
    <t>Space cooling</t>
  </si>
  <si>
    <t>Circulation, other electricity</t>
  </si>
  <si>
    <t>Conventional electric heating</t>
  </si>
  <si>
    <t>Advanced electric heating</t>
  </si>
  <si>
    <t>Conventional gas heaters</t>
  </si>
  <si>
    <t>Stock of buildings</t>
  </si>
  <si>
    <t>Electricity in circulation and other use</t>
  </si>
  <si>
    <t>Final energy consumption (ktoe)</t>
  </si>
  <si>
    <t>Thermal energy service (ktoe useful)</t>
  </si>
  <si>
    <t>Ratio of energy service to energy consumption</t>
  </si>
  <si>
    <t>CO2 emissions (kt CO2)</t>
  </si>
  <si>
    <t>Solar (as of solar equiped buildings)</t>
  </si>
  <si>
    <t>Solar (as of total)</t>
  </si>
  <si>
    <t>Final energy consumption (kWh / representative building cell)</t>
  </si>
  <si>
    <t>Thermal energy service (kWh useful / representative building cell)</t>
  </si>
  <si>
    <t>CO2 emissions (kg CO2 / representative building cell)</t>
  </si>
  <si>
    <t>Final energy consumption (kWh / sqm)</t>
  </si>
  <si>
    <t>Thermal energy service (kWh useful / sqm)</t>
  </si>
  <si>
    <t>CO2 emissions (kg CO2 / sqm)</t>
  </si>
  <si>
    <t>ICT and multimedia (unit per capita)</t>
  </si>
  <si>
    <t>Miscellaneous building technologies (sqm per building cell)</t>
  </si>
  <si>
    <t>Street lighting (unit per capita)</t>
  </si>
  <si>
    <t>Ventilation and others (sqm per building cell)</t>
  </si>
  <si>
    <t>Penetration factor</t>
  </si>
  <si>
    <t>ICT and multimedia (W per appliance)</t>
  </si>
  <si>
    <t>Miscellaneous building technologies (W per serviced m2)</t>
  </si>
  <si>
    <t>Street lighting (W per appliance)</t>
  </si>
  <si>
    <t>Ventilation and others (W per serviced m2)</t>
  </si>
  <si>
    <t>W per new appliance (in average operating mode)</t>
  </si>
  <si>
    <t>W per appliance (in average operating mode)</t>
  </si>
  <si>
    <t>Operating hours per appliance</t>
  </si>
  <si>
    <t>Number of replaced appliances</t>
  </si>
  <si>
    <t>Number of new appliances</t>
  </si>
  <si>
    <t>Stock of appliances</t>
  </si>
  <si>
    <t>Total MW installed (in average operating mode)</t>
  </si>
  <si>
    <t>Lumens per useful surface area (lumen per sqm)</t>
  </si>
  <si>
    <t>Emission intensity (kt of CO2 / ktoe)</t>
  </si>
  <si>
    <t>Useful energy demand intensity (toe useful / physical output index)</t>
  </si>
  <si>
    <t>Energy intensity (toe / physical output index)</t>
  </si>
  <si>
    <t>Residual fuel oil and other liquids</t>
  </si>
  <si>
    <t>by fuel (EUROSTAT DATA)</t>
  </si>
  <si>
    <t>Energy consumption (ktoe)</t>
  </si>
  <si>
    <t>Idle capacity (production index)</t>
  </si>
  <si>
    <t>Decommissioned capacity (production index)</t>
  </si>
  <si>
    <t>Capacity investment (production index)</t>
  </si>
  <si>
    <t>Installed capacity (production index)</t>
  </si>
  <si>
    <t>Physical output (index)</t>
  </si>
  <si>
    <t>Specific heat uses</t>
  </si>
  <si>
    <t>Low enthalpy heat</t>
  </si>
  <si>
    <t>Motor drives</t>
  </si>
  <si>
    <t>Ventilation</t>
  </si>
  <si>
    <t>Lighting</t>
  </si>
  <si>
    <t>Agriculture, forestry and fishing</t>
  </si>
  <si>
    <t>Market shares of energy uses (%)</t>
  </si>
  <si>
    <t>Biomass</t>
  </si>
  <si>
    <t>Fuel oil and other liquids</t>
  </si>
  <si>
    <t>Detailed split of energy consumption (ktoe)</t>
  </si>
  <si>
    <t>Ratio of useful energy demand to final energy consumption (system efficiency indicator)</t>
  </si>
  <si>
    <t>Market shares of useful energy demand (%)</t>
  </si>
  <si>
    <t>Detailed split of useful energy demand (ktoe)</t>
  </si>
  <si>
    <t>Emission intensity (kt of CO2 per ktoe)</t>
  </si>
  <si>
    <t>Market shares of CO2 emissions by subsector (%)</t>
  </si>
  <si>
    <t>Detailed split of CO2 emissions by subsector (kt of CO2)</t>
  </si>
  <si>
    <t>Services and Agriculture sector</t>
  </si>
  <si>
    <t>Legal Notice</t>
  </si>
  <si>
    <t>Neither the European Commission nor any person acting on behalf of the Commission is responsible for the use which might be made of this information.</t>
  </si>
  <si>
    <t>Building lighting (W per appliance)</t>
  </si>
  <si>
    <t>Building lighting (unit per building cell)</t>
  </si>
  <si>
    <t>Prepared by JRC C.6</t>
  </si>
  <si>
    <t>The information made available is property of the Joint Research Centre of the European Commission.</t>
  </si>
  <si>
    <t>Use conditions</t>
  </si>
  <si>
    <t>This work is licensed under</t>
  </si>
  <si>
    <t>CC BY 4.0</t>
  </si>
  <si>
    <t>Value added (M€2015)</t>
  </si>
  <si>
    <t>Mean heating degree-days over period 2000- 2020</t>
  </si>
  <si>
    <t>GDP per capita (€2015)</t>
  </si>
  <si>
    <t>Value added per employee (€2015)</t>
  </si>
  <si>
    <t>Value added per capita (€2015)</t>
  </si>
  <si>
    <t>Value added per capita relative to EU</t>
  </si>
  <si>
    <t>Natural gas</t>
  </si>
  <si>
    <t>Value added intensity (toe / M€2015)</t>
  </si>
  <si>
    <t>v2021-1.00</t>
  </si>
  <si>
    <t>Code</t>
  </si>
  <si>
    <t>Ambient heat</t>
  </si>
  <si>
    <t>Solar and geothermal</t>
  </si>
  <si>
    <t>JRC-IDEES-2021 - Integrated Database of the European Energy System</t>
  </si>
  <si>
    <r>
      <t>CO</t>
    </r>
    <r>
      <rPr>
        <vertAlign val="subscript"/>
        <sz val="9"/>
        <color rgb="FF050505"/>
        <rFont val="Calibri"/>
        <family val="2"/>
        <scheme val="minor"/>
      </rPr>
      <t>2</t>
    </r>
    <r>
      <rPr>
        <sz val="9"/>
        <color rgb="FF050505"/>
        <rFont val="Calibri"/>
        <family val="2"/>
        <scheme val="minor"/>
      </rPr>
      <t xml:space="preserve"> emissions</t>
    </r>
  </si>
  <si>
    <r>
      <t>CO</t>
    </r>
    <r>
      <rPr>
        <vertAlign val="subscript"/>
        <sz val="9"/>
        <color rgb="FF050505"/>
        <rFont val="Calibri"/>
        <family val="2"/>
        <scheme val="minor"/>
      </rPr>
      <t>2</t>
    </r>
    <r>
      <rPr>
        <sz val="9"/>
        <color rgb="FF050505"/>
        <rFont val="Calibri"/>
        <family val="2"/>
        <scheme val="minor"/>
      </rPr>
      <t xml:space="preserve"> emissions per building</t>
    </r>
  </si>
  <si>
    <r>
      <t>CO</t>
    </r>
    <r>
      <rPr>
        <vertAlign val="subscript"/>
        <sz val="9"/>
        <color rgb="FF050505"/>
        <rFont val="Calibri"/>
        <family val="2"/>
        <scheme val="minor"/>
      </rPr>
      <t>2</t>
    </r>
    <r>
      <rPr>
        <sz val="9"/>
        <color rgb="FF050505"/>
        <rFont val="Calibri"/>
        <family val="2"/>
        <scheme val="minor"/>
      </rPr>
      <t xml:space="preserve"> emissions per useful surface area</t>
    </r>
  </si>
  <si>
    <t>Street lighting (thousand units)</t>
  </si>
  <si>
    <t>ICT and multimedia (thousand units)</t>
  </si>
  <si>
    <t>Ventilation and others (serviced million m2)</t>
  </si>
  <si>
    <t>Miscellaneous building technologies (serviced million m2)</t>
  </si>
  <si>
    <t>Building lighting (million units)</t>
  </si>
  <si>
    <t>Diesel oil</t>
  </si>
  <si>
    <t>Distributed heat</t>
  </si>
  <si>
    <t>Diesel oil and other liquids (without biofuels)</t>
  </si>
  <si>
    <t>Biomass and waste</t>
  </si>
  <si>
    <t>Diesel oil (without biofuels)</t>
  </si>
  <si>
    <t>Diesel oil and liquid biofuels</t>
  </si>
  <si>
    <t>Pumping devices (diesel oil and liquid biofuels)</t>
  </si>
  <si>
    <t>Farming machine drives (diesel oil and liquid biofuels)</t>
  </si>
  <si>
    <t>Natural gas and biogas</t>
  </si>
  <si>
    <t>Pumping devices (electricity)</t>
  </si>
  <si>
    <t>Gross domestic product (M€2015)</t>
  </si>
  <si>
    <t>Commercial refrigeration</t>
  </si>
  <si>
    <t>Commercial refrigeration (thousand units)</t>
  </si>
  <si>
    <t>Commercial refrigeration (W per appliance)</t>
  </si>
  <si>
    <t>Commercial refrigeration (unit per capita)</t>
  </si>
  <si>
    <t>Agriculture, forestry and fishing summary</t>
  </si>
  <si>
    <t>DE</t>
  </si>
  <si>
    <t>Germany</t>
  </si>
  <si>
    <t>DE - Services sector summary</t>
  </si>
  <si>
    <t>Macro.number.DE.Population</t>
  </si>
  <si>
    <t>Macro.Meuro2015.DE.GDP</t>
  </si>
  <si>
    <t>Macro.Meuro2015.DE.VA</t>
  </si>
  <si>
    <t>Macro.number.DE.Employees</t>
  </si>
  <si>
    <t>NUM.number.DE.Ser.Bld</t>
  </si>
  <si>
    <t>SurfaceArea.ksqm.DE.Ser.Bld</t>
  </si>
  <si>
    <t>NUM.number.DE.Ser.BldNew</t>
  </si>
  <si>
    <t>SurfaceArea.ksqm.DE.Ser.BldNew</t>
  </si>
  <si>
    <t>HDD.Celsius.DE.Actual</t>
  </si>
  <si>
    <t>HDD.Celsius.DE.Mean</t>
  </si>
  <si>
    <t>HDD.ratio.DE.Relative</t>
  </si>
  <si>
    <t>FEC.ktoe.DE.ES.Ser</t>
  </si>
  <si>
    <t>FEC.ktoe.DE.ES.Ser.Solids</t>
  </si>
  <si>
    <t>FEC.ktoe.DE.ES.Ser.LPG</t>
  </si>
  <si>
    <t>FEC.ktoe.DE.ES.Ser.Oil</t>
  </si>
  <si>
    <t>FEC.ktoe.DE.ES.Ser.NG</t>
  </si>
  <si>
    <t>FEC.ktoe.DE.ES.Ser.Biomass_Waste</t>
  </si>
  <si>
    <t>FEC.ktoe.DE.ES.Ser.Biogas</t>
  </si>
  <si>
    <t>FEC.ktoe.DE.ES.Ser.LiqBio</t>
  </si>
  <si>
    <t>FEC.ktoe.DE.ES.Ser.Solar</t>
  </si>
  <si>
    <t>FEC.ktoe.DE.ES.Ser.Geo</t>
  </si>
  <si>
    <t>FEC.ktoe.DE.ES.Ser.Ambient</t>
  </si>
  <si>
    <t>FEC.ktoe.DE.ES.Ser.Steam_Distr</t>
  </si>
  <si>
    <t>FEC.ktoe.DE.ES.Ser.Elec</t>
  </si>
  <si>
    <t>FEC.ktoe.DE.Ser</t>
  </si>
  <si>
    <t>FEC.ktoe.DE.Ser.Bld.Thermal</t>
  </si>
  <si>
    <t>FEC.ktoe.DE.Ser.Bld.Thermal.SH</t>
  </si>
  <si>
    <t>FEC.ktoe.DE.Ser.Bld.Thermal.SC</t>
  </si>
  <si>
    <t>FEC.ktoe.DE.Ser.Bld.Thermal.HW</t>
  </si>
  <si>
    <t>FEC.ktoe.DE.Ser.Bld.Thermal.CA</t>
  </si>
  <si>
    <t>FEC.ktoe.DE.Ser.SEU</t>
  </si>
  <si>
    <t>EMI.ktCO2.DE.ES.Ser</t>
  </si>
  <si>
    <t>EMI.ktCO2.DE.ES.Ser.Solids</t>
  </si>
  <si>
    <t>EMI.ktCO2.DE.ES.Ser.LPG</t>
  </si>
  <si>
    <t>EMI.ktCO2.DE.ES.Ser.Oil</t>
  </si>
  <si>
    <t>EMI.ktCO2.DE.ES.Ser.NG</t>
  </si>
  <si>
    <t>EMI.ktCO2.DE.ES.Ser.Biomass_Waste</t>
  </si>
  <si>
    <t>EMI.ktCO2.DE.ES.Ser.Biogas</t>
  </si>
  <si>
    <t>EMI.ktCO2.DE.ES.Ser.LiqBio</t>
  </si>
  <si>
    <t>EMI.ktCO2.DE.ES.Ser.Solar</t>
  </si>
  <si>
    <t>EMI.ktCO2.DE.ES.Ser.Geo</t>
  </si>
  <si>
    <t>EMI.ktCO2.DE.ES.Ser.Ambient</t>
  </si>
  <si>
    <t>EMI.ktCO2.DE.ES.Ser.Steam_Distr</t>
  </si>
  <si>
    <t>EMI.ktCO2.DE.ES.Ser.Elec</t>
  </si>
  <si>
    <t>EMI.ktCO2.DE.Ser</t>
  </si>
  <si>
    <t>EMI.ktCO2.DE.Ser.Bld.Thermal</t>
  </si>
  <si>
    <t>EMI.ktCO2.DE.Ser.Bld.Thermal.SH</t>
  </si>
  <si>
    <t>EMI.ktCO2.DE.Ser.Bld.Thermal.SC</t>
  </si>
  <si>
    <t>EMI.ktCO2.DE.Ser.Bld.Thermal.HW</t>
  </si>
  <si>
    <t>EMI.ktCO2.DE.Ser.Bld.Thermal.CA</t>
  </si>
  <si>
    <t>EMI.ktCO2.DE.Ser.SEU</t>
  </si>
  <si>
    <t>Eff.ratio.DE.Ser.Bld.Thermal</t>
  </si>
  <si>
    <t>Eff.ratio.DE.Ser.Bld.Thermal.SH</t>
  </si>
  <si>
    <t>Eff.ratio.DE.Ser.Bld.Thermal.SC</t>
  </si>
  <si>
    <t>Eff.ratio.DE.Ser.Bld.Thermal.HW</t>
  </si>
  <si>
    <t>Eff.ratio.DE.Ser.Bld.Thermal.CA</t>
  </si>
  <si>
    <t>DE - Number of buildings</t>
  </si>
  <si>
    <t>NUM.number.DE.Ser.Bld.Thermal</t>
  </si>
  <si>
    <t>NUM.number.DE.Ser.Bld.Thermal.SH</t>
  </si>
  <si>
    <t>NUM.number.DE.Ser.Bld.Thermal.SH.Solids</t>
  </si>
  <si>
    <t>NUM.number.DE.Ser.Bld.Thermal.SH.LPG</t>
  </si>
  <si>
    <t>NUM.number.DE.Ser.Bld.Thermal.SH.Oil</t>
  </si>
  <si>
    <t>NUM.number.DE.Ser.Bld.Thermal.SH.GasHP</t>
  </si>
  <si>
    <t>NUM.number.DE.Ser.Bld.Thermal.SH.GasTH</t>
  </si>
  <si>
    <t>NUM.number.DE.Ser.Bld.Thermal.SH.Biomass</t>
  </si>
  <si>
    <t>NUM.number.DE.Ser.Bld.Thermal.SH.Geo</t>
  </si>
  <si>
    <t>NUM.number.DE.Ser.Bld.Thermal.SH.DistrHeat</t>
  </si>
  <si>
    <t>NUM.number.DE.Ser.Bld.Thermal.SH.AdvElc</t>
  </si>
  <si>
    <t>NUM.number.DE.Ser.Bld.Thermal.SH.ConvElc</t>
  </si>
  <si>
    <t>NUM.number.DE.Ser.Bld.Thermal.SC</t>
  </si>
  <si>
    <t>NUM.number.DE.Ser.Bld.Thermal.SC.GasHP</t>
  </si>
  <si>
    <t>NUM.number.DE.Ser.Bld.Thermal.SC.AC</t>
  </si>
  <si>
    <t>NUM.number.DE.Ser.Bld.Thermal.HW</t>
  </si>
  <si>
    <t>NUM.number.DE.Ser.Bld.Thermal.HW.Solids</t>
  </si>
  <si>
    <t>NUM.number.DE.Ser.Bld.Thermal.HW.LPG</t>
  </si>
  <si>
    <t>NUM.number.DE.Ser.Bld.Thermal.HW.Oil</t>
  </si>
  <si>
    <t>NUM.number.DE.Ser.Bld.Thermal.HW.Gas</t>
  </si>
  <si>
    <t>NUM.number.DE.Ser.Bld.Thermal.HW.Biomass</t>
  </si>
  <si>
    <t>NUM.number.DE.Ser.Bld.Thermal.HW.DistrHeat</t>
  </si>
  <si>
    <t>NUM.number.DE.Ser.Bld.Thermal.HW.Elc</t>
  </si>
  <si>
    <t>NUM.number.DE.Ser.Bld.Thermal.HW.Solar</t>
  </si>
  <si>
    <t>NUM.number.DE.Ser.Bld.Thermal.CA</t>
  </si>
  <si>
    <t>NUM.number.DE.Ser.Bld.Thermal.CA.LPG</t>
  </si>
  <si>
    <t>NUM.number.DE.Ser.Bld.Thermal.CA.Gas</t>
  </si>
  <si>
    <t>NUM.number.DE.Ser.Bld.Thermal.CA.Biomass</t>
  </si>
  <si>
    <t>NUM.number.DE.Ser.Bld.Thermal.CA.Elc</t>
  </si>
  <si>
    <t>DE - Final energy consumption</t>
  </si>
  <si>
    <t>FEC.ktoe.DE.Ser.Bld.Thermal.SH.Solids.Solids</t>
  </si>
  <si>
    <t>FEC.ktoe.DE.Ser.Bld.Thermal.SH.LPG.LPG</t>
  </si>
  <si>
    <t>FEC.ktoe.DE.Ser.Bld.Thermal.SH.Oil.Oil_LiqBio</t>
  </si>
  <si>
    <t>FEC.ktoe.DE.Ser.Bld.Thermal.SH.GasHP.NG_Biogas</t>
  </si>
  <si>
    <t>FEC.ktoe.DE.Ser.Bld.Thermal.SH.GasTH.NG_Biogas</t>
  </si>
  <si>
    <t>FEC.ktoe.DE.Ser.Bld.Thermal.SH.Biomass.Biomass_Waste</t>
  </si>
  <si>
    <t>FEC.ktoe.DE.Ser.Bld.Thermal.SH.Geo.Geo</t>
  </si>
  <si>
    <t>FEC.ktoe.DE.Ser.Bld.Thermal.SH.DistrHeat.Steam_Distr</t>
  </si>
  <si>
    <t>FEC.ktoe.DE.Ser.Bld.Thermal.SH.AdvElc.Elec</t>
  </si>
  <si>
    <t>FEC.ktoe.DE.Ser.Bld.Thermal.SH.ConvElc.Elec</t>
  </si>
  <si>
    <t>FEC.ktoe.DE.Ser.Bld.Thermal.SH.TotalCirculation.Elec</t>
  </si>
  <si>
    <t>FEC.ktoe.DE.Ser.Bld.Thermal.SC.GasHP.NG_Biogas</t>
  </si>
  <si>
    <t>FEC.ktoe.DE.Ser.Bld.Thermal.SC.AC.Elec</t>
  </si>
  <si>
    <t>FEC.ktoe.DE.Ser.Bld.Thermal.HW.Solids.Solids</t>
  </si>
  <si>
    <t>FEC.ktoe.DE.Ser.Bld.Thermal.HW.LPG.LPG</t>
  </si>
  <si>
    <t>FEC.ktoe.DE.Ser.Bld.Thermal.HW.Oil.Oil_LiqBio</t>
  </si>
  <si>
    <t>FEC.ktoe.DE.Ser.Bld.Thermal.HW.Gas.NG_Biogas</t>
  </si>
  <si>
    <t>FEC.ktoe.DE.Ser.Bld.Thermal.HW.Biomass.Biomass_Waste</t>
  </si>
  <si>
    <t>FEC.ktoe.DE.Ser.Bld.Thermal.HW.DistrHeat.Steam_Distr</t>
  </si>
  <si>
    <t>FEC.ktoe.DE.Ser.Bld.Thermal.HW.Elc.Elec</t>
  </si>
  <si>
    <t>FEC.ktoe.DE.Ser.Bld.Thermal.HW.TotalSolar.Solar</t>
  </si>
  <si>
    <t>FEC.ktoe.DE.Ser.Bld.Thermal.CA.LPG</t>
  </si>
  <si>
    <t>FEC.ktoe.DE.Ser.Bld.Thermal.CA.Gas.NG_Biogas</t>
  </si>
  <si>
    <t>FEC.ktoe.DE.Ser.Bld.Thermal.CA.Biomass.Biomass_Waste</t>
  </si>
  <si>
    <t>FEC.ktoe.DE.Ser.Bld.Thermal.CA.Elc.Elec</t>
  </si>
  <si>
    <t>DE - Thermal energy service</t>
  </si>
  <si>
    <t>TES.ktoe.DE.Ser.Bld.Thermal</t>
  </si>
  <si>
    <t>TES.ktoe.DE.Ser.Bld.Thermal.SH</t>
  </si>
  <si>
    <t>TES.ktoe.DE.Ser.Bld.Thermal.SH.Solids.Solids</t>
  </si>
  <si>
    <t>TES.ktoe.DE.Ser.Bld.Thermal.SH.LPG.LPG</t>
  </si>
  <si>
    <t>TES.ktoe.DE.Ser.Bld.Thermal.SH.Oil.Oil_LiqBio</t>
  </si>
  <si>
    <t>TES.ktoe.DE.Ser.Bld.Thermal.SH.GasHP.NG_Biogas</t>
  </si>
  <si>
    <t>TES.ktoe.DE.Ser.Bld.Thermal.SH.GasTH.NG_Biogas</t>
  </si>
  <si>
    <t>TES.ktoe.DE.Ser.Bld.Thermal.SH.Biomass.Biomass_Waste</t>
  </si>
  <si>
    <t>TES.ktoe.DE.Ser.Bld.Thermal.SH.Geo.Geo</t>
  </si>
  <si>
    <t>TES.ktoe.DE.Ser.Bld.Thermal.SH.DistrHeat.Steam_Distr</t>
  </si>
  <si>
    <t>TES.ktoe.DE.Ser.Bld.Thermal.SH.AdvElc.Elec</t>
  </si>
  <si>
    <t>TES.ktoe.DE.Ser.Bld.Thermal.SH.ConvElc.Elec</t>
  </si>
  <si>
    <t>TES.ktoe.DE.Ser.Bld.Thermal.SH.TotalCirculation.Elec</t>
  </si>
  <si>
    <t>TES.ktoe.DE.Ser.Bld.Thermal.SC</t>
  </si>
  <si>
    <t>TES.ktoe.DE.Ser.Bld.Thermal.SC.GasHP.NG_Biogas</t>
  </si>
  <si>
    <t>TES.ktoe.DE.Ser.Bld.Thermal.SC.AC.Elec</t>
  </si>
  <si>
    <t>TES.ktoe.DE.Ser.Bld.Thermal.HW</t>
  </si>
  <si>
    <t>TES.ktoe.DE.Ser.Bld.Thermal.HW.Solids.Solids</t>
  </si>
  <si>
    <t>TES.ktoe.DE.Ser.Bld.Thermal.HW.LPG.LPG</t>
  </si>
  <si>
    <t>TES.ktoe.DE.Ser.Bld.Thermal.HW.Oil.Oil_LiqBio</t>
  </si>
  <si>
    <t>TES.ktoe.DE.Ser.Bld.Thermal.HW.Gas.NG_Biogas</t>
  </si>
  <si>
    <t>TES.ktoe.DE.Ser.Bld.Thermal.HW.Biomass.Biomass_Waste</t>
  </si>
  <si>
    <t>TES.ktoe.DE.Ser.Bld.Thermal.HW.DistrHeat.Steam_Distr</t>
  </si>
  <si>
    <t>TES.ktoe.DE.Ser.Bld.Thermal.HW.Elc.Elec</t>
  </si>
  <si>
    <t>TES.ktoe.DE.Ser.Bld.Thermal.HW.TotalSolar.Solar</t>
  </si>
  <si>
    <t>TES.ktoe.DE.Ser.Bld.Thermal.CA</t>
  </si>
  <si>
    <t>TES.ktoe.DE.Ser.Bld.Thermal.CA.LPG</t>
  </si>
  <si>
    <t>TES.ktoe.DE.Ser.Bld.Thermal.CA.Gas.NG_Biogas</t>
  </si>
  <si>
    <t>TES.ktoe.DE.Ser.Bld.Thermal.CA.Biomass.Biomass_Waste</t>
  </si>
  <si>
    <t>TES.ktoe.DE.Ser.Bld.Thermal.CA.Elc.Elec</t>
  </si>
  <si>
    <t>DE - System efficiency indicator of total stock</t>
  </si>
  <si>
    <t>Eff.ratio.DE.Ser.Bld.Thermal.SH.Solids.Solids</t>
  </si>
  <si>
    <t>Eff.ratio.DE.Ser.Bld.Thermal.SH.LPG.LPG</t>
  </si>
  <si>
    <t>Eff.ratio.DE.Ser.Bld.Thermal.SH.Oil.Oil_LiqBio</t>
  </si>
  <si>
    <t>Eff.ratio.DE.Ser.Bld.Thermal.SH.GasHP.NG_Biogas</t>
  </si>
  <si>
    <t>Eff.ratio.DE.Ser.Bld.Thermal.SH.GasTH.NG_Biogas</t>
  </si>
  <si>
    <t>Eff.ratio.DE.Ser.Bld.Thermal.SH.Biomass.Biomass_Waste</t>
  </si>
  <si>
    <t>Eff.ratio.DE.Ser.Bld.Thermal.SH.Geo.Geo</t>
  </si>
  <si>
    <t>Eff.ratio.DE.Ser.Bld.Thermal.SH.DistrHeat.Steam_Distr</t>
  </si>
  <si>
    <t>Eff.ratio.DE.Ser.Bld.Thermal.SH.AdvElc.Elec</t>
  </si>
  <si>
    <t>Eff.ratio.DE.Ser.Bld.Thermal.SH.ConvElc.Elec</t>
  </si>
  <si>
    <t>Eff.ratio.DE.Ser.Bld.Thermal.SH.TotalCirculation.Elec</t>
  </si>
  <si>
    <t>Eff.ratio.DE.Ser.Bld.Thermal.SC.GasHP.NG_Biogas</t>
  </si>
  <si>
    <t>Eff.ratio.DE.Ser.Bld.Thermal.SC.AC.Elec</t>
  </si>
  <si>
    <t>Eff.ratio.DE.Ser.Bld.Thermal.HW.Solids.Solids</t>
  </si>
  <si>
    <t>Eff.ratio.DE.Ser.Bld.Thermal.HW.LPG.LPG</t>
  </si>
  <si>
    <t>Eff.ratio.DE.Ser.Bld.Thermal.HW.Oil.Oil_LiqBio</t>
  </si>
  <si>
    <t>Eff.ratio.DE.Ser.Bld.Thermal.HW.Gas.NG_Biogas</t>
  </si>
  <si>
    <t>Eff.ratio.DE.Ser.Bld.Thermal.HW.Biomass.Biomass_Waste</t>
  </si>
  <si>
    <t>Eff.ratio.DE.Ser.Bld.Thermal.HW.DistrHeat.Steam_Distr</t>
  </si>
  <si>
    <t>Eff.ratio.DE.Ser.Bld.Thermal.HW.Elc.Elec</t>
  </si>
  <si>
    <t>Eff.ratio.DE.Ser.Bld.Thermal.HW.TotalSolar.Solar</t>
  </si>
  <si>
    <t>Eff.ratio.DE.Ser.Bld.Thermal.CA.LPG</t>
  </si>
  <si>
    <t>Eff.ratio.DE.Ser.Bld.Thermal.CA.Gas.NG_Biogas</t>
  </si>
  <si>
    <t>Eff.ratio.DE.Ser.Bld.Thermal.CA.Biomass.Biomass_Waste</t>
  </si>
  <si>
    <t>Eff.ratio.DE.Ser.Bld.Thermal.CA.Elc.Elec</t>
  </si>
  <si>
    <t>DE - CO2 emissions</t>
  </si>
  <si>
    <t>EMI.ktCO2.DE.Ser.Bld.Thermal.SH.Solids.Solids</t>
  </si>
  <si>
    <t>EMI.ktCO2.DE.Ser.Bld.Thermal.SH.LPG.LPG</t>
  </si>
  <si>
    <t>EMI.ktCO2.DE.Ser.Bld.Thermal.SH.Oil.Oil_LiqBio</t>
  </si>
  <si>
    <t>EMI.ktCO2.DE.Ser.Bld.Thermal.SH.GasHP.NG_Biogas</t>
  </si>
  <si>
    <t>EMI.ktCO2.DE.Ser.Bld.Thermal.SH.GasTH.NG_Biogas</t>
  </si>
  <si>
    <t>EMI.ktCO2.DE.Ser.Bld.Thermal.SH.Biomass.Biomass_Waste</t>
  </si>
  <si>
    <t>EMI.ktCO2.DE.Ser.Bld.Thermal.SH.Geo.Geo</t>
  </si>
  <si>
    <t>EMI.ktCO2.DE.Ser.Bld.Thermal.SH.DistrHeat.Steam_Distr</t>
  </si>
  <si>
    <t>EMI.ktCO2.DE.Ser.Bld.Thermal.SH.AdvElc.Elec</t>
  </si>
  <si>
    <t>EMI.ktCO2.DE.Ser.Bld.Thermal.SH.ConvElc.Elec</t>
  </si>
  <si>
    <t>EMI.ktCO2.DE.Ser.Bld.Thermal.SH.TotalCirculation.Elec</t>
  </si>
  <si>
    <t>EMI.ktCO2.DE.Ser.Bld.Thermal.SC.GasHP.NG_Biogas</t>
  </si>
  <si>
    <t>EMI.ktCO2.DE.Ser.Bld.Thermal.SC.AC.Elec</t>
  </si>
  <si>
    <t>EMI.ktCO2.DE.Ser.Bld.Thermal.HW.Solids.Solids</t>
  </si>
  <si>
    <t>EMI.ktCO2.DE.Ser.Bld.Thermal.HW.LPG.LPG</t>
  </si>
  <si>
    <t>EMI.ktCO2.DE.Ser.Bld.Thermal.HW.Oil.Oil_LiqBio</t>
  </si>
  <si>
    <t>EMI.ktCO2.DE.Ser.Bld.Thermal.HW.Gas.NG_Biogas</t>
  </si>
  <si>
    <t>EMI.ktCO2.DE.Ser.Bld.Thermal.HW.Biomass.Biomass_Waste</t>
  </si>
  <si>
    <t>EMI.ktCO2.DE.Ser.Bld.Thermal.HW.DistrHeat.Steam_Distr</t>
  </si>
  <si>
    <t>EMI.ktCO2.DE.Ser.Bld.Thermal.HW.Elc.Elec</t>
  </si>
  <si>
    <t>EMI.ktCO2.DE.Ser.Bld.Thermal.HW.TotalSolar.Solar</t>
  </si>
  <si>
    <t>EMI.ktCO2.DE.Ser.Bld.Thermal.CA.LPG</t>
  </si>
  <si>
    <t>EMI.ktCO2.DE.Ser.Bld.Thermal.CA.Gas.NG_Biogas</t>
  </si>
  <si>
    <t>EMI.ktCO2.DE.Ser.Bld.Thermal.CA.Biomass.Biomass_Waste</t>
  </si>
  <si>
    <t>EMI.ktCO2.DE.Ser.Bld.Thermal.CA.Elc.Elec</t>
  </si>
  <si>
    <t>DE - Final energy consumption per building</t>
  </si>
  <si>
    <t>FEC_per_building.kWh.DE.Ser.Bld.Thermal</t>
  </si>
  <si>
    <t>FEC_per_building.kWh.DE.Ser.Bld.Thermal.SH</t>
  </si>
  <si>
    <t>FEC_per_building.kWh.DE.Ser.Bld.Thermal.SH.Solids.Solids</t>
  </si>
  <si>
    <t>FEC_per_building.kWh.DE.Ser.Bld.Thermal.SH.LPG.LPG</t>
  </si>
  <si>
    <t>FEC_per_building.kWh.DE.Ser.Bld.Thermal.SH.Oil.Oil_LiqBio</t>
  </si>
  <si>
    <t>FEC_per_building.kWh.DE.Ser.Bld.Thermal.SH.GasHP.NG_Biogas</t>
  </si>
  <si>
    <t>FEC_per_building.kWh.DE.Ser.Bld.Thermal.SH.GasTH.NG_Biogas</t>
  </si>
  <si>
    <t>FEC_per_building.kWh.DE.Ser.Bld.Thermal.SH.Biomass.Biomass_Waste</t>
  </si>
  <si>
    <t>FEC_per_building.kWh.DE.Ser.Bld.Thermal.SH.Geo.Geo</t>
  </si>
  <si>
    <t>FEC_per_building.kWh.DE.Ser.Bld.Thermal.SH.DistrHeat.Steam_Distr</t>
  </si>
  <si>
    <t>FEC_per_building.kWh.DE.Ser.Bld.Thermal.SH.AdvElc.Elec</t>
  </si>
  <si>
    <t>FEC_per_building.kWh.DE.Ser.Bld.Thermal.SH.ConvElc.Elec</t>
  </si>
  <si>
    <t>FEC_per_building.kWh.DE.Ser.Bld.Thermal.SH.TotalCirculation.Elec</t>
  </si>
  <si>
    <t>FEC_per_building.kWh.DE.Ser.Bld.Thermal.SC</t>
  </si>
  <si>
    <t>FEC_per_building.kWh.DE.Ser.Bld.Thermal.SC.GasHP.NG_Biogas</t>
  </si>
  <si>
    <t>FEC_per_building.kWh.DE.Ser.Bld.Thermal.SC.AC.Elec</t>
  </si>
  <si>
    <t>FEC_per_building.kWh.DE.Ser.Bld.Thermal.HW</t>
  </si>
  <si>
    <t>FEC_per_building.kWh.DE.Ser.Bld.Thermal.HW.Solids.Solids</t>
  </si>
  <si>
    <t>FEC_per_building.kWh.DE.Ser.Bld.Thermal.HW.LPG.LPG</t>
  </si>
  <si>
    <t>FEC_per_building.kWh.DE.Ser.Bld.Thermal.HW.Oil.Oil_LiqBio</t>
  </si>
  <si>
    <t>FEC_per_building.kWh.DE.Ser.Bld.Thermal.HW.Gas.NG_Biogas</t>
  </si>
  <si>
    <t>FEC_per_building.kWh.DE.Ser.Bld.Thermal.HW.Biomass.Biomass_Waste</t>
  </si>
  <si>
    <t>FEC_per_building.kWh.DE.Ser.Bld.Thermal.HW.DistrHeat.Steam_Distr</t>
  </si>
  <si>
    <t>FEC_per_building.kWh.DE.Ser.Bld.Thermal.HW.Elc.Elec</t>
  </si>
  <si>
    <t>FEC_per_building.kWh.DE.Ser.Bld.Thermal.HW.TotalSolar.Solar</t>
  </si>
  <si>
    <t>FEC_per_building.kWh.DE.Ser.Bld.Thermal.CA</t>
  </si>
  <si>
    <t>FEC_per_building.kWh.DE.Ser.Bld.Thermal.CA.LPG</t>
  </si>
  <si>
    <t>FEC_per_building.kWh.DE.Ser.Bld.Thermal.CA.Gas.NG_Biogas</t>
  </si>
  <si>
    <t>FEC_per_building.kWh.DE.Ser.Bld.Thermal.CA.Biomass.Biomass_Waste</t>
  </si>
  <si>
    <t>FEC_per_building.kWh.DE.Ser.Bld.Thermal.CA.Elc.Elec</t>
  </si>
  <si>
    <t>DE - Thermal energy service per building</t>
  </si>
  <si>
    <t>TES_per_building.kWh.DE.Ser.Bld.Thermal</t>
  </si>
  <si>
    <t>TES_per_building.kWh.DE.Ser.Bld.Thermal.SH</t>
  </si>
  <si>
    <t>TES_per_building.kWh.DE.Ser.Bld.Thermal.SH.Solids.Solids</t>
  </si>
  <si>
    <t>TES_per_building.kWh.DE.Ser.Bld.Thermal.SH.LPG.LPG</t>
  </si>
  <si>
    <t>TES_per_building.kWh.DE.Ser.Bld.Thermal.SH.Oil.Oil_LiqBio</t>
  </si>
  <si>
    <t>TES_per_building.kWh.DE.Ser.Bld.Thermal.SH.GasHP.NG_Biogas</t>
  </si>
  <si>
    <t>TES_per_building.kWh.DE.Ser.Bld.Thermal.SH.GasTH.NG_Biogas</t>
  </si>
  <si>
    <t>TES_per_building.kWh.DE.Ser.Bld.Thermal.SH.Biomass.Biomass_Waste</t>
  </si>
  <si>
    <t>TES_per_building.kWh.DE.Ser.Bld.Thermal.SH.Geo.Geo</t>
  </si>
  <si>
    <t>TES_per_building.kWh.DE.Ser.Bld.Thermal.SH.DistrHeat.Steam_Distr</t>
  </si>
  <si>
    <t>TES_per_building.kWh.DE.Ser.Bld.Thermal.SH.AdvElc.Elec</t>
  </si>
  <si>
    <t>TES_per_building.kWh.DE.Ser.Bld.Thermal.SH.ConvElc.Elec</t>
  </si>
  <si>
    <t>TES_per_building.kWh.DE.Ser.Bld.Thermal.SH.TotalCirculation.Elec</t>
  </si>
  <si>
    <t>TES_per_building.kWh.DE.Ser.Bld.Thermal.SC</t>
  </si>
  <si>
    <t>TES_per_building.kWh.DE.Ser.Bld.Thermal.SC.GasHP.NG_Biogas</t>
  </si>
  <si>
    <t>TES_per_building.kWh.DE.Ser.Bld.Thermal.SC.AC.Elec</t>
  </si>
  <si>
    <t>TES_per_building.kWh.DE.Ser.Bld.Thermal.HW</t>
  </si>
  <si>
    <t>TES_per_building.kWh.DE.Ser.Bld.Thermal.HW.Solids.Solids</t>
  </si>
  <si>
    <t>TES_per_building.kWh.DE.Ser.Bld.Thermal.HW.LPG.LPG</t>
  </si>
  <si>
    <t>TES_per_building.kWh.DE.Ser.Bld.Thermal.HW.Oil.Oil_LiqBio</t>
  </si>
  <si>
    <t>TES_per_building.kWh.DE.Ser.Bld.Thermal.HW.Gas.NG_Biogas</t>
  </si>
  <si>
    <t>TES_per_building.kWh.DE.Ser.Bld.Thermal.HW.Biomass.Biomass_Waste</t>
  </si>
  <si>
    <t>TES_per_building.kWh.DE.Ser.Bld.Thermal.HW.DistrHeat.Steam_Distr</t>
  </si>
  <si>
    <t>TES_per_building.kWh.DE.Ser.Bld.Thermal.HW.Elc.Elec</t>
  </si>
  <si>
    <t>TES_per_building.kWh.DE.Ser.Bld.Thermal.HW.TotalSolar.Solar</t>
  </si>
  <si>
    <t>TES_per_building.kWh.DE.Ser.Bld.Thermal.CA</t>
  </si>
  <si>
    <t>TES_per_building.kWh.DE.Ser.Bld.Thermal.CA.LPG</t>
  </si>
  <si>
    <t>TES_per_building.kWh.DE.Ser.Bld.Thermal.CA.Gas.NG_Biogas</t>
  </si>
  <si>
    <t>TES_per_building.kWh.DE.Ser.Bld.Thermal.CA.Biomass.Biomass_Waste</t>
  </si>
  <si>
    <t>TES_per_building.kWh.DE.Ser.Bld.Thermal.CA.Elc.Elec</t>
  </si>
  <si>
    <t>DE - CO2 emissions per building</t>
  </si>
  <si>
    <t>EMI_per_building.kgCO2.DE.Ser.Bld.Thermal</t>
  </si>
  <si>
    <t>EMI_per_building.kgCO2.DE.Ser.Bld.Thermal.SH</t>
  </si>
  <si>
    <t>EMI_per_building.kgCO2.DE.Ser.Bld.Thermal.SH.Solids.Solids</t>
  </si>
  <si>
    <t>EMI_per_building.kgCO2.DE.Ser.Bld.Thermal.SH.LPG.LPG</t>
  </si>
  <si>
    <t>EMI_per_building.kgCO2.DE.Ser.Bld.Thermal.SH.Oil.Oil_LiqBio</t>
  </si>
  <si>
    <t>EMI_per_building.kgCO2.DE.Ser.Bld.Thermal.SH.GasHP.NG_Biogas</t>
  </si>
  <si>
    <t>EMI_per_building.kgCO2.DE.Ser.Bld.Thermal.SH.GasTH.NG_Biogas</t>
  </si>
  <si>
    <t>EMI_per_building.kgCO2.DE.Ser.Bld.Thermal.SH.Biomass.Biomass_Waste</t>
  </si>
  <si>
    <t>EMI_per_building.kgCO2.DE.Ser.Bld.Thermal.SH.Geo.Geo</t>
  </si>
  <si>
    <t>EMI_per_building.kgCO2.DE.Ser.Bld.Thermal.SH.DistrHeat.Steam_Distr</t>
  </si>
  <si>
    <t>EMI_per_building.kgCO2.DE.Ser.Bld.Thermal.SH.AdvElc.Elec</t>
  </si>
  <si>
    <t>EMI_per_building.kgCO2.DE.Ser.Bld.Thermal.SH.ConvElc.Elec</t>
  </si>
  <si>
    <t>EMI_per_building.kgCO2.DE.Ser.Bld.Thermal.SH.TotalCirculation.Elec</t>
  </si>
  <si>
    <t>EMI_per_building.kgCO2.DE.Ser.Bld.Thermal.SC</t>
  </si>
  <si>
    <t>EMI_per_building.kgCO2.DE.Ser.Bld.Thermal.SC.GasHP.NG_Biogas</t>
  </si>
  <si>
    <t>EMI_per_building.kgCO2.DE.Ser.Bld.Thermal.SC.AC.Elec</t>
  </si>
  <si>
    <t>EMI_per_building.kgCO2.DE.Ser.Bld.Thermal.HW</t>
  </si>
  <si>
    <t>EMI_per_building.kgCO2.DE.Ser.Bld.Thermal.HW.Solids.Solids</t>
  </si>
  <si>
    <t>EMI_per_building.kgCO2.DE.Ser.Bld.Thermal.HW.LPG.LPG</t>
  </si>
  <si>
    <t>EMI_per_building.kgCO2.DE.Ser.Bld.Thermal.HW.Oil.Oil_LiqBio</t>
  </si>
  <si>
    <t>EMI_per_building.kgCO2.DE.Ser.Bld.Thermal.HW.Gas.NG_Biogas</t>
  </si>
  <si>
    <t>EMI_per_building.kgCO2.DE.Ser.Bld.Thermal.HW.Biomass.Biomass_Waste</t>
  </si>
  <si>
    <t>EMI_per_building.kgCO2.DE.Ser.Bld.Thermal.HW.DistrHeat.Steam_Distr</t>
  </si>
  <si>
    <t>EMI_per_building.kgCO2.DE.Ser.Bld.Thermal.HW.Elc.Elec</t>
  </si>
  <si>
    <t>EMI_per_building.kgCO2.DE.Ser.Bld.Thermal.HW.TotalSolar.Solar</t>
  </si>
  <si>
    <t>EMI_per_building.kgCO2.DE.Ser.Bld.Thermal.CA</t>
  </si>
  <si>
    <t>EMI_per_building.kgCO2.DE.Ser.Bld.Thermal.CA.LPG</t>
  </si>
  <si>
    <t>EMI_per_building.kgCO2.DE.Ser.Bld.Thermal.CA.Gas.NG_Biogas</t>
  </si>
  <si>
    <t>EMI_per_building.kgCO2.DE.Ser.Bld.Thermal.CA.Biomass.Biomass_Waste</t>
  </si>
  <si>
    <t>EMI_per_building.kgCO2.DE.Ser.Bld.Thermal.CA.Elc.Elec</t>
  </si>
  <si>
    <t>DE - Final energy consumption per useful surface area</t>
  </si>
  <si>
    <t>FEC_per_sqm.kWh.DE.Ser.Bld.Thermal</t>
  </si>
  <si>
    <t>FEC_per_sqm.kWh.DE.Ser.Bld.Thermal.SH</t>
  </si>
  <si>
    <t>FEC_per_sqm.kWh.DE.Ser.Bld.Thermal.SH.Solids.Solids</t>
  </si>
  <si>
    <t>FEC_per_sqm.kWh.DE.Ser.Bld.Thermal.SH.LPG.LPG</t>
  </si>
  <si>
    <t>FEC_per_sqm.kWh.DE.Ser.Bld.Thermal.SH.Oil.Oil_LiqBio</t>
  </si>
  <si>
    <t>FEC_per_sqm.kWh.DE.Ser.Bld.Thermal.SH.GasHP.NG_Biogas</t>
  </si>
  <si>
    <t>FEC_per_sqm.kWh.DE.Ser.Bld.Thermal.SH.GasTH.NG_Biogas</t>
  </si>
  <si>
    <t>FEC_per_sqm.kWh.DE.Ser.Bld.Thermal.SH.Biomass.Biomass_Waste</t>
  </si>
  <si>
    <t>FEC_per_sqm.kWh.DE.Ser.Bld.Thermal.SH.Geo.Geo</t>
  </si>
  <si>
    <t>FEC_per_sqm.kWh.DE.Ser.Bld.Thermal.SH.DistrHeat.Steam_Distr</t>
  </si>
  <si>
    <t>FEC_per_sqm.kWh.DE.Ser.Bld.Thermal.SH.AdvElc.Elec</t>
  </si>
  <si>
    <t>FEC_per_sqm.kWh.DE.Ser.Bld.Thermal.SH.ConvElc.Elec</t>
  </si>
  <si>
    <t>FEC_per_sqm.kWh.DE.Ser.Bld.Thermal.SH.TotalCirculation.Elec</t>
  </si>
  <si>
    <t>FEC_per_sqm.kWh.DE.Ser.Bld.Thermal.SC</t>
  </si>
  <si>
    <t>FEC_per_sqm.kWh.DE.Ser.Bld.Thermal.SC.GasHP.NG_Biogas</t>
  </si>
  <si>
    <t>FEC_per_sqm.kWh.DE.Ser.Bld.Thermal.SC.AC.Elec</t>
  </si>
  <si>
    <t>FEC_per_sqm.kWh.DE.Ser.Bld.Thermal.HW</t>
  </si>
  <si>
    <t>FEC_per_sqm.kWh.DE.Ser.Bld.Thermal.HW.Solids.Solids</t>
  </si>
  <si>
    <t>FEC_per_sqm.kWh.DE.Ser.Bld.Thermal.HW.LPG.LPG</t>
  </si>
  <si>
    <t>FEC_per_sqm.kWh.DE.Ser.Bld.Thermal.HW.Oil.Oil_LiqBio</t>
  </si>
  <si>
    <t>FEC_per_sqm.kWh.DE.Ser.Bld.Thermal.HW.Gas.NG_Biogas</t>
  </si>
  <si>
    <t>FEC_per_sqm.kWh.DE.Ser.Bld.Thermal.HW.Biomass.Biomass_Waste</t>
  </si>
  <si>
    <t>FEC_per_sqm.kWh.DE.Ser.Bld.Thermal.HW.DistrHeat.Steam_Distr</t>
  </si>
  <si>
    <t>FEC_per_sqm.kWh.DE.Ser.Bld.Thermal.HW.Elc.Elec</t>
  </si>
  <si>
    <t>FEC_per_sqm.kWh.DE.Ser.Bld.Thermal.HW.TotalSolar.Solar</t>
  </si>
  <si>
    <t>FEC_per_sqm.kWh.DE.Ser.Bld.Thermal.CA</t>
  </si>
  <si>
    <t>FEC_per_sqm.kWh.DE.Ser.Bld.Thermal.CA.LPG</t>
  </si>
  <si>
    <t>FEC_per_sqm.kWh.DE.Ser.Bld.Thermal.CA.Gas.NG_Biogas</t>
  </si>
  <si>
    <t>FEC_per_sqm.kWh.DE.Ser.Bld.Thermal.CA.Biomass.Biomass_Waste</t>
  </si>
  <si>
    <t>FEC_per_sqm.kWh.DE.Ser.Bld.Thermal.CA.Elc.Elec</t>
  </si>
  <si>
    <t>DE - Thermal energy service per useful surface area</t>
  </si>
  <si>
    <t>TES_per_sqm.kWh.DE.Ser.Bld.Thermal</t>
  </si>
  <si>
    <t>TES_per_sqm.kWh.DE.Ser.Bld.Thermal.SH</t>
  </si>
  <si>
    <t>TES_per_sqm.kWh.DE.Ser.Bld.Thermal.SH.Solids.Solids</t>
  </si>
  <si>
    <t>TES_per_sqm.kWh.DE.Ser.Bld.Thermal.SH.LPG.LPG</t>
  </si>
  <si>
    <t>TES_per_sqm.kWh.DE.Ser.Bld.Thermal.SH.Oil.Oil_LiqBio</t>
  </si>
  <si>
    <t>TES_per_sqm.kWh.DE.Ser.Bld.Thermal.SH.GasHP.NG_Biogas</t>
  </si>
  <si>
    <t>TES_per_sqm.kWh.DE.Ser.Bld.Thermal.SH.GasTH.NG_Biogas</t>
  </si>
  <si>
    <t>TES_per_sqm.kWh.DE.Ser.Bld.Thermal.SH.Biomass.Biomass_Waste</t>
  </si>
  <si>
    <t>TES_per_sqm.kWh.DE.Ser.Bld.Thermal.SH.Geo.Geo</t>
  </si>
  <si>
    <t>TES_per_sqm.kWh.DE.Ser.Bld.Thermal.SH.DistrHeat.Steam_Distr</t>
  </si>
  <si>
    <t>TES_per_sqm.kWh.DE.Ser.Bld.Thermal.SH.AdvElc.Elec</t>
  </si>
  <si>
    <t>TES_per_sqm.kWh.DE.Ser.Bld.Thermal.SH.ConvElc.Elec</t>
  </si>
  <si>
    <t>TES_per_sqm.kWh.DE.Ser.Bld.Thermal.SH.TotalCirculation.Elec</t>
  </si>
  <si>
    <t>TES_per_sqm.kWh.DE.Ser.Bld.Thermal.SC</t>
  </si>
  <si>
    <t>TES_per_sqm.kWh.DE.Ser.Bld.Thermal.SC.GasHP.NG_Biogas</t>
  </si>
  <si>
    <t>TES_per_sqm.kWh.DE.Ser.Bld.Thermal.SC.AC.Elec</t>
  </si>
  <si>
    <t>TES_per_sqm.kWh.DE.Ser.Bld.Thermal.HW</t>
  </si>
  <si>
    <t>TES_per_sqm.kWh.DE.Ser.Bld.Thermal.HW.Solids.Solids</t>
  </si>
  <si>
    <t>TES_per_sqm.kWh.DE.Ser.Bld.Thermal.HW.LPG.LPG</t>
  </si>
  <si>
    <t>TES_per_sqm.kWh.DE.Ser.Bld.Thermal.HW.Oil.Oil_LiqBio</t>
  </si>
  <si>
    <t>TES_per_sqm.kWh.DE.Ser.Bld.Thermal.HW.Gas.NG_Biogas</t>
  </si>
  <si>
    <t>TES_per_sqm.kWh.DE.Ser.Bld.Thermal.HW.Biomass.Biomass_Waste</t>
  </si>
  <si>
    <t>TES_per_sqm.kWh.DE.Ser.Bld.Thermal.HW.DistrHeat.Steam_Distr</t>
  </si>
  <si>
    <t>TES_per_sqm.kWh.DE.Ser.Bld.Thermal.HW.Elc.Elec</t>
  </si>
  <si>
    <t>TES_per_sqm.kWh.DE.Ser.Bld.Thermal.HW.TotalSolar.Solar</t>
  </si>
  <si>
    <t>TES_per_sqm.kWh.DE.Ser.Bld.Thermal.CA</t>
  </si>
  <si>
    <t>TES_per_sqm.kWh.DE.Ser.Bld.Thermal.CA.LPG</t>
  </si>
  <si>
    <t>TES_per_sqm.kWh.DE.Ser.Bld.Thermal.CA.Gas.NG_Biogas</t>
  </si>
  <si>
    <t>TES_per_sqm.kWh.DE.Ser.Bld.Thermal.CA.Biomass.Biomass_Waste</t>
  </si>
  <si>
    <t>TES_per_sqm.kWh.DE.Ser.Bld.Thermal.CA.Elc.Elec</t>
  </si>
  <si>
    <t>DE - CO2 emissions per useful surface area</t>
  </si>
  <si>
    <t>EMI_per_sqm.kgCO2.DE.Ser.Bld.Thermal</t>
  </si>
  <si>
    <t>EMI_per_sqm.kgCO2.DE.Ser.Bld.Thermal.SH</t>
  </si>
  <si>
    <t>EMI_per_sqm.kgCO2.DE.Ser.Bld.Thermal.SH.Solids.Solids</t>
  </si>
  <si>
    <t>EMI_per_sqm.kgCO2.DE.Ser.Bld.Thermal.SH.LPG.LPG</t>
  </si>
  <si>
    <t>EMI_per_sqm.kgCO2.DE.Ser.Bld.Thermal.SH.Oil.Oil_LiqBio</t>
  </si>
  <si>
    <t>EMI_per_sqm.kgCO2.DE.Ser.Bld.Thermal.SH.GasHP.NG_Biogas</t>
  </si>
  <si>
    <t>EMI_per_sqm.kgCO2.DE.Ser.Bld.Thermal.SH.GasTH.NG_Biogas</t>
  </si>
  <si>
    <t>EMI_per_sqm.kgCO2.DE.Ser.Bld.Thermal.SH.Biomass.Biomass_Waste</t>
  </si>
  <si>
    <t>EMI_per_sqm.kgCO2.DE.Ser.Bld.Thermal.SH.Geo.Geo</t>
  </si>
  <si>
    <t>EMI_per_sqm.kgCO2.DE.Ser.Bld.Thermal.SH.DistrHeat.Steam_Distr</t>
  </si>
  <si>
    <t>EMI_per_sqm.kgCO2.DE.Ser.Bld.Thermal.SH.AdvElc.Elec</t>
  </si>
  <si>
    <t>EMI_per_sqm.kgCO2.DE.Ser.Bld.Thermal.SH.ConvElc.Elec</t>
  </si>
  <si>
    <t>EMI_per_sqm.kgCO2.DE.Ser.Bld.Thermal.SH.TotalCirculation.Elec</t>
  </si>
  <si>
    <t>EMI_per_sqm.kgCO2.DE.Ser.Bld.Thermal.SC</t>
  </si>
  <si>
    <t>EMI_per_sqm.kgCO2.DE.Ser.Bld.Thermal.SC.GasHP.NG_Biogas</t>
  </si>
  <si>
    <t>EMI_per_sqm.kgCO2.DE.Ser.Bld.Thermal.SC.AC.Elec</t>
  </si>
  <si>
    <t>EMI_per_sqm.kgCO2.DE.Ser.Bld.Thermal.HW</t>
  </si>
  <si>
    <t>EMI_per_sqm.kgCO2.DE.Ser.Bld.Thermal.HW.Solids.Solids</t>
  </si>
  <si>
    <t>EMI_per_sqm.kgCO2.DE.Ser.Bld.Thermal.HW.LPG.LPG</t>
  </si>
  <si>
    <t>EMI_per_sqm.kgCO2.DE.Ser.Bld.Thermal.HW.Oil.Oil_LiqBio</t>
  </si>
  <si>
    <t>EMI_per_sqm.kgCO2.DE.Ser.Bld.Thermal.HW.Gas.NG_Biogas</t>
  </si>
  <si>
    <t>EMI_per_sqm.kgCO2.DE.Ser.Bld.Thermal.HW.Biomass.Biomass_Waste</t>
  </si>
  <si>
    <t>EMI_per_sqm.kgCO2.DE.Ser.Bld.Thermal.HW.DistrHeat.Steam_Distr</t>
  </si>
  <si>
    <t>EMI_per_sqm.kgCO2.DE.Ser.Bld.Thermal.HW.Elc.Elec</t>
  </si>
  <si>
    <t>EMI_per_sqm.kgCO2.DE.Ser.Bld.Thermal.HW.TotalSolar.Solar</t>
  </si>
  <si>
    <t>EMI_per_sqm.kgCO2.DE.Ser.Bld.Thermal.CA</t>
  </si>
  <si>
    <t>EMI_per_sqm.kgCO2.DE.Ser.Bld.Thermal.CA.LPG</t>
  </si>
  <si>
    <t>EMI_per_sqm.kgCO2.DE.Ser.Bld.Thermal.CA.Gas.NG_Biogas</t>
  </si>
  <si>
    <t>EMI_per_sqm.kgCO2.DE.Ser.Bld.Thermal.CA.Biomass.Biomass_Waste</t>
  </si>
  <si>
    <t>EMI_per_sqm.kgCO2.DE.Ser.Bld.Thermal.CA.Elc.Elec</t>
  </si>
  <si>
    <t>DE - Number of new and renovated buildings</t>
  </si>
  <si>
    <t>NUM.number.DE.Ser.BldNew.Thermal</t>
  </si>
  <si>
    <t>NUM.number.DE.Ser.BldNew.Thermal.SH</t>
  </si>
  <si>
    <t>NUM.number.DE.Ser.BldNew.Thermal.SH.Solids</t>
  </si>
  <si>
    <t>NUM.number.DE.Ser.BldNew.Thermal.SH.LPG</t>
  </si>
  <si>
    <t>NUM.number.DE.Ser.BldNew.Thermal.SH.Oil</t>
  </si>
  <si>
    <t>NUM.number.DE.Ser.BldNew.Thermal.SH.GasHP</t>
  </si>
  <si>
    <t>NUM.number.DE.Ser.BldNew.Thermal.SH.GasTH</t>
  </si>
  <si>
    <t>NUM.number.DE.Ser.BldNew.Thermal.SH.Biomass</t>
  </si>
  <si>
    <t>NUM.number.DE.Ser.BldNew.Thermal.SH.Geo</t>
  </si>
  <si>
    <t>NUM.number.DE.Ser.BldNew.Thermal.SH.DistrHeat</t>
  </si>
  <si>
    <t>NUM.number.DE.Ser.BldNew.Thermal.SH.AdvElc</t>
  </si>
  <si>
    <t>NUM.number.DE.Ser.BldNew.Thermal.SH.ConvElc</t>
  </si>
  <si>
    <t>NUM.number.DE.Ser.BldNew.Thermal.SC</t>
  </si>
  <si>
    <t>NUM.number.DE.Ser.BldNew.Thermal.SC.GasHP</t>
  </si>
  <si>
    <t>NUM.number.DE.Ser.BldNew.Thermal.SC.AC</t>
  </si>
  <si>
    <t>NUM.number.DE.Ser.BldNew.Thermal.HW</t>
  </si>
  <si>
    <t>NUM.number.DE.Ser.BldNew.Thermal.HW.Solids</t>
  </si>
  <si>
    <t>NUM.number.DE.Ser.BldNew.Thermal.HW.LPG</t>
  </si>
  <si>
    <t>NUM.number.DE.Ser.BldNew.Thermal.HW.Oil</t>
  </si>
  <si>
    <t>NUM.number.DE.Ser.BldNew.Thermal.HW.Gas</t>
  </si>
  <si>
    <t>NUM.number.DE.Ser.BldNew.Thermal.HW.Biomass</t>
  </si>
  <si>
    <t>NUM.number.DE.Ser.BldNew.Thermal.HW.DistrHeat</t>
  </si>
  <si>
    <t>NUM.number.DE.Ser.BldNew.Thermal.HW.Elc</t>
  </si>
  <si>
    <t>NUM.number.DE.Ser.BldNew.Thermal.HW.Solar</t>
  </si>
  <si>
    <t>NUM.number.DE.Ser.BldNew.Thermal.CA</t>
  </si>
  <si>
    <t>NUM.number.DE.Ser.BldNew.Thermal.CA.LPG</t>
  </si>
  <si>
    <t>NUM.number.DE.Ser.BldNew.Thermal.CA.Gas</t>
  </si>
  <si>
    <t>NUM.number.DE.Ser.BldNew.Thermal.CA.Biomass</t>
  </si>
  <si>
    <t>NUM.number.DE.Ser.BldNew.Thermal.CA.Elc</t>
  </si>
  <si>
    <t>DE - Final energy consumption in new and renovated buildings</t>
  </si>
  <si>
    <t>FEC.ktoe.DE.Ser.BldNew.Thermal</t>
  </si>
  <si>
    <t>FEC.ktoe.DE.Ser.BldNew.Thermal.SH</t>
  </si>
  <si>
    <t>FEC.ktoe.DE.Ser.BldNew.Thermal.SH.Solids.Solids</t>
  </si>
  <si>
    <t>FEC.ktoe.DE.Ser.BldNew.Thermal.SH.LPG.LPG</t>
  </si>
  <si>
    <t>FEC.ktoe.DE.Ser.BldNew.Thermal.SH.Oil.Oil_LiqBio</t>
  </si>
  <si>
    <t>FEC.ktoe.DE.Ser.BldNew.Thermal.SH.GasHP.NG_Biogas</t>
  </si>
  <si>
    <t>FEC.ktoe.DE.Ser.BldNew.Thermal.SH.GasTH.NG_Biogas</t>
  </si>
  <si>
    <t>FEC.ktoe.DE.Ser.BldNew.Thermal.SH.Biomass.Biomass_Waste</t>
  </si>
  <si>
    <t>FEC.ktoe.DE.Ser.BldNew.Thermal.SH.Geo.Geo</t>
  </si>
  <si>
    <t>FEC.ktoe.DE.Ser.BldNew.Thermal.SH.DistrHeat.Steam_Distr</t>
  </si>
  <si>
    <t>FEC.ktoe.DE.Ser.BldNew.Thermal.SH.AdvElc.Elec</t>
  </si>
  <si>
    <t>FEC.ktoe.DE.Ser.BldNew.Thermal.SH.ConvElc.Elec</t>
  </si>
  <si>
    <t>FEC.ktoe.DE.Ser.BldNew.Thermal.SH.TotalCirculation.Elec</t>
  </si>
  <si>
    <t>FEC.ktoe.DE.Ser.BldNew.Thermal.SC</t>
  </si>
  <si>
    <t>FEC.ktoe.DE.Ser.BldNew.Thermal.SC.GasHP.NG_Biogas</t>
  </si>
  <si>
    <t>FEC.ktoe.DE.Ser.BldNew.Thermal.SC.AC.Elec</t>
  </si>
  <si>
    <t>FEC.ktoe.DE.Ser.BldNew.Thermal.HW</t>
  </si>
  <si>
    <t>FEC.ktoe.DE.Ser.BldNew.Thermal.HW.Solids.Solids</t>
  </si>
  <si>
    <t>FEC.ktoe.DE.Ser.BldNew.Thermal.HW.LPG.LPG</t>
  </si>
  <si>
    <t>FEC.ktoe.DE.Ser.BldNew.Thermal.HW.Oil.Oil_LiqBio</t>
  </si>
  <si>
    <t>FEC.ktoe.DE.Ser.BldNew.Thermal.HW.Gas.NG_Biogas</t>
  </si>
  <si>
    <t>FEC.ktoe.DE.Ser.BldNew.Thermal.HW.Biomass.Biomass_Waste</t>
  </si>
  <si>
    <t>FEC.ktoe.DE.Ser.BldNew.Thermal.HW.DistrHeat.Steam_Distr</t>
  </si>
  <si>
    <t>FEC.ktoe.DE.Ser.BldNew.Thermal.HW.Elc.Elec</t>
  </si>
  <si>
    <t>FEC.ktoe.DE.Ser.BldNew.Thermal.HW.TotalSolar.Solar</t>
  </si>
  <si>
    <t>FEC.ktoe.DE.Ser.BldNew.Thermal.CA</t>
  </si>
  <si>
    <t>FEC.ktoe.DE.Ser.BldNew.Thermal.CA.LPG</t>
  </si>
  <si>
    <t>FEC.ktoe.DE.Ser.BldNew.Thermal.CA.Gas.NG_Biogas</t>
  </si>
  <si>
    <t>FEC.ktoe.DE.Ser.BldNew.Thermal.CA.Biomass.Biomass_Waste</t>
  </si>
  <si>
    <t>FEC.ktoe.DE.Ser.BldNew.Thermal.CA.Elc.Elec</t>
  </si>
  <si>
    <t>DE - Thermal energy service in new and renovated buildings</t>
  </si>
  <si>
    <t>TES.ktoe.DE.Ser.BldNew.Thermal</t>
  </si>
  <si>
    <t>TES.ktoe.DE.Ser.BldNew.Thermal.SH</t>
  </si>
  <si>
    <t>TES.ktoe.DE.Ser.BldNew.Thermal.SH.Solids.Solids</t>
  </si>
  <si>
    <t>TES.ktoe.DE.Ser.BldNew.Thermal.SH.LPG.LPG</t>
  </si>
  <si>
    <t>TES.ktoe.DE.Ser.BldNew.Thermal.SH.Oil.Oil_LiqBio</t>
  </si>
  <si>
    <t>TES.ktoe.DE.Ser.BldNew.Thermal.SH.GasHP.NG_Biogas</t>
  </si>
  <si>
    <t>TES.ktoe.DE.Ser.BldNew.Thermal.SH.GasTH.NG_Biogas</t>
  </si>
  <si>
    <t>TES.ktoe.DE.Ser.BldNew.Thermal.SH.Biomass.Biomass_Waste</t>
  </si>
  <si>
    <t>TES.ktoe.DE.Ser.BldNew.Thermal.SH.Geo.Geo</t>
  </si>
  <si>
    <t>TES.ktoe.DE.Ser.BldNew.Thermal.SH.DistrHeat.Steam_Distr</t>
  </si>
  <si>
    <t>TES.ktoe.DE.Ser.BldNew.Thermal.SH.AdvElc.Elec</t>
  </si>
  <si>
    <t>TES.ktoe.DE.Ser.BldNew.Thermal.SH.ConvElc.Elec</t>
  </si>
  <si>
    <t>TES.ktoe.DE.Ser.BldNew.Thermal.SH.TotalCirculation.Elec</t>
  </si>
  <si>
    <t>TES.ktoe.DE.Ser.BldNew.Thermal.SC</t>
  </si>
  <si>
    <t>TES.ktoe.DE.Ser.BldNew.Thermal.SC.GasHP.NG_Biogas</t>
  </si>
  <si>
    <t>TES.ktoe.DE.Ser.BldNew.Thermal.SC.AC.Elec</t>
  </si>
  <si>
    <t>TES.ktoe.DE.Ser.BldNew.Thermal.HW</t>
  </si>
  <si>
    <t>TES.ktoe.DE.Ser.BldNew.Thermal.HW.Solids.Solids</t>
  </si>
  <si>
    <t>TES.ktoe.DE.Ser.BldNew.Thermal.HW.LPG.LPG</t>
  </si>
  <si>
    <t>TES.ktoe.DE.Ser.BldNew.Thermal.HW.Oil.Oil_LiqBio</t>
  </si>
  <si>
    <t>TES.ktoe.DE.Ser.BldNew.Thermal.HW.Gas.NG_Biogas</t>
  </si>
  <si>
    <t>TES.ktoe.DE.Ser.BldNew.Thermal.HW.Biomass.Biomass_Waste</t>
  </si>
  <si>
    <t>TES.ktoe.DE.Ser.BldNew.Thermal.HW.DistrHeat.Steam_Distr</t>
  </si>
  <si>
    <t>TES.ktoe.DE.Ser.BldNew.Thermal.HW.Elc.Elec</t>
  </si>
  <si>
    <t>TES.ktoe.DE.Ser.BldNew.Thermal.HW.TotalSolar.Solar</t>
  </si>
  <si>
    <t>TES.ktoe.DE.Ser.BldNew.Thermal.CA</t>
  </si>
  <si>
    <t>TES.ktoe.DE.Ser.BldNew.Thermal.CA.LPG</t>
  </si>
  <si>
    <t>TES.ktoe.DE.Ser.BldNew.Thermal.CA.Gas.NG_Biogas</t>
  </si>
  <si>
    <t>TES.ktoe.DE.Ser.BldNew.Thermal.CA.Biomass.Biomass_Waste</t>
  </si>
  <si>
    <t>TES.ktoe.DE.Ser.BldNew.Thermal.CA.Elc.Elec</t>
  </si>
  <si>
    <t>DE - System efficiency indicator of new and renovated buildings</t>
  </si>
  <si>
    <t>Eff.ratio.DE.Ser.BldNew.Thermal</t>
  </si>
  <si>
    <t>Eff.ratio.DE.Ser.BldNew.Thermal.SH</t>
  </si>
  <si>
    <t>Eff.ratio.DE.Ser.BldNew.Thermal.SH.Solids.Solids</t>
  </si>
  <si>
    <t>Eff.ratio.DE.Ser.BldNew.Thermal.SH.LPG.LPG</t>
  </si>
  <si>
    <t>Eff.ratio.DE.Ser.BldNew.Thermal.SH.Oil.Oil_LiqBio</t>
  </si>
  <si>
    <t>Eff.ratio.DE.Ser.BldNew.Thermal.SH.GasHP.NG_Biogas</t>
  </si>
  <si>
    <t>Eff.ratio.DE.Ser.BldNew.Thermal.SH.GasTH.NG_Biogas</t>
  </si>
  <si>
    <t>Eff.ratio.DE.Ser.BldNew.Thermal.SH.Biomass.Biomass_Waste</t>
  </si>
  <si>
    <t>Eff.ratio.DE.Ser.BldNew.Thermal.SH.Geo.Geo</t>
  </si>
  <si>
    <t>Eff.ratio.DE.Ser.BldNew.Thermal.SH.DistrHeat.Steam_Distr</t>
  </si>
  <si>
    <t>Eff.ratio.DE.Ser.BldNew.Thermal.SH.AdvElc.Elec</t>
  </si>
  <si>
    <t>Eff.ratio.DE.Ser.BldNew.Thermal.SH.ConvElc.Elec</t>
  </si>
  <si>
    <t>Eff.ratio.DE.Ser.BldNew.Thermal.SH.TotalCirculation.Elec</t>
  </si>
  <si>
    <t>Eff.ratio.DE.Ser.BldNew.Thermal.SC</t>
  </si>
  <si>
    <t>Eff.ratio.DE.Ser.BldNew.Thermal.SC.GasHP.NG_Biogas</t>
  </si>
  <si>
    <t>Eff.ratio.DE.Ser.BldNew.Thermal.SC.AC.Elec</t>
  </si>
  <si>
    <t>Eff.ratio.DE.Ser.BldNew.Thermal.HW</t>
  </si>
  <si>
    <t>Eff.ratio.DE.Ser.BldNew.Thermal.HW.Solids.Solids</t>
  </si>
  <si>
    <t>Eff.ratio.DE.Ser.BldNew.Thermal.HW.LPG.LPG</t>
  </si>
  <si>
    <t>Eff.ratio.DE.Ser.BldNew.Thermal.HW.Oil.Oil_LiqBio</t>
  </si>
  <si>
    <t>Eff.ratio.DE.Ser.BldNew.Thermal.HW.Gas.NG_Biogas</t>
  </si>
  <si>
    <t>Eff.ratio.DE.Ser.BldNew.Thermal.HW.Biomass.Biomass_Waste</t>
  </si>
  <si>
    <t>Eff.ratio.DE.Ser.BldNew.Thermal.HW.DistrHeat.Steam_Distr</t>
  </si>
  <si>
    <t>Eff.ratio.DE.Ser.BldNew.Thermal.HW.Elc.Elec</t>
  </si>
  <si>
    <t>Eff.ratio.DE.Ser.BldNew.Thermal.HW.TotalSolar.Solar</t>
  </si>
  <si>
    <t>Eff.ratio.DE.Ser.BldNew.Thermal.CA</t>
  </si>
  <si>
    <t>Eff.ratio.DE.Ser.BldNew.Thermal.CA.LPG</t>
  </si>
  <si>
    <t>Eff.ratio.DE.Ser.BldNew.Thermal.CA.Gas.NG_Biogas</t>
  </si>
  <si>
    <t>Eff.ratio.DE.Ser.BldNew.Thermal.CA.Biomass.Biomass_Waste</t>
  </si>
  <si>
    <t>Eff.ratio.DE.Ser.BldNew.Thermal.CA.Elc.Elec</t>
  </si>
  <si>
    <t>DE - CO2 emissions in new and renovated buildings</t>
  </si>
  <si>
    <t>EMI.ktCO2.DE.Ser.BldNew.Thermal</t>
  </si>
  <si>
    <t>EMI.ktCO2.DE.Ser.BldNew.Thermal.SH</t>
  </si>
  <si>
    <t>EMI.ktCO2.DE.Ser.BldNew.Thermal.SH.Solids.Solids</t>
  </si>
  <si>
    <t>EMI.ktCO2.DE.Ser.BldNew.Thermal.SH.LPG.LPG</t>
  </si>
  <si>
    <t>EMI.ktCO2.DE.Ser.BldNew.Thermal.SH.Oil.Oil_LiqBio</t>
  </si>
  <si>
    <t>EMI.ktCO2.DE.Ser.BldNew.Thermal.SH.GasHP.NG_Biogas</t>
  </si>
  <si>
    <t>EMI.ktCO2.DE.Ser.BldNew.Thermal.SH.GasTH.NG_Biogas</t>
  </si>
  <si>
    <t>EMI.ktCO2.DE.Ser.BldNew.Thermal.SH.Biomass.Biomass_Waste</t>
  </si>
  <si>
    <t>EMI.ktCO2.DE.Ser.BldNew.Thermal.SH.Geo.Geo</t>
  </si>
  <si>
    <t>EMI.ktCO2.DE.Ser.BldNew.Thermal.SH.DistrHeat.Steam_Distr</t>
  </si>
  <si>
    <t>EMI.ktCO2.DE.Ser.BldNew.Thermal.SH.AdvElc.Elec</t>
  </si>
  <si>
    <t>EMI.ktCO2.DE.Ser.BldNew.Thermal.SH.ConvElc.Elec</t>
  </si>
  <si>
    <t>EMI.ktCO2.DE.Ser.BldNew.Thermal.SH.TotalCirculation.Elec</t>
  </si>
  <si>
    <t>EMI.ktCO2.DE.Ser.BldNew.Thermal.SC</t>
  </si>
  <si>
    <t>EMI.ktCO2.DE.Ser.BldNew.Thermal.SC.GasHP.NG_Biogas</t>
  </si>
  <si>
    <t>EMI.ktCO2.DE.Ser.BldNew.Thermal.SC.AC.Elec</t>
  </si>
  <si>
    <t>EMI.ktCO2.DE.Ser.BldNew.Thermal.HW</t>
  </si>
  <si>
    <t>EMI.ktCO2.DE.Ser.BldNew.Thermal.HW.Solids.Solids</t>
  </si>
  <si>
    <t>EMI.ktCO2.DE.Ser.BldNew.Thermal.HW.LPG.LPG</t>
  </si>
  <si>
    <t>EMI.ktCO2.DE.Ser.BldNew.Thermal.HW.Oil.Oil_LiqBio</t>
  </si>
  <si>
    <t>EMI.ktCO2.DE.Ser.BldNew.Thermal.HW.Gas.NG_Biogas</t>
  </si>
  <si>
    <t>EMI.ktCO2.DE.Ser.BldNew.Thermal.HW.Biomass.Biomass_Waste</t>
  </si>
  <si>
    <t>EMI.ktCO2.DE.Ser.BldNew.Thermal.HW.DistrHeat.Steam_Distr</t>
  </si>
  <si>
    <t>EMI.ktCO2.DE.Ser.BldNew.Thermal.HW.Elc.Elec</t>
  </si>
  <si>
    <t>EMI.ktCO2.DE.Ser.BldNew.Thermal.HW.TotalSolar.Solar</t>
  </si>
  <si>
    <t>EMI.ktCO2.DE.Ser.BldNew.Thermal.CA</t>
  </si>
  <si>
    <t>EMI.ktCO2.DE.Ser.BldNew.Thermal.CA.LPG</t>
  </si>
  <si>
    <t>EMI.ktCO2.DE.Ser.BldNew.Thermal.CA.Gas.NG_Biogas</t>
  </si>
  <si>
    <t>EMI.ktCO2.DE.Ser.BldNew.Thermal.CA.Biomass.Biomass_Waste</t>
  </si>
  <si>
    <t>EMI.ktCO2.DE.Ser.BldNew.Thermal.CA.Elc.Elec</t>
  </si>
  <si>
    <t>DE - Final energy consumption of new and renovated buildings (per building)</t>
  </si>
  <si>
    <t>FEC_per_building.kWh.DE.Ser.BldNew.Thermal</t>
  </si>
  <si>
    <t>FEC_per_building.kWh.DE.Ser.BldNew.Thermal.SH</t>
  </si>
  <si>
    <t>FEC_per_building.kWh.DE.Ser.BldNew.Thermal.SH.Solids.Solids</t>
  </si>
  <si>
    <t>FEC_per_building.kWh.DE.Ser.BldNew.Thermal.SH.LPG.LPG</t>
  </si>
  <si>
    <t>FEC_per_building.kWh.DE.Ser.BldNew.Thermal.SH.Oil.Oil_LiqBio</t>
  </si>
  <si>
    <t>FEC_per_building.kWh.DE.Ser.BldNew.Thermal.SH.GasHP.NG_Biogas</t>
  </si>
  <si>
    <t>FEC_per_building.kWh.DE.Ser.BldNew.Thermal.SH.GasTH.NG_Biogas</t>
  </si>
  <si>
    <t>FEC_per_building.kWh.DE.Ser.BldNew.Thermal.SH.Biomass.Biomass_Waste</t>
  </si>
  <si>
    <t>FEC_per_building.kWh.DE.Ser.BldNew.Thermal.SH.Geo.Geo</t>
  </si>
  <si>
    <t>FEC_per_building.kWh.DE.Ser.BldNew.Thermal.SH.DistrHeat.Steam_Distr</t>
  </si>
  <si>
    <t>FEC_per_building.kWh.DE.Ser.BldNew.Thermal.SH.AdvElc.Elec</t>
  </si>
  <si>
    <t>FEC_per_building.kWh.DE.Ser.BldNew.Thermal.SH.ConvElc.Elec</t>
  </si>
  <si>
    <t>FEC_per_building.kWh.DE.Ser.BldNew.Thermal.SH.TotalCirculation.Elec</t>
  </si>
  <si>
    <t>FEC_per_building.kWh.DE.Ser.BldNew.Thermal.SC</t>
  </si>
  <si>
    <t>FEC_per_building.kWh.DE.Ser.BldNew.Thermal.SC.GasHP.NG_Biogas</t>
  </si>
  <si>
    <t>FEC_per_building.kWh.DE.Ser.BldNew.Thermal.SC.AC.Elec</t>
  </si>
  <si>
    <t>FEC_per_building.kWh.DE.Ser.BldNew.Thermal.HW</t>
  </si>
  <si>
    <t>FEC_per_building.kWh.DE.Ser.BldNew.Thermal.HW.Solids.Solids</t>
  </si>
  <si>
    <t>FEC_per_building.kWh.DE.Ser.BldNew.Thermal.HW.LPG.LPG</t>
  </si>
  <si>
    <t>FEC_per_building.kWh.DE.Ser.BldNew.Thermal.HW.Oil.Oil_LiqBio</t>
  </si>
  <si>
    <t>FEC_per_building.kWh.DE.Ser.BldNew.Thermal.HW.Gas.NG_Biogas</t>
  </si>
  <si>
    <t>FEC_per_building.kWh.DE.Ser.BldNew.Thermal.HW.Biomass.Biomass_Waste</t>
  </si>
  <si>
    <t>FEC_per_building.kWh.DE.Ser.BldNew.Thermal.HW.DistrHeat.Steam_Distr</t>
  </si>
  <si>
    <t>FEC_per_building.kWh.DE.Ser.BldNew.Thermal.HW.Elc.Elec</t>
  </si>
  <si>
    <t>FEC_per_building.kWh.DE.Ser.BldNew.Thermal.HW.TotalSolar.Solar</t>
  </si>
  <si>
    <t>FEC_per_building.kWh.DE.Ser.BldNew.Thermal.CA</t>
  </si>
  <si>
    <t>FEC_per_building.kWh.DE.Ser.BldNew.Thermal.CA.LPG</t>
  </si>
  <si>
    <t>FEC_per_building.kWh.DE.Ser.BldNew.Thermal.CA.Gas.NG_Biogas</t>
  </si>
  <si>
    <t>FEC_per_building.kWh.DE.Ser.BldNew.Thermal.CA.Biomass.Biomass_Waste</t>
  </si>
  <si>
    <t>FEC_per_building.kWh.DE.Ser.BldNew.Thermal.CA.Elc.Elec</t>
  </si>
  <si>
    <t>DE - Thermal energy service of new and renovated buildings (per building)</t>
  </si>
  <si>
    <t>TES_per_building.kWh.DE.Ser.BldNew.Thermal</t>
  </si>
  <si>
    <t>TES_per_building.kWh.DE.Ser.BldNew.Thermal.SH</t>
  </si>
  <si>
    <t>TES_per_building.kWh.DE.Ser.BldNew.Thermal.SH.Solids.Solids</t>
  </si>
  <si>
    <t>TES_per_building.kWh.DE.Ser.BldNew.Thermal.SH.LPG.LPG</t>
  </si>
  <si>
    <t>TES_per_building.kWh.DE.Ser.BldNew.Thermal.SH.Oil.Oil_LiqBio</t>
  </si>
  <si>
    <t>TES_per_building.kWh.DE.Ser.BldNew.Thermal.SH.GasHP.NG_Biogas</t>
  </si>
  <si>
    <t>TES_per_building.kWh.DE.Ser.BldNew.Thermal.SH.GasTH.NG_Biogas</t>
  </si>
  <si>
    <t>TES_per_building.kWh.DE.Ser.BldNew.Thermal.SH.Biomass.Biomass_Waste</t>
  </si>
  <si>
    <t>TES_per_building.kWh.DE.Ser.BldNew.Thermal.SH.Geo.Geo</t>
  </si>
  <si>
    <t>TES_per_building.kWh.DE.Ser.BldNew.Thermal.SH.DistrHeat.Steam_Distr</t>
  </si>
  <si>
    <t>TES_per_building.kWh.DE.Ser.BldNew.Thermal.SH.AdvElc.Elec</t>
  </si>
  <si>
    <t>TES_per_building.kWh.DE.Ser.BldNew.Thermal.SH.ConvElc.Elec</t>
  </si>
  <si>
    <t>TES_per_building.kWh.DE.Ser.BldNew.Thermal.SH.TotalCirculation.Elec</t>
  </si>
  <si>
    <t>TES_per_building.kWh.DE.Ser.BldNew.Thermal.SC</t>
  </si>
  <si>
    <t>TES_per_building.kWh.DE.Ser.BldNew.Thermal.SC.GasHP.NG_Biogas</t>
  </si>
  <si>
    <t>TES_per_building.kWh.DE.Ser.BldNew.Thermal.SC.AC.Elec</t>
  </si>
  <si>
    <t>TES_per_building.kWh.DE.Ser.BldNew.Thermal.HW</t>
  </si>
  <si>
    <t>TES_per_building.kWh.DE.Ser.BldNew.Thermal.HW.Solids.Solids</t>
  </si>
  <si>
    <t>TES_per_building.kWh.DE.Ser.BldNew.Thermal.HW.LPG.LPG</t>
  </si>
  <si>
    <t>TES_per_building.kWh.DE.Ser.BldNew.Thermal.HW.Oil.Oil_LiqBio</t>
  </si>
  <si>
    <t>TES_per_building.kWh.DE.Ser.BldNew.Thermal.HW.Gas.NG_Biogas</t>
  </si>
  <si>
    <t>TES_per_building.kWh.DE.Ser.BldNew.Thermal.HW.Biomass.Biomass_Waste</t>
  </si>
  <si>
    <t>TES_per_building.kWh.DE.Ser.BldNew.Thermal.HW.DistrHeat.Steam_Distr</t>
  </si>
  <si>
    <t>TES_per_building.kWh.DE.Ser.BldNew.Thermal.HW.Elc.Elec</t>
  </si>
  <si>
    <t>TES_per_building.kWh.DE.Ser.BldNew.Thermal.HW.TotalSolar.Solar</t>
  </si>
  <si>
    <t>TES_per_building.kWh.DE.Ser.BldNew.Thermal.CA</t>
  </si>
  <si>
    <t>TES_per_building.kWh.DE.Ser.BldNew.Thermal.CA.LPG</t>
  </si>
  <si>
    <t>TES_per_building.kWh.DE.Ser.BldNew.Thermal.CA.Gas.NG_Biogas</t>
  </si>
  <si>
    <t>TES_per_building.kWh.DE.Ser.BldNew.Thermal.CA.Biomass.Biomass_Waste</t>
  </si>
  <si>
    <t>TES_per_building.kWh.DE.Ser.BldNew.Thermal.CA.Elc.Elec</t>
  </si>
  <si>
    <t>DE - CO2 emissions in new and renovated buildings (per building)</t>
  </si>
  <si>
    <t>EMI_per_building.kgCO2.DE.Ser.BldNew.Thermal</t>
  </si>
  <si>
    <t>EMI_per_building.kgCO2.DE.Ser.BldNew.Thermal.SH</t>
  </si>
  <si>
    <t>EMI_per_building.kgCO2.DE.Ser.BldNew.Thermal.SH.Solids.Solids</t>
  </si>
  <si>
    <t>EMI_per_building.kgCO2.DE.Ser.BldNew.Thermal.SH.LPG.LPG</t>
  </si>
  <si>
    <t>EMI_per_building.kgCO2.DE.Ser.BldNew.Thermal.SH.Oil.Oil_LiqBio</t>
  </si>
  <si>
    <t>EMI_per_building.kgCO2.DE.Ser.BldNew.Thermal.SH.GasHP.NG_Biogas</t>
  </si>
  <si>
    <t>EMI_per_building.kgCO2.DE.Ser.BldNew.Thermal.SH.GasTH.NG_Biogas</t>
  </si>
  <si>
    <t>EMI_per_building.kgCO2.DE.Ser.BldNew.Thermal.SH.Biomass.Biomass_Waste</t>
  </si>
  <si>
    <t>EMI_per_building.kgCO2.DE.Ser.BldNew.Thermal.SH.Geo.Geo</t>
  </si>
  <si>
    <t>EMI_per_building.kgCO2.DE.Ser.BldNew.Thermal.SH.DistrHeat.Steam_Distr</t>
  </si>
  <si>
    <t>EMI_per_building.kgCO2.DE.Ser.BldNew.Thermal.SH.AdvElc.Elec</t>
  </si>
  <si>
    <t>EMI_per_building.kgCO2.DE.Ser.BldNew.Thermal.SH.ConvElc.Elec</t>
  </si>
  <si>
    <t>EMI_per_building.kgCO2.DE.Ser.BldNew.Thermal.SH.TotalCirculation.Elec</t>
  </si>
  <si>
    <t>EMI_per_building.kgCO2.DE.Ser.BldNew.Thermal.SC</t>
  </si>
  <si>
    <t>EMI_per_building.kgCO2.DE.Ser.BldNew.Thermal.SC.GasHP.NG_Biogas</t>
  </si>
  <si>
    <t>EMI_per_building.kgCO2.DE.Ser.BldNew.Thermal.SC.AC.Elec</t>
  </si>
  <si>
    <t>EMI_per_building.kgCO2.DE.Ser.BldNew.Thermal.HW</t>
  </si>
  <si>
    <t>EMI_per_building.kgCO2.DE.Ser.BldNew.Thermal.HW.Solids.Solids</t>
  </si>
  <si>
    <t>EMI_per_building.kgCO2.DE.Ser.BldNew.Thermal.HW.LPG.LPG</t>
  </si>
  <si>
    <t>EMI_per_building.kgCO2.DE.Ser.BldNew.Thermal.HW.Oil.Oil_LiqBio</t>
  </si>
  <si>
    <t>EMI_per_building.kgCO2.DE.Ser.BldNew.Thermal.HW.Gas.NG_Biogas</t>
  </si>
  <si>
    <t>EMI_per_building.kgCO2.DE.Ser.BldNew.Thermal.HW.Biomass.Biomass_Waste</t>
  </si>
  <si>
    <t>EMI_per_building.kgCO2.DE.Ser.BldNew.Thermal.HW.DistrHeat.Steam_Distr</t>
  </si>
  <si>
    <t>EMI_per_building.kgCO2.DE.Ser.BldNew.Thermal.HW.Elc.Elec</t>
  </si>
  <si>
    <t>EMI_per_building.kgCO2.DE.Ser.BldNew.Thermal.HW.TotalSolar.Solar</t>
  </si>
  <si>
    <t>EMI_per_building.kgCO2.DE.Ser.BldNew.Thermal.CA</t>
  </si>
  <si>
    <t>EMI_per_building.kgCO2.DE.Ser.BldNew.Thermal.CA.LPG</t>
  </si>
  <si>
    <t>EMI_per_building.kgCO2.DE.Ser.BldNew.Thermal.CA.Gas.NG_Biogas</t>
  </si>
  <si>
    <t>EMI_per_building.kgCO2.DE.Ser.BldNew.Thermal.CA.Biomass.Biomass_Waste</t>
  </si>
  <si>
    <t>EMI_per_building.kgCO2.DE.Ser.BldNew.Thermal.CA.Elc.Elec</t>
  </si>
  <si>
    <t>DE - Final energy consumption in new and renovated buildings per surface area</t>
  </si>
  <si>
    <t>FEC_per_sqm.kWh.DE.Ser.BldNew.Thermal</t>
  </si>
  <si>
    <t>FEC_per_sqm.kWh.DE.Ser.BldNew.Thermal.SH</t>
  </si>
  <si>
    <t>FEC_per_sqm.kWh.DE.Ser.BldNew.Thermal.SH.Solids.Solids</t>
  </si>
  <si>
    <t>FEC_per_sqm.kWh.DE.Ser.BldNew.Thermal.SH.LPG.LPG</t>
  </si>
  <si>
    <t>FEC_per_sqm.kWh.DE.Ser.BldNew.Thermal.SH.Oil.Oil_LiqBio</t>
  </si>
  <si>
    <t>FEC_per_sqm.kWh.DE.Ser.BldNew.Thermal.SH.GasHP.NG_Biogas</t>
  </si>
  <si>
    <t>FEC_per_sqm.kWh.DE.Ser.BldNew.Thermal.SH.GasTH.NG_Biogas</t>
  </si>
  <si>
    <t>FEC_per_sqm.kWh.DE.Ser.BldNew.Thermal.SH.Biomass.Biomass_Waste</t>
  </si>
  <si>
    <t>FEC_per_sqm.kWh.DE.Ser.BldNew.Thermal.SH.Geo.Geo</t>
  </si>
  <si>
    <t>FEC_per_sqm.kWh.DE.Ser.BldNew.Thermal.SH.DistrHeat.Steam_Distr</t>
  </si>
  <si>
    <t>FEC_per_sqm.kWh.DE.Ser.BldNew.Thermal.SH.AdvElc.Elec</t>
  </si>
  <si>
    <t>FEC_per_sqm.kWh.DE.Ser.BldNew.Thermal.SH.ConvElc.Elec</t>
  </si>
  <si>
    <t>FEC_per_sqm.kWh.DE.Ser.BldNew.Thermal.SH.TotalCirculation.Elec</t>
  </si>
  <si>
    <t>FEC_per_sqm.kWh.DE.Ser.BldNew.Thermal.SC</t>
  </si>
  <si>
    <t>FEC_per_sqm.kWh.DE.Ser.BldNew.Thermal.SC.GasHP.NG_Biogas</t>
  </si>
  <si>
    <t>FEC_per_sqm.kWh.DE.Ser.BldNew.Thermal.SC.AC.Elec</t>
  </si>
  <si>
    <t>FEC_per_sqm.kWh.DE.Ser.BldNew.Thermal.HW</t>
  </si>
  <si>
    <t>FEC_per_sqm.kWh.DE.Ser.BldNew.Thermal.HW.Solids.Solids</t>
  </si>
  <si>
    <t>FEC_per_sqm.kWh.DE.Ser.BldNew.Thermal.HW.LPG.LPG</t>
  </si>
  <si>
    <t>FEC_per_sqm.kWh.DE.Ser.BldNew.Thermal.HW.Oil.Oil_LiqBio</t>
  </si>
  <si>
    <t>FEC_per_sqm.kWh.DE.Ser.BldNew.Thermal.HW.Gas.NG_Biogas</t>
  </si>
  <si>
    <t>FEC_per_sqm.kWh.DE.Ser.BldNew.Thermal.HW.Biomass.Biomass_Waste</t>
  </si>
  <si>
    <t>FEC_per_sqm.kWh.DE.Ser.BldNew.Thermal.HW.DistrHeat.Steam_Distr</t>
  </si>
  <si>
    <t>FEC_per_sqm.kWh.DE.Ser.BldNew.Thermal.HW.Elc.Elec</t>
  </si>
  <si>
    <t>FEC_per_sqm.kWh.DE.Ser.BldNew.Thermal.HW.TotalSolar.Solar</t>
  </si>
  <si>
    <t>FEC_per_sqm.kWh.DE.Ser.BldNew.Thermal.CA</t>
  </si>
  <si>
    <t>FEC_per_sqm.kWh.DE.Ser.BldNew.Thermal.CA.LPG</t>
  </si>
  <si>
    <t>FEC_per_sqm.kWh.DE.Ser.BldNew.Thermal.CA.Gas.NG_Biogas</t>
  </si>
  <si>
    <t>FEC_per_sqm.kWh.DE.Ser.BldNew.Thermal.CA.Biomass.Biomass_Waste</t>
  </si>
  <si>
    <t>FEC_per_sqm.kWh.DE.Ser.BldNew.Thermal.CA.Elc.Elec</t>
  </si>
  <si>
    <t>DE - Thermal energy service in new and renovated buildings per surface area</t>
  </si>
  <si>
    <t>TES_per_sqm.kWh.DE.Ser.BldNew.Thermal</t>
  </si>
  <si>
    <t>TES_per_sqm.kWh.DE.Ser.BldNew.Thermal.SH</t>
  </si>
  <si>
    <t>TES_per_sqm.kWh.DE.Ser.BldNew.Thermal.SH.Solids.Solids</t>
  </si>
  <si>
    <t>TES_per_sqm.kWh.DE.Ser.BldNew.Thermal.SH.LPG.LPG</t>
  </si>
  <si>
    <t>TES_per_sqm.kWh.DE.Ser.BldNew.Thermal.SH.Oil.Oil_LiqBio</t>
  </si>
  <si>
    <t>TES_per_sqm.kWh.DE.Ser.BldNew.Thermal.SH.GasHP.NG_Biogas</t>
  </si>
  <si>
    <t>TES_per_sqm.kWh.DE.Ser.BldNew.Thermal.SH.GasTH.NG_Biogas</t>
  </si>
  <si>
    <t>TES_per_sqm.kWh.DE.Ser.BldNew.Thermal.SH.Biomass.Biomass_Waste</t>
  </si>
  <si>
    <t>TES_per_sqm.kWh.DE.Ser.BldNew.Thermal.SH.Geo.Geo</t>
  </si>
  <si>
    <t>TES_per_sqm.kWh.DE.Ser.BldNew.Thermal.SH.DistrHeat.Steam_Distr</t>
  </si>
  <si>
    <t>TES_per_sqm.kWh.DE.Ser.BldNew.Thermal.SH.AdvElc.Elec</t>
  </si>
  <si>
    <t>TES_per_sqm.kWh.DE.Ser.BldNew.Thermal.SH.ConvElc.Elec</t>
  </si>
  <si>
    <t>TES_per_sqm.kWh.DE.Ser.BldNew.Thermal.SH.TotalCirculation.Elec</t>
  </si>
  <si>
    <t>TES_per_sqm.kWh.DE.Ser.BldNew.Thermal.SC</t>
  </si>
  <si>
    <t>TES_per_sqm.kWh.DE.Ser.BldNew.Thermal.SC.GasHP.NG_Biogas</t>
  </si>
  <si>
    <t>TES_per_sqm.kWh.DE.Ser.BldNew.Thermal.SC.AC.Elec</t>
  </si>
  <si>
    <t>TES_per_sqm.kWh.DE.Ser.BldNew.Thermal.HW</t>
  </si>
  <si>
    <t>TES_per_sqm.kWh.DE.Ser.BldNew.Thermal.HW.Solids.Solids</t>
  </si>
  <si>
    <t>TES_per_sqm.kWh.DE.Ser.BldNew.Thermal.HW.LPG.LPG</t>
  </si>
  <si>
    <t>TES_per_sqm.kWh.DE.Ser.BldNew.Thermal.HW.Oil.Oil_LiqBio</t>
  </si>
  <si>
    <t>TES_per_sqm.kWh.DE.Ser.BldNew.Thermal.HW.Gas.NG_Biogas</t>
  </si>
  <si>
    <t>TES_per_sqm.kWh.DE.Ser.BldNew.Thermal.HW.Biomass.Biomass_Waste</t>
  </si>
  <si>
    <t>TES_per_sqm.kWh.DE.Ser.BldNew.Thermal.HW.DistrHeat.Steam_Distr</t>
  </si>
  <si>
    <t>TES_per_sqm.kWh.DE.Ser.BldNew.Thermal.HW.Elc.Elec</t>
  </si>
  <si>
    <t>TES_per_sqm.kWh.DE.Ser.BldNew.Thermal.HW.TotalSolar.Solar</t>
  </si>
  <si>
    <t>TES_per_sqm.kWh.DE.Ser.BldNew.Thermal.CA</t>
  </si>
  <si>
    <t>TES_per_sqm.kWh.DE.Ser.BldNew.Thermal.CA.LPG</t>
  </si>
  <si>
    <t>TES_per_sqm.kWh.DE.Ser.BldNew.Thermal.CA.Gas.NG_Biogas</t>
  </si>
  <si>
    <t>TES_per_sqm.kWh.DE.Ser.BldNew.Thermal.CA.Biomass.Biomass_Waste</t>
  </si>
  <si>
    <t>TES_per_sqm.kWh.DE.Ser.BldNew.Thermal.CA.Elc.Elec</t>
  </si>
  <si>
    <t>DE - CO2 emissions in new and renovated buildings per surface area</t>
  </si>
  <si>
    <t>EMI_per_sqm.kgCO2.DE.Ser.BldNew.Thermal</t>
  </si>
  <si>
    <t>EMI_per_sqm.kgCO2.DE.Ser.BldNew.Thermal.SH</t>
  </si>
  <si>
    <t>EMI_per_sqm.kgCO2.DE.Ser.BldNew.Thermal.SH.Solids.Solids</t>
  </si>
  <si>
    <t>EMI_per_sqm.kgCO2.DE.Ser.BldNew.Thermal.SH.LPG.LPG</t>
  </si>
  <si>
    <t>EMI_per_sqm.kgCO2.DE.Ser.BldNew.Thermal.SH.Oil.Oil_LiqBio</t>
  </si>
  <si>
    <t>EMI_per_sqm.kgCO2.DE.Ser.BldNew.Thermal.SH.GasHP.NG_Biogas</t>
  </si>
  <si>
    <t>EMI_per_sqm.kgCO2.DE.Ser.BldNew.Thermal.SH.GasTH.NG_Biogas</t>
  </si>
  <si>
    <t>EMI_per_sqm.kgCO2.DE.Ser.BldNew.Thermal.SH.Biomass.Biomass_Waste</t>
  </si>
  <si>
    <t>EMI_per_sqm.kgCO2.DE.Ser.BldNew.Thermal.SH.Geo.Geo</t>
  </si>
  <si>
    <t>EMI_per_sqm.kgCO2.DE.Ser.BldNew.Thermal.SH.DistrHeat.Steam_Distr</t>
  </si>
  <si>
    <t>EMI_per_sqm.kgCO2.DE.Ser.BldNew.Thermal.SH.AdvElc.Elec</t>
  </si>
  <si>
    <t>EMI_per_sqm.kgCO2.DE.Ser.BldNew.Thermal.SH.ConvElc.Elec</t>
  </si>
  <si>
    <t>EMI_per_sqm.kgCO2.DE.Ser.BldNew.Thermal.SH.TotalCirculation.Elec</t>
  </si>
  <si>
    <t>EMI_per_sqm.kgCO2.DE.Ser.BldNew.Thermal.SC</t>
  </si>
  <si>
    <t>EMI_per_sqm.kgCO2.DE.Ser.BldNew.Thermal.SC.GasHP.NG_Biogas</t>
  </si>
  <si>
    <t>EMI_per_sqm.kgCO2.DE.Ser.BldNew.Thermal.SC.AC.Elec</t>
  </si>
  <si>
    <t>EMI_per_sqm.kgCO2.DE.Ser.BldNew.Thermal.HW</t>
  </si>
  <si>
    <t>EMI_per_sqm.kgCO2.DE.Ser.BldNew.Thermal.HW.Solids.Solids</t>
  </si>
  <si>
    <t>EMI_per_sqm.kgCO2.DE.Ser.BldNew.Thermal.HW.LPG.LPG</t>
  </si>
  <si>
    <t>EMI_per_sqm.kgCO2.DE.Ser.BldNew.Thermal.HW.Oil.Oil_LiqBio</t>
  </si>
  <si>
    <t>EMI_per_sqm.kgCO2.DE.Ser.BldNew.Thermal.HW.Gas.NG_Biogas</t>
  </si>
  <si>
    <t>EMI_per_sqm.kgCO2.DE.Ser.BldNew.Thermal.HW.Biomass.Biomass_Waste</t>
  </si>
  <si>
    <t>EMI_per_sqm.kgCO2.DE.Ser.BldNew.Thermal.HW.DistrHeat.Steam_Distr</t>
  </si>
  <si>
    <t>EMI_per_sqm.kgCO2.DE.Ser.BldNew.Thermal.HW.Elc.Elec</t>
  </si>
  <si>
    <t>EMI_per_sqm.kgCO2.DE.Ser.BldNew.Thermal.HW.TotalSolar.Solar</t>
  </si>
  <si>
    <t>EMI_per_sqm.kgCO2.DE.Ser.BldNew.Thermal.CA</t>
  </si>
  <si>
    <t>EMI_per_sqm.kgCO2.DE.Ser.BldNew.Thermal.CA.LPG</t>
  </si>
  <si>
    <t>EMI_per_sqm.kgCO2.DE.Ser.BldNew.Thermal.CA.Gas.NG_Biogas</t>
  </si>
  <si>
    <t>EMI_per_sqm.kgCO2.DE.Ser.BldNew.Thermal.CA.Biomass.Biomass_Waste</t>
  </si>
  <si>
    <t>EMI_per_sqm.kgCO2.DE.Ser.BldNew.Thermal.CA.Elc.Elec</t>
  </si>
  <si>
    <t>FEC.ktoe.DE.Ser.SEU.VE</t>
  </si>
  <si>
    <t>FEC.ktoe.DE.Ser.SEU.SL</t>
  </si>
  <si>
    <t>FEC.ktoe.DE.Ser.SEU.BL</t>
  </si>
  <si>
    <t>FEC.ktoe.DE.Ser.SEU.CR</t>
  </si>
  <si>
    <t>FEC.ktoe.DE.Ser.SEU.BT</t>
  </si>
  <si>
    <t>FEC.ktoe.DE.Ser.SEU.IT</t>
  </si>
  <si>
    <t>Size.MW.DE.Ser.SEU</t>
  </si>
  <si>
    <t>Size.MW.DE.Ser.SEU.VE</t>
  </si>
  <si>
    <t>Size.MW.DE.Ser.SEU.SL</t>
  </si>
  <si>
    <t>Size.MW.DE.Ser.SEU.BL</t>
  </si>
  <si>
    <t>Size.MW.DE.Ser.SEU.CR</t>
  </si>
  <si>
    <t>Size.MW.DE.Ser.SEU.BT</t>
  </si>
  <si>
    <t>Size.MW.DE.Ser.SEU.IT</t>
  </si>
  <si>
    <t>NUM.Msqm.DE.Ser.SEU.VE</t>
  </si>
  <si>
    <t>NUM.k.DE.Ser.SEU.SL</t>
  </si>
  <si>
    <t>NUM.M.DE.Ser.SEU.BL</t>
  </si>
  <si>
    <t>NUM.k.DE.Ser.SEU.CR</t>
  </si>
  <si>
    <t>NUM.Msqm.DE.Ser.SEU.BT</t>
  </si>
  <si>
    <t>NUM.k.DE.Ser.SEU.IT</t>
  </si>
  <si>
    <t>NUM.Msqm.DE.Ser.SEUnew.VE</t>
  </si>
  <si>
    <t>NUM.k.DE.Ser.SEUnew.SL</t>
  </si>
  <si>
    <t>NUM.M.DE.Ser.SEUnew.BL</t>
  </si>
  <si>
    <t>NUM.k.DE.Ser.SEUnew.CR</t>
  </si>
  <si>
    <t>NUM.Msqm.DE.Ser.SEUnew.BT</t>
  </si>
  <si>
    <t>NUM.k.DE.Ser.SEUnew.IT</t>
  </si>
  <si>
    <t>NUM.Msqm.DE.Ser.SEUrepl.VE</t>
  </si>
  <si>
    <t>NUM.k.DE.Ser.SEUrepl.SL</t>
  </si>
  <si>
    <t>NUM.M.DE.Ser.SEUrepl.BL</t>
  </si>
  <si>
    <t>NUM.k.DE.Ser.SEUrepl.CR</t>
  </si>
  <si>
    <t>NUM.Msqm.DE.Ser.SEUrepl.BT</t>
  </si>
  <si>
    <t>NUM.k.DE.Ser.SEUrepl.IT</t>
  </si>
  <si>
    <t>Op.hours.DE.Ser.SEU.VE</t>
  </si>
  <si>
    <t>Op.hours.DE.Ser.SEU.SL</t>
  </si>
  <si>
    <t>Op.hours.DE.Ser.SEU.BL</t>
  </si>
  <si>
    <t>Op.hours.DE.Ser.SEU.CR</t>
  </si>
  <si>
    <t>Op.hours.DE.Ser.SEU.BT</t>
  </si>
  <si>
    <t>Op.hours.DE.Ser.SEU.IT</t>
  </si>
  <si>
    <t>Size_per_appl.W.DE.Ser.SEU.VE</t>
  </si>
  <si>
    <t>Size_per_appl.W.DE.Ser.SEU.SL</t>
  </si>
  <si>
    <t>Size_per_appl.W.DE.Ser.SEU.BL</t>
  </si>
  <si>
    <t>Size_per_appl.W.DE.Ser.SEU.CR</t>
  </si>
  <si>
    <t>Size_per_appl.W.DE.Ser.SEU.BT</t>
  </si>
  <si>
    <t>Size_per_appl.W.DE.Ser.SEU.IT</t>
  </si>
  <si>
    <t>Size_per_appl.W.DE.Ser.SEUnew.VE</t>
  </si>
  <si>
    <t>Size_per_appl.W.DE.Ser.SEUnew.SL</t>
  </si>
  <si>
    <t>Size_per_appl.W.DE.Ser.SEUnew.BL</t>
  </si>
  <si>
    <t>Size_per_appl.W.DE.Ser.SEUnew.CR</t>
  </si>
  <si>
    <t>Size_per_appl.W.DE.Ser.SEUnew.BT</t>
  </si>
  <si>
    <t>Size_per_appl.W.DE.Ser.SEUnew.IT</t>
  </si>
  <si>
    <t>NUM.sqm_per_building.DE.Ser.SEU.VE</t>
  </si>
  <si>
    <t>NUM.number_per_capita.DE.Ser.SEU.SL</t>
  </si>
  <si>
    <t>NUM.number_per_building.DE.Ser.SEU.BL</t>
  </si>
  <si>
    <t>NUM.number_per_capita.DE.Ser.SEU.CR</t>
  </si>
  <si>
    <t>NUM.sqm_per_building.DE.Ser.SEU.BT</t>
  </si>
  <si>
    <t>NUM.number_per_capita.DE.Ser.SEU.IT</t>
  </si>
  <si>
    <t>Lumens_per_sqm.lumen.DE.Ser.SEU.BL</t>
  </si>
  <si>
    <t>DE - Services / specific electric uses</t>
  </si>
  <si>
    <t>DE - Ventilation and others</t>
  </si>
  <si>
    <t>DE - Street lighting</t>
  </si>
  <si>
    <t>DE - Building lighting</t>
  </si>
  <si>
    <t>DE - Commercial refrigeration</t>
  </si>
  <si>
    <t>DE - Miscellaneous building technologies</t>
  </si>
  <si>
    <t>DE - ICT and multimedia</t>
  </si>
  <si>
    <t>DE - Agriculture, forestry and fishing</t>
  </si>
  <si>
    <t>VA.Meuro2015.DE.AGR.AGR</t>
  </si>
  <si>
    <t>OUTPUT.index.DE.AGR.AGR</t>
  </si>
  <si>
    <t>CAP.index.DE.AGR.AGR</t>
  </si>
  <si>
    <t>NEWCAP.index.DE.AGR.AGR</t>
  </si>
  <si>
    <t>CAPOUT.index.DE.AGR.AGR</t>
  </si>
  <si>
    <t>CAPIDLE.index.DE.AGR.AGR</t>
  </si>
  <si>
    <t>FEC.ktoe.DE.ES.AGR</t>
  </si>
  <si>
    <t>FEC.ktoe.DE.ES.AGR.Solids</t>
  </si>
  <si>
    <t>FEC.ktoe.DE.ES.AGR.LPG</t>
  </si>
  <si>
    <t>FEC.ktoe.DE.ES.AGR.Diesel</t>
  </si>
  <si>
    <t>FEC.ktoe.DE.ES.AGR.RFO</t>
  </si>
  <si>
    <t>FEC.ktoe.DE.ES.AGR.NG</t>
  </si>
  <si>
    <t>FEC.ktoe.DE.ES.AGR.Biomass_Waste</t>
  </si>
  <si>
    <t>FEC.ktoe.DE.ES.AGR.Biogas</t>
  </si>
  <si>
    <t>FEC.ktoe.DE.ES.AGR.LiqBio</t>
  </si>
  <si>
    <t>FEC.ktoe.DE.ES.AGR.Solar</t>
  </si>
  <si>
    <t>FEC.ktoe.DE.ES.AGR.Geo</t>
  </si>
  <si>
    <t>FEC.ktoe.DE.ES.AGR.Ambient</t>
  </si>
  <si>
    <t>FEC.ktoe.DE.ES.AGR.Steam_Distr</t>
  </si>
  <si>
    <t>FEC.ktoe.DE.ES.AGR.Elec</t>
  </si>
  <si>
    <t>DE - Agriculture, forestry and fishing / final energy consumption</t>
  </si>
  <si>
    <t>FEC.ktoe.DE.AGR.AGR.LIGHT.GENERIC.ELEC</t>
  </si>
  <si>
    <t>FEC.ktoe.DE.AGR.AGR.FANS.GENERIC.ELEC</t>
  </si>
  <si>
    <t>FEC.ktoe.DE.AGR.AGR.MOTOR.GENERIC.ELEC</t>
  </si>
  <si>
    <t>FEC.ktoe.DE.AGR.AGR.LOW_ENTH.THERM.DIESEL_LIQBIO</t>
  </si>
  <si>
    <t>FEC.ktoe.DE.AGR.AGR.LOW_ENTH.THERM.NG_BIOGAS</t>
  </si>
  <si>
    <t>FEC.ktoe.DE.AGR.AGR.LOW_ENTH.THERM.SOLAR_GEO</t>
  </si>
  <si>
    <t>FEC.ktoe.DE.AGR.AGR.LOW_ENTH.HP.AMBIENT</t>
  </si>
  <si>
    <t>FEC.ktoe.DE.AGR.AGR.LOW_ENTH.THERM.STEAM_DISTR</t>
  </si>
  <si>
    <t>FEC.ktoe.DE.AGR.AGR.LOW_ENTH.THERM.ELEC</t>
  </si>
  <si>
    <t>FEC.ktoe.DE.AGR.AGR.FARM_DRIVES.MECH.DIESEL_LIQBIO</t>
  </si>
  <si>
    <t>FEC.ktoe.DE.AGR.AGR.HEAT_USE.THERM.SOLIDS</t>
  </si>
  <si>
    <t>FEC.ktoe.DE.AGR.AGR.HEAT_USE.THERM.LPG</t>
  </si>
  <si>
    <t>FEC.ktoe.DE.AGR.AGR.HEAT_USE.THERM.DIESEL_LIQBIO</t>
  </si>
  <si>
    <t>FEC.ktoe.DE.AGR.AGR.HEAT_USE.THERM.RFO</t>
  </si>
  <si>
    <t>FEC.ktoe.DE.AGR.AGR.HEAT_USE.THERM.NG_BIOGAS</t>
  </si>
  <si>
    <t>FEC.ktoe.DE.AGR.AGR.HEAT_USE.THERM.BIOMASS_WASTE</t>
  </si>
  <si>
    <t>FEC.ktoe.DE.AGR.AGR.HEAT_USE.THERM.SOLAR_GEO</t>
  </si>
  <si>
    <t>FEC.ktoe.DE.AGR.AGR.FARM_PUMP.MECH.DIESEL_LIQBIO</t>
  </si>
  <si>
    <t>FEC.ktoe.DE.AGR.AGR.FARM_PUMP_ELEC.MECH.ELEC</t>
  </si>
  <si>
    <t>FEC.ktoe.DE.AGR.AGR.GENERIC.MECH.ELEC</t>
  </si>
  <si>
    <t>DE - Agriculture, forestry and fishing / useful energy demand</t>
  </si>
  <si>
    <t>UED.ktoe.DE.AGR.AGR.LIGHT.GENERIC.ELEC</t>
  </si>
  <si>
    <t>UED.ktoe.DE.AGR.AGR.FANS.GENERIC.ELEC</t>
  </si>
  <si>
    <t>UED.ktoe.DE.AGR.AGR.MOTOR.GENERIC.ELEC</t>
  </si>
  <si>
    <t>UED.ktoe.DE.AGR.AGR.LOW_ENTH.THERM.DIESEL_LIQBIO</t>
  </si>
  <si>
    <t>UED.ktoe.DE.AGR.AGR.LOW_ENTH.THERM.NG_BIOGAS</t>
  </si>
  <si>
    <t>UED.ktoe.DE.AGR.AGR.LOW_ENTH.THERM.SOLAR_GEO</t>
  </si>
  <si>
    <t>UED.ktoe.DE.AGR.AGR.LOW_ENTH.HP.AMBIENT</t>
  </si>
  <si>
    <t>UED.ktoe.DE.AGR.AGR.LOW_ENTH.THERM.STEAM_DISTR</t>
  </si>
  <si>
    <t>UED.ktoe.DE.AGR.AGR.LOW_ENTH.THERM.ELEC</t>
  </si>
  <si>
    <t>UED.ktoe.DE.AGR.AGR.FARM_DRIVES.MECH.DIESEL_LIQBIO</t>
  </si>
  <si>
    <t>UED.ktoe.DE.AGR.AGR.HEAT_USE.THERM.SOLIDS</t>
  </si>
  <si>
    <t>UED.ktoe.DE.AGR.AGR.HEAT_USE.THERM.LPG</t>
  </si>
  <si>
    <t>UED.ktoe.DE.AGR.AGR.HEAT_USE.THERM.DIESEL_LIQBIO</t>
  </si>
  <si>
    <t>UED.ktoe.DE.AGR.AGR.HEAT_USE.THERM.RFO</t>
  </si>
  <si>
    <t>UED.ktoe.DE.AGR.AGR.HEAT_USE.THERM.NG_BIOGAS</t>
  </si>
  <si>
    <t>UED.ktoe.DE.AGR.AGR.HEAT_USE.THERM.BIOMASS_WASTE</t>
  </si>
  <si>
    <t>UED.ktoe.DE.AGR.AGR.HEAT_USE.THERM.SOLAR_GEO</t>
  </si>
  <si>
    <t>UED.ktoe.DE.AGR.AGR.FARM_PUMP.MECH.DIESEL_LIQBIO</t>
  </si>
  <si>
    <t>UED.ktoe.DE.AGR.AGR.FARM_PUMP_ELEC.MECH.ELEC</t>
  </si>
  <si>
    <t>UED.ktoe.DE.AGR.AGR.GENERIC.MECH.ELEC</t>
  </si>
  <si>
    <t>DE - Agriculture, forestry and fishing / CO2 emissions</t>
  </si>
  <si>
    <t>FUEL_EMI.ktCO2.DE.AGR.AGR.LIGHT.GENERIC.ELEC</t>
  </si>
  <si>
    <t>FUEL_EMI.ktCO2.DE.AGR.AGR.FANS.GENERIC.ELEC</t>
  </si>
  <si>
    <t>FUEL_EMI.ktCO2.DE.AGR.AGR.MOTOR.GENERIC.ELEC</t>
  </si>
  <si>
    <t>FUEL_EMI.ktCO2.DE.AGR.AGR.LOW_ENTH.THERM.DIESEL_LIQBIO</t>
  </si>
  <si>
    <t>FUEL_EMI.ktCO2.DE.AGR.AGR.LOW_ENTH.THERM.NG_BIOGAS</t>
  </si>
  <si>
    <t>FUEL_EMI.ktCO2.DE.AGR.AGR.LOW_ENTH.THERM.SOLAR_GEO</t>
  </si>
  <si>
    <t>FUEL_EMI.ktCO2.DE.AGR.AGR.LOW_ENTH.HP.AMBIENT</t>
  </si>
  <si>
    <t>FUEL_EMI.ktCO2.DE.AGR.AGR.LOW_ENTH.THERM.STEAM_DISTR</t>
  </si>
  <si>
    <t>FUEL_EMI.ktCO2.DE.AGR.AGR.LOW_ENTH.THERM.ELEC</t>
  </si>
  <si>
    <t>FUEL_EMI.ktCO2.DE.AGR.AGR.FARM_DRIVES.MECH.DIESEL_LIQBIO</t>
  </si>
  <si>
    <t>FUEL_EMI.ktCO2.DE.AGR.AGR.HEAT_USE.THERM.SOLIDS</t>
  </si>
  <si>
    <t>FUEL_EMI.ktCO2.DE.AGR.AGR.HEAT_USE.THERM.LPG</t>
  </si>
  <si>
    <t>FUEL_EMI.ktCO2.DE.AGR.AGR.HEAT_USE.THERM.DIESEL_LIQBIO</t>
  </si>
  <si>
    <t>FUEL_EMI.ktCO2.DE.AGR.AGR.HEAT_USE.THERM.RFO</t>
  </si>
  <si>
    <t>FUEL_EMI.ktCO2.DE.AGR.AGR.HEAT_USE.THERM.NG_BIOGAS</t>
  </si>
  <si>
    <t>FUEL_EMI.ktCO2.DE.AGR.AGR.HEAT_USE.THERM.BIOMASS_WASTE</t>
  </si>
  <si>
    <t>FUEL_EMI.ktCO2.DE.AGR.AGR.HEAT_USE.THERM.SOLAR_GEO</t>
  </si>
  <si>
    <t>FUEL_EMI.ktCO2.DE.AGR.AGR.FARM_PUMP.MECH.DIESEL_LIQBIO</t>
  </si>
  <si>
    <t>FUEL_EMI.ktCO2.DE.AGR.AGR.FARM_PUMP_ELEC.MECH.ELEC</t>
  </si>
  <si>
    <t>FUEL_EMI.ktCO2.DE.AGR.AGR.GENERIC.MECH.ELEC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</si>
</sst>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_(* #,##0.00_);_(* \(#,##0.00\);_(* &quot;-&quot;??_);_(@_)"/>
    <numFmt numFmtId="165" formatCode="#,##0.000;\-#,##0.000;&quot;-&quot;"/>
    <numFmt numFmtId="166" formatCode="#,##0.0;\-#,##0.0;&quot;-&quot;"/>
    <numFmt numFmtId="167" formatCode="#,##0.000;\-#,##0.000;&quot;&quot;"/>
    <numFmt numFmtId="168" formatCode="0.0%;\-0.0%;&quot;-&quot;"/>
    <numFmt numFmtId="169" formatCode="#,##0;\-#,##0;&quot;-&quot;"/>
    <numFmt numFmtId="170" formatCode="#,##0.0;\-#,##0.0;&quot;&quot;"/>
    <numFmt numFmtId="171" formatCode="0.000;\-0.000;&quot;-&quot;"/>
    <numFmt numFmtId="172" formatCode="0.0;\-0.0;&quot;-&quot;"/>
    <numFmt numFmtId="173" formatCode="#,##0;\-#,##0;&quot;&quot;"/>
    <numFmt numFmtId="174" formatCode="#,##0.00;\-#,##0.00;&quot;-&quot;"/>
    <numFmt numFmtId="175" formatCode="#,##0.000000000000000000_ ;\-#,##0.000000000000000000\ "/>
    <numFmt numFmtId="176" formatCode="0.00%;\-0.00%;&quot;-&quot;"/>
    <numFmt numFmtId="177" formatCode="mmmm\ yyyy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u/>
      <sz val="9"/>
      <color rgb="FF0564C3"/>
      <name val="Calibri"/>
      <family val="2"/>
      <scheme val="minor"/>
    </font>
    <font>
      <b/>
      <sz val="10"/>
      <color rgb="FF050505"/>
      <name val="Calibri"/>
      <family val="2"/>
      <scheme val="minor"/>
    </font>
    <font>
      <b/>
      <sz val="8"/>
      <color rgb="FF050505"/>
      <name val="Calibri"/>
      <family val="2"/>
      <scheme val="minor"/>
    </font>
    <font>
      <sz val="8"/>
      <color rgb="FF050505"/>
      <name val="Calibri"/>
      <family val="2"/>
      <scheme val="minor"/>
    </font>
    <font>
      <i/>
      <sz val="8"/>
      <color rgb="FF050505"/>
      <name val="Calibri"/>
      <family val="2"/>
      <scheme val="minor"/>
    </font>
    <font>
      <sz val="10"/>
      <color rgb="FF050505"/>
      <name val="Calibri"/>
      <family val="2"/>
      <scheme val="minor"/>
    </font>
    <font>
      <sz val="9"/>
      <color rgb="FFBE0000"/>
      <name val="Calibri"/>
      <family val="2"/>
      <scheme val="minor"/>
    </font>
    <font>
      <b/>
      <sz val="8"/>
      <color rgb="FFBE0000"/>
      <name val="Calibri"/>
      <family val="2"/>
      <scheme val="minor"/>
    </font>
    <font>
      <sz val="8"/>
      <color rgb="FFBE0000"/>
      <name val="Calibri"/>
      <family val="2"/>
      <scheme val="minor"/>
    </font>
    <font>
      <sz val="9"/>
      <color rgb="FF050505"/>
      <name val="Calibri"/>
      <family val="2"/>
      <scheme val="minor"/>
    </font>
    <font>
      <sz val="10"/>
      <color rgb="FFBE0000"/>
      <name val="Calibri"/>
      <family val="2"/>
      <scheme val="minor"/>
    </font>
    <font>
      <sz val="8"/>
      <color rgb="FF006EBE"/>
      <name val="Calibri"/>
      <family val="2"/>
      <scheme val="minor"/>
    </font>
    <font>
      <sz val="8"/>
      <color rgb="FF506428"/>
      <name val="Calibri"/>
      <family val="2"/>
      <scheme val="minor"/>
    </font>
    <font>
      <sz val="8"/>
      <color rgb="FF828282"/>
      <name val="Calibri"/>
      <family val="2"/>
      <scheme val="minor"/>
    </font>
    <font>
      <b/>
      <sz val="14"/>
      <color rgb="FF006EBE"/>
      <name val="Calibri"/>
      <family val="2"/>
      <scheme val="minor"/>
    </font>
    <font>
      <i/>
      <sz val="9"/>
      <color rgb="FF050505"/>
      <name val="Calibri"/>
      <family val="2"/>
      <scheme val="minor"/>
    </font>
    <font>
      <b/>
      <sz val="9"/>
      <color rgb="FF050505"/>
      <name val="Calibri"/>
      <family val="2"/>
      <scheme val="minor"/>
    </font>
    <font>
      <vertAlign val="subscript"/>
      <sz val="9"/>
      <color rgb="FF050505"/>
      <name val="Calibri"/>
      <family val="2"/>
      <scheme val="minor"/>
    </font>
    <font>
      <sz val="16"/>
      <color rgb="FF050505"/>
      <name val="Calibri"/>
      <family val="2"/>
      <scheme val="minor"/>
    </font>
    <font>
      <b/>
      <sz val="20"/>
      <color rgb="FF050505"/>
      <name val="Calibri"/>
      <family val="2"/>
      <scheme val="minor"/>
    </font>
    <font>
      <b/>
      <sz val="24"/>
      <color rgb="FF050505"/>
      <name val="Calibri"/>
      <family val="2"/>
      <scheme val="minor"/>
    </font>
    <font>
      <b/>
      <sz val="22"/>
      <color rgb="FF050505"/>
      <name val="Calibri"/>
      <family val="2"/>
      <scheme val="minor"/>
    </font>
    <font>
      <b/>
      <u/>
      <sz val="16"/>
      <color rgb="FF050505"/>
      <name val="Calibri"/>
      <family val="2"/>
      <scheme val="minor"/>
    </font>
    <font>
      <b/>
      <sz val="14"/>
      <color rgb="FF050505"/>
      <name val="Calibri"/>
      <family val="2"/>
      <scheme val="minor"/>
    </font>
    <font>
      <b/>
      <sz val="11"/>
      <color rgb="FF050505"/>
      <name val="Calibri"/>
      <family val="2"/>
      <scheme val="minor"/>
    </font>
    <font>
      <u/>
      <sz val="11"/>
      <color rgb="FF0564C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CEBF5"/>
        <bgColor indexed="64"/>
      </patternFill>
    </fill>
    <fill>
      <patternFill patternType="solid">
        <fgColor rgb="FFDCD7C3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D7D7D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9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" fillId="0" borderId="0"/>
  </cellStyleXfs>
  <cellXfs count="312">
    <xf numFmtId="0" fontId="0" fillId="0" borderId="0" xfId="0"/>
    <xf numFmtId="0" fontId="11" fillId="2" borderId="0" xfId="5" applyFont="1" applyFill="1" applyAlignment="1">
      <alignment vertical="center"/>
    </xf>
    <xf numFmtId="0" fontId="11" fillId="2" borderId="0" xfId="5" applyNumberFormat="1" applyFont="1" applyFill="1" applyAlignment="1">
      <alignment vertical="center"/>
    </xf>
    <xf numFmtId="166" fontId="11" fillId="2" borderId="0" xfId="5" applyNumberFormat="1" applyFont="1" applyFill="1" applyAlignment="1">
      <alignment vertical="center"/>
    </xf>
    <xf numFmtId="0" fontId="12" fillId="2" borderId="0" xfId="5" applyFont="1" applyFill="1" applyBorder="1" applyAlignment="1">
      <alignment horizontal="left" vertical="center"/>
    </xf>
    <xf numFmtId="0" fontId="12" fillId="2" borderId="0" xfId="5" applyFont="1" applyFill="1" applyAlignment="1">
      <alignment horizontal="left" vertical="center"/>
    </xf>
    <xf numFmtId="3" fontId="11" fillId="2" borderId="0" xfId="5" applyNumberFormat="1" applyFont="1" applyFill="1" applyAlignment="1">
      <alignment vertical="center"/>
    </xf>
    <xf numFmtId="0" fontId="11" fillId="2" borderId="0" xfId="5" applyNumberFormat="1" applyFont="1" applyFill="1" applyAlignment="1">
      <alignment vertical="center" shrinkToFit="1"/>
    </xf>
    <xf numFmtId="0" fontId="11" fillId="2" borderId="2" xfId="5" applyNumberFormat="1" applyFont="1" applyFill="1" applyBorder="1" applyAlignment="1">
      <alignment vertical="center" shrinkToFit="1"/>
    </xf>
    <xf numFmtId="0" fontId="11" fillId="2" borderId="5" xfId="5" applyNumberFormat="1" applyFont="1" applyFill="1" applyBorder="1" applyAlignment="1">
      <alignment vertical="center" shrinkToFit="1"/>
    </xf>
    <xf numFmtId="0" fontId="11" fillId="2" borderId="0" xfId="5" applyNumberFormat="1" applyFont="1" applyFill="1" applyBorder="1" applyAlignment="1">
      <alignment vertical="center" shrinkToFit="1"/>
    </xf>
    <xf numFmtId="0" fontId="11" fillId="2" borderId="1" xfId="5" applyNumberFormat="1" applyFont="1" applyFill="1" applyBorder="1" applyAlignment="1">
      <alignment vertical="center" shrinkToFit="1"/>
    </xf>
    <xf numFmtId="0" fontId="7" fillId="2" borderId="0" xfId="0" applyFont="1" applyFill="1"/>
    <xf numFmtId="0" fontId="2" fillId="2" borderId="0" xfId="0" applyFont="1" applyFill="1"/>
    <xf numFmtId="0" fontId="6" fillId="2" borderId="0" xfId="0" applyFont="1" applyFill="1"/>
    <xf numFmtId="0" fontId="0" fillId="2" borderId="0" xfId="0" applyFill="1"/>
    <xf numFmtId="0" fontId="6" fillId="2" borderId="1" xfId="0" applyFont="1" applyFill="1" applyBorder="1"/>
    <xf numFmtId="0" fontId="5" fillId="2" borderId="0" xfId="0" applyFont="1" applyFill="1"/>
    <xf numFmtId="0" fontId="4" fillId="2" borderId="0" xfId="3" applyFont="1" applyFill="1"/>
    <xf numFmtId="0" fontId="3" fillId="2" borderId="0" xfId="3" applyFill="1"/>
    <xf numFmtId="0" fontId="4" fillId="2" borderId="0" xfId="3" applyFont="1" applyFill="1" applyAlignment="1">
      <alignment horizontal="left"/>
    </xf>
    <xf numFmtId="0" fontId="4" fillId="2" borderId="0" xfId="3" applyFont="1" applyFill="1" applyAlignment="1">
      <alignment horizontal="left" indent="1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 indent="1"/>
    </xf>
    <xf numFmtId="0" fontId="15" fillId="2" borderId="0" xfId="3" applyFont="1" applyFill="1"/>
    <xf numFmtId="0" fontId="15" fillId="2" borderId="0" xfId="3" applyFont="1" applyFill="1" applyAlignment="1">
      <alignment horizontal="left" indent="1"/>
    </xf>
    <xf numFmtId="0" fontId="15" fillId="2" borderId="0" xfId="3" applyFont="1" applyFill="1" applyAlignment="1">
      <alignment horizontal="left" indent="2"/>
    </xf>
    <xf numFmtId="1" fontId="17" fillId="3" borderId="2" xfId="5" applyNumberFormat="1" applyFont="1" applyFill="1" applyBorder="1" applyAlignment="1">
      <alignment horizontal="center" vertical="center"/>
    </xf>
    <xf numFmtId="0" fontId="16" fillId="3" borderId="2" xfId="5" applyFont="1" applyFill="1" applyBorder="1" applyAlignment="1">
      <alignment horizontal="left" vertical="center" wrapText="1"/>
    </xf>
    <xf numFmtId="172" fontId="11" fillId="2" borderId="0" xfId="5" applyNumberFormat="1" applyFont="1" applyFill="1" applyBorder="1" applyAlignment="1">
      <alignment vertical="center"/>
    </xf>
    <xf numFmtId="0" fontId="13" fillId="2" borderId="2" xfId="5" applyNumberFormat="1" applyFont="1" applyFill="1" applyBorder="1" applyAlignment="1">
      <alignment horizontal="left" vertical="center"/>
    </xf>
    <xf numFmtId="0" fontId="12" fillId="2" borderId="2" xfId="5" applyNumberFormat="1" applyFont="1" applyFill="1" applyBorder="1" applyAlignment="1">
      <alignment vertical="center"/>
    </xf>
    <xf numFmtId="0" fontId="12" fillId="2" borderId="2" xfId="5" applyNumberFormat="1" applyFont="1" applyFill="1" applyBorder="1" applyAlignment="1">
      <alignment vertical="center" shrinkToFit="1"/>
    </xf>
    <xf numFmtId="0" fontId="17" fillId="2" borderId="5" xfId="5" applyFont="1" applyFill="1" applyBorder="1" applyAlignment="1">
      <alignment horizontal="left" vertical="center"/>
    </xf>
    <xf numFmtId="169" fontId="18" fillId="2" borderId="5" xfId="5" applyNumberFormat="1" applyFont="1" applyFill="1" applyBorder="1" applyAlignment="1">
      <alignment vertical="center"/>
    </xf>
    <xf numFmtId="0" fontId="17" fillId="2" borderId="0" xfId="5" applyFont="1" applyFill="1" applyBorder="1" applyAlignment="1">
      <alignment horizontal="left" vertical="center"/>
    </xf>
    <xf numFmtId="169" fontId="18" fillId="2" borderId="0" xfId="5" applyNumberFormat="1" applyFont="1" applyFill="1" applyBorder="1" applyAlignment="1">
      <alignment vertical="center"/>
    </xf>
    <xf numFmtId="0" fontId="17" fillId="2" borderId="1" xfId="5" applyFont="1" applyFill="1" applyBorder="1" applyAlignment="1">
      <alignment horizontal="left" vertical="center"/>
    </xf>
    <xf numFmtId="169" fontId="18" fillId="2" borderId="1" xfId="5" applyNumberFormat="1" applyFont="1" applyFill="1" applyBorder="1" applyAlignment="1">
      <alignment vertical="center"/>
    </xf>
    <xf numFmtId="0" fontId="17" fillId="2" borderId="3" xfId="5" applyFont="1" applyFill="1" applyBorder="1" applyAlignment="1">
      <alignment horizontal="left" vertical="center"/>
    </xf>
    <xf numFmtId="169" fontId="18" fillId="2" borderId="3" xfId="5" applyNumberFormat="1" applyFont="1" applyFill="1" applyBorder="1" applyAlignment="1">
      <alignment vertical="center"/>
    </xf>
    <xf numFmtId="173" fontId="18" fillId="2" borderId="0" xfId="5" applyNumberFormat="1" applyFont="1" applyFill="1" applyBorder="1" applyAlignment="1">
      <alignment vertical="center"/>
    </xf>
    <xf numFmtId="173" fontId="18" fillId="2" borderId="1" xfId="5" applyNumberFormat="1" applyFont="1" applyFill="1" applyBorder="1" applyAlignment="1">
      <alignment vertical="center"/>
    </xf>
    <xf numFmtId="172" fontId="18" fillId="2" borderId="5" xfId="5" applyNumberFormat="1" applyFont="1" applyFill="1" applyBorder="1" applyAlignment="1">
      <alignment vertical="center"/>
    </xf>
    <xf numFmtId="172" fontId="18" fillId="2" borderId="0" xfId="5" applyNumberFormat="1" applyFont="1" applyFill="1" applyBorder="1" applyAlignment="1">
      <alignment vertical="center"/>
    </xf>
    <xf numFmtId="0" fontId="19" fillId="2" borderId="1" xfId="5" applyFont="1" applyFill="1" applyBorder="1" applyAlignment="1">
      <alignment horizontal="left" vertical="center"/>
    </xf>
    <xf numFmtId="171" fontId="18" fillId="2" borderId="1" xfId="5" applyNumberFormat="1" applyFont="1" applyFill="1" applyBorder="1" applyAlignment="1">
      <alignment vertical="center"/>
    </xf>
    <xf numFmtId="0" fontId="16" fillId="4" borderId="2" xfId="5" applyNumberFormat="1" applyFont="1" applyFill="1" applyBorder="1" applyAlignment="1">
      <alignment horizontal="left" vertical="center"/>
    </xf>
    <xf numFmtId="0" fontId="20" fillId="4" borderId="2" xfId="5" applyNumberFormat="1" applyFont="1" applyFill="1" applyBorder="1" applyAlignment="1">
      <alignment vertical="center"/>
    </xf>
    <xf numFmtId="0" fontId="17" fillId="2" borderId="5" xfId="5" applyFont="1" applyFill="1" applyBorder="1" applyAlignment="1">
      <alignment horizontal="left" vertical="center" indent="1"/>
    </xf>
    <xf numFmtId="0" fontId="17" fillId="2" borderId="0" xfId="5" applyFont="1" applyFill="1" applyBorder="1" applyAlignment="1">
      <alignment horizontal="left" vertical="center" indent="1"/>
    </xf>
    <xf numFmtId="0" fontId="17" fillId="2" borderId="1" xfId="5" applyFont="1" applyFill="1" applyBorder="1" applyAlignment="1">
      <alignment horizontal="left" vertical="center" indent="1"/>
    </xf>
    <xf numFmtId="165" fontId="18" fillId="2" borderId="1" xfId="5" applyNumberFormat="1" applyFont="1" applyFill="1" applyBorder="1" applyAlignment="1">
      <alignment vertical="center"/>
    </xf>
    <xf numFmtId="165" fontId="18" fillId="2" borderId="5" xfId="5" applyNumberFormat="1" applyFont="1" applyFill="1" applyBorder="1" applyAlignment="1">
      <alignment vertical="center"/>
    </xf>
    <xf numFmtId="165" fontId="18" fillId="2" borderId="0" xfId="5" applyNumberFormat="1" applyFont="1" applyFill="1" applyBorder="1" applyAlignment="1">
      <alignment vertical="center"/>
    </xf>
    <xf numFmtId="166" fontId="18" fillId="2" borderId="0" xfId="5" applyNumberFormat="1" applyFont="1" applyFill="1" applyBorder="1" applyAlignment="1">
      <alignment vertical="center"/>
    </xf>
    <xf numFmtId="167" fontId="18" fillId="2" borderId="1" xfId="5" applyNumberFormat="1" applyFont="1" applyFill="1" applyBorder="1" applyAlignment="1">
      <alignment vertical="center"/>
    </xf>
    <xf numFmtId="170" fontId="18" fillId="2" borderId="1" xfId="5" applyNumberFormat="1" applyFont="1" applyFill="1" applyBorder="1" applyAlignment="1">
      <alignment vertical="center"/>
    </xf>
    <xf numFmtId="0" fontId="18" fillId="2" borderId="5" xfId="5" applyFont="1" applyFill="1" applyBorder="1" applyAlignment="1">
      <alignment horizontal="left" vertical="center" indent="2"/>
    </xf>
    <xf numFmtId="166" fontId="18" fillId="2" borderId="5" xfId="5" applyNumberFormat="1" applyFont="1" applyFill="1" applyBorder="1" applyAlignment="1">
      <alignment vertical="center"/>
    </xf>
    <xf numFmtId="0" fontId="18" fillId="2" borderId="0" xfId="5" applyFont="1" applyFill="1" applyBorder="1" applyAlignment="1">
      <alignment horizontal="left" vertical="center" indent="2"/>
    </xf>
    <xf numFmtId="0" fontId="18" fillId="2" borderId="0" xfId="5" applyFont="1" applyFill="1" applyBorder="1" applyAlignment="1">
      <alignment horizontal="left" vertical="center" indent="3"/>
    </xf>
    <xf numFmtId="0" fontId="18" fillId="2" borderId="1" xfId="5" applyFont="1" applyFill="1" applyBorder="1" applyAlignment="1">
      <alignment horizontal="left" vertical="center" indent="2"/>
    </xf>
    <xf numFmtId="166" fontId="18" fillId="2" borderId="1" xfId="5" applyNumberFormat="1" applyFont="1" applyFill="1" applyBorder="1" applyAlignment="1">
      <alignment vertical="center"/>
    </xf>
    <xf numFmtId="166" fontId="18" fillId="2" borderId="4" xfId="1" applyNumberFormat="1" applyFont="1" applyFill="1" applyBorder="1" applyAlignment="1">
      <alignment vertical="center"/>
    </xf>
    <xf numFmtId="166" fontId="18" fillId="2" borderId="0" xfId="1" applyNumberFormat="1" applyFont="1" applyFill="1" applyBorder="1" applyAlignment="1">
      <alignment vertical="center"/>
    </xf>
    <xf numFmtId="0" fontId="18" fillId="2" borderId="3" xfId="5" applyFont="1" applyFill="1" applyBorder="1" applyAlignment="1">
      <alignment horizontal="left" vertical="center" indent="3"/>
    </xf>
    <xf numFmtId="166" fontId="18" fillId="2" borderId="3" xfId="1" applyNumberFormat="1" applyFont="1" applyFill="1" applyBorder="1" applyAlignment="1">
      <alignment vertical="center"/>
    </xf>
    <xf numFmtId="166" fontId="18" fillId="2" borderId="1" xfId="1" applyNumberFormat="1" applyFont="1" applyFill="1" applyBorder="1" applyAlignment="1">
      <alignment vertical="center"/>
    </xf>
    <xf numFmtId="0" fontId="19" fillId="2" borderId="2" xfId="5" applyFont="1" applyFill="1" applyBorder="1" applyAlignment="1">
      <alignment horizontal="left" vertical="center" indent="2"/>
    </xf>
    <xf numFmtId="168" fontId="18" fillId="2" borderId="2" xfId="5" applyNumberFormat="1" applyFont="1" applyFill="1" applyBorder="1" applyAlignment="1">
      <alignment vertical="center"/>
    </xf>
    <xf numFmtId="168" fontId="18" fillId="2" borderId="5" xfId="5" applyNumberFormat="1" applyFont="1" applyFill="1" applyBorder="1" applyAlignment="1">
      <alignment vertical="center"/>
    </xf>
    <xf numFmtId="168" fontId="18" fillId="2" borderId="0" xfId="5" applyNumberFormat="1" applyFont="1" applyFill="1" applyBorder="1" applyAlignment="1">
      <alignment vertical="center"/>
    </xf>
    <xf numFmtId="168" fontId="18" fillId="2" borderId="1" xfId="5" applyNumberFormat="1" applyFont="1" applyFill="1" applyBorder="1" applyAlignment="1">
      <alignment vertical="center"/>
    </xf>
    <xf numFmtId="0" fontId="18" fillId="2" borderId="1" xfId="5" applyFont="1" applyFill="1" applyBorder="1" applyAlignment="1">
      <alignment horizontal="left" vertical="center" indent="3"/>
    </xf>
    <xf numFmtId="167" fontId="18" fillId="2" borderId="5" xfId="5" applyNumberFormat="1" applyFont="1" applyFill="1" applyBorder="1" applyAlignment="1">
      <alignment vertical="center"/>
    </xf>
    <xf numFmtId="167" fontId="18" fillId="2" borderId="0" xfId="5" applyNumberFormat="1" applyFont="1" applyFill="1" applyBorder="1" applyAlignment="1">
      <alignment vertical="center"/>
    </xf>
    <xf numFmtId="0" fontId="19" fillId="2" borderId="4" xfId="5" applyFont="1" applyFill="1" applyBorder="1" applyAlignment="1">
      <alignment horizontal="left" vertical="center" indent="2"/>
    </xf>
    <xf numFmtId="0" fontId="19" fillId="2" borderId="1" xfId="5" applyFont="1" applyFill="1" applyBorder="1" applyAlignment="1">
      <alignment horizontal="left" vertical="center" indent="2"/>
    </xf>
    <xf numFmtId="0" fontId="21" fillId="5" borderId="2" xfId="5" applyFont="1" applyFill="1" applyBorder="1" applyAlignment="1">
      <alignment horizontal="left" vertical="center" indent="1"/>
    </xf>
    <xf numFmtId="166" fontId="22" fillId="5" borderId="2" xfId="5" applyNumberFormat="1" applyFont="1" applyFill="1" applyBorder="1" applyAlignment="1">
      <alignment vertical="center"/>
    </xf>
    <xf numFmtId="0" fontId="21" fillId="5" borderId="5" xfId="5" applyFont="1" applyFill="1" applyBorder="1" applyAlignment="1">
      <alignment horizontal="left" vertical="center" indent="1"/>
    </xf>
    <xf numFmtId="166" fontId="22" fillId="5" borderId="5" xfId="5" applyNumberFormat="1" applyFont="1" applyFill="1" applyBorder="1" applyAlignment="1">
      <alignment vertical="center"/>
    </xf>
    <xf numFmtId="168" fontId="23" fillId="5" borderId="2" xfId="2" applyNumberFormat="1" applyFont="1" applyFill="1" applyBorder="1" applyAlignment="1">
      <alignment vertical="center"/>
    </xf>
    <xf numFmtId="0" fontId="21" fillId="5" borderId="4" xfId="5" applyFont="1" applyFill="1" applyBorder="1" applyAlignment="1">
      <alignment horizontal="left" vertical="center" indent="1"/>
    </xf>
    <xf numFmtId="166" fontId="22" fillId="5" borderId="4" xfId="5" applyNumberFormat="1" applyFont="1" applyFill="1" applyBorder="1" applyAlignment="1">
      <alignment vertical="center"/>
    </xf>
    <xf numFmtId="167" fontId="23" fillId="5" borderId="2" xfId="1" applyNumberFormat="1" applyFont="1" applyFill="1" applyBorder="1" applyAlignment="1">
      <alignment vertical="center"/>
    </xf>
    <xf numFmtId="1" fontId="17" fillId="3" borderId="2" xfId="5" applyNumberFormat="1" applyFont="1" applyFill="1" applyBorder="1" applyAlignment="1">
      <alignment horizontal="center" vertical="center" shrinkToFit="1"/>
    </xf>
    <xf numFmtId="169" fontId="18" fillId="2" borderId="5" xfId="5" applyNumberFormat="1" applyFont="1" applyFill="1" applyBorder="1" applyAlignment="1">
      <alignment vertical="center" shrinkToFit="1"/>
    </xf>
    <xf numFmtId="169" fontId="18" fillId="2" borderId="0" xfId="5" applyNumberFormat="1" applyFont="1" applyFill="1" applyBorder="1" applyAlignment="1">
      <alignment vertical="center" shrinkToFit="1"/>
    </xf>
    <xf numFmtId="169" fontId="18" fillId="2" borderId="1" xfId="5" applyNumberFormat="1" applyFont="1" applyFill="1" applyBorder="1" applyAlignment="1">
      <alignment vertical="center" shrinkToFit="1"/>
    </xf>
    <xf numFmtId="169" fontId="18" fillId="2" borderId="3" xfId="5" applyNumberFormat="1" applyFont="1" applyFill="1" applyBorder="1" applyAlignment="1">
      <alignment vertical="center" shrinkToFit="1"/>
    </xf>
    <xf numFmtId="173" fontId="18" fillId="2" borderId="0" xfId="5" applyNumberFormat="1" applyFont="1" applyFill="1" applyBorder="1" applyAlignment="1">
      <alignment vertical="center" shrinkToFit="1"/>
    </xf>
    <xf numFmtId="173" fontId="18" fillId="2" borderId="1" xfId="5" applyNumberFormat="1" applyFont="1" applyFill="1" applyBorder="1" applyAlignment="1">
      <alignment vertical="center" shrinkToFit="1"/>
    </xf>
    <xf numFmtId="172" fontId="18" fillId="2" borderId="5" xfId="5" applyNumberFormat="1" applyFont="1" applyFill="1" applyBorder="1" applyAlignment="1">
      <alignment vertical="center" shrinkToFit="1"/>
    </xf>
    <xf numFmtId="172" fontId="18" fillId="2" borderId="0" xfId="5" applyNumberFormat="1" applyFont="1" applyFill="1" applyBorder="1" applyAlignment="1">
      <alignment vertical="center" shrinkToFit="1"/>
    </xf>
    <xf numFmtId="171" fontId="18" fillId="2" borderId="1" xfId="5" applyNumberFormat="1" applyFont="1" applyFill="1" applyBorder="1" applyAlignment="1">
      <alignment vertical="center" shrinkToFit="1"/>
    </xf>
    <xf numFmtId="0" fontId="20" fillId="4" borderId="2" xfId="5" applyNumberFormat="1" applyFont="1" applyFill="1" applyBorder="1" applyAlignment="1">
      <alignment vertical="center" shrinkToFit="1"/>
    </xf>
    <xf numFmtId="165" fontId="18" fillId="2" borderId="1" xfId="5" applyNumberFormat="1" applyFont="1" applyFill="1" applyBorder="1" applyAlignment="1">
      <alignment vertical="center" shrinkToFit="1"/>
    </xf>
    <xf numFmtId="165" fontId="18" fillId="2" borderId="5" xfId="5" applyNumberFormat="1" applyFont="1" applyFill="1" applyBorder="1" applyAlignment="1">
      <alignment vertical="center" shrinkToFit="1"/>
    </xf>
    <xf numFmtId="165" fontId="18" fillId="2" borderId="0" xfId="5" applyNumberFormat="1" applyFont="1" applyFill="1" applyBorder="1" applyAlignment="1">
      <alignment vertical="center" shrinkToFit="1"/>
    </xf>
    <xf numFmtId="166" fontId="18" fillId="2" borderId="0" xfId="5" applyNumberFormat="1" applyFont="1" applyFill="1" applyBorder="1" applyAlignment="1">
      <alignment vertical="center" shrinkToFit="1"/>
    </xf>
    <xf numFmtId="170" fontId="18" fillId="2" borderId="1" xfId="5" applyNumberFormat="1" applyFont="1" applyFill="1" applyBorder="1" applyAlignment="1">
      <alignment vertical="center" shrinkToFit="1"/>
    </xf>
    <xf numFmtId="166" fontId="22" fillId="5" borderId="2" xfId="5" applyNumberFormat="1" applyFont="1" applyFill="1" applyBorder="1" applyAlignment="1">
      <alignment vertical="center" shrinkToFit="1"/>
    </xf>
    <xf numFmtId="166" fontId="18" fillId="2" borderId="5" xfId="5" applyNumberFormat="1" applyFont="1" applyFill="1" applyBorder="1" applyAlignment="1">
      <alignment vertical="center" shrinkToFit="1"/>
    </xf>
    <xf numFmtId="166" fontId="18" fillId="2" borderId="1" xfId="5" applyNumberFormat="1" applyFont="1" applyFill="1" applyBorder="1" applyAlignment="1">
      <alignment vertical="center" shrinkToFit="1"/>
    </xf>
    <xf numFmtId="166" fontId="11" fillId="2" borderId="0" xfId="5" applyNumberFormat="1" applyFont="1" applyFill="1" applyAlignment="1">
      <alignment vertical="center" shrinkToFit="1"/>
    </xf>
    <xf numFmtId="166" fontId="22" fillId="5" borderId="5" xfId="5" applyNumberFormat="1" applyFont="1" applyFill="1" applyBorder="1" applyAlignment="1">
      <alignment vertical="center" shrinkToFit="1"/>
    </xf>
    <xf numFmtId="166" fontId="18" fillId="2" borderId="4" xfId="1" applyNumberFormat="1" applyFont="1" applyFill="1" applyBorder="1" applyAlignment="1">
      <alignment vertical="center" shrinkToFit="1"/>
    </xf>
    <xf numFmtId="166" fontId="18" fillId="2" borderId="0" xfId="1" applyNumberFormat="1" applyFont="1" applyFill="1" applyBorder="1" applyAlignment="1">
      <alignment vertical="center" shrinkToFit="1"/>
    </xf>
    <xf numFmtId="166" fontId="18" fillId="2" borderId="3" xfId="1" applyNumberFormat="1" applyFont="1" applyFill="1" applyBorder="1" applyAlignment="1">
      <alignment vertical="center" shrinkToFit="1"/>
    </xf>
    <xf numFmtId="166" fontId="18" fillId="2" borderId="1" xfId="1" applyNumberFormat="1" applyFont="1" applyFill="1" applyBorder="1" applyAlignment="1">
      <alignment vertical="center" shrinkToFit="1"/>
    </xf>
    <xf numFmtId="168" fontId="23" fillId="5" borderId="2" xfId="2" applyNumberFormat="1" applyFont="1" applyFill="1" applyBorder="1" applyAlignment="1">
      <alignment vertical="center" shrinkToFit="1"/>
    </xf>
    <xf numFmtId="168" fontId="18" fillId="2" borderId="2" xfId="5" applyNumberFormat="1" applyFont="1" applyFill="1" applyBorder="1" applyAlignment="1">
      <alignment vertical="center" shrinkToFit="1"/>
    </xf>
    <xf numFmtId="168" fontId="18" fillId="2" borderId="5" xfId="5" applyNumberFormat="1" applyFont="1" applyFill="1" applyBorder="1" applyAlignment="1">
      <alignment vertical="center" shrinkToFit="1"/>
    </xf>
    <xf numFmtId="168" fontId="18" fillId="2" borderId="0" xfId="5" applyNumberFormat="1" applyFont="1" applyFill="1" applyBorder="1" applyAlignment="1">
      <alignment vertical="center" shrinkToFit="1"/>
    </xf>
    <xf numFmtId="168" fontId="18" fillId="2" borderId="1" xfId="5" applyNumberFormat="1" applyFont="1" applyFill="1" applyBorder="1" applyAlignment="1">
      <alignment vertical="center" shrinkToFit="1"/>
    </xf>
    <xf numFmtId="166" fontId="22" fillId="5" borderId="4" xfId="5" applyNumberFormat="1" applyFont="1" applyFill="1" applyBorder="1" applyAlignment="1">
      <alignment vertical="center" shrinkToFit="1"/>
    </xf>
    <xf numFmtId="0" fontId="11" fillId="2" borderId="0" xfId="5" applyFont="1" applyFill="1" applyAlignment="1">
      <alignment vertical="center" shrinkToFit="1"/>
    </xf>
    <xf numFmtId="167" fontId="23" fillId="5" borderId="2" xfId="1" applyNumberFormat="1" applyFont="1" applyFill="1" applyBorder="1" applyAlignment="1">
      <alignment vertical="center" shrinkToFit="1"/>
    </xf>
    <xf numFmtId="167" fontId="18" fillId="2" borderId="5" xfId="5" applyNumberFormat="1" applyFont="1" applyFill="1" applyBorder="1" applyAlignment="1">
      <alignment vertical="center" shrinkToFit="1"/>
    </xf>
    <xf numFmtId="167" fontId="18" fillId="2" borderId="0" xfId="5" applyNumberFormat="1" applyFont="1" applyFill="1" applyBorder="1" applyAlignment="1">
      <alignment vertical="center" shrinkToFit="1"/>
    </xf>
    <xf numFmtId="167" fontId="18" fillId="2" borderId="1" xfId="5" applyNumberFormat="1" applyFont="1" applyFill="1" applyBorder="1" applyAlignment="1">
      <alignment vertical="center" shrinkToFit="1"/>
    </xf>
    <xf numFmtId="0" fontId="10" fillId="2" borderId="2" xfId="5" applyNumberFormat="1" applyFont="1" applyFill="1" applyBorder="1" applyAlignment="1">
      <alignment horizontal="center" vertical="center" shrinkToFit="1"/>
    </xf>
    <xf numFmtId="0" fontId="25" fillId="6" borderId="2" xfId="5" applyFont="1" applyFill="1" applyBorder="1" applyAlignment="1">
      <alignment horizontal="left" vertical="center"/>
    </xf>
    <xf numFmtId="169" fontId="23" fillId="6" borderId="2" xfId="1" applyNumberFormat="1" applyFont="1" applyFill="1" applyBorder="1" applyAlignment="1">
      <alignment vertical="center"/>
    </xf>
    <xf numFmtId="166" fontId="23" fillId="6" borderId="2" xfId="1" applyNumberFormat="1" applyFont="1" applyFill="1" applyBorder="1" applyAlignment="1">
      <alignment vertical="center"/>
    </xf>
    <xf numFmtId="165" fontId="23" fillId="6" borderId="2" xfId="1" applyNumberFormat="1" applyFont="1" applyFill="1" applyBorder="1" applyAlignment="1">
      <alignment vertical="center"/>
    </xf>
    <xf numFmtId="0" fontId="26" fillId="2" borderId="0" xfId="5" applyFont="1" applyFill="1" applyBorder="1" applyAlignment="1">
      <alignment horizontal="left" vertical="center" indent="2"/>
    </xf>
    <xf numFmtId="0" fontId="26" fillId="2" borderId="7" xfId="5" applyFont="1" applyFill="1" applyBorder="1" applyAlignment="1">
      <alignment horizontal="left" vertical="center" indent="2"/>
    </xf>
    <xf numFmtId="0" fontId="17" fillId="5" borderId="2" xfId="5" applyFont="1" applyFill="1" applyBorder="1" applyAlignment="1">
      <alignment horizontal="left" vertical="center" indent="1"/>
    </xf>
    <xf numFmtId="166" fontId="18" fillId="5" borderId="2" xfId="1" applyNumberFormat="1" applyFont="1" applyFill="1" applyBorder="1" applyAlignment="1">
      <alignment vertical="center"/>
    </xf>
    <xf numFmtId="0" fontId="18" fillId="2" borderId="0" xfId="5" applyFont="1" applyFill="1" applyAlignment="1">
      <alignment horizontal="left" vertical="center" indent="2"/>
    </xf>
    <xf numFmtId="166" fontId="18" fillId="2" borderId="0" xfId="1" applyNumberFormat="1" applyFont="1" applyFill="1" applyAlignment="1">
      <alignment vertical="center"/>
    </xf>
    <xf numFmtId="0" fontId="18" fillId="2" borderId="7" xfId="5" applyFont="1" applyFill="1" applyBorder="1" applyAlignment="1">
      <alignment horizontal="left" vertical="center" indent="2"/>
    </xf>
    <xf numFmtId="166" fontId="18" fillId="2" borderId="7" xfId="1" applyNumberFormat="1" applyFont="1" applyFill="1" applyBorder="1" applyAlignment="1">
      <alignment vertical="center"/>
    </xf>
    <xf numFmtId="165" fontId="18" fillId="5" borderId="2" xfId="1" applyNumberFormat="1" applyFont="1" applyFill="1" applyBorder="1" applyAlignment="1">
      <alignment vertical="center"/>
    </xf>
    <xf numFmtId="165" fontId="18" fillId="2" borderId="0" xfId="1" applyNumberFormat="1" applyFont="1" applyFill="1" applyAlignment="1">
      <alignment vertical="center"/>
    </xf>
    <xf numFmtId="165" fontId="18" fillId="2" borderId="0" xfId="1" applyNumberFormat="1" applyFont="1" applyFill="1" applyBorder="1" applyAlignment="1">
      <alignment vertical="center"/>
    </xf>
    <xf numFmtId="165" fontId="18" fillId="2" borderId="7" xfId="1" applyNumberFormat="1" applyFont="1" applyFill="1" applyBorder="1" applyAlignment="1">
      <alignment vertical="center"/>
    </xf>
    <xf numFmtId="169" fontId="18" fillId="5" borderId="2" xfId="1" applyNumberFormat="1" applyFont="1" applyFill="1" applyBorder="1" applyAlignment="1">
      <alignment vertical="center"/>
    </xf>
    <xf numFmtId="169" fontId="18" fillId="2" borderId="0" xfId="1" applyNumberFormat="1" applyFont="1" applyFill="1" applyAlignment="1">
      <alignment vertical="center"/>
    </xf>
    <xf numFmtId="169" fontId="18" fillId="2" borderId="0" xfId="1" applyNumberFormat="1" applyFont="1" applyFill="1" applyBorder="1" applyAlignment="1">
      <alignment vertical="center"/>
    </xf>
    <xf numFmtId="0" fontId="19" fillId="2" borderId="7" xfId="5" applyFont="1" applyFill="1" applyBorder="1" applyAlignment="1">
      <alignment horizontal="left" vertical="center" indent="2"/>
    </xf>
    <xf numFmtId="169" fontId="19" fillId="2" borderId="7" xfId="1" applyNumberFormat="1" applyFont="1" applyFill="1" applyBorder="1" applyAlignment="1">
      <alignment vertical="center"/>
    </xf>
    <xf numFmtId="0" fontId="19" fillId="2" borderId="6" xfId="5" applyFont="1" applyFill="1" applyBorder="1" applyAlignment="1">
      <alignment horizontal="left" vertical="center" indent="2"/>
    </xf>
    <xf numFmtId="166" fontId="19" fillId="2" borderId="6" xfId="1" applyNumberFormat="1" applyFont="1" applyFill="1" applyBorder="1" applyAlignment="1">
      <alignment vertical="center"/>
    </xf>
    <xf numFmtId="166" fontId="19" fillId="2" borderId="1" xfId="1" applyNumberFormat="1" applyFont="1" applyFill="1" applyBorder="1" applyAlignment="1">
      <alignment vertical="center"/>
    </xf>
    <xf numFmtId="166" fontId="18" fillId="2" borderId="6" xfId="1" applyNumberFormat="1" applyFont="1" applyFill="1" applyBorder="1" applyAlignment="1">
      <alignment vertical="center"/>
    </xf>
    <xf numFmtId="165" fontId="18" fillId="2" borderId="6" xfId="1" applyNumberFormat="1" applyFont="1" applyFill="1" applyBorder="1" applyAlignment="1">
      <alignment vertical="center"/>
    </xf>
    <xf numFmtId="165" fontId="18" fillId="2" borderId="1" xfId="1" applyNumberFormat="1" applyFont="1" applyFill="1" applyBorder="1" applyAlignment="1">
      <alignment vertical="center"/>
    </xf>
    <xf numFmtId="169" fontId="19" fillId="2" borderId="6" xfId="1" applyNumberFormat="1" applyFont="1" applyFill="1" applyBorder="1" applyAlignment="1">
      <alignment vertical="center"/>
    </xf>
    <xf numFmtId="169" fontId="19" fillId="2" borderId="1" xfId="1" applyNumberFormat="1" applyFont="1" applyFill="1" applyBorder="1" applyAlignment="1">
      <alignment vertical="center"/>
    </xf>
    <xf numFmtId="169" fontId="18" fillId="2" borderId="1" xfId="1" applyNumberFormat="1" applyFont="1" applyFill="1" applyBorder="1" applyAlignment="1">
      <alignment vertical="center"/>
    </xf>
    <xf numFmtId="165" fontId="19" fillId="2" borderId="6" xfId="1" applyNumberFormat="1" applyFont="1" applyFill="1" applyBorder="1" applyAlignment="1">
      <alignment vertical="center"/>
    </xf>
    <xf numFmtId="166" fontId="23" fillId="6" borderId="2" xfId="1" applyNumberFormat="1" applyFont="1" applyFill="1" applyBorder="1" applyAlignment="1">
      <alignment vertical="center" shrinkToFit="1"/>
    </xf>
    <xf numFmtId="166" fontId="18" fillId="5" borderId="2" xfId="1" applyNumberFormat="1" applyFont="1" applyFill="1" applyBorder="1" applyAlignment="1">
      <alignment vertical="center" shrinkToFit="1"/>
    </xf>
    <xf numFmtId="166" fontId="18" fillId="2" borderId="0" xfId="1" applyNumberFormat="1" applyFont="1" applyFill="1" applyAlignment="1">
      <alignment vertical="center" shrinkToFit="1"/>
    </xf>
    <xf numFmtId="166" fontId="18" fillId="2" borderId="7" xfId="1" applyNumberFormat="1" applyFont="1" applyFill="1" applyBorder="1" applyAlignment="1">
      <alignment vertical="center" shrinkToFit="1"/>
    </xf>
    <xf numFmtId="166" fontId="19" fillId="2" borderId="6" xfId="1" applyNumberFormat="1" applyFont="1" applyFill="1" applyBorder="1" applyAlignment="1">
      <alignment vertical="center" shrinkToFit="1"/>
    </xf>
    <xf numFmtId="166" fontId="19" fillId="2" borderId="1" xfId="1" applyNumberFormat="1" applyFont="1" applyFill="1" applyBorder="1" applyAlignment="1">
      <alignment vertical="center" shrinkToFit="1"/>
    </xf>
    <xf numFmtId="166" fontId="18" fillId="2" borderId="6" xfId="1" applyNumberFormat="1" applyFont="1" applyFill="1" applyBorder="1" applyAlignment="1">
      <alignment vertical="center" shrinkToFit="1"/>
    </xf>
    <xf numFmtId="165" fontId="23" fillId="6" borderId="2" xfId="1" applyNumberFormat="1" applyFont="1" applyFill="1" applyBorder="1" applyAlignment="1">
      <alignment vertical="center" shrinkToFit="1"/>
    </xf>
    <xf numFmtId="165" fontId="18" fillId="5" borderId="2" xfId="1" applyNumberFormat="1" applyFont="1" applyFill="1" applyBorder="1" applyAlignment="1">
      <alignment vertical="center" shrinkToFit="1"/>
    </xf>
    <xf numFmtId="165" fontId="18" fillId="2" borderId="0" xfId="1" applyNumberFormat="1" applyFont="1" applyFill="1" applyAlignment="1">
      <alignment vertical="center" shrinkToFit="1"/>
    </xf>
    <xf numFmtId="165" fontId="18" fillId="2" borderId="0" xfId="1" applyNumberFormat="1" applyFont="1" applyFill="1" applyBorder="1" applyAlignment="1">
      <alignment vertical="center" shrinkToFit="1"/>
    </xf>
    <xf numFmtId="165" fontId="18" fillId="2" borderId="7" xfId="1" applyNumberFormat="1" applyFont="1" applyFill="1" applyBorder="1" applyAlignment="1">
      <alignment vertical="center" shrinkToFit="1"/>
    </xf>
    <xf numFmtId="165" fontId="18" fillId="2" borderId="6" xfId="1" applyNumberFormat="1" applyFont="1" applyFill="1" applyBorder="1" applyAlignment="1">
      <alignment vertical="center" shrinkToFit="1"/>
    </xf>
    <xf numFmtId="165" fontId="18" fillId="2" borderId="1" xfId="1" applyNumberFormat="1" applyFont="1" applyFill="1" applyBorder="1" applyAlignment="1">
      <alignment vertical="center" shrinkToFit="1"/>
    </xf>
    <xf numFmtId="169" fontId="23" fillId="6" borderId="2" xfId="1" applyNumberFormat="1" applyFont="1" applyFill="1" applyBorder="1" applyAlignment="1">
      <alignment vertical="center" shrinkToFit="1"/>
    </xf>
    <xf numFmtId="169" fontId="18" fillId="5" borderId="2" xfId="1" applyNumberFormat="1" applyFont="1" applyFill="1" applyBorder="1" applyAlignment="1">
      <alignment vertical="center" shrinkToFit="1"/>
    </xf>
    <xf numFmtId="169" fontId="18" fillId="2" borderId="0" xfId="1" applyNumberFormat="1" applyFont="1" applyFill="1" applyAlignment="1">
      <alignment vertical="center" shrinkToFit="1"/>
    </xf>
    <xf numFmtId="169" fontId="18" fillId="2" borderId="0" xfId="1" applyNumberFormat="1" applyFont="1" applyFill="1" applyBorder="1" applyAlignment="1">
      <alignment vertical="center" shrinkToFit="1"/>
    </xf>
    <xf numFmtId="169" fontId="19" fillId="2" borderId="7" xfId="1" applyNumberFormat="1" applyFont="1" applyFill="1" applyBorder="1" applyAlignment="1">
      <alignment vertical="center" shrinkToFit="1"/>
    </xf>
    <xf numFmtId="169" fontId="19" fillId="2" borderId="6" xfId="1" applyNumberFormat="1" applyFont="1" applyFill="1" applyBorder="1" applyAlignment="1">
      <alignment vertical="center" shrinkToFit="1"/>
    </xf>
    <xf numFmtId="169" fontId="19" fillId="2" borderId="1" xfId="1" applyNumberFormat="1" applyFont="1" applyFill="1" applyBorder="1" applyAlignment="1">
      <alignment vertical="center" shrinkToFit="1"/>
    </xf>
    <xf numFmtId="169" fontId="18" fillId="2" borderId="1" xfId="1" applyNumberFormat="1" applyFont="1" applyFill="1" applyBorder="1" applyAlignment="1">
      <alignment vertical="center" shrinkToFit="1"/>
    </xf>
    <xf numFmtId="165" fontId="19" fillId="2" borderId="6" xfId="1" applyNumberFormat="1" applyFont="1" applyFill="1" applyBorder="1" applyAlignment="1">
      <alignment vertical="center" shrinkToFit="1"/>
    </xf>
    <xf numFmtId="169" fontId="11" fillId="2" borderId="0" xfId="5" applyNumberFormat="1" applyFont="1" applyFill="1" applyAlignment="1">
      <alignment vertical="center"/>
    </xf>
    <xf numFmtId="0" fontId="16" fillId="6" borderId="2" xfId="5" applyFont="1" applyFill="1" applyBorder="1" applyAlignment="1">
      <alignment horizontal="left" vertical="center"/>
    </xf>
    <xf numFmtId="166" fontId="17" fillId="6" borderId="2" xfId="5" applyNumberFormat="1" applyFont="1" applyFill="1" applyBorder="1" applyAlignment="1">
      <alignment vertical="center"/>
    </xf>
    <xf numFmtId="166" fontId="18" fillId="2" borderId="0" xfId="5" applyNumberFormat="1" applyFont="1" applyFill="1" applyAlignment="1">
      <alignment vertical="center"/>
    </xf>
    <xf numFmtId="169" fontId="18" fillId="2" borderId="0" xfId="5" applyNumberFormat="1" applyFont="1" applyFill="1" applyAlignment="1">
      <alignment vertical="center"/>
    </xf>
    <xf numFmtId="173" fontId="18" fillId="2" borderId="0" xfId="5" applyNumberFormat="1" applyFont="1" applyFill="1" applyAlignment="1">
      <alignment vertical="center"/>
    </xf>
    <xf numFmtId="172" fontId="17" fillId="6" borderId="2" xfId="5" applyNumberFormat="1" applyFont="1" applyFill="1" applyBorder="1" applyAlignment="1">
      <alignment vertical="center"/>
    </xf>
    <xf numFmtId="172" fontId="18" fillId="2" borderId="0" xfId="5" applyNumberFormat="1" applyFont="1" applyFill="1" applyAlignment="1">
      <alignment vertical="center"/>
    </xf>
    <xf numFmtId="172" fontId="18" fillId="2" borderId="1" xfId="5" applyNumberFormat="1" applyFont="1" applyFill="1" applyBorder="1" applyAlignment="1">
      <alignment vertical="center"/>
    </xf>
    <xf numFmtId="165" fontId="17" fillId="6" borderId="2" xfId="2" applyNumberFormat="1" applyFont="1" applyFill="1" applyBorder="1" applyAlignment="1">
      <alignment vertical="center"/>
    </xf>
    <xf numFmtId="165" fontId="18" fillId="2" borderId="0" xfId="5" applyNumberFormat="1" applyFont="1" applyFill="1" applyAlignment="1">
      <alignment vertical="center"/>
    </xf>
    <xf numFmtId="166" fontId="17" fillId="6" borderId="2" xfId="5" applyNumberFormat="1" applyFont="1" applyFill="1" applyBorder="1" applyAlignment="1">
      <alignment vertical="center" shrinkToFit="1"/>
    </xf>
    <xf numFmtId="166" fontId="18" fillId="2" borderId="0" xfId="5" applyNumberFormat="1" applyFont="1" applyFill="1" applyAlignment="1">
      <alignment vertical="center" shrinkToFit="1"/>
    </xf>
    <xf numFmtId="169" fontId="18" fillId="2" borderId="0" xfId="5" applyNumberFormat="1" applyFont="1" applyFill="1" applyAlignment="1">
      <alignment vertical="center" shrinkToFit="1"/>
    </xf>
    <xf numFmtId="173" fontId="18" fillId="2" borderId="0" xfId="5" applyNumberFormat="1" applyFont="1" applyFill="1" applyAlignment="1">
      <alignment vertical="center" shrinkToFit="1"/>
    </xf>
    <xf numFmtId="172" fontId="17" fillId="6" borderId="2" xfId="5" applyNumberFormat="1" applyFont="1" applyFill="1" applyBorder="1" applyAlignment="1">
      <alignment vertical="center" shrinkToFit="1"/>
    </xf>
    <xf numFmtId="172" fontId="18" fillId="2" borderId="0" xfId="5" applyNumberFormat="1" applyFont="1" applyFill="1" applyAlignment="1">
      <alignment vertical="center" shrinkToFit="1"/>
    </xf>
    <xf numFmtId="172" fontId="18" fillId="2" borderId="1" xfId="5" applyNumberFormat="1" applyFont="1" applyFill="1" applyBorder="1" applyAlignment="1">
      <alignment vertical="center" shrinkToFit="1"/>
    </xf>
    <xf numFmtId="165" fontId="17" fillId="6" borderId="2" xfId="2" applyNumberFormat="1" applyFont="1" applyFill="1" applyBorder="1" applyAlignment="1">
      <alignment vertical="center" shrinkToFit="1"/>
    </xf>
    <xf numFmtId="165" fontId="18" fillId="2" borderId="0" xfId="5" applyNumberFormat="1" applyFont="1" applyFill="1" applyAlignment="1">
      <alignment vertical="center" shrinkToFit="1"/>
    </xf>
    <xf numFmtId="0" fontId="24" fillId="2" borderId="2" xfId="5" applyFont="1" applyFill="1" applyBorder="1" applyAlignment="1">
      <alignment horizontal="left" vertical="center"/>
    </xf>
    <xf numFmtId="166" fontId="18" fillId="2" borderId="2" xfId="5" applyNumberFormat="1" applyFont="1" applyFill="1" applyBorder="1" applyAlignment="1">
      <alignment vertical="center"/>
    </xf>
    <xf numFmtId="0" fontId="24" fillId="2" borderId="5" xfId="5" applyFont="1" applyFill="1" applyBorder="1" applyAlignment="1">
      <alignment horizontal="left" vertical="center"/>
    </xf>
    <xf numFmtId="0" fontId="24" fillId="2" borderId="7" xfId="5" applyFont="1" applyFill="1" applyBorder="1" applyAlignment="1">
      <alignment horizontal="left" vertical="center"/>
    </xf>
    <xf numFmtId="165" fontId="18" fillId="2" borderId="7" xfId="5" applyNumberFormat="1" applyFont="1" applyFill="1" applyBorder="1" applyAlignment="1">
      <alignment vertical="center"/>
    </xf>
    <xf numFmtId="0" fontId="24" fillId="2" borderId="0" xfId="5" applyFont="1" applyFill="1" applyBorder="1" applyAlignment="1">
      <alignment horizontal="left" vertical="center"/>
    </xf>
    <xf numFmtId="0" fontId="24" fillId="2" borderId="1" xfId="5" applyFont="1" applyFill="1" applyBorder="1" applyAlignment="1">
      <alignment horizontal="left" vertical="center"/>
    </xf>
    <xf numFmtId="172" fontId="18" fillId="2" borderId="2" xfId="5" applyNumberFormat="1" applyFont="1" applyFill="1" applyBorder="1" applyAlignment="1">
      <alignment vertical="center"/>
    </xf>
    <xf numFmtId="166" fontId="18" fillId="2" borderId="2" xfId="5" applyNumberFormat="1" applyFont="1" applyFill="1" applyBorder="1" applyAlignment="1">
      <alignment vertical="center" shrinkToFit="1"/>
    </xf>
    <xf numFmtId="165" fontId="18" fillId="2" borderId="7" xfId="5" applyNumberFormat="1" applyFont="1" applyFill="1" applyBorder="1" applyAlignment="1">
      <alignment vertical="center" shrinkToFit="1"/>
    </xf>
    <xf numFmtId="169" fontId="11" fillId="2" borderId="0" xfId="5" applyNumberFormat="1" applyFont="1" applyFill="1" applyAlignment="1">
      <alignment vertical="center" shrinkToFit="1"/>
    </xf>
    <xf numFmtId="172" fontId="18" fillId="2" borderId="2" xfId="5" applyNumberFormat="1" applyFont="1" applyFill="1" applyBorder="1" applyAlignment="1">
      <alignment vertical="center" shrinkToFit="1"/>
    </xf>
    <xf numFmtId="172" fontId="11" fillId="2" borderId="0" xfId="5" applyNumberFormat="1" applyFont="1" applyFill="1" applyBorder="1" applyAlignment="1">
      <alignment vertical="center" shrinkToFit="1"/>
    </xf>
    <xf numFmtId="0" fontId="14" fillId="2" borderId="2" xfId="5" applyNumberFormat="1" applyFont="1" applyFill="1" applyBorder="1" applyAlignment="1">
      <alignment vertical="center" shrinkToFit="1"/>
    </xf>
    <xf numFmtId="0" fontId="14" fillId="2" borderId="5" xfId="5" applyNumberFormat="1" applyFont="1" applyFill="1" applyBorder="1" applyAlignment="1">
      <alignment vertical="center" shrinkToFit="1"/>
    </xf>
    <xf numFmtId="0" fontId="14" fillId="2" borderId="6" xfId="5" applyNumberFormat="1" applyFont="1" applyFill="1" applyBorder="1" applyAlignment="1">
      <alignment vertical="center" shrinkToFit="1"/>
    </xf>
    <xf numFmtId="0" fontId="14" fillId="2" borderId="3" xfId="5" applyNumberFormat="1" applyFont="1" applyFill="1" applyBorder="1" applyAlignment="1">
      <alignment vertical="center" shrinkToFit="1"/>
    </xf>
    <xf numFmtId="0" fontId="14" fillId="2" borderId="1" xfId="5" applyNumberFormat="1" applyFont="1" applyFill="1" applyBorder="1" applyAlignment="1">
      <alignment vertical="center" shrinkToFit="1"/>
    </xf>
    <xf numFmtId="175" fontId="11" fillId="2" borderId="0" xfId="5" applyNumberFormat="1" applyFont="1" applyFill="1" applyAlignment="1">
      <alignment vertical="center"/>
    </xf>
    <xf numFmtId="0" fontId="14" fillId="2" borderId="0" xfId="5" applyNumberFormat="1" applyFont="1" applyFill="1" applyBorder="1" applyAlignment="1">
      <alignment vertical="center" shrinkToFit="1"/>
    </xf>
    <xf numFmtId="174" fontId="18" fillId="2" borderId="1" xfId="5" applyNumberFormat="1" applyFont="1" applyFill="1" applyBorder="1" applyAlignment="1">
      <alignment vertical="center"/>
    </xf>
    <xf numFmtId="0" fontId="17" fillId="6" borderId="2" xfId="5" applyFont="1" applyFill="1" applyBorder="1" applyAlignment="1">
      <alignment horizontal="left" vertical="center"/>
    </xf>
    <xf numFmtId="166" fontId="18" fillId="6" borderId="2" xfId="5" applyNumberFormat="1" applyFont="1" applyFill="1" applyBorder="1" applyAlignment="1">
      <alignment vertical="center"/>
    </xf>
    <xf numFmtId="0" fontId="17" fillId="6" borderId="5" xfId="5" applyFont="1" applyFill="1" applyBorder="1" applyAlignment="1">
      <alignment horizontal="left" vertical="center"/>
    </xf>
    <xf numFmtId="166" fontId="18" fillId="6" borderId="5" xfId="5" applyNumberFormat="1" applyFont="1" applyFill="1" applyBorder="1" applyAlignment="1">
      <alignment vertical="center"/>
    </xf>
    <xf numFmtId="0" fontId="17" fillId="6" borderId="1" xfId="5" applyFont="1" applyFill="1" applyBorder="1" applyAlignment="1">
      <alignment horizontal="left" vertical="center"/>
    </xf>
    <xf numFmtId="166" fontId="18" fillId="6" borderId="1" xfId="5" applyNumberFormat="1" applyFont="1" applyFill="1" applyBorder="1" applyAlignment="1">
      <alignment vertical="center"/>
    </xf>
    <xf numFmtId="0" fontId="17" fillId="5" borderId="6" xfId="5" applyFont="1" applyFill="1" applyBorder="1" applyAlignment="1">
      <alignment horizontal="left" vertical="center" indent="1"/>
    </xf>
    <xf numFmtId="166" fontId="18" fillId="5" borderId="6" xfId="5" applyNumberFormat="1" applyFont="1" applyFill="1" applyBorder="1" applyAlignment="1">
      <alignment vertical="center"/>
    </xf>
    <xf numFmtId="0" fontId="17" fillId="5" borderId="3" xfId="5" applyFont="1" applyFill="1" applyBorder="1" applyAlignment="1">
      <alignment horizontal="left" vertical="center" indent="1"/>
    </xf>
    <xf numFmtId="166" fontId="18" fillId="5" borderId="3" xfId="5" applyNumberFormat="1" applyFont="1" applyFill="1" applyBorder="1" applyAlignment="1">
      <alignment vertical="center"/>
    </xf>
    <xf numFmtId="0" fontId="19" fillId="5" borderId="2" xfId="5" applyFont="1" applyFill="1" applyBorder="1" applyAlignment="1">
      <alignment horizontal="left" vertical="center" indent="1"/>
    </xf>
    <xf numFmtId="166" fontId="18" fillId="5" borderId="2" xfId="5" applyNumberFormat="1" applyFont="1" applyFill="1" applyBorder="1" applyAlignment="1">
      <alignment vertical="center"/>
    </xf>
    <xf numFmtId="3" fontId="18" fillId="6" borderId="2" xfId="5" applyNumberFormat="1" applyFont="1" applyFill="1" applyBorder="1" applyAlignment="1">
      <alignment vertical="center"/>
    </xf>
    <xf numFmtId="165" fontId="20" fillId="6" borderId="2" xfId="5" applyNumberFormat="1" applyFont="1" applyFill="1" applyBorder="1" applyAlignment="1">
      <alignment vertical="center"/>
    </xf>
    <xf numFmtId="0" fontId="16" fillId="6" borderId="2" xfId="5" applyNumberFormat="1" applyFont="1" applyFill="1" applyBorder="1" applyAlignment="1">
      <alignment horizontal="left" vertical="center"/>
    </xf>
    <xf numFmtId="0" fontId="25" fillId="5" borderId="2" xfId="5" applyFont="1" applyFill="1" applyBorder="1" applyAlignment="1">
      <alignment horizontal="left" vertical="center" indent="1"/>
    </xf>
    <xf numFmtId="0" fontId="23" fillId="5" borderId="2" xfId="5" applyFont="1" applyFill="1" applyBorder="1" applyAlignment="1">
      <alignment horizontal="left" vertical="center" indent="1"/>
    </xf>
    <xf numFmtId="176" fontId="23" fillId="5" borderId="2" xfId="2" applyNumberFormat="1" applyFont="1" applyFill="1" applyBorder="1" applyAlignment="1">
      <alignment vertical="center"/>
    </xf>
    <xf numFmtId="174" fontId="23" fillId="5" borderId="2" xfId="2" applyNumberFormat="1" applyFont="1" applyFill="1" applyBorder="1" applyAlignment="1">
      <alignment vertical="center"/>
    </xf>
    <xf numFmtId="165" fontId="23" fillId="5" borderId="2" xfId="2" applyNumberFormat="1" applyFont="1" applyFill="1" applyBorder="1" applyAlignment="1">
      <alignment vertical="center"/>
    </xf>
    <xf numFmtId="0" fontId="27" fillId="2" borderId="5" xfId="5" applyFont="1" applyFill="1" applyBorder="1" applyAlignment="1">
      <alignment horizontal="left" vertical="center" indent="2"/>
    </xf>
    <xf numFmtId="166" fontId="27" fillId="2" borderId="5" xfId="5" applyNumberFormat="1" applyFont="1" applyFill="1" applyBorder="1" applyAlignment="1">
      <alignment vertical="center"/>
    </xf>
    <xf numFmtId="0" fontId="27" fillId="2" borderId="0" xfId="5" applyFont="1" applyFill="1" applyBorder="1" applyAlignment="1">
      <alignment horizontal="left" vertical="center" indent="2"/>
    </xf>
    <xf numFmtId="166" fontId="27" fillId="2" borderId="0" xfId="5" applyNumberFormat="1" applyFont="1" applyFill="1" applyBorder="1" applyAlignment="1">
      <alignment vertical="center"/>
    </xf>
    <xf numFmtId="0" fontId="27" fillId="2" borderId="3" xfId="5" applyFont="1" applyFill="1" applyBorder="1" applyAlignment="1">
      <alignment horizontal="left" vertical="center" indent="2"/>
    </xf>
    <xf numFmtId="166" fontId="27" fillId="2" borderId="3" xfId="5" applyNumberFormat="1" applyFont="1" applyFill="1" applyBorder="1" applyAlignment="1">
      <alignment vertical="center"/>
    </xf>
    <xf numFmtId="176" fontId="27" fillId="2" borderId="5" xfId="5" applyNumberFormat="1" applyFont="1" applyFill="1" applyBorder="1" applyAlignment="1">
      <alignment vertical="center"/>
    </xf>
    <xf numFmtId="176" fontId="27" fillId="2" borderId="0" xfId="5" applyNumberFormat="1" applyFont="1" applyFill="1" applyBorder="1" applyAlignment="1">
      <alignment vertical="center"/>
    </xf>
    <xf numFmtId="176" fontId="27" fillId="2" borderId="3" xfId="5" applyNumberFormat="1" applyFont="1" applyFill="1" applyBorder="1" applyAlignment="1">
      <alignment vertical="center"/>
    </xf>
    <xf numFmtId="174" fontId="27" fillId="2" borderId="5" xfId="5" applyNumberFormat="1" applyFont="1" applyFill="1" applyBorder="1" applyAlignment="1">
      <alignment vertical="center"/>
    </xf>
    <xf numFmtId="174" fontId="27" fillId="2" borderId="0" xfId="5" applyNumberFormat="1" applyFont="1" applyFill="1" applyBorder="1" applyAlignment="1">
      <alignment vertical="center"/>
    </xf>
    <xf numFmtId="174" fontId="27" fillId="2" borderId="3" xfId="5" applyNumberFormat="1" applyFont="1" applyFill="1" applyBorder="1" applyAlignment="1">
      <alignment vertical="center"/>
    </xf>
    <xf numFmtId="165" fontId="27" fillId="2" borderId="5" xfId="5" applyNumberFormat="1" applyFont="1" applyFill="1" applyBorder="1" applyAlignment="1">
      <alignment vertical="center"/>
    </xf>
    <xf numFmtId="165" fontId="27" fillId="2" borderId="0" xfId="5" applyNumberFormat="1" applyFont="1" applyFill="1" applyBorder="1" applyAlignment="1">
      <alignment vertical="center"/>
    </xf>
    <xf numFmtId="165" fontId="27" fillId="2" borderId="3" xfId="5" applyNumberFormat="1" applyFont="1" applyFill="1" applyBorder="1" applyAlignment="1">
      <alignment vertical="center"/>
    </xf>
    <xf numFmtId="0" fontId="28" fillId="2" borderId="0" xfId="5" applyFont="1" applyFill="1" applyBorder="1" applyAlignment="1">
      <alignment horizontal="left" vertical="center" indent="3"/>
    </xf>
    <xf numFmtId="166" fontId="28" fillId="2" borderId="0" xfId="5" applyNumberFormat="1" applyFont="1" applyFill="1" applyAlignment="1">
      <alignment vertical="center"/>
    </xf>
    <xf numFmtId="166" fontId="28" fillId="2" borderId="0" xfId="5" applyNumberFormat="1" applyFont="1" applyFill="1" applyBorder="1" applyAlignment="1">
      <alignment vertical="center"/>
    </xf>
    <xf numFmtId="0" fontId="26" fillId="2" borderId="8" xfId="5" applyFont="1" applyFill="1" applyBorder="1" applyAlignment="1">
      <alignment horizontal="left" vertical="center" indent="2"/>
    </xf>
    <xf numFmtId="166" fontId="26" fillId="2" borderId="8" xfId="5" applyNumberFormat="1" applyFont="1" applyFill="1" applyBorder="1" applyAlignment="1">
      <alignment vertical="center"/>
    </xf>
    <xf numFmtId="166" fontId="26" fillId="2" borderId="7" xfId="5" applyNumberFormat="1" applyFont="1" applyFill="1" applyBorder="1" applyAlignment="1">
      <alignment vertical="center"/>
    </xf>
    <xf numFmtId="176" fontId="26" fillId="2" borderId="0" xfId="5" applyNumberFormat="1" applyFont="1" applyFill="1" applyBorder="1" applyAlignment="1">
      <alignment vertical="center"/>
    </xf>
    <xf numFmtId="0" fontId="26" fillId="2" borderId="1" xfId="5" applyFont="1" applyFill="1" applyBorder="1" applyAlignment="1">
      <alignment horizontal="left" vertical="center" indent="2"/>
    </xf>
    <xf numFmtId="176" fontId="26" fillId="2" borderId="1" xfId="5" applyNumberFormat="1" applyFont="1" applyFill="1" applyBorder="1" applyAlignment="1">
      <alignment vertical="center"/>
    </xf>
    <xf numFmtId="174" fontId="26" fillId="2" borderId="0" xfId="5" applyNumberFormat="1" applyFont="1" applyFill="1" applyBorder="1" applyAlignment="1">
      <alignment vertical="center"/>
    </xf>
    <xf numFmtId="174" fontId="26" fillId="2" borderId="1" xfId="5" applyNumberFormat="1" applyFont="1" applyFill="1" applyBorder="1" applyAlignment="1">
      <alignment vertical="center"/>
    </xf>
    <xf numFmtId="165" fontId="26" fillId="2" borderId="0" xfId="5" applyNumberFormat="1" applyFont="1" applyFill="1" applyBorder="1" applyAlignment="1">
      <alignment vertical="center"/>
    </xf>
    <xf numFmtId="165" fontId="26" fillId="2" borderId="1" xfId="5" applyNumberFormat="1" applyFont="1" applyFill="1" applyBorder="1" applyAlignment="1">
      <alignment vertical="center"/>
    </xf>
    <xf numFmtId="165" fontId="20" fillId="6" borderId="2" xfId="5" applyNumberFormat="1" applyFont="1" applyFill="1" applyBorder="1" applyAlignment="1">
      <alignment vertical="center" shrinkToFit="1"/>
    </xf>
    <xf numFmtId="166" fontId="27" fillId="2" borderId="5" xfId="5" applyNumberFormat="1" applyFont="1" applyFill="1" applyBorder="1" applyAlignment="1">
      <alignment vertical="center" shrinkToFit="1"/>
    </xf>
    <xf numFmtId="166" fontId="27" fillId="2" borderId="0" xfId="5" applyNumberFormat="1" applyFont="1" applyFill="1" applyBorder="1" applyAlignment="1">
      <alignment vertical="center" shrinkToFit="1"/>
    </xf>
    <xf numFmtId="166" fontId="27" fillId="2" borderId="3" xfId="5" applyNumberFormat="1" applyFont="1" applyFill="1" applyBorder="1" applyAlignment="1">
      <alignment vertical="center" shrinkToFit="1"/>
    </xf>
    <xf numFmtId="166" fontId="28" fillId="2" borderId="0" xfId="5" applyNumberFormat="1" applyFont="1" applyFill="1" applyAlignment="1">
      <alignment vertical="center" shrinkToFit="1"/>
    </xf>
    <xf numFmtId="166" fontId="28" fillId="2" borderId="0" xfId="5" applyNumberFormat="1" applyFont="1" applyFill="1" applyBorder="1" applyAlignment="1">
      <alignment vertical="center" shrinkToFit="1"/>
    </xf>
    <xf numFmtId="166" fontId="26" fillId="2" borderId="8" xfId="5" applyNumberFormat="1" applyFont="1" applyFill="1" applyBorder="1" applyAlignment="1">
      <alignment vertical="center" shrinkToFit="1"/>
    </xf>
    <xf numFmtId="166" fontId="26" fillId="2" borderId="7" xfId="5" applyNumberFormat="1" applyFont="1" applyFill="1" applyBorder="1" applyAlignment="1">
      <alignment vertical="center" shrinkToFit="1"/>
    </xf>
    <xf numFmtId="176" fontId="23" fillId="5" borderId="2" xfId="2" applyNumberFormat="1" applyFont="1" applyFill="1" applyBorder="1" applyAlignment="1">
      <alignment vertical="center" shrinkToFit="1"/>
    </xf>
    <xf numFmtId="176" fontId="27" fillId="2" borderId="5" xfId="5" applyNumberFormat="1" applyFont="1" applyFill="1" applyBorder="1" applyAlignment="1">
      <alignment vertical="center" shrinkToFit="1"/>
    </xf>
    <xf numFmtId="176" fontId="27" fillId="2" borderId="0" xfId="5" applyNumberFormat="1" applyFont="1" applyFill="1" applyBorder="1" applyAlignment="1">
      <alignment vertical="center" shrinkToFit="1"/>
    </xf>
    <xf numFmtId="176" fontId="27" fillId="2" borderId="3" xfId="5" applyNumberFormat="1" applyFont="1" applyFill="1" applyBorder="1" applyAlignment="1">
      <alignment vertical="center" shrinkToFit="1"/>
    </xf>
    <xf numFmtId="176" fontId="26" fillId="2" borderId="0" xfId="5" applyNumberFormat="1" applyFont="1" applyFill="1" applyBorder="1" applyAlignment="1">
      <alignment vertical="center" shrinkToFit="1"/>
    </xf>
    <xf numFmtId="176" fontId="26" fillId="2" borderId="1" xfId="5" applyNumberFormat="1" applyFont="1" applyFill="1" applyBorder="1" applyAlignment="1">
      <alignment vertical="center" shrinkToFit="1"/>
    </xf>
    <xf numFmtId="174" fontId="23" fillId="5" borderId="2" xfId="2" applyNumberFormat="1" applyFont="1" applyFill="1" applyBorder="1" applyAlignment="1">
      <alignment vertical="center" shrinkToFit="1"/>
    </xf>
    <xf numFmtId="174" fontId="27" fillId="2" borderId="5" xfId="5" applyNumberFormat="1" applyFont="1" applyFill="1" applyBorder="1" applyAlignment="1">
      <alignment vertical="center" shrinkToFit="1"/>
    </xf>
    <xf numFmtId="174" fontId="27" fillId="2" borderId="0" xfId="5" applyNumberFormat="1" applyFont="1" applyFill="1" applyBorder="1" applyAlignment="1">
      <alignment vertical="center" shrinkToFit="1"/>
    </xf>
    <xf numFmtId="174" fontId="27" fillId="2" borderId="3" xfId="5" applyNumberFormat="1" applyFont="1" applyFill="1" applyBorder="1" applyAlignment="1">
      <alignment vertical="center" shrinkToFit="1"/>
    </xf>
    <xf numFmtId="174" fontId="26" fillId="2" borderId="0" xfId="5" applyNumberFormat="1" applyFont="1" applyFill="1" applyBorder="1" applyAlignment="1">
      <alignment vertical="center" shrinkToFit="1"/>
    </xf>
    <xf numFmtId="174" fontId="26" fillId="2" borderId="1" xfId="5" applyNumberFormat="1" applyFont="1" applyFill="1" applyBorder="1" applyAlignment="1">
      <alignment vertical="center" shrinkToFit="1"/>
    </xf>
    <xf numFmtId="165" fontId="23" fillId="5" borderId="2" xfId="2" applyNumberFormat="1" applyFont="1" applyFill="1" applyBorder="1" applyAlignment="1">
      <alignment vertical="center" shrinkToFit="1"/>
    </xf>
    <xf numFmtId="165" fontId="27" fillId="2" borderId="5" xfId="5" applyNumberFormat="1" applyFont="1" applyFill="1" applyBorder="1" applyAlignment="1">
      <alignment vertical="center" shrinkToFit="1"/>
    </xf>
    <xf numFmtId="165" fontId="27" fillId="2" borderId="0" xfId="5" applyNumberFormat="1" applyFont="1" applyFill="1" applyBorder="1" applyAlignment="1">
      <alignment vertical="center" shrinkToFit="1"/>
    </xf>
    <xf numFmtId="165" fontId="27" fillId="2" borderId="3" xfId="5" applyNumberFormat="1" applyFont="1" applyFill="1" applyBorder="1" applyAlignment="1">
      <alignment vertical="center" shrinkToFit="1"/>
    </xf>
    <xf numFmtId="165" fontId="26" fillId="2" borderId="0" xfId="5" applyNumberFormat="1" applyFont="1" applyFill="1" applyBorder="1" applyAlignment="1">
      <alignment vertical="center" shrinkToFit="1"/>
    </xf>
    <xf numFmtId="165" fontId="26" fillId="2" borderId="1" xfId="5" applyNumberFormat="1" applyFont="1" applyFill="1" applyBorder="1" applyAlignment="1">
      <alignment vertical="center" shrinkToFit="1"/>
    </xf>
    <xf numFmtId="0" fontId="29" fillId="2" borderId="0" xfId="0" applyFont="1" applyFill="1"/>
    <xf numFmtId="0" fontId="30" fillId="2" borderId="1" xfId="0" applyFont="1" applyFill="1" applyBorder="1"/>
    <xf numFmtId="0" fontId="24" fillId="2" borderId="0" xfId="0" applyFont="1" applyFill="1"/>
    <xf numFmtId="0" fontId="31" fillId="2" borderId="0" xfId="0" applyFont="1" applyFill="1" applyAlignment="1">
      <alignment horizontal="left"/>
    </xf>
    <xf numFmtId="0" fontId="24" fillId="2" borderId="0" xfId="0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0" fontId="33" fillId="2" borderId="0" xfId="6" applyFont="1" applyFill="1"/>
    <xf numFmtId="0" fontId="18" fillId="2" borderId="0" xfId="6" applyFont="1" applyFill="1" applyAlignment="1">
      <alignment vertical="center"/>
    </xf>
    <xf numFmtId="0" fontId="18" fillId="2" borderId="0" xfId="6" applyFont="1" applyFill="1" applyAlignment="1">
      <alignment horizontal="center" vertical="center"/>
    </xf>
    <xf numFmtId="0" fontId="34" fillId="2" borderId="2" xfId="6" applyFont="1" applyFill="1" applyBorder="1" applyAlignment="1">
      <alignment vertical="center"/>
    </xf>
    <xf numFmtId="0" fontId="35" fillId="2" borderId="2" xfId="6" applyFont="1" applyFill="1" applyBorder="1" applyAlignment="1">
      <alignment vertical="center"/>
    </xf>
    <xf numFmtId="0" fontId="36" fillId="2" borderId="0" xfId="6" applyFont="1" applyFill="1" applyAlignment="1">
      <alignment vertical="center"/>
    </xf>
    <xf numFmtId="0" fontId="35" fillId="2" borderId="0" xfId="6" applyFont="1" applyFill="1" applyAlignment="1">
      <alignment vertical="center"/>
    </xf>
    <xf numFmtId="0" fontId="16" fillId="2" borderId="0" xfId="6" applyFont="1" applyFill="1" applyAlignment="1">
      <alignment vertical="center"/>
    </xf>
    <xf numFmtId="0" fontId="20" fillId="2" borderId="0" xfId="6" applyFont="1" applyFill="1" applyAlignment="1">
      <alignment vertical="center"/>
    </xf>
    <xf numFmtId="0" fontId="39" fillId="2" borderId="0" xfId="9" applyFont="1" applyFill="1" applyAlignment="1">
      <alignment vertical="center"/>
    </xf>
    <xf numFmtId="0" fontId="40" fillId="2" borderId="0" xfId="3" applyFont="1" applyFill="1" applyAlignment="1">
      <alignment horizontal="left" vertical="center" indent="1"/>
    </xf>
    <xf numFmtId="0" fontId="37" fillId="2" borderId="0" xfId="6" applyFont="1" applyFill="1" applyAlignment="1">
      <alignment horizontal="left" vertical="center"/>
    </xf>
    <xf numFmtId="177" fontId="38" fillId="2" borderId="0" xfId="6" quotePrefix="1" applyNumberFormat="1" applyFont="1" applyFill="1" applyAlignment="1">
      <alignment horizontal="left" vertical="center"/>
    </xf>
  </cellXfs>
  <cellStyles count="10">
    <cellStyle name="Comma" xfId="1" builtinId="3"/>
    <cellStyle name="Comma 2" xfId="4"/>
    <cellStyle name="Hyperlink" xfId="3" builtinId="8"/>
    <cellStyle name="Normal" xfId="0" builtinId="0"/>
    <cellStyle name="Normal 2" xfId="5"/>
    <cellStyle name="Normal 2 2" xfId="9"/>
    <cellStyle name="Normal 3" xfId="6"/>
    <cellStyle name="Percent" xfId="2" builtinId="5"/>
    <cellStyle name="Percent 2" xfId="7"/>
    <cellStyle name="Percent 3" xfId="8"/>
  </cellStyles>
  <dxfs count="0"/>
  <tableStyles count="0" defaultTableStyle="TableStyleMedium2" defaultPivotStyle="PivotStyleLight16"/>
  <colors>
    <mruColors>
      <color rgb="FF0564C3"/>
      <color rgb="FF050505"/>
      <color rgb="FF006EBE"/>
      <color rgb="FF506428"/>
      <color rgb="FFBE0000"/>
      <color rgb="FFF0F0F0"/>
      <color rgb="FFD7D7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15</xdr:row>
      <xdr:rowOff>0</xdr:rowOff>
    </xdr:from>
    <xdr:ext cx="2877561" cy="2011854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3505200"/>
          <a:ext cx="2877561" cy="201185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reativecommons.org/licenses/by/4.0/?ref=chooser-v1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AF40"/>
  <sheetViews>
    <sheetView showGridLines="0" tabSelected="1" zoomScale="80" zoomScaleNormal="80" workbookViewId="0"/>
  </sheetViews>
  <sheetFormatPr defaultColWidth="9.140625" defaultRowHeight="15" customHeight="1" x14ac:dyDescent="0.25"/>
  <cols>
    <col min="1" max="4" width="9.140625" style="300"/>
    <col min="5" max="21" width="9.7109375" style="300" customWidth="1"/>
    <col min="22" max="22" width="9.7109375" style="301" customWidth="1"/>
    <col min="23" max="23" width="107.42578125" style="300" customWidth="1"/>
    <col min="24" max="24" width="44.7109375" style="300" customWidth="1"/>
    <col min="25" max="26" width="9.7109375" style="300" customWidth="1"/>
    <col min="27" max="16384" width="9.140625" style="300"/>
  </cols>
  <sheetData>
    <row r="2" spans="1:23" ht="21" x14ac:dyDescent="0.35">
      <c r="A2" s="299"/>
    </row>
    <row r="6" spans="1:23" ht="31.5" x14ac:dyDescent="0.25">
      <c r="A6" s="302"/>
      <c r="B6" s="303" t="s">
        <v>159</v>
      </c>
      <c r="C6" s="303"/>
      <c r="D6" s="303"/>
      <c r="E6" s="303"/>
      <c r="F6" s="303"/>
      <c r="G6" s="303"/>
      <c r="H6" s="303"/>
      <c r="I6" s="303"/>
      <c r="J6" s="303"/>
      <c r="K6" s="303"/>
      <c r="L6" s="303"/>
      <c r="M6" s="303"/>
      <c r="N6" s="303"/>
      <c r="O6" s="303"/>
      <c r="P6" s="303"/>
      <c r="Q6" s="303"/>
      <c r="V6" s="300"/>
    </row>
    <row r="7" spans="1:23" ht="15" customHeight="1" x14ac:dyDescent="0.25">
      <c r="V7" s="300"/>
    </row>
    <row r="8" spans="1:23" ht="15" customHeight="1" x14ac:dyDescent="0.25">
      <c r="V8" s="300"/>
    </row>
    <row r="9" spans="1:23" ht="15" customHeight="1" x14ac:dyDescent="0.25">
      <c r="V9" s="300"/>
    </row>
    <row r="10" spans="1:23" ht="28.5" x14ac:dyDescent="0.25">
      <c r="C10" s="304" t="s">
        <v>185</v>
      </c>
      <c r="V10" s="300"/>
    </row>
    <row r="11" spans="1:23" ht="15" customHeight="1" x14ac:dyDescent="0.25">
      <c r="V11" s="300"/>
    </row>
    <row r="15" spans="1:23" ht="30" customHeight="1" x14ac:dyDescent="0.25">
      <c r="C15" s="304" t="s">
        <v>137</v>
      </c>
    </row>
    <row r="16" spans="1:23" ht="15" customHeight="1" x14ac:dyDescent="0.25">
      <c r="W16" s="305"/>
    </row>
    <row r="17" spans="12:32" ht="15" customHeight="1" x14ac:dyDescent="0.25">
      <c r="W17" s="305"/>
    </row>
    <row r="28" spans="12:32" ht="21" x14ac:dyDescent="0.25">
      <c r="L28" s="310" t="s">
        <v>142</v>
      </c>
      <c r="M28" s="310"/>
      <c r="N28" s="310"/>
      <c r="O28" s="310"/>
    </row>
    <row r="29" spans="12:32" ht="15" customHeight="1" x14ac:dyDescent="0.25">
      <c r="V29" s="300"/>
    </row>
    <row r="30" spans="12:32" ht="18.75" x14ac:dyDescent="0.25">
      <c r="L30" s="311">
        <v>45432.783356481479</v>
      </c>
      <c r="M30" s="311"/>
      <c r="N30" s="311"/>
      <c r="O30" s="311"/>
      <c r="V30" s="300"/>
    </row>
    <row r="31" spans="12:32" ht="15" customHeight="1" x14ac:dyDescent="0.25">
      <c r="L31" s="306" t="s">
        <v>155</v>
      </c>
      <c r="V31" s="300"/>
      <c r="AA31" s="307"/>
      <c r="AB31" s="307"/>
      <c r="AC31" s="307"/>
      <c r="AD31" s="307"/>
      <c r="AE31" s="307"/>
      <c r="AF31" s="307"/>
    </row>
    <row r="32" spans="12:32" ht="15" customHeight="1" x14ac:dyDescent="0.25">
      <c r="V32" s="300"/>
    </row>
    <row r="33" spans="2:32" ht="15" customHeight="1" x14ac:dyDescent="0.25">
      <c r="B33" s="308" t="s">
        <v>138</v>
      </c>
      <c r="V33" s="300"/>
    </row>
    <row r="34" spans="2:32" ht="15" customHeight="1" x14ac:dyDescent="0.25">
      <c r="B34" s="308"/>
      <c r="V34" s="308"/>
    </row>
    <row r="35" spans="2:32" ht="15" customHeight="1" x14ac:dyDescent="0.25">
      <c r="B35" s="308" t="s">
        <v>143</v>
      </c>
      <c r="V35" s="308"/>
    </row>
    <row r="36" spans="2:32" ht="15" customHeight="1" x14ac:dyDescent="0.25">
      <c r="B36" s="308" t="s">
        <v>139</v>
      </c>
      <c r="E36" s="307"/>
      <c r="F36" s="307"/>
      <c r="G36" s="307"/>
      <c r="H36" s="307"/>
      <c r="I36" s="307"/>
      <c r="J36" s="307"/>
      <c r="K36" s="307"/>
      <c r="L36" s="307"/>
      <c r="M36" s="307"/>
      <c r="N36" s="307"/>
      <c r="O36" s="307"/>
      <c r="P36" s="307"/>
      <c r="Q36" s="307"/>
      <c r="R36" s="307"/>
      <c r="S36" s="307"/>
      <c r="T36" s="307"/>
      <c r="U36" s="307"/>
      <c r="W36" s="307"/>
      <c r="X36" s="307"/>
      <c r="Y36" s="307"/>
      <c r="Z36" s="307"/>
    </row>
    <row r="38" spans="2:32" ht="15" customHeight="1" x14ac:dyDescent="0.25">
      <c r="B38" s="308" t="s">
        <v>144</v>
      </c>
    </row>
    <row r="39" spans="2:32" ht="15" customHeight="1" x14ac:dyDescent="0.25">
      <c r="B39" s="308" t="s">
        <v>145</v>
      </c>
    </row>
    <row r="40" spans="2:32" ht="15" customHeight="1" x14ac:dyDescent="0.25">
      <c r="B40" s="309" t="s">
        <v>146</v>
      </c>
      <c r="AA40" s="307"/>
      <c r="AB40" s="307"/>
      <c r="AC40" s="307"/>
      <c r="AD40" s="307"/>
      <c r="AE40" s="307"/>
      <c r="AF40" s="307"/>
    </row>
  </sheetData>
  <mergeCells count="2">
    <mergeCell ref="L28:O28"/>
    <mergeCell ref="L30:O30"/>
  </mergeCells>
  <hyperlinks>
    <hyperlink ref="B40" r:id="rId1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84" orientation="landscape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6" tint="0.39997558519241921"/>
    <pageSetUpPr fitToPage="1"/>
  </sheetPr>
  <dimension ref="A1:DA33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2" customHeight="1" x14ac:dyDescent="0.25"/>
  <cols>
    <col min="1" max="1" width="40.7109375" style="1" customWidth="1"/>
    <col min="2" max="23" width="10.7109375" style="1" customWidth="1"/>
    <col min="24" max="103" width="9.140625" style="1" hidden="1" customWidth="1"/>
    <col min="104" max="104" width="2.7109375" style="1" customWidth="1"/>
    <col min="105" max="105" width="10.7109375" style="118" customWidth="1"/>
    <col min="106" max="16384" width="9.140625" style="1"/>
  </cols>
  <sheetData>
    <row r="1" spans="1:105" ht="12.95" customHeight="1" x14ac:dyDescent="0.25">
      <c r="A1" s="28" t="s">
        <v>413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156</v>
      </c>
    </row>
    <row r="2" spans="1:105" s="2" customFormat="1" ht="12" customHeight="1" x14ac:dyDescent="0.25">
      <c r="DA2" s="7"/>
    </row>
    <row r="3" spans="1:105" ht="12.95" customHeight="1" x14ac:dyDescent="0.25">
      <c r="A3" s="124" t="s">
        <v>88</v>
      </c>
      <c r="B3" s="126">
        <f>IF(SER_hh_tes!B3=0,0,11630*1000*SER_hh_tes!B3/SER_hh_num!B3)</f>
        <v>49004.719715184081</v>
      </c>
      <c r="C3" s="126">
        <f>IF(SER_hh_tes!C3=0,0,11630*1000*SER_hh_tes!C3/SER_hh_num!C3)</f>
        <v>51353.320004838017</v>
      </c>
      <c r="D3" s="126">
        <f>IF(SER_hh_tes!D3=0,0,11630*1000*SER_hh_tes!D3/SER_hh_num!D3)</f>
        <v>51239.11222365623</v>
      </c>
      <c r="E3" s="126">
        <f>IF(SER_hh_tes!E3=0,0,11630*1000*SER_hh_tes!E3/SER_hh_num!E3)</f>
        <v>60581.995371677396</v>
      </c>
      <c r="F3" s="126">
        <f>IF(SER_hh_tes!F3=0,0,11630*1000*SER_hh_tes!F3/SER_hh_num!F3)</f>
        <v>58249.868817772382</v>
      </c>
      <c r="G3" s="126">
        <f>IF(SER_hh_tes!G3=0,0,11630*1000*SER_hh_tes!G3/SER_hh_num!G3)</f>
        <v>55686.212732965178</v>
      </c>
      <c r="H3" s="126">
        <f>IF(SER_hh_tes!H3=0,0,11630*1000*SER_hh_tes!H3/SER_hh_num!H3)</f>
        <v>60859.073286799823</v>
      </c>
      <c r="I3" s="126">
        <f>IF(SER_hh_tes!I3=0,0,11630*1000*SER_hh_tes!I3/SER_hh_num!I3)</f>
        <v>49984.708847998139</v>
      </c>
      <c r="J3" s="126">
        <f>IF(SER_hh_tes!J3=0,0,11630*1000*SER_hh_tes!J3/SER_hh_num!J3)</f>
        <v>56771.927015920141</v>
      </c>
      <c r="K3" s="126">
        <f>IF(SER_hh_tes!K3=0,0,11630*1000*SER_hh_tes!K3/SER_hh_num!K3)</f>
        <v>55361.679836791111</v>
      </c>
      <c r="L3" s="126">
        <f>IF(SER_hh_tes!L3=0,0,11630*1000*SER_hh_tes!L3/SER_hh_num!L3)</f>
        <v>60461.546846412341</v>
      </c>
      <c r="M3" s="126">
        <f>IF(SER_hh_tes!M3=0,0,11630*1000*SER_hh_tes!M3/SER_hh_num!M3)</f>
        <v>51670.211842394543</v>
      </c>
      <c r="N3" s="126">
        <f>IF(SER_hh_tes!N3=0,0,11630*1000*SER_hh_tes!N3/SER_hh_num!N3)</f>
        <v>55487.020508094174</v>
      </c>
      <c r="O3" s="126">
        <f>IF(SER_hh_tes!O3=0,0,11630*1000*SER_hh_tes!O3/SER_hh_num!O3)</f>
        <v>59458.38178886519</v>
      </c>
      <c r="P3" s="126">
        <f>IF(SER_hh_tes!P3=0,0,11630*1000*SER_hh_tes!P3/SER_hh_num!P3)</f>
        <v>52307.08343723201</v>
      </c>
      <c r="Q3" s="126">
        <f>IF(SER_hh_tes!Q3=0,0,11630*1000*SER_hh_tes!Q3/SER_hh_num!Q3)</f>
        <v>56317.865143459923</v>
      </c>
      <c r="R3" s="126">
        <f>IF(SER_hh_tes!R3=0,0,11630*1000*SER_hh_tes!R3/SER_hh_num!R3)</f>
        <v>54835.276295846037</v>
      </c>
      <c r="S3" s="126">
        <f>IF(SER_hh_tes!S3=0,0,11630*1000*SER_hh_tes!S3/SER_hh_num!S3)</f>
        <v>54697.662574083923</v>
      </c>
      <c r="T3" s="126">
        <f>IF(SER_hh_tes!T3=0,0,11630*1000*SER_hh_tes!T3/SER_hh_num!T3)</f>
        <v>49847.666291126348</v>
      </c>
      <c r="U3" s="126">
        <f>IF(SER_hh_tes!U3=0,0,11630*1000*SER_hh_tes!U3/SER_hh_num!U3)</f>
        <v>47495.931626413752</v>
      </c>
      <c r="V3" s="126">
        <f>IF(SER_hh_tes!V3=0,0,11630*1000*SER_hh_tes!V3/SER_hh_num!V3)</f>
        <v>46449.766635127235</v>
      </c>
      <c r="W3" s="126">
        <f>IF(SER_hh_tes!W3=0,0,11630*1000*SER_hh_tes!W3/SER_hh_num!W3)</f>
        <v>53855.951394224918</v>
      </c>
      <c r="DA3" s="155" t="s">
        <v>414</v>
      </c>
    </row>
    <row r="4" spans="1:105" ht="12.95" customHeight="1" x14ac:dyDescent="0.25">
      <c r="A4" s="130" t="s">
        <v>32</v>
      </c>
      <c r="B4" s="131">
        <f>IF(SER_hh_tes!B4=0,0,11630*1000*SER_hh_tes!B4/SER_hh_num!B4)</f>
        <v>32520.814085388003</v>
      </c>
      <c r="C4" s="131">
        <f>IF(SER_hh_tes!C4=0,0,11630*1000*SER_hh_tes!C4/SER_hh_num!C4)</f>
        <v>34848.005437590378</v>
      </c>
      <c r="D4" s="131">
        <f>IF(SER_hh_tes!D4=0,0,11630*1000*SER_hh_tes!D4/SER_hh_num!D4)</f>
        <v>34551.838708399308</v>
      </c>
      <c r="E4" s="131">
        <f>IF(SER_hh_tes!E4=0,0,11630*1000*SER_hh_tes!E4/SER_hh_num!E4)</f>
        <v>42953.878660927257</v>
      </c>
      <c r="F4" s="131">
        <f>IF(SER_hh_tes!F4=0,0,11630*1000*SER_hh_tes!F4/SER_hh_num!F4)</f>
        <v>41205.22095233306</v>
      </c>
      <c r="G4" s="131">
        <f>IF(SER_hh_tes!G4=0,0,11630*1000*SER_hh_tes!G4/SER_hh_num!G4)</f>
        <v>38366.503048862425</v>
      </c>
      <c r="H4" s="131">
        <f>IF(SER_hh_tes!H4=0,0,11630*1000*SER_hh_tes!H4/SER_hh_num!H4)</f>
        <v>42957.637651540681</v>
      </c>
      <c r="I4" s="131">
        <f>IF(SER_hh_tes!I4=0,0,11630*1000*SER_hh_tes!I4/SER_hh_num!I4)</f>
        <v>32238.737084456065</v>
      </c>
      <c r="J4" s="131">
        <f>IF(SER_hh_tes!J4=0,0,11630*1000*SER_hh_tes!J4/SER_hh_num!J4)</f>
        <v>38674.655025795742</v>
      </c>
      <c r="K4" s="131">
        <f>IF(SER_hh_tes!K4=0,0,11630*1000*SER_hh_tes!K4/SER_hh_num!K4)</f>
        <v>36778.148138880511</v>
      </c>
      <c r="L4" s="131">
        <f>IF(SER_hh_tes!L4=0,0,11630*1000*SER_hh_tes!L4/SER_hh_num!L4)</f>
        <v>41343.66945549137</v>
      </c>
      <c r="M4" s="131">
        <f>IF(SER_hh_tes!M4=0,0,11630*1000*SER_hh_tes!M4/SER_hh_num!M4)</f>
        <v>32716.153672171622</v>
      </c>
      <c r="N4" s="131">
        <f>IF(SER_hh_tes!N4=0,0,11630*1000*SER_hh_tes!N4/SER_hh_num!N4)</f>
        <v>36185.3620507214</v>
      </c>
      <c r="O4" s="131">
        <f>IF(SER_hh_tes!O4=0,0,11630*1000*SER_hh_tes!O4/SER_hh_num!O4)</f>
        <v>39709.207219331533</v>
      </c>
      <c r="P4" s="131">
        <f>IF(SER_hh_tes!P4=0,0,11630*1000*SER_hh_tes!P4/SER_hh_num!P4)</f>
        <v>32523.75496075155</v>
      </c>
      <c r="Q4" s="131">
        <f>IF(SER_hh_tes!Q4=0,0,11630*1000*SER_hh_tes!Q4/SER_hh_num!Q4)</f>
        <v>35916.902502355624</v>
      </c>
      <c r="R4" s="131">
        <f>IF(SER_hh_tes!R4=0,0,11630*1000*SER_hh_tes!R4/SER_hh_num!R4)</f>
        <v>34970.349491544839</v>
      </c>
      <c r="S4" s="131">
        <f>IF(SER_hh_tes!S4=0,0,11630*1000*SER_hh_tes!S4/SER_hh_num!S4)</f>
        <v>34723.410978662148</v>
      </c>
      <c r="T4" s="131">
        <f>IF(SER_hh_tes!T4=0,0,11630*1000*SER_hh_tes!T4/SER_hh_num!T4)</f>
        <v>28885.620291932493</v>
      </c>
      <c r="U4" s="131">
        <f>IF(SER_hh_tes!U4=0,0,11630*1000*SER_hh_tes!U4/SER_hh_num!U4)</f>
        <v>26788.355567692572</v>
      </c>
      <c r="V4" s="131">
        <f>IF(SER_hh_tes!V4=0,0,11630*1000*SER_hh_tes!V4/SER_hh_num!V4)</f>
        <v>27851.789430094013</v>
      </c>
      <c r="W4" s="131">
        <f>IF(SER_hh_tes!W4=0,0,11630*1000*SER_hh_tes!W4/SER_hh_num!W4)</f>
        <v>35007.531867939295</v>
      </c>
      <c r="DA4" s="156" t="s">
        <v>415</v>
      </c>
    </row>
    <row r="5" spans="1:105" ht="12" customHeight="1" x14ac:dyDescent="0.25">
      <c r="A5" s="132" t="s">
        <v>29</v>
      </c>
      <c r="B5" s="133">
        <f>IF(SER_hh_tes!B5=0,0,11630*1000*SER_hh_tes!B5/SER_hh_num!B5)</f>
        <v>32233.524606174506</v>
      </c>
      <c r="C5" s="133">
        <f>IF(SER_hh_tes!C5=0,0,11630*1000*SER_hh_tes!C5/SER_hh_num!C5)</f>
        <v>35989.649898566204</v>
      </c>
      <c r="D5" s="133">
        <f>IF(SER_hh_tes!D5=0,0,11630*1000*SER_hh_tes!D5/SER_hh_num!D5)</f>
        <v>38135.449895755963</v>
      </c>
      <c r="E5" s="133">
        <f>IF(SER_hh_tes!E5=0,0,11630*1000*SER_hh_tes!E5/SER_hh_num!E5)</f>
        <v>20984.999222578685</v>
      </c>
      <c r="F5" s="133">
        <f>IF(SER_hh_tes!F5=0,0,11630*1000*SER_hh_tes!F5/SER_hh_num!F5)</f>
        <v>20412.171342186462</v>
      </c>
      <c r="G5" s="133">
        <f>IF(SER_hh_tes!G5=0,0,11630*1000*SER_hh_tes!G5/SER_hh_num!G5)</f>
        <v>23344.151721491759</v>
      </c>
      <c r="H5" s="133">
        <f>IF(SER_hh_tes!H5=0,0,11630*1000*SER_hh_tes!H5/SER_hh_num!H5)</f>
        <v>31360.145684136303</v>
      </c>
      <c r="I5" s="133">
        <f>IF(SER_hh_tes!I5=0,0,11630*1000*SER_hh_tes!I5/SER_hh_num!I5)</f>
        <v>46972.542896765706</v>
      </c>
      <c r="J5" s="133">
        <f>IF(SER_hh_tes!J5=0,0,11630*1000*SER_hh_tes!J5/SER_hh_num!J5)</f>
        <v>37858.533866035184</v>
      </c>
      <c r="K5" s="133">
        <f>IF(SER_hh_tes!K5=0,0,11630*1000*SER_hh_tes!K5/SER_hh_num!K5)</f>
        <v>33047.290632132237</v>
      </c>
      <c r="L5" s="133">
        <f>IF(SER_hh_tes!L5=0,0,11630*1000*SER_hh_tes!L5/SER_hh_num!L5)</f>
        <v>32856.767507803226</v>
      </c>
      <c r="M5" s="133">
        <f>IF(SER_hh_tes!M5=0,0,11630*1000*SER_hh_tes!M5/SER_hh_num!M5)</f>
        <v>36016.576930242052</v>
      </c>
      <c r="N5" s="133">
        <f>IF(SER_hh_tes!N5=0,0,11630*1000*SER_hh_tes!N5/SER_hh_num!N5)</f>
        <v>44080.602423149903</v>
      </c>
      <c r="O5" s="133">
        <f>IF(SER_hh_tes!O5=0,0,11630*1000*SER_hh_tes!O5/SER_hh_num!O5)</f>
        <v>21564.113270450845</v>
      </c>
      <c r="P5" s="133">
        <f>IF(SER_hh_tes!P5=0,0,11630*1000*SER_hh_tes!P5/SER_hh_num!P5)</f>
        <v>31409.585082443806</v>
      </c>
      <c r="Q5" s="133">
        <f>IF(SER_hh_tes!Q5=0,0,11630*1000*SER_hh_tes!Q5/SER_hh_num!Q5)</f>
        <v>67844.880789674527</v>
      </c>
      <c r="R5" s="133">
        <f>IF(SER_hh_tes!R5=0,0,11630*1000*SER_hh_tes!R5/SER_hh_num!R5)</f>
        <v>16239.590903174772</v>
      </c>
      <c r="S5" s="133">
        <f>IF(SER_hh_tes!S5=0,0,11630*1000*SER_hh_tes!S5/SER_hh_num!S5)</f>
        <v>17632.61444673044</v>
      </c>
      <c r="T5" s="133">
        <f>IF(SER_hh_tes!T5=0,0,11630*1000*SER_hh_tes!T5/SER_hh_num!T5)</f>
        <v>42308.763408076382</v>
      </c>
      <c r="U5" s="133">
        <f>IF(SER_hh_tes!U5=0,0,11630*1000*SER_hh_tes!U5/SER_hh_num!U5)</f>
        <v>7740.0806858086298</v>
      </c>
      <c r="V5" s="133">
        <f>IF(SER_hh_tes!V5=0,0,11630*1000*SER_hh_tes!V5/SER_hh_num!V5)</f>
        <v>27487.55682337757</v>
      </c>
      <c r="W5" s="133">
        <f>IF(SER_hh_tes!W5=0,0,11630*1000*SER_hh_tes!W5/SER_hh_num!W5)</f>
        <v>26152.088479724687</v>
      </c>
      <c r="DA5" s="157" t="s">
        <v>416</v>
      </c>
    </row>
    <row r="6" spans="1:105" ht="12" customHeight="1" x14ac:dyDescent="0.25">
      <c r="A6" s="132" t="s">
        <v>52</v>
      </c>
      <c r="B6" s="133">
        <f>IF(SER_hh_tes!B6=0,0,11630*1000*SER_hh_tes!B6/SER_hh_num!B6)</f>
        <v>0</v>
      </c>
      <c r="C6" s="133">
        <f>IF(SER_hh_tes!C6=0,0,11630*1000*SER_hh_tes!C6/SER_hh_num!C6)</f>
        <v>0</v>
      </c>
      <c r="D6" s="133">
        <f>IF(SER_hh_tes!D6=0,0,11630*1000*SER_hh_tes!D6/SER_hh_num!D6)</f>
        <v>0</v>
      </c>
      <c r="E6" s="133">
        <f>IF(SER_hh_tes!E6=0,0,11630*1000*SER_hh_tes!E6/SER_hh_num!E6)</f>
        <v>0</v>
      </c>
      <c r="F6" s="133">
        <f>IF(SER_hh_tes!F6=0,0,11630*1000*SER_hh_tes!F6/SER_hh_num!F6)</f>
        <v>0</v>
      </c>
      <c r="G6" s="133">
        <f>IF(SER_hh_tes!G6=0,0,11630*1000*SER_hh_tes!G6/SER_hh_num!G6)</f>
        <v>0</v>
      </c>
      <c r="H6" s="133">
        <f>IF(SER_hh_tes!H6=0,0,11630*1000*SER_hh_tes!H6/SER_hh_num!H6)</f>
        <v>0</v>
      </c>
      <c r="I6" s="133">
        <f>IF(SER_hh_tes!I6=0,0,11630*1000*SER_hh_tes!I6/SER_hh_num!I6)</f>
        <v>0</v>
      </c>
      <c r="J6" s="133">
        <f>IF(SER_hh_tes!J6=0,0,11630*1000*SER_hh_tes!J6/SER_hh_num!J6)</f>
        <v>0</v>
      </c>
      <c r="K6" s="133">
        <f>IF(SER_hh_tes!K6=0,0,11630*1000*SER_hh_tes!K6/SER_hh_num!K6)</f>
        <v>0</v>
      </c>
      <c r="L6" s="133">
        <f>IF(SER_hh_tes!L6=0,0,11630*1000*SER_hh_tes!L6/SER_hh_num!L6)</f>
        <v>0</v>
      </c>
      <c r="M6" s="133">
        <f>IF(SER_hh_tes!M6=0,0,11630*1000*SER_hh_tes!M6/SER_hh_num!M6)</f>
        <v>0</v>
      </c>
      <c r="N6" s="133">
        <f>IF(SER_hh_tes!N6=0,0,11630*1000*SER_hh_tes!N6/SER_hh_num!N6)</f>
        <v>0</v>
      </c>
      <c r="O6" s="133">
        <f>IF(SER_hh_tes!O6=0,0,11630*1000*SER_hh_tes!O6/SER_hh_num!O6)</f>
        <v>0</v>
      </c>
      <c r="P6" s="133">
        <f>IF(SER_hh_tes!P6=0,0,11630*1000*SER_hh_tes!P6/SER_hh_num!P6)</f>
        <v>0</v>
      </c>
      <c r="Q6" s="133">
        <f>IF(SER_hh_tes!Q6=0,0,11630*1000*SER_hh_tes!Q6/SER_hh_num!Q6)</f>
        <v>0</v>
      </c>
      <c r="R6" s="133">
        <f>IF(SER_hh_tes!R6=0,0,11630*1000*SER_hh_tes!R6/SER_hh_num!R6)</f>
        <v>0</v>
      </c>
      <c r="S6" s="133">
        <f>IF(SER_hh_tes!S6=0,0,11630*1000*SER_hh_tes!S6/SER_hh_num!S6)</f>
        <v>0</v>
      </c>
      <c r="T6" s="133">
        <f>IF(SER_hh_tes!T6=0,0,11630*1000*SER_hh_tes!T6/SER_hh_num!T6)</f>
        <v>0</v>
      </c>
      <c r="U6" s="133">
        <f>IF(SER_hh_tes!U6=0,0,11630*1000*SER_hh_tes!U6/SER_hh_num!U6)</f>
        <v>0</v>
      </c>
      <c r="V6" s="133">
        <f>IF(SER_hh_tes!V6=0,0,11630*1000*SER_hh_tes!V6/SER_hh_num!V6)</f>
        <v>0</v>
      </c>
      <c r="W6" s="133">
        <f>IF(SER_hh_tes!W6=0,0,11630*1000*SER_hh_tes!W6/SER_hh_num!W6)</f>
        <v>0</v>
      </c>
      <c r="DA6" s="157" t="s">
        <v>417</v>
      </c>
    </row>
    <row r="7" spans="1:105" ht="12" customHeight="1" x14ac:dyDescent="0.25">
      <c r="A7" s="132" t="s">
        <v>168</v>
      </c>
      <c r="B7" s="133">
        <f>IF(SER_hh_tes!B7=0,0,11630*1000*SER_hh_tes!B7/SER_hh_num!B7)</f>
        <v>31115.20534790901</v>
      </c>
      <c r="C7" s="133">
        <f>IF(SER_hh_tes!C7=0,0,11630*1000*SER_hh_tes!C7/SER_hh_num!C7)</f>
        <v>38022.354340728503</v>
      </c>
      <c r="D7" s="133">
        <f>IF(SER_hh_tes!D7=0,0,11630*1000*SER_hh_tes!D7/SER_hh_num!D7)</f>
        <v>30467.750301669188</v>
      </c>
      <c r="E7" s="133">
        <f>IF(SER_hh_tes!E7=0,0,11630*1000*SER_hh_tes!E7/SER_hh_num!E7)</f>
        <v>40439.469102566822</v>
      </c>
      <c r="F7" s="133">
        <f>IF(SER_hh_tes!F7=0,0,11630*1000*SER_hh_tes!F7/SER_hh_num!F7)</f>
        <v>39001.589156292284</v>
      </c>
      <c r="G7" s="133">
        <f>IF(SER_hh_tes!G7=0,0,11630*1000*SER_hh_tes!G7/SER_hh_num!G7)</f>
        <v>38885.958460069516</v>
      </c>
      <c r="H7" s="133">
        <f>IF(SER_hh_tes!H7=0,0,11630*1000*SER_hh_tes!H7/SER_hh_num!H7)</f>
        <v>42724.0757552016</v>
      </c>
      <c r="I7" s="133">
        <f>IF(SER_hh_tes!I7=0,0,11630*1000*SER_hh_tes!I7/SER_hh_num!I7)</f>
        <v>28946.178379938872</v>
      </c>
      <c r="J7" s="133">
        <f>IF(SER_hh_tes!J7=0,0,11630*1000*SER_hh_tes!J7/SER_hh_num!J7)</f>
        <v>39674.22691685622</v>
      </c>
      <c r="K7" s="133">
        <f>IF(SER_hh_tes!K7=0,0,11630*1000*SER_hh_tes!K7/SER_hh_num!K7)</f>
        <v>36672.490336477968</v>
      </c>
      <c r="L7" s="133">
        <f>IF(SER_hh_tes!L7=0,0,11630*1000*SER_hh_tes!L7/SER_hh_num!L7)</f>
        <v>37772.570559886364</v>
      </c>
      <c r="M7" s="133">
        <f>IF(SER_hh_tes!M7=0,0,11630*1000*SER_hh_tes!M7/SER_hh_num!M7)</f>
        <v>33233.362124154322</v>
      </c>
      <c r="N7" s="133">
        <f>IF(SER_hh_tes!N7=0,0,11630*1000*SER_hh_tes!N7/SER_hh_num!N7)</f>
        <v>35357.358560726403</v>
      </c>
      <c r="O7" s="133">
        <f>IF(SER_hh_tes!O7=0,0,11630*1000*SER_hh_tes!O7/SER_hh_num!O7)</f>
        <v>38052.080201009492</v>
      </c>
      <c r="P7" s="133">
        <f>IF(SER_hh_tes!P7=0,0,11630*1000*SER_hh_tes!P7/SER_hh_num!P7)</f>
        <v>34036.302436586164</v>
      </c>
      <c r="Q7" s="133">
        <f>IF(SER_hh_tes!Q7=0,0,11630*1000*SER_hh_tes!Q7/SER_hh_num!Q7)</f>
        <v>34175.850334946801</v>
      </c>
      <c r="R7" s="133">
        <f>IF(SER_hh_tes!R7=0,0,11630*1000*SER_hh_tes!R7/SER_hh_num!R7)</f>
        <v>35813.918580850499</v>
      </c>
      <c r="S7" s="133">
        <f>IF(SER_hh_tes!S7=0,0,11630*1000*SER_hh_tes!S7/SER_hh_num!S7)</f>
        <v>40166.477135693603</v>
      </c>
      <c r="T7" s="133">
        <f>IF(SER_hh_tes!T7=0,0,11630*1000*SER_hh_tes!T7/SER_hh_num!T7)</f>
        <v>22568.891784218074</v>
      </c>
      <c r="U7" s="133">
        <f>IF(SER_hh_tes!U7=0,0,11630*1000*SER_hh_tes!U7/SER_hh_num!U7)</f>
        <v>26563.202848954945</v>
      </c>
      <c r="V7" s="133">
        <f>IF(SER_hh_tes!V7=0,0,11630*1000*SER_hh_tes!V7/SER_hh_num!V7)</f>
        <v>26203.890438074875</v>
      </c>
      <c r="W7" s="133">
        <f>IF(SER_hh_tes!W7=0,0,11630*1000*SER_hh_tes!W7/SER_hh_num!W7)</f>
        <v>39979.96390219462</v>
      </c>
      <c r="DA7" s="157" t="s">
        <v>418</v>
      </c>
    </row>
    <row r="8" spans="1:105" ht="12" customHeight="1" x14ac:dyDescent="0.25">
      <c r="A8" s="132" t="s">
        <v>73</v>
      </c>
      <c r="B8" s="133">
        <f>IF(SER_hh_tes!B8=0,0,11630*1000*SER_hh_tes!B8/SER_hh_num!B8)</f>
        <v>29811.202119378413</v>
      </c>
      <c r="C8" s="133">
        <f>IF(SER_hh_tes!C8=0,0,11630*1000*SER_hh_tes!C8/SER_hh_num!C8)</f>
        <v>33514.483173184846</v>
      </c>
      <c r="D8" s="133">
        <f>IF(SER_hh_tes!D8=0,0,11630*1000*SER_hh_tes!D8/SER_hh_num!D8)</f>
        <v>36493.533422886147</v>
      </c>
      <c r="E8" s="133">
        <f>IF(SER_hh_tes!E8=0,0,11630*1000*SER_hh_tes!E8/SER_hh_num!E8)</f>
        <v>40111.193136909205</v>
      </c>
      <c r="F8" s="133">
        <f>IF(SER_hh_tes!F8=0,0,11630*1000*SER_hh_tes!F8/SER_hh_num!F8)</f>
        <v>38972.937796225233</v>
      </c>
      <c r="G8" s="133">
        <f>IF(SER_hh_tes!G8=0,0,11630*1000*SER_hh_tes!G8/SER_hh_num!G8)</f>
        <v>32743.380227644066</v>
      </c>
      <c r="H8" s="133">
        <f>IF(SER_hh_tes!H8=0,0,11630*1000*SER_hh_tes!H8/SER_hh_num!H8)</f>
        <v>35620.776355113892</v>
      </c>
      <c r="I8" s="133">
        <f>IF(SER_hh_tes!I8=0,0,11630*1000*SER_hh_tes!I8/SER_hh_num!I8)</f>
        <v>39271.37646501133</v>
      </c>
      <c r="J8" s="133">
        <f>IF(SER_hh_tes!J8=0,0,11630*1000*SER_hh_tes!J8/SER_hh_num!J8)</f>
        <v>40955.841720267403</v>
      </c>
      <c r="K8" s="133">
        <f>IF(SER_hh_tes!K8=0,0,11630*1000*SER_hh_tes!K8/SER_hh_num!K8)</f>
        <v>36207.170419907714</v>
      </c>
      <c r="L8" s="133">
        <f>IF(SER_hh_tes!L8=0,0,11630*1000*SER_hh_tes!L8/SER_hh_num!L8)</f>
        <v>32338.324643468535</v>
      </c>
      <c r="M8" s="133">
        <f>IF(SER_hh_tes!M8=0,0,11630*1000*SER_hh_tes!M8/SER_hh_num!M8)</f>
        <v>33948.298095969854</v>
      </c>
      <c r="N8" s="133">
        <f>IF(SER_hh_tes!N8=0,0,11630*1000*SER_hh_tes!N8/SER_hh_num!N8)</f>
        <v>35250.493902728078</v>
      </c>
      <c r="O8" s="133">
        <f>IF(SER_hh_tes!O8=0,0,11630*1000*SER_hh_tes!O8/SER_hh_num!O8)</f>
        <v>36809.768386809104</v>
      </c>
      <c r="P8" s="133">
        <f>IF(SER_hh_tes!P8=0,0,11630*1000*SER_hh_tes!P8/SER_hh_num!P8)</f>
        <v>34304.130954620145</v>
      </c>
      <c r="Q8" s="133">
        <f>IF(SER_hh_tes!Q8=0,0,11630*1000*SER_hh_tes!Q8/SER_hh_num!Q8)</f>
        <v>35722.385193828282</v>
      </c>
      <c r="R8" s="133">
        <f>IF(SER_hh_tes!R8=0,0,11630*1000*SER_hh_tes!R8/SER_hh_num!R8)</f>
        <v>34153.683581369762</v>
      </c>
      <c r="S8" s="133">
        <f>IF(SER_hh_tes!S8=0,0,11630*1000*SER_hh_tes!S8/SER_hh_num!S8)</f>
        <v>32016.993214257196</v>
      </c>
      <c r="T8" s="133">
        <f>IF(SER_hh_tes!T8=0,0,11630*1000*SER_hh_tes!T8/SER_hh_num!T8)</f>
        <v>29001.541531935676</v>
      </c>
      <c r="U8" s="133">
        <f>IF(SER_hh_tes!U8=0,0,11630*1000*SER_hh_tes!U8/SER_hh_num!U8)</f>
        <v>29148.887624954572</v>
      </c>
      <c r="V8" s="133">
        <f>IF(SER_hh_tes!V8=0,0,11630*1000*SER_hh_tes!V8/SER_hh_num!V8)</f>
        <v>27225.263299941817</v>
      </c>
      <c r="W8" s="133">
        <f>IF(SER_hh_tes!W8=0,0,11630*1000*SER_hh_tes!W8/SER_hh_num!W8)</f>
        <v>30417.191351991616</v>
      </c>
      <c r="DA8" s="157" t="s">
        <v>419</v>
      </c>
    </row>
    <row r="9" spans="1:105" ht="12" customHeight="1" x14ac:dyDescent="0.25">
      <c r="A9" s="132" t="s">
        <v>78</v>
      </c>
      <c r="B9" s="133">
        <f>IF(SER_hh_tes!B9=0,0,11630*1000*SER_hh_tes!B9/SER_hh_num!B9)</f>
        <v>32899.200325701255</v>
      </c>
      <c r="C9" s="133">
        <f>IF(SER_hh_tes!C9=0,0,11630*1000*SER_hh_tes!C9/SER_hh_num!C9)</f>
        <v>31546.372317020519</v>
      </c>
      <c r="D9" s="133">
        <f>IF(SER_hh_tes!D9=0,0,11630*1000*SER_hh_tes!D9/SER_hh_num!D9)</f>
        <v>35396.041861350401</v>
      </c>
      <c r="E9" s="133">
        <f>IF(SER_hh_tes!E9=0,0,11630*1000*SER_hh_tes!E9/SER_hh_num!E9)</f>
        <v>35938.974597893837</v>
      </c>
      <c r="F9" s="133">
        <f>IF(SER_hh_tes!F9=0,0,11630*1000*SER_hh_tes!F9/SER_hh_num!F9)</f>
        <v>37297.385868511737</v>
      </c>
      <c r="G9" s="133">
        <f>IF(SER_hh_tes!G9=0,0,11630*1000*SER_hh_tes!G9/SER_hh_num!G9)</f>
        <v>36795.689244180081</v>
      </c>
      <c r="H9" s="133">
        <f>IF(SER_hh_tes!H9=0,0,11630*1000*SER_hh_tes!H9/SER_hh_num!H9)</f>
        <v>44840.640939756078</v>
      </c>
      <c r="I9" s="133">
        <f>IF(SER_hh_tes!I9=0,0,11630*1000*SER_hh_tes!I9/SER_hh_num!I9)</f>
        <v>33112.345234492997</v>
      </c>
      <c r="J9" s="133">
        <f>IF(SER_hh_tes!J9=0,0,11630*1000*SER_hh_tes!J9/SER_hh_num!J9)</f>
        <v>37265.614483707737</v>
      </c>
      <c r="K9" s="133">
        <f>IF(SER_hh_tes!K9=0,0,11630*1000*SER_hh_tes!K9/SER_hh_num!K9)</f>
        <v>35621.996098713651</v>
      </c>
      <c r="L9" s="133">
        <f>IF(SER_hh_tes!L9=0,0,11630*1000*SER_hh_tes!L9/SER_hh_num!L9)</f>
        <v>38537.001952481471</v>
      </c>
      <c r="M9" s="133">
        <f>IF(SER_hh_tes!M9=0,0,11630*1000*SER_hh_tes!M9/SER_hh_num!M9)</f>
        <v>32954.197293672412</v>
      </c>
      <c r="N9" s="133">
        <f>IF(SER_hh_tes!N9=0,0,11630*1000*SER_hh_tes!N9/SER_hh_num!N9)</f>
        <v>34025.116393494565</v>
      </c>
      <c r="O9" s="133">
        <f>IF(SER_hh_tes!O9=0,0,11630*1000*SER_hh_tes!O9/SER_hh_num!O9)</f>
        <v>41857.882049173946</v>
      </c>
      <c r="P9" s="133">
        <f>IF(SER_hh_tes!P9=0,0,11630*1000*SER_hh_tes!P9/SER_hh_num!P9)</f>
        <v>31894.864199758023</v>
      </c>
      <c r="Q9" s="133">
        <f>IF(SER_hh_tes!Q9=0,0,11630*1000*SER_hh_tes!Q9/SER_hh_num!Q9)</f>
        <v>35141.34314097531</v>
      </c>
      <c r="R9" s="133">
        <f>IF(SER_hh_tes!R9=0,0,11630*1000*SER_hh_tes!R9/SER_hh_num!R9)</f>
        <v>34060.780772190621</v>
      </c>
      <c r="S9" s="133">
        <f>IF(SER_hh_tes!S9=0,0,11630*1000*SER_hh_tes!S9/SER_hh_num!S9)</f>
        <v>32195.123497343226</v>
      </c>
      <c r="T9" s="133">
        <f>IF(SER_hh_tes!T9=0,0,11630*1000*SER_hh_tes!T9/SER_hh_num!T9)</f>
        <v>30434.022369569146</v>
      </c>
      <c r="U9" s="133">
        <f>IF(SER_hh_tes!U9=0,0,11630*1000*SER_hh_tes!U9/SER_hh_num!U9)</f>
        <v>24775.41929834339</v>
      </c>
      <c r="V9" s="133">
        <f>IF(SER_hh_tes!V9=0,0,11630*1000*SER_hh_tes!V9/SER_hh_num!V9)</f>
        <v>28549.851928240263</v>
      </c>
      <c r="W9" s="133">
        <f>IF(SER_hh_tes!W9=0,0,11630*1000*SER_hh_tes!W9/SER_hh_num!W9)</f>
        <v>32451.956335592935</v>
      </c>
      <c r="DA9" s="157" t="s">
        <v>420</v>
      </c>
    </row>
    <row r="10" spans="1:105" ht="12" customHeight="1" x14ac:dyDescent="0.25">
      <c r="A10" s="132" t="s">
        <v>128</v>
      </c>
      <c r="B10" s="133">
        <f>IF(SER_hh_tes!B10=0,0,11630*1000*SER_hh_tes!B10/SER_hh_num!B10)</f>
        <v>0</v>
      </c>
      <c r="C10" s="133">
        <f>IF(SER_hh_tes!C10=0,0,11630*1000*SER_hh_tes!C10/SER_hh_num!C10)</f>
        <v>0</v>
      </c>
      <c r="D10" s="133">
        <f>IF(SER_hh_tes!D10=0,0,11630*1000*SER_hh_tes!D10/SER_hh_num!D10)</f>
        <v>0</v>
      </c>
      <c r="E10" s="133">
        <f>IF(SER_hh_tes!E10=0,0,11630*1000*SER_hh_tes!E10/SER_hh_num!E10)</f>
        <v>48183.988760338143</v>
      </c>
      <c r="F10" s="133">
        <f>IF(SER_hh_tes!F10=0,0,11630*1000*SER_hh_tes!F10/SER_hh_num!F10)</f>
        <v>46700.753623887053</v>
      </c>
      <c r="G10" s="133">
        <f>IF(SER_hh_tes!G10=0,0,11630*1000*SER_hh_tes!G10/SER_hh_num!G10)</f>
        <v>38512.039490115349</v>
      </c>
      <c r="H10" s="133">
        <f>IF(SER_hh_tes!H10=0,0,11630*1000*SER_hh_tes!H10/SER_hh_num!H10)</f>
        <v>38059.884748259232</v>
      </c>
      <c r="I10" s="133">
        <f>IF(SER_hh_tes!I10=0,0,11630*1000*SER_hh_tes!I10/SER_hh_num!I10)</f>
        <v>32639.17244465636</v>
      </c>
      <c r="J10" s="133">
        <f>IF(SER_hh_tes!J10=0,0,11630*1000*SER_hh_tes!J10/SER_hh_num!J10)</f>
        <v>39393.539899270138</v>
      </c>
      <c r="K10" s="133">
        <f>IF(SER_hh_tes!K10=0,0,11630*1000*SER_hh_tes!K10/SER_hh_num!K10)</f>
        <v>36523.109394530577</v>
      </c>
      <c r="L10" s="133">
        <f>IF(SER_hh_tes!L10=0,0,11630*1000*SER_hh_tes!L10/SER_hh_num!L10)</f>
        <v>44404.831003176783</v>
      </c>
      <c r="M10" s="133">
        <f>IF(SER_hh_tes!M10=0,0,11630*1000*SER_hh_tes!M10/SER_hh_num!M10)</f>
        <v>32117.254274853272</v>
      </c>
      <c r="N10" s="133">
        <f>IF(SER_hh_tes!N10=0,0,11630*1000*SER_hh_tes!N10/SER_hh_num!N10)</f>
        <v>35849.751003896672</v>
      </c>
      <c r="O10" s="133">
        <f>IF(SER_hh_tes!O10=0,0,11630*1000*SER_hh_tes!O10/SER_hh_num!O10)</f>
        <v>39304.339240683061</v>
      </c>
      <c r="P10" s="133">
        <f>IF(SER_hh_tes!P10=0,0,11630*1000*SER_hh_tes!P10/SER_hh_num!P10)</f>
        <v>31382.448552155307</v>
      </c>
      <c r="Q10" s="133">
        <f>IF(SER_hh_tes!Q10=0,0,11630*1000*SER_hh_tes!Q10/SER_hh_num!Q10)</f>
        <v>35701.375959237281</v>
      </c>
      <c r="R10" s="133">
        <f>IF(SER_hh_tes!R10=0,0,11630*1000*SER_hh_tes!R10/SER_hh_num!R10)</f>
        <v>32842.608956281285</v>
      </c>
      <c r="S10" s="133">
        <f>IF(SER_hh_tes!S10=0,0,11630*1000*SER_hh_tes!S10/SER_hh_num!S10)</f>
        <v>30941.40766393816</v>
      </c>
      <c r="T10" s="133">
        <f>IF(SER_hh_tes!T10=0,0,11630*1000*SER_hh_tes!T10/SER_hh_num!T10)</f>
        <v>30057.051262080364</v>
      </c>
      <c r="U10" s="133">
        <f>IF(SER_hh_tes!U10=0,0,11630*1000*SER_hh_tes!U10/SER_hh_num!U10)</f>
        <v>29295.612035041704</v>
      </c>
      <c r="V10" s="133">
        <f>IF(SER_hh_tes!V10=0,0,11630*1000*SER_hh_tes!V10/SER_hh_num!V10)</f>
        <v>27525.078273274732</v>
      </c>
      <c r="W10" s="133">
        <f>IF(SER_hh_tes!W10=0,0,11630*1000*SER_hh_tes!W10/SER_hh_num!W10)</f>
        <v>32970.991180923615</v>
      </c>
      <c r="DA10" s="157" t="s">
        <v>421</v>
      </c>
    </row>
    <row r="11" spans="1:105" ht="12" customHeight="1" x14ac:dyDescent="0.25">
      <c r="A11" s="132" t="s">
        <v>25</v>
      </c>
      <c r="B11" s="133">
        <f>IF(SER_hh_tes!B11=0,0,11630*1000*SER_hh_tes!B11/SER_hh_num!B11)</f>
        <v>0</v>
      </c>
      <c r="C11" s="133">
        <f>IF(SER_hh_tes!C11=0,0,11630*1000*SER_hh_tes!C11/SER_hh_num!C11)</f>
        <v>0</v>
      </c>
      <c r="D11" s="133">
        <f>IF(SER_hh_tes!D11=0,0,11630*1000*SER_hh_tes!D11/SER_hh_num!D11)</f>
        <v>0</v>
      </c>
      <c r="E11" s="133">
        <f>IF(SER_hh_tes!E11=0,0,11630*1000*SER_hh_tes!E11/SER_hh_num!E11)</f>
        <v>59408.030786581141</v>
      </c>
      <c r="F11" s="133">
        <f>IF(SER_hh_tes!F11=0,0,11630*1000*SER_hh_tes!F11/SER_hh_num!F11)</f>
        <v>43519.777471505797</v>
      </c>
      <c r="G11" s="133">
        <f>IF(SER_hh_tes!G11=0,0,11630*1000*SER_hh_tes!G11/SER_hh_num!G11)</f>
        <v>40586.679954148407</v>
      </c>
      <c r="H11" s="133">
        <f>IF(SER_hh_tes!H11=0,0,11630*1000*SER_hh_tes!H11/SER_hh_num!H11)</f>
        <v>38700.692035249827</v>
      </c>
      <c r="I11" s="133">
        <f>IF(SER_hh_tes!I11=0,0,11630*1000*SER_hh_tes!I11/SER_hh_num!I11)</f>
        <v>36225.658946421579</v>
      </c>
      <c r="J11" s="133">
        <f>IF(SER_hh_tes!J11=0,0,11630*1000*SER_hh_tes!J11/SER_hh_num!J11)</f>
        <v>35529.042410775881</v>
      </c>
      <c r="K11" s="133">
        <f>IF(SER_hh_tes!K11=0,0,11630*1000*SER_hh_tes!K11/SER_hh_num!K11)</f>
        <v>37217.760427852867</v>
      </c>
      <c r="L11" s="133">
        <f>IF(SER_hh_tes!L11=0,0,11630*1000*SER_hh_tes!L11/SER_hh_num!L11)</f>
        <v>36018.02421727933</v>
      </c>
      <c r="M11" s="133">
        <f>IF(SER_hh_tes!M11=0,0,11630*1000*SER_hh_tes!M11/SER_hh_num!M11)</f>
        <v>36570.227805217291</v>
      </c>
      <c r="N11" s="133">
        <f>IF(SER_hh_tes!N11=0,0,11630*1000*SER_hh_tes!N11/SER_hh_num!N11)</f>
        <v>34955.768980196779</v>
      </c>
      <c r="O11" s="133">
        <f>IF(SER_hh_tes!O11=0,0,11630*1000*SER_hh_tes!O11/SER_hh_num!O11)</f>
        <v>36733.592129205892</v>
      </c>
      <c r="P11" s="133">
        <f>IF(SER_hh_tes!P11=0,0,11630*1000*SER_hh_tes!P11/SER_hh_num!P11)</f>
        <v>40852.617658083989</v>
      </c>
      <c r="Q11" s="133">
        <f>IF(SER_hh_tes!Q11=0,0,11630*1000*SER_hh_tes!Q11/SER_hh_num!Q11)</f>
        <v>30891.595153278999</v>
      </c>
      <c r="R11" s="133">
        <f>IF(SER_hh_tes!R11=0,0,11630*1000*SER_hh_tes!R11/SER_hh_num!R11)</f>
        <v>31700.132553419375</v>
      </c>
      <c r="S11" s="133">
        <f>IF(SER_hh_tes!S11=0,0,11630*1000*SER_hh_tes!S11/SER_hh_num!S11)</f>
        <v>33342.242908055487</v>
      </c>
      <c r="T11" s="133">
        <f>IF(SER_hh_tes!T11=0,0,11630*1000*SER_hh_tes!T11/SER_hh_num!T11)</f>
        <v>31642.556896933384</v>
      </c>
      <c r="U11" s="133">
        <f>IF(SER_hh_tes!U11=0,0,11630*1000*SER_hh_tes!U11/SER_hh_num!U11)</f>
        <v>27151.77190211141</v>
      </c>
      <c r="V11" s="133">
        <f>IF(SER_hh_tes!V11=0,0,11630*1000*SER_hh_tes!V11/SER_hh_num!V11)</f>
        <v>26144.152859653841</v>
      </c>
      <c r="W11" s="133">
        <f>IF(SER_hh_tes!W11=0,0,11630*1000*SER_hh_tes!W11/SER_hh_num!W11)</f>
        <v>28279.423053741491</v>
      </c>
      <c r="DA11" s="157" t="s">
        <v>422</v>
      </c>
    </row>
    <row r="12" spans="1:105" ht="12" customHeight="1" x14ac:dyDescent="0.25">
      <c r="A12" s="132" t="s">
        <v>169</v>
      </c>
      <c r="B12" s="133">
        <f>IF(SER_hh_tes!B12=0,0,11630*1000*SER_hh_tes!B12/SER_hh_num!B12)</f>
        <v>0</v>
      </c>
      <c r="C12" s="133">
        <f>IF(SER_hh_tes!C12=0,0,11630*1000*SER_hh_tes!C12/SER_hh_num!C12)</f>
        <v>0</v>
      </c>
      <c r="D12" s="133">
        <f>IF(SER_hh_tes!D12=0,0,11630*1000*SER_hh_tes!D12/SER_hh_num!D12)</f>
        <v>0</v>
      </c>
      <c r="E12" s="133">
        <f>IF(SER_hh_tes!E12=0,0,11630*1000*SER_hh_tes!E12/SER_hh_num!E12)</f>
        <v>58751.879108287096</v>
      </c>
      <c r="F12" s="133">
        <f>IF(SER_hh_tes!F12=0,0,11630*1000*SER_hh_tes!F12/SER_hh_num!F12)</f>
        <v>49334.04715654441</v>
      </c>
      <c r="G12" s="133">
        <f>IF(SER_hh_tes!G12=0,0,11630*1000*SER_hh_tes!G12/SER_hh_num!G12)</f>
        <v>39245.875799428533</v>
      </c>
      <c r="H12" s="133">
        <f>IF(SER_hh_tes!H12=0,0,11630*1000*SER_hh_tes!H12/SER_hh_num!H12)</f>
        <v>36845.548358422566</v>
      </c>
      <c r="I12" s="133">
        <f>IF(SER_hh_tes!I12=0,0,11630*1000*SER_hh_tes!I12/SER_hh_num!I12)</f>
        <v>34015.250333868607</v>
      </c>
      <c r="J12" s="133">
        <f>IF(SER_hh_tes!J12=0,0,11630*1000*SER_hh_tes!J12/SER_hh_num!J12)</f>
        <v>37154.035456729325</v>
      </c>
      <c r="K12" s="133">
        <f>IF(SER_hh_tes!K12=0,0,11630*1000*SER_hh_tes!K12/SER_hh_num!K12)</f>
        <v>36074.099205106621</v>
      </c>
      <c r="L12" s="133">
        <f>IF(SER_hh_tes!L12=0,0,11630*1000*SER_hh_tes!L12/SER_hh_num!L12)</f>
        <v>47999.902121040264</v>
      </c>
      <c r="M12" s="133">
        <f>IF(SER_hh_tes!M12=0,0,11630*1000*SER_hh_tes!M12/SER_hh_num!M12)</f>
        <v>30996.806910480936</v>
      </c>
      <c r="N12" s="133">
        <f>IF(SER_hh_tes!N12=0,0,11630*1000*SER_hh_tes!N12/SER_hh_num!N12)</f>
        <v>40678.774655577239</v>
      </c>
      <c r="O12" s="133">
        <f>IF(SER_hh_tes!O12=0,0,11630*1000*SER_hh_tes!O12/SER_hh_num!O12)</f>
        <v>31608.932339738272</v>
      </c>
      <c r="P12" s="133">
        <f>IF(SER_hh_tes!P12=0,0,11630*1000*SER_hh_tes!P12/SER_hh_num!P12)</f>
        <v>31953.850897004071</v>
      </c>
      <c r="Q12" s="133">
        <f>IF(SER_hh_tes!Q12=0,0,11630*1000*SER_hh_tes!Q12/SER_hh_num!Q12)</f>
        <v>37136.050227608779</v>
      </c>
      <c r="R12" s="133">
        <f>IF(SER_hh_tes!R12=0,0,11630*1000*SER_hh_tes!R12/SER_hh_num!R12)</f>
        <v>29520.681550324629</v>
      </c>
      <c r="S12" s="133">
        <f>IF(SER_hh_tes!S12=0,0,11630*1000*SER_hh_tes!S12/SER_hh_num!S12)</f>
        <v>32077.256321721601</v>
      </c>
      <c r="T12" s="133">
        <f>IF(SER_hh_tes!T12=0,0,11630*1000*SER_hh_tes!T12/SER_hh_num!T12)</f>
        <v>31735.530001878353</v>
      </c>
      <c r="U12" s="133">
        <f>IF(SER_hh_tes!U12=0,0,11630*1000*SER_hh_tes!U12/SER_hh_num!U12)</f>
        <v>29510.367671990462</v>
      </c>
      <c r="V12" s="133">
        <f>IF(SER_hh_tes!V12=0,0,11630*1000*SER_hh_tes!V12/SER_hh_num!V12)</f>
        <v>24006.319464631251</v>
      </c>
      <c r="W12" s="133">
        <f>IF(SER_hh_tes!W12=0,0,11630*1000*SER_hh_tes!W12/SER_hh_num!W12)</f>
        <v>39049.823120400681</v>
      </c>
      <c r="DA12" s="157" t="s">
        <v>423</v>
      </c>
    </row>
    <row r="13" spans="1:105" ht="12" customHeight="1" x14ac:dyDescent="0.25">
      <c r="A13" s="132" t="s">
        <v>77</v>
      </c>
      <c r="B13" s="133">
        <f>IF(SER_hh_tes!B13=0,0,11630*1000*SER_hh_tes!B13/SER_hh_num!B13)</f>
        <v>28325.831446610093</v>
      </c>
      <c r="C13" s="133">
        <f>IF(SER_hh_tes!C13=0,0,11630*1000*SER_hh_tes!C13/SER_hh_num!C13)</f>
        <v>22322.929684485465</v>
      </c>
      <c r="D13" s="133">
        <f>IF(SER_hh_tes!D13=0,0,11630*1000*SER_hh_tes!D13/SER_hh_num!D13)</f>
        <v>35189.784316894504</v>
      </c>
      <c r="E13" s="133">
        <f>IF(SER_hh_tes!E13=0,0,11630*1000*SER_hh_tes!E13/SER_hh_num!E13)</f>
        <v>49775.361636453417</v>
      </c>
      <c r="F13" s="133">
        <f>IF(SER_hh_tes!F13=0,0,11630*1000*SER_hh_tes!F13/SER_hh_num!F13)</f>
        <v>41661.391048177575</v>
      </c>
      <c r="G13" s="133">
        <f>IF(SER_hh_tes!G13=0,0,11630*1000*SER_hh_tes!G13/SER_hh_num!G13)</f>
        <v>37150.114364400957</v>
      </c>
      <c r="H13" s="133">
        <f>IF(SER_hh_tes!H13=0,0,11630*1000*SER_hh_tes!H13/SER_hh_num!H13)</f>
        <v>37379.867083772806</v>
      </c>
      <c r="I13" s="133">
        <f>IF(SER_hh_tes!I13=0,0,11630*1000*SER_hh_tes!I13/SER_hh_num!I13)</f>
        <v>35544.452402431867</v>
      </c>
      <c r="J13" s="133">
        <f>IF(SER_hh_tes!J13=0,0,11630*1000*SER_hh_tes!J13/SER_hh_num!J13)</f>
        <v>35799.936858214875</v>
      </c>
      <c r="K13" s="133">
        <f>IF(SER_hh_tes!K13=0,0,11630*1000*SER_hh_tes!K13/SER_hh_num!K13)</f>
        <v>36683.717921687545</v>
      </c>
      <c r="L13" s="133">
        <f>IF(SER_hh_tes!L13=0,0,11630*1000*SER_hh_tes!L13/SER_hh_num!L13)</f>
        <v>38762.411787918922</v>
      </c>
      <c r="M13" s="133">
        <f>IF(SER_hh_tes!M13=0,0,11630*1000*SER_hh_tes!M13/SER_hh_num!M13)</f>
        <v>36220.033436621503</v>
      </c>
      <c r="N13" s="133">
        <f>IF(SER_hh_tes!N13=0,0,11630*1000*SER_hh_tes!N13/SER_hh_num!N13)</f>
        <v>36140.176304922694</v>
      </c>
      <c r="O13" s="133">
        <f>IF(SER_hh_tes!O13=0,0,11630*1000*SER_hh_tes!O13/SER_hh_num!O13)</f>
        <v>36045.025368433271</v>
      </c>
      <c r="P13" s="133">
        <f>IF(SER_hh_tes!P13=0,0,11630*1000*SER_hh_tes!P13/SER_hh_num!P13)</f>
        <v>34806.417333506623</v>
      </c>
      <c r="Q13" s="133">
        <f>IF(SER_hh_tes!Q13=0,0,11630*1000*SER_hh_tes!Q13/SER_hh_num!Q13)</f>
        <v>34409.136004113847</v>
      </c>
      <c r="R13" s="133">
        <f>IF(SER_hh_tes!R13=0,0,11630*1000*SER_hh_tes!R13/SER_hh_num!R13)</f>
        <v>33499.248046096945</v>
      </c>
      <c r="S13" s="133">
        <f>IF(SER_hh_tes!S13=0,0,11630*1000*SER_hh_tes!S13/SER_hh_num!S13)</f>
        <v>32046.870721270243</v>
      </c>
      <c r="T13" s="133">
        <f>IF(SER_hh_tes!T13=0,0,11630*1000*SER_hh_tes!T13/SER_hh_num!T13)</f>
        <v>29127.503406463438</v>
      </c>
      <c r="U13" s="133">
        <f>IF(SER_hh_tes!U13=0,0,11630*1000*SER_hh_tes!U13/SER_hh_num!U13)</f>
        <v>28510.777681122512</v>
      </c>
      <c r="V13" s="133">
        <f>IF(SER_hh_tes!V13=0,0,11630*1000*SER_hh_tes!V13/SER_hh_num!V13)</f>
        <v>27514.712863047775</v>
      </c>
      <c r="W13" s="133">
        <f>IF(SER_hh_tes!W13=0,0,11630*1000*SER_hh_tes!W13/SER_hh_num!W13)</f>
        <v>31121.056360908504</v>
      </c>
      <c r="DA13" s="157" t="s">
        <v>424</v>
      </c>
    </row>
    <row r="14" spans="1:105" ht="12" customHeight="1" x14ac:dyDescent="0.25">
      <c r="A14" s="60" t="s">
        <v>76</v>
      </c>
      <c r="B14" s="65">
        <f>IF(SER_hh_tes!B14=0,0,11630*1000*SER_hh_tes!B14/SER_hh_num!B14)</f>
        <v>31731.209955362567</v>
      </c>
      <c r="C14" s="65">
        <f>IF(SER_hh_tes!C14=0,0,11630*1000*SER_hh_tes!C14/SER_hh_num!C14)</f>
        <v>30539.623310173421</v>
      </c>
      <c r="D14" s="65">
        <f>IF(SER_hh_tes!D14=0,0,11630*1000*SER_hh_tes!D14/SER_hh_num!D14)</f>
        <v>43404.027815610745</v>
      </c>
      <c r="E14" s="65">
        <f>IF(SER_hh_tes!E14=0,0,11630*1000*SER_hh_tes!E14/SER_hh_num!E14)</f>
        <v>52201.69763441314</v>
      </c>
      <c r="F14" s="65">
        <f>IF(SER_hh_tes!F14=0,0,11630*1000*SER_hh_tes!F14/SER_hh_num!F14)</f>
        <v>43881.603380477267</v>
      </c>
      <c r="G14" s="65">
        <f>IF(SER_hh_tes!G14=0,0,11630*1000*SER_hh_tes!G14/SER_hh_num!G14)</f>
        <v>36291.642400804645</v>
      </c>
      <c r="H14" s="65">
        <f>IF(SER_hh_tes!H14=0,0,11630*1000*SER_hh_tes!H14/SER_hh_num!H14)</f>
        <v>44003.545016384982</v>
      </c>
      <c r="I14" s="65">
        <f>IF(SER_hh_tes!I14=0,0,11630*1000*SER_hh_tes!I14/SER_hh_num!I14)</f>
        <v>29535.697254308099</v>
      </c>
      <c r="J14" s="65">
        <f>IF(SER_hh_tes!J14=0,0,11630*1000*SER_hh_tes!J14/SER_hh_num!J14)</f>
        <v>37474.39798586518</v>
      </c>
      <c r="K14" s="65">
        <f>IF(SER_hh_tes!K14=0,0,11630*1000*SER_hh_tes!K14/SER_hh_num!K14)</f>
        <v>38945.824924242035</v>
      </c>
      <c r="L14" s="65">
        <f>IF(SER_hh_tes!L14=0,0,11630*1000*SER_hh_tes!L14/SER_hh_num!L14)</f>
        <v>46134.800267055645</v>
      </c>
      <c r="M14" s="65">
        <f>IF(SER_hh_tes!M14=0,0,11630*1000*SER_hh_tes!M14/SER_hh_num!M14)</f>
        <v>23982.285587808386</v>
      </c>
      <c r="N14" s="65">
        <f>IF(SER_hh_tes!N14=0,0,11630*1000*SER_hh_tes!N14/SER_hh_num!N14)</f>
        <v>36554.523702060462</v>
      </c>
      <c r="O14" s="65">
        <f>IF(SER_hh_tes!O14=0,0,11630*1000*SER_hh_tes!O14/SER_hh_num!O14)</f>
        <v>43572.052979244079</v>
      </c>
      <c r="P14" s="65">
        <f>IF(SER_hh_tes!P14=0,0,11630*1000*SER_hh_tes!P14/SER_hh_num!P14)</f>
        <v>16258.958046720611</v>
      </c>
      <c r="Q14" s="65">
        <f>IF(SER_hh_tes!Q14=0,0,11630*1000*SER_hh_tes!Q14/SER_hh_num!Q14)</f>
        <v>40537.893850034357</v>
      </c>
      <c r="R14" s="65">
        <f>IF(SER_hh_tes!R14=0,0,11630*1000*SER_hh_tes!R14/SER_hh_num!R14)</f>
        <v>45211.741754971234</v>
      </c>
      <c r="S14" s="65">
        <f>IF(SER_hh_tes!S14=0,0,11630*1000*SER_hh_tes!S14/SER_hh_num!S14)</f>
        <v>30523.538445245311</v>
      </c>
      <c r="T14" s="65">
        <f>IF(SER_hh_tes!T14=0,0,11630*1000*SER_hh_tes!T14/SER_hh_num!T14)</f>
        <v>23678.340408210104</v>
      </c>
      <c r="U14" s="65">
        <f>IF(SER_hh_tes!U14=0,0,11630*1000*SER_hh_tes!U14/SER_hh_num!U14)</f>
        <v>28865.125178032104</v>
      </c>
      <c r="V14" s="65">
        <f>IF(SER_hh_tes!V14=0,0,11630*1000*SER_hh_tes!V14/SER_hh_num!V14)</f>
        <v>28697.159373143051</v>
      </c>
      <c r="W14" s="65">
        <f>IF(SER_hh_tes!W14=0,0,11630*1000*SER_hh_tes!W14/SER_hh_num!W14)</f>
        <v>34257.036064650172</v>
      </c>
      <c r="DA14" s="109" t="s">
        <v>425</v>
      </c>
    </row>
    <row r="15" spans="1:105" ht="12" customHeight="1" x14ac:dyDescent="0.25">
      <c r="A15" s="134" t="s">
        <v>80</v>
      </c>
      <c r="B15" s="135">
        <f>IF(SER_hh_tes!B15=0,0,11630*1000*SER_hh_tes!B15/SER_hh_num!B15)</f>
        <v>632.0102407758128</v>
      </c>
      <c r="C15" s="135">
        <f>IF(SER_hh_tes!C15=0,0,11630*1000*SER_hh_tes!C15/SER_hh_num!C15)</f>
        <v>668.74545967341078</v>
      </c>
      <c r="D15" s="135">
        <f>IF(SER_hh_tes!D15=0,0,11630*1000*SER_hh_tes!D15/SER_hh_num!D15)</f>
        <v>623.23757336836252</v>
      </c>
      <c r="E15" s="135">
        <f>IF(SER_hh_tes!E15=0,0,11630*1000*SER_hh_tes!E15/SER_hh_num!E15)</f>
        <v>642.59337860135622</v>
      </c>
      <c r="F15" s="135">
        <f>IF(SER_hh_tes!F15=0,0,11630*1000*SER_hh_tes!F15/SER_hh_num!F15)</f>
        <v>607.57416860392391</v>
      </c>
      <c r="G15" s="135">
        <f>IF(SER_hh_tes!G15=0,0,11630*1000*SER_hh_tes!G15/SER_hh_num!G15)</f>
        <v>567.71573145870218</v>
      </c>
      <c r="H15" s="135">
        <f>IF(SER_hh_tes!H15=0,0,11630*1000*SER_hh_tes!H15/SER_hh_num!H15)</f>
        <v>647.16225043704685</v>
      </c>
      <c r="I15" s="135">
        <f>IF(SER_hh_tes!I15=0,0,11630*1000*SER_hh_tes!I15/SER_hh_num!I15)</f>
        <v>461.28710688405386</v>
      </c>
      <c r="J15" s="135">
        <f>IF(SER_hh_tes!J15=0,0,11630*1000*SER_hh_tes!J15/SER_hh_num!J15)</f>
        <v>549.39940774823106</v>
      </c>
      <c r="K15" s="135">
        <f>IF(SER_hh_tes!K15=0,0,11630*1000*SER_hh_tes!K15/SER_hh_num!K15)</f>
        <v>508.0649229099842</v>
      </c>
      <c r="L15" s="135">
        <f>IF(SER_hh_tes!L15=0,0,11630*1000*SER_hh_tes!L15/SER_hh_num!L15)</f>
        <v>536.42915535247278</v>
      </c>
      <c r="M15" s="135">
        <f>IF(SER_hh_tes!M15=0,0,11630*1000*SER_hh_tes!M15/SER_hh_num!M15)</f>
        <v>455.40769679286211</v>
      </c>
      <c r="N15" s="135">
        <f>IF(SER_hh_tes!N15=0,0,11630*1000*SER_hh_tes!N15/SER_hh_num!N15)</f>
        <v>487.68102153908575</v>
      </c>
      <c r="O15" s="135">
        <f>IF(SER_hh_tes!O15=0,0,11630*1000*SER_hh_tes!O15/SER_hh_num!O15)</f>
        <v>565.20596457479303</v>
      </c>
      <c r="P15" s="135">
        <f>IF(SER_hh_tes!P15=0,0,11630*1000*SER_hh_tes!P15/SER_hh_num!P15)</f>
        <v>467.74499523890466</v>
      </c>
      <c r="Q15" s="135">
        <f>IF(SER_hh_tes!Q15=0,0,11630*1000*SER_hh_tes!Q15/SER_hh_num!Q15)</f>
        <v>498.46023471867846</v>
      </c>
      <c r="R15" s="135">
        <f>IF(SER_hh_tes!R15=0,0,11630*1000*SER_hh_tes!R15/SER_hh_num!R15)</f>
        <v>489.0159214116166</v>
      </c>
      <c r="S15" s="135">
        <f>IF(SER_hh_tes!S15=0,0,11630*1000*SER_hh_tes!S15/SER_hh_num!S15)</f>
        <v>485.1977454037015</v>
      </c>
      <c r="T15" s="135">
        <f>IF(SER_hh_tes!T15=0,0,11630*1000*SER_hh_tes!T15/SER_hh_num!T15)</f>
        <v>385.70471171560422</v>
      </c>
      <c r="U15" s="135">
        <f>IF(SER_hh_tes!U15=0,0,11630*1000*SER_hh_tes!U15/SER_hh_num!U15)</f>
        <v>343.01426848513717</v>
      </c>
      <c r="V15" s="135">
        <f>IF(SER_hh_tes!V15=0,0,11630*1000*SER_hh_tes!V15/SER_hh_num!V15)</f>
        <v>368.90942823188016</v>
      </c>
      <c r="W15" s="135">
        <f>IF(SER_hh_tes!W15=0,0,11630*1000*SER_hh_tes!W15/SER_hh_num!W15)</f>
        <v>455.20695769313335</v>
      </c>
      <c r="DA15" s="158" t="s">
        <v>426</v>
      </c>
    </row>
    <row r="16" spans="1:105" ht="12.95" customHeight="1" x14ac:dyDescent="0.25">
      <c r="A16" s="130" t="s">
        <v>74</v>
      </c>
      <c r="B16" s="131">
        <f>IF(SER_hh_tes!B16=0,0,11630*1000*SER_hh_tes!B16/SER_hh_num!B16)</f>
        <v>25143.192604998141</v>
      </c>
      <c r="C16" s="131">
        <f>IF(SER_hh_tes!C16=0,0,11630*1000*SER_hh_tes!C16/SER_hh_num!C16)</f>
        <v>25380.87986979038</v>
      </c>
      <c r="D16" s="131">
        <f>IF(SER_hh_tes!D16=0,0,11630*1000*SER_hh_tes!D16/SER_hh_num!D16)</f>
        <v>25502.646647326073</v>
      </c>
      <c r="E16" s="131">
        <f>IF(SER_hh_tes!E16=0,0,11630*1000*SER_hh_tes!E16/SER_hh_num!E16)</f>
        <v>30926.26717358689</v>
      </c>
      <c r="F16" s="131">
        <f>IF(SER_hh_tes!F16=0,0,11630*1000*SER_hh_tes!F16/SER_hh_num!F16)</f>
        <v>25247.876396987587</v>
      </c>
      <c r="G16" s="131">
        <f>IF(SER_hh_tes!G16=0,0,11630*1000*SER_hh_tes!G16/SER_hh_num!G16)</f>
        <v>25478.914186651193</v>
      </c>
      <c r="H16" s="131">
        <f>IF(SER_hh_tes!H16=0,0,11630*1000*SER_hh_tes!H16/SER_hh_num!H16)</f>
        <v>28129.910191743893</v>
      </c>
      <c r="I16" s="131">
        <f>IF(SER_hh_tes!I16=0,0,11630*1000*SER_hh_tes!I16/SER_hh_num!I16)</f>
        <v>25546.157769894267</v>
      </c>
      <c r="J16" s="131">
        <f>IF(SER_hh_tes!J16=0,0,11630*1000*SER_hh_tes!J16/SER_hh_num!J16)</f>
        <v>25598.067606032222</v>
      </c>
      <c r="K16" s="131">
        <f>IF(SER_hh_tes!K16=0,0,11630*1000*SER_hh_tes!K16/SER_hh_num!K16)</f>
        <v>25510.286817397755</v>
      </c>
      <c r="L16" s="131">
        <f>IF(SER_hh_tes!L16=0,0,11630*1000*SER_hh_tes!L16/SER_hh_num!L16)</f>
        <v>27780.96662946753</v>
      </c>
      <c r="M16" s="131">
        <f>IF(SER_hh_tes!M16=0,0,11630*1000*SER_hh_tes!M16/SER_hh_num!M16)</f>
        <v>25734.300430385363</v>
      </c>
      <c r="N16" s="131">
        <f>IF(SER_hh_tes!N16=0,0,11630*1000*SER_hh_tes!N16/SER_hh_num!N16)</f>
        <v>26178.121468447924</v>
      </c>
      <c r="O16" s="131">
        <f>IF(SER_hh_tes!O16=0,0,11630*1000*SER_hh_tes!O16/SER_hh_num!O16)</f>
        <v>27425.689120173833</v>
      </c>
      <c r="P16" s="131">
        <f>IF(SER_hh_tes!P16=0,0,11630*1000*SER_hh_tes!P16/SER_hh_num!P16)</f>
        <v>25980.417930468244</v>
      </c>
      <c r="Q16" s="131">
        <f>IF(SER_hh_tes!Q16=0,0,11630*1000*SER_hh_tes!Q16/SER_hh_num!Q16)</f>
        <v>29361.472715277436</v>
      </c>
      <c r="R16" s="131">
        <f>IF(SER_hh_tes!R16=0,0,11630*1000*SER_hh_tes!R16/SER_hh_num!R16)</f>
        <v>26558.187642316239</v>
      </c>
      <c r="S16" s="131">
        <f>IF(SER_hh_tes!S16=0,0,11630*1000*SER_hh_tes!S16/SER_hh_num!S16)</f>
        <v>26232.859692701542</v>
      </c>
      <c r="T16" s="131">
        <f>IF(SER_hh_tes!T16=0,0,11630*1000*SER_hh_tes!T16/SER_hh_num!T16)</f>
        <v>32118.350704472363</v>
      </c>
      <c r="U16" s="131">
        <f>IF(SER_hh_tes!U16=0,0,11630*1000*SER_hh_tes!U16/SER_hh_num!U16)</f>
        <v>30844.955593356852</v>
      </c>
      <c r="V16" s="131">
        <f>IF(SER_hh_tes!V16=0,0,11630*1000*SER_hh_tes!V16/SER_hh_num!V16)</f>
        <v>27697.263194145446</v>
      </c>
      <c r="W16" s="131">
        <f>IF(SER_hh_tes!W16=0,0,11630*1000*SER_hh_tes!W16/SER_hh_num!W16)</f>
        <v>26651.188837771642</v>
      </c>
      <c r="DA16" s="156" t="s">
        <v>427</v>
      </c>
    </row>
    <row r="17" spans="1:105" ht="12.95" customHeight="1" x14ac:dyDescent="0.25">
      <c r="A17" s="132" t="s">
        <v>73</v>
      </c>
      <c r="B17" s="133">
        <f>IF(SER_hh_tes!B17=0,0,11630*1000*SER_hh_tes!B17/SER_hh_num!B17)</f>
        <v>25143.192604998145</v>
      </c>
      <c r="C17" s="133">
        <f>IF(SER_hh_tes!C17=0,0,11630*1000*SER_hh_tes!C17/SER_hh_num!C17)</f>
        <v>25380.921076520503</v>
      </c>
      <c r="D17" s="133">
        <f>IF(SER_hh_tes!D17=0,0,11630*1000*SER_hh_tes!D17/SER_hh_num!D17)</f>
        <v>25502.657969958931</v>
      </c>
      <c r="E17" s="133">
        <f>IF(SER_hh_tes!E17=0,0,11630*1000*SER_hh_tes!E17/SER_hh_num!E17)</f>
        <v>30926.252524003354</v>
      </c>
      <c r="F17" s="133">
        <f>IF(SER_hh_tes!F17=0,0,11630*1000*SER_hh_tes!F17/SER_hh_num!F17)</f>
        <v>25247.851813308793</v>
      </c>
      <c r="G17" s="133">
        <f>IF(SER_hh_tes!G17=0,0,11630*1000*SER_hh_tes!G17/SER_hh_num!G17)</f>
        <v>25478.888763768718</v>
      </c>
      <c r="H17" s="133">
        <f>IF(SER_hh_tes!H17=0,0,11630*1000*SER_hh_tes!H17/SER_hh_num!H17)</f>
        <v>28129.893274499002</v>
      </c>
      <c r="I17" s="133">
        <f>IF(SER_hh_tes!I17=0,0,11630*1000*SER_hh_tes!I17/SER_hh_num!I17)</f>
        <v>25546.156023397711</v>
      </c>
      <c r="J17" s="133">
        <f>IF(SER_hh_tes!J17=0,0,11630*1000*SER_hh_tes!J17/SER_hh_num!J17)</f>
        <v>25598.077074517532</v>
      </c>
      <c r="K17" s="133">
        <f>IF(SER_hh_tes!K17=0,0,11630*1000*SER_hh_tes!K17/SER_hh_num!K17)</f>
        <v>25510.303499448913</v>
      </c>
      <c r="L17" s="133">
        <f>IF(SER_hh_tes!L17=0,0,11630*1000*SER_hh_tes!L17/SER_hh_num!L17)</f>
        <v>27780.992593299936</v>
      </c>
      <c r="M17" s="133">
        <f>IF(SER_hh_tes!M17=0,0,11630*1000*SER_hh_tes!M17/SER_hh_num!M17)</f>
        <v>25734.329787127921</v>
      </c>
      <c r="N17" s="133">
        <f>IF(SER_hh_tes!N17=0,0,11630*1000*SER_hh_tes!N17/SER_hh_num!N17)</f>
        <v>26178.115173648977</v>
      </c>
      <c r="O17" s="133">
        <f>IF(SER_hh_tes!O17=0,0,11630*1000*SER_hh_tes!O17/SER_hh_num!O17)</f>
        <v>27425.651797230705</v>
      </c>
      <c r="P17" s="133">
        <f>IF(SER_hh_tes!P17=0,0,11630*1000*SER_hh_tes!P17/SER_hh_num!P17)</f>
        <v>25980.366734719908</v>
      </c>
      <c r="Q17" s="133">
        <f>IF(SER_hh_tes!Q17=0,0,11630*1000*SER_hh_tes!Q17/SER_hh_num!Q17)</f>
        <v>29361.417611966266</v>
      </c>
      <c r="R17" s="133">
        <f>IF(SER_hh_tes!R17=0,0,11630*1000*SER_hh_tes!R17/SER_hh_num!R17)</f>
        <v>26558.159117371917</v>
      </c>
      <c r="S17" s="133">
        <f>IF(SER_hh_tes!S17=0,0,11630*1000*SER_hh_tes!S17/SER_hh_num!S17)</f>
        <v>26232.862096254335</v>
      </c>
      <c r="T17" s="133">
        <f>IF(SER_hh_tes!T17=0,0,11630*1000*SER_hh_tes!T17/SER_hh_num!T17)</f>
        <v>32118.386173655836</v>
      </c>
      <c r="U17" s="133">
        <f>IF(SER_hh_tes!U17=0,0,11630*1000*SER_hh_tes!U17/SER_hh_num!U17)</f>
        <v>30845.010962974524</v>
      </c>
      <c r="V17" s="133">
        <f>IF(SER_hh_tes!V17=0,0,11630*1000*SER_hh_tes!V17/SER_hh_num!V17)</f>
        <v>22642.508717797413</v>
      </c>
      <c r="W17" s="133">
        <f>IF(SER_hh_tes!W17=0,0,11630*1000*SER_hh_tes!W17/SER_hh_num!W17)</f>
        <v>21984.558496538608</v>
      </c>
      <c r="DA17" s="157" t="s">
        <v>428</v>
      </c>
    </row>
    <row r="18" spans="1:105" ht="12" customHeight="1" x14ac:dyDescent="0.25">
      <c r="A18" s="132" t="s">
        <v>72</v>
      </c>
      <c r="B18" s="133">
        <f>IF(SER_hh_tes!B18=0,0,11630*1000*SER_hh_tes!B18/SER_hh_num!B18)</f>
        <v>25143.192604998145</v>
      </c>
      <c r="C18" s="133">
        <f>IF(SER_hh_tes!C18=0,0,11630*1000*SER_hh_tes!C18/SER_hh_num!C18)</f>
        <v>25380.879856263815</v>
      </c>
      <c r="D18" s="133">
        <f>IF(SER_hh_tes!D18=0,0,11630*1000*SER_hh_tes!D18/SER_hh_num!D18)</f>
        <v>25502.646643538541</v>
      </c>
      <c r="E18" s="133">
        <f>IF(SER_hh_tes!E18=0,0,11630*1000*SER_hh_tes!E18/SER_hh_num!E18)</f>
        <v>30926.267178313305</v>
      </c>
      <c r="F18" s="133">
        <f>IF(SER_hh_tes!F18=0,0,11630*1000*SER_hh_tes!F18/SER_hh_num!F18)</f>
        <v>25247.876408335043</v>
      </c>
      <c r="G18" s="133">
        <f>IF(SER_hh_tes!G18=0,0,11630*1000*SER_hh_tes!G18/SER_hh_num!G18)</f>
        <v>25478.914200306906</v>
      </c>
      <c r="H18" s="133">
        <f>IF(SER_hh_tes!H18=0,0,11630*1000*SER_hh_tes!H18/SER_hh_num!H18)</f>
        <v>28129.91020067006</v>
      </c>
      <c r="I18" s="133">
        <f>IF(SER_hh_tes!I18=0,0,11630*1000*SER_hh_tes!I18/SER_hh_num!I18)</f>
        <v>25546.157771298105</v>
      </c>
      <c r="J18" s="133">
        <f>IF(SER_hh_tes!J18=0,0,11630*1000*SER_hh_tes!J18/SER_hh_num!J18)</f>
        <v>25598.067597205558</v>
      </c>
      <c r="K18" s="133">
        <f>IF(SER_hh_tes!K18=0,0,11630*1000*SER_hh_tes!K18/SER_hh_num!K18)</f>
        <v>25510.286799572768</v>
      </c>
      <c r="L18" s="133">
        <f>IF(SER_hh_tes!L18=0,0,11630*1000*SER_hh_tes!L18/SER_hh_num!L18)</f>
        <v>27780.96659847867</v>
      </c>
      <c r="M18" s="133">
        <f>IF(SER_hh_tes!M18=0,0,11630*1000*SER_hh_tes!M18/SER_hh_num!M18)</f>
        <v>25734.300390274886</v>
      </c>
      <c r="N18" s="133">
        <f>IF(SER_hh_tes!N18=0,0,11630*1000*SER_hh_tes!N18/SER_hh_num!N18)</f>
        <v>26178.121477741872</v>
      </c>
      <c r="O18" s="133">
        <f>IF(SER_hh_tes!O18=0,0,11630*1000*SER_hh_tes!O18/SER_hh_num!O18)</f>
        <v>27425.689182774913</v>
      </c>
      <c r="P18" s="133">
        <f>IF(SER_hh_tes!P18=0,0,11630*1000*SER_hh_tes!P18/SER_hh_num!P18)</f>
        <v>25980.418049598466</v>
      </c>
      <c r="Q18" s="133">
        <f>IF(SER_hh_tes!Q18=0,0,11630*1000*SER_hh_tes!Q18/SER_hh_num!Q18)</f>
        <v>29361.472869570051</v>
      </c>
      <c r="R18" s="133">
        <f>IF(SER_hh_tes!R18=0,0,11630*1000*SER_hh_tes!R18/SER_hh_num!R18)</f>
        <v>26558.187753455615</v>
      </c>
      <c r="S18" s="133">
        <f>IF(SER_hh_tes!S18=0,0,11630*1000*SER_hh_tes!S18/SER_hh_num!S18)</f>
        <v>26232.859682476697</v>
      </c>
      <c r="T18" s="133">
        <f>IF(SER_hh_tes!T18=0,0,11630*1000*SER_hh_tes!T18/SER_hh_num!T18)</f>
        <v>32118.350498810531</v>
      </c>
      <c r="U18" s="133">
        <f>IF(SER_hh_tes!U18=0,0,11630*1000*SER_hh_tes!U18/SER_hh_num!U18)</f>
        <v>30844.955234055829</v>
      </c>
      <c r="V18" s="133">
        <f>IF(SER_hh_tes!V18=0,0,11630*1000*SER_hh_tes!V18/SER_hh_num!V18)</f>
        <v>27732.806399710367</v>
      </c>
      <c r="W18" s="133">
        <f>IF(SER_hh_tes!W18=0,0,11630*1000*SER_hh_tes!W18/SER_hh_num!W18)</f>
        <v>26684.708698715032</v>
      </c>
      <c r="DA18" s="157" t="s">
        <v>429</v>
      </c>
    </row>
    <row r="19" spans="1:105" ht="12.95" customHeight="1" x14ac:dyDescent="0.25">
      <c r="A19" s="130" t="s">
        <v>35</v>
      </c>
      <c r="B19" s="131">
        <f>IF(SER_hh_tes!B19=0,0,11630*1000*SER_hh_tes!B19/SER_hh_num!B19)</f>
        <v>7036.6622898945361</v>
      </c>
      <c r="C19" s="131">
        <f>IF(SER_hh_tes!C19=0,0,11630*1000*SER_hh_tes!C19/SER_hh_num!C19)</f>
        <v>6892.3608967615037</v>
      </c>
      <c r="D19" s="131">
        <f>IF(SER_hh_tes!D19=0,0,11630*1000*SER_hh_tes!D19/SER_hh_num!D19)</f>
        <v>6881.0133118919666</v>
      </c>
      <c r="E19" s="131">
        <f>IF(SER_hh_tes!E19=0,0,11630*1000*SER_hh_tes!E19/SER_hh_num!E19)</f>
        <v>7039.6554484380968</v>
      </c>
      <c r="F19" s="131">
        <f>IF(SER_hh_tes!F19=0,0,11630*1000*SER_hh_tes!F19/SER_hh_num!F19)</f>
        <v>6967.4181419718707</v>
      </c>
      <c r="G19" s="131">
        <f>IF(SER_hh_tes!G19=0,0,11630*1000*SER_hh_tes!G19/SER_hh_num!G19)</f>
        <v>6955.0420090951638</v>
      </c>
      <c r="H19" s="131">
        <f>IF(SER_hh_tes!H19=0,0,11630*1000*SER_hh_tes!H19/SER_hh_num!H19)</f>
        <v>7072.1206375400798</v>
      </c>
      <c r="I19" s="131">
        <f>IF(SER_hh_tes!I19=0,0,11630*1000*SER_hh_tes!I19/SER_hh_num!I19)</f>
        <v>6994.2837632648689</v>
      </c>
      <c r="J19" s="131">
        <f>IF(SER_hh_tes!J19=0,0,11630*1000*SER_hh_tes!J19/SER_hh_num!J19)</f>
        <v>7079.0496586021609</v>
      </c>
      <c r="K19" s="131">
        <f>IF(SER_hh_tes!K19=0,0,11630*1000*SER_hh_tes!K19/SER_hh_num!K19)</f>
        <v>7177.252838786575</v>
      </c>
      <c r="L19" s="131">
        <f>IF(SER_hh_tes!L19=0,0,11630*1000*SER_hh_tes!L19/SER_hh_num!L19)</f>
        <v>7084.8433462921348</v>
      </c>
      <c r="M19" s="131">
        <f>IF(SER_hh_tes!M19=0,0,11630*1000*SER_hh_tes!M19/SER_hh_num!M19)</f>
        <v>7055.5015126873586</v>
      </c>
      <c r="N19" s="131">
        <f>IF(SER_hh_tes!N19=0,0,11630*1000*SER_hh_tes!N19/SER_hh_num!N19)</f>
        <v>7133.4233673455074</v>
      </c>
      <c r="O19" s="131">
        <f>IF(SER_hh_tes!O19=0,0,11630*1000*SER_hh_tes!O19/SER_hh_num!O19)</f>
        <v>7021.0008965438128</v>
      </c>
      <c r="P19" s="131">
        <f>IF(SER_hh_tes!P19=0,0,11630*1000*SER_hh_tes!P19/SER_hh_num!P19)</f>
        <v>7233.7650911050914</v>
      </c>
      <c r="Q19" s="131">
        <f>IF(SER_hh_tes!Q19=0,0,11630*1000*SER_hh_tes!Q19/SER_hh_num!Q19)</f>
        <v>7218.3201722930326</v>
      </c>
      <c r="R19" s="131">
        <f>IF(SER_hh_tes!R19=0,0,11630*1000*SER_hh_tes!R19/SER_hh_num!R19)</f>
        <v>7121.3145594213693</v>
      </c>
      <c r="S19" s="131">
        <f>IF(SER_hh_tes!S19=0,0,11630*1000*SER_hh_tes!S19/SER_hh_num!S19)</f>
        <v>7172.3411932565132</v>
      </c>
      <c r="T19" s="131">
        <f>IF(SER_hh_tes!T19=0,0,11630*1000*SER_hh_tes!T19/SER_hh_num!T19)</f>
        <v>7069.4379671279767</v>
      </c>
      <c r="U19" s="131">
        <f>IF(SER_hh_tes!U19=0,0,11630*1000*SER_hh_tes!U19/SER_hh_num!U19)</f>
        <v>6955.5215960854621</v>
      </c>
      <c r="V19" s="131">
        <f>IF(SER_hh_tes!V19=0,0,11630*1000*SER_hh_tes!V19/SER_hh_num!V19)</f>
        <v>6136.862247591147</v>
      </c>
      <c r="W19" s="131">
        <f>IF(SER_hh_tes!W19=0,0,11630*1000*SER_hh_tes!W19/SER_hh_num!W19)</f>
        <v>6265.5661109958201</v>
      </c>
      <c r="DA19" s="156" t="s">
        <v>430</v>
      </c>
    </row>
    <row r="20" spans="1:105" ht="12" customHeight="1" x14ac:dyDescent="0.25">
      <c r="A20" s="132" t="s">
        <v>29</v>
      </c>
      <c r="B20" s="133">
        <f>IF(SER_hh_tes!B20=0,0,11630*1000*SER_hh_tes!B20/SER_hh_num!B20)</f>
        <v>0</v>
      </c>
      <c r="C20" s="133">
        <f>IF(SER_hh_tes!C20=0,0,11630*1000*SER_hh_tes!C20/SER_hh_num!C20)</f>
        <v>0</v>
      </c>
      <c r="D20" s="133">
        <f>IF(SER_hh_tes!D20=0,0,11630*1000*SER_hh_tes!D20/SER_hh_num!D20)</f>
        <v>0</v>
      </c>
      <c r="E20" s="133">
        <f>IF(SER_hh_tes!E20=0,0,11630*1000*SER_hh_tes!E20/SER_hh_num!E20)</f>
        <v>0</v>
      </c>
      <c r="F20" s="133">
        <f>IF(SER_hh_tes!F20=0,0,11630*1000*SER_hh_tes!F20/SER_hh_num!F20)</f>
        <v>0</v>
      </c>
      <c r="G20" s="133">
        <f>IF(SER_hh_tes!G20=0,0,11630*1000*SER_hh_tes!G20/SER_hh_num!G20)</f>
        <v>0</v>
      </c>
      <c r="H20" s="133">
        <f>IF(SER_hh_tes!H20=0,0,11630*1000*SER_hh_tes!H20/SER_hh_num!H20)</f>
        <v>0</v>
      </c>
      <c r="I20" s="133">
        <f>IF(SER_hh_tes!I20=0,0,11630*1000*SER_hh_tes!I20/SER_hh_num!I20)</f>
        <v>0</v>
      </c>
      <c r="J20" s="133">
        <f>IF(SER_hh_tes!J20=0,0,11630*1000*SER_hh_tes!J20/SER_hh_num!J20)</f>
        <v>0</v>
      </c>
      <c r="K20" s="133">
        <f>IF(SER_hh_tes!K20=0,0,11630*1000*SER_hh_tes!K20/SER_hh_num!K20)</f>
        <v>0</v>
      </c>
      <c r="L20" s="133">
        <f>IF(SER_hh_tes!L20=0,0,11630*1000*SER_hh_tes!L20/SER_hh_num!L20)</f>
        <v>0</v>
      </c>
      <c r="M20" s="133">
        <f>IF(SER_hh_tes!M20=0,0,11630*1000*SER_hh_tes!M20/SER_hh_num!M20)</f>
        <v>0</v>
      </c>
      <c r="N20" s="133">
        <f>IF(SER_hh_tes!N20=0,0,11630*1000*SER_hh_tes!N20/SER_hh_num!N20)</f>
        <v>0</v>
      </c>
      <c r="O20" s="133">
        <f>IF(SER_hh_tes!O20=0,0,11630*1000*SER_hh_tes!O20/SER_hh_num!O20)</f>
        <v>0</v>
      </c>
      <c r="P20" s="133">
        <f>IF(SER_hh_tes!P20=0,0,11630*1000*SER_hh_tes!P20/SER_hh_num!P20)</f>
        <v>0</v>
      </c>
      <c r="Q20" s="133">
        <f>IF(SER_hh_tes!Q20=0,0,11630*1000*SER_hh_tes!Q20/SER_hh_num!Q20)</f>
        <v>0</v>
      </c>
      <c r="R20" s="133">
        <f>IF(SER_hh_tes!R20=0,0,11630*1000*SER_hh_tes!R20/SER_hh_num!R20)</f>
        <v>0</v>
      </c>
      <c r="S20" s="133">
        <f>IF(SER_hh_tes!S20=0,0,11630*1000*SER_hh_tes!S20/SER_hh_num!S20)</f>
        <v>0</v>
      </c>
      <c r="T20" s="133">
        <f>IF(SER_hh_tes!T20=0,0,11630*1000*SER_hh_tes!T20/SER_hh_num!T20)</f>
        <v>0</v>
      </c>
      <c r="U20" s="133">
        <f>IF(SER_hh_tes!U20=0,0,11630*1000*SER_hh_tes!U20/SER_hh_num!U20)</f>
        <v>0</v>
      </c>
      <c r="V20" s="133">
        <f>IF(SER_hh_tes!V20=0,0,11630*1000*SER_hh_tes!V20/SER_hh_num!V20)</f>
        <v>0</v>
      </c>
      <c r="W20" s="133">
        <f>IF(SER_hh_tes!W20=0,0,11630*1000*SER_hh_tes!W20/SER_hh_num!W20)</f>
        <v>0</v>
      </c>
      <c r="DA20" s="157" t="s">
        <v>431</v>
      </c>
    </row>
    <row r="21" spans="1:105" s="2" customFormat="1" ht="12" customHeight="1" x14ac:dyDescent="0.25">
      <c r="A21" s="132" t="s">
        <v>52</v>
      </c>
      <c r="B21" s="133">
        <f>IF(SER_hh_tes!B21=0,0,11630*1000*SER_hh_tes!B21/SER_hh_num!B21)</f>
        <v>6487.9835894762227</v>
      </c>
      <c r="C21" s="133">
        <f>IF(SER_hh_tes!C21=0,0,11630*1000*SER_hh_tes!C21/SER_hh_num!C21)</f>
        <v>6427.1304639120417</v>
      </c>
      <c r="D21" s="133">
        <f>IF(SER_hh_tes!D21=0,0,11630*1000*SER_hh_tes!D21/SER_hh_num!D21)</f>
        <v>7200.2828110597047</v>
      </c>
      <c r="E21" s="133">
        <f>IF(SER_hh_tes!E21=0,0,11630*1000*SER_hh_tes!E21/SER_hh_num!E21)</f>
        <v>6644.1860284611221</v>
      </c>
      <c r="F21" s="133">
        <f>IF(SER_hh_tes!F21=0,0,11630*1000*SER_hh_tes!F21/SER_hh_num!F21)</f>
        <v>7223.690658844379</v>
      </c>
      <c r="G21" s="133">
        <f>IF(SER_hh_tes!G21=0,0,11630*1000*SER_hh_tes!G21/SER_hh_num!G21)</f>
        <v>7274.3503695682384</v>
      </c>
      <c r="H21" s="133">
        <f>IF(SER_hh_tes!H21=0,0,11630*1000*SER_hh_tes!H21/SER_hh_num!H21)</f>
        <v>7115.4905489487292</v>
      </c>
      <c r="I21" s="133">
        <f>IF(SER_hh_tes!I21=0,0,11630*1000*SER_hh_tes!I21/SER_hh_num!I21)</f>
        <v>7115.3279143295904</v>
      </c>
      <c r="J21" s="133">
        <f>IF(SER_hh_tes!J21=0,0,11630*1000*SER_hh_tes!J21/SER_hh_num!J21)</f>
        <v>7154.1252393157738</v>
      </c>
      <c r="K21" s="133">
        <f>IF(SER_hh_tes!K21=0,0,11630*1000*SER_hh_tes!K21/SER_hh_num!K21)</f>
        <v>7146.1671380114376</v>
      </c>
      <c r="L21" s="133">
        <f>IF(SER_hh_tes!L21=0,0,11630*1000*SER_hh_tes!L21/SER_hh_num!L21)</f>
        <v>6977.8734754689749</v>
      </c>
      <c r="M21" s="133">
        <f>IF(SER_hh_tes!M21=0,0,11630*1000*SER_hh_tes!M21/SER_hh_num!M21)</f>
        <v>7231.5561980405264</v>
      </c>
      <c r="N21" s="133">
        <f>IF(SER_hh_tes!N21=0,0,11630*1000*SER_hh_tes!N21/SER_hh_num!N21)</f>
        <v>7164.9351074116103</v>
      </c>
      <c r="O21" s="133">
        <f>IF(SER_hh_tes!O21=0,0,11630*1000*SER_hh_tes!O21/SER_hh_num!O21)</f>
        <v>6788.304331156377</v>
      </c>
      <c r="P21" s="133">
        <f>IF(SER_hh_tes!P21=0,0,11630*1000*SER_hh_tes!P21/SER_hh_num!P21)</f>
        <v>7051.6355219313646</v>
      </c>
      <c r="Q21" s="133">
        <f>IF(SER_hh_tes!Q21=0,0,11630*1000*SER_hh_tes!Q21/SER_hh_num!Q21)</f>
        <v>7170.5344211795036</v>
      </c>
      <c r="R21" s="133">
        <f>IF(SER_hh_tes!R21=0,0,11630*1000*SER_hh_tes!R21/SER_hh_num!R21)</f>
        <v>7742.3218938859918</v>
      </c>
      <c r="S21" s="133">
        <f>IF(SER_hh_tes!S21=0,0,11630*1000*SER_hh_tes!S21/SER_hh_num!S21)</f>
        <v>7458.9586033684209</v>
      </c>
      <c r="T21" s="133">
        <f>IF(SER_hh_tes!T21=0,0,11630*1000*SER_hh_tes!T21/SER_hh_num!T21)</f>
        <v>5667.524573570382</v>
      </c>
      <c r="U21" s="133">
        <f>IF(SER_hh_tes!U21=0,0,11630*1000*SER_hh_tes!U21/SER_hh_num!U21)</f>
        <v>6960.1225305308535</v>
      </c>
      <c r="V21" s="133">
        <f>IF(SER_hh_tes!V21=0,0,11630*1000*SER_hh_tes!V21/SER_hh_num!V21)</f>
        <v>6203.2867453287718</v>
      </c>
      <c r="W21" s="133">
        <f>IF(SER_hh_tes!W21=0,0,11630*1000*SER_hh_tes!W21/SER_hh_num!W21)</f>
        <v>4963.2528013460114</v>
      </c>
      <c r="DA21" s="157" t="s">
        <v>432</v>
      </c>
    </row>
    <row r="22" spans="1:105" ht="12" customHeight="1" x14ac:dyDescent="0.25">
      <c r="A22" s="132" t="s">
        <v>168</v>
      </c>
      <c r="B22" s="133">
        <f>IF(SER_hh_tes!B22=0,0,11630*1000*SER_hh_tes!B22/SER_hh_num!B22)</f>
        <v>7004.3564519592901</v>
      </c>
      <c r="C22" s="133">
        <f>IF(SER_hh_tes!C22=0,0,11630*1000*SER_hh_tes!C22/SER_hh_num!C22)</f>
        <v>6922.4864912830635</v>
      </c>
      <c r="D22" s="133">
        <f>IF(SER_hh_tes!D22=0,0,11630*1000*SER_hh_tes!D22/SER_hh_num!D22)</f>
        <v>6680.6776345822991</v>
      </c>
      <c r="E22" s="133">
        <f>IF(SER_hh_tes!E22=0,0,11630*1000*SER_hh_tes!E22/SER_hh_num!E22)</f>
        <v>6883.6554577860952</v>
      </c>
      <c r="F22" s="133">
        <f>IF(SER_hh_tes!F22=0,0,11630*1000*SER_hh_tes!F22/SER_hh_num!F22)</f>
        <v>6897.3218275408644</v>
      </c>
      <c r="G22" s="133">
        <f>IF(SER_hh_tes!G22=0,0,11630*1000*SER_hh_tes!G22/SER_hh_num!G22)</f>
        <v>6930.3915410189211</v>
      </c>
      <c r="H22" s="133">
        <f>IF(SER_hh_tes!H22=0,0,11630*1000*SER_hh_tes!H22/SER_hh_num!H22)</f>
        <v>7045.1321641804252</v>
      </c>
      <c r="I22" s="133">
        <f>IF(SER_hh_tes!I22=0,0,11630*1000*SER_hh_tes!I22/SER_hh_num!I22)</f>
        <v>6916.5431209721746</v>
      </c>
      <c r="J22" s="133">
        <f>IF(SER_hh_tes!J22=0,0,11630*1000*SER_hh_tes!J22/SER_hh_num!J22)</f>
        <v>6982.450248503661</v>
      </c>
      <c r="K22" s="133">
        <f>IF(SER_hh_tes!K22=0,0,11630*1000*SER_hh_tes!K22/SER_hh_num!K22)</f>
        <v>7161.3800544840187</v>
      </c>
      <c r="L22" s="133">
        <f>IF(SER_hh_tes!L22=0,0,11630*1000*SER_hh_tes!L22/SER_hh_num!L22)</f>
        <v>6936.732053154974</v>
      </c>
      <c r="M22" s="133">
        <f>IF(SER_hh_tes!M22=0,0,11630*1000*SER_hh_tes!M22/SER_hh_num!M22)</f>
        <v>7102.1305963804116</v>
      </c>
      <c r="N22" s="133">
        <f>IF(SER_hh_tes!N22=0,0,11630*1000*SER_hh_tes!N22/SER_hh_num!N22)</f>
        <v>7054.5722920956314</v>
      </c>
      <c r="O22" s="133">
        <f>IF(SER_hh_tes!O22=0,0,11630*1000*SER_hh_tes!O22/SER_hh_num!O22)</f>
        <v>7093.8614097011659</v>
      </c>
      <c r="P22" s="133">
        <f>IF(SER_hh_tes!P22=0,0,11630*1000*SER_hh_tes!P22/SER_hh_num!P22)</f>
        <v>7159.7457824771745</v>
      </c>
      <c r="Q22" s="133">
        <f>IF(SER_hh_tes!Q22=0,0,11630*1000*SER_hh_tes!Q22/SER_hh_num!Q22)</f>
        <v>7174.7020556193229</v>
      </c>
      <c r="R22" s="133">
        <f>IF(SER_hh_tes!R22=0,0,11630*1000*SER_hh_tes!R22/SER_hh_num!R22)</f>
        <v>7436.1311915282322</v>
      </c>
      <c r="S22" s="133">
        <f>IF(SER_hh_tes!S22=0,0,11630*1000*SER_hh_tes!S22/SER_hh_num!S22)</f>
        <v>8267.0307735605966</v>
      </c>
      <c r="T22" s="133">
        <f>IF(SER_hh_tes!T22=0,0,11630*1000*SER_hh_tes!T22/SER_hh_num!T22)</f>
        <v>5427.3605649032597</v>
      </c>
      <c r="U22" s="133">
        <f>IF(SER_hh_tes!U22=0,0,11630*1000*SER_hh_tes!U22/SER_hh_num!U22)</f>
        <v>6271.7785036024625</v>
      </c>
      <c r="V22" s="133">
        <f>IF(SER_hh_tes!V22=0,0,11630*1000*SER_hh_tes!V22/SER_hh_num!V22)</f>
        <v>5892.1025701535455</v>
      </c>
      <c r="W22" s="133">
        <f>IF(SER_hh_tes!W22=0,0,11630*1000*SER_hh_tes!W22/SER_hh_num!W22)</f>
        <v>6257.3760527331351</v>
      </c>
      <c r="DA22" s="157" t="s">
        <v>433</v>
      </c>
    </row>
    <row r="23" spans="1:105" ht="12" customHeight="1" x14ac:dyDescent="0.25">
      <c r="A23" s="132" t="s">
        <v>153</v>
      </c>
      <c r="B23" s="133">
        <f>IF(SER_hh_tes!B23=0,0,11630*1000*SER_hh_tes!B23/SER_hh_num!B23)</f>
        <v>7025.4440054191145</v>
      </c>
      <c r="C23" s="133">
        <f>IF(SER_hh_tes!C23=0,0,11630*1000*SER_hh_tes!C23/SER_hh_num!C23)</f>
        <v>6835.374219545346</v>
      </c>
      <c r="D23" s="133">
        <f>IF(SER_hh_tes!D23=0,0,11630*1000*SER_hh_tes!D23/SER_hh_num!D23)</f>
        <v>7011.4835474014526</v>
      </c>
      <c r="E23" s="133">
        <f>IF(SER_hh_tes!E23=0,0,11630*1000*SER_hh_tes!E23/SER_hh_num!E23)</f>
        <v>6961.0062100366931</v>
      </c>
      <c r="F23" s="133">
        <f>IF(SER_hh_tes!F23=0,0,11630*1000*SER_hh_tes!F23/SER_hh_num!F23)</f>
        <v>6722.6486385404687</v>
      </c>
      <c r="G23" s="133">
        <f>IF(SER_hh_tes!G23=0,0,11630*1000*SER_hh_tes!G23/SER_hh_num!G23)</f>
        <v>6764.0148407632696</v>
      </c>
      <c r="H23" s="133">
        <f>IF(SER_hh_tes!H23=0,0,11630*1000*SER_hh_tes!H23/SER_hh_num!H23)</f>
        <v>7124.9865848886993</v>
      </c>
      <c r="I23" s="133">
        <f>IF(SER_hh_tes!I23=0,0,11630*1000*SER_hh_tes!I23/SER_hh_num!I23)</f>
        <v>7014.7076552960625</v>
      </c>
      <c r="J23" s="133">
        <f>IF(SER_hh_tes!J23=0,0,11630*1000*SER_hh_tes!J23/SER_hh_num!J23)</f>
        <v>7066.8955531246866</v>
      </c>
      <c r="K23" s="133">
        <f>IF(SER_hh_tes!K23=0,0,11630*1000*SER_hh_tes!K23/SER_hh_num!K23)</f>
        <v>7048.6490878643735</v>
      </c>
      <c r="L23" s="133">
        <f>IF(SER_hh_tes!L23=0,0,11630*1000*SER_hh_tes!L23/SER_hh_num!L23)</f>
        <v>7067.7993907016898</v>
      </c>
      <c r="M23" s="133">
        <f>IF(SER_hh_tes!M23=0,0,11630*1000*SER_hh_tes!M23/SER_hh_num!M23)</f>
        <v>6960.3541979697147</v>
      </c>
      <c r="N23" s="133">
        <f>IF(SER_hh_tes!N23=0,0,11630*1000*SER_hh_tes!N23/SER_hh_num!N23)</f>
        <v>6862.7876364174181</v>
      </c>
      <c r="O23" s="133">
        <f>IF(SER_hh_tes!O23=0,0,11630*1000*SER_hh_tes!O23/SER_hh_num!O23)</f>
        <v>7055.0671327558539</v>
      </c>
      <c r="P23" s="133">
        <f>IF(SER_hh_tes!P23=0,0,11630*1000*SER_hh_tes!P23/SER_hh_num!P23)</f>
        <v>7406.9030770578584</v>
      </c>
      <c r="Q23" s="133">
        <f>IF(SER_hh_tes!Q23=0,0,11630*1000*SER_hh_tes!Q23/SER_hh_num!Q23)</f>
        <v>7201.3129929271327</v>
      </c>
      <c r="R23" s="133">
        <f>IF(SER_hh_tes!R23=0,0,11630*1000*SER_hh_tes!R23/SER_hh_num!R23)</f>
        <v>6671.5547278436225</v>
      </c>
      <c r="S23" s="133">
        <f>IF(SER_hh_tes!S23=0,0,11630*1000*SER_hh_tes!S23/SER_hh_num!S23)</f>
        <v>6420.0743481615273</v>
      </c>
      <c r="T23" s="133">
        <f>IF(SER_hh_tes!T23=0,0,11630*1000*SER_hh_tes!T23/SER_hh_num!T23)</f>
        <v>7611.8575606648774</v>
      </c>
      <c r="U23" s="133">
        <f>IF(SER_hh_tes!U23=0,0,11630*1000*SER_hh_tes!U23/SER_hh_num!U23)</f>
        <v>6979.605721447253</v>
      </c>
      <c r="V23" s="133">
        <f>IF(SER_hh_tes!V23=0,0,11630*1000*SER_hh_tes!V23/SER_hh_num!V23)</f>
        <v>6315.360251336595</v>
      </c>
      <c r="W23" s="133">
        <f>IF(SER_hh_tes!W23=0,0,11630*1000*SER_hh_tes!W23/SER_hh_num!W23)</f>
        <v>6161.3360478418581</v>
      </c>
      <c r="DA23" s="157" t="s">
        <v>434</v>
      </c>
    </row>
    <row r="24" spans="1:105" ht="12" customHeight="1" x14ac:dyDescent="0.25">
      <c r="A24" s="132" t="s">
        <v>128</v>
      </c>
      <c r="B24" s="133">
        <f>IF(SER_hh_tes!B24=0,0,11630*1000*SER_hh_tes!B24/SER_hh_num!B24)</f>
        <v>0</v>
      </c>
      <c r="C24" s="133">
        <f>IF(SER_hh_tes!C24=0,0,11630*1000*SER_hh_tes!C24/SER_hh_num!C24)</f>
        <v>0</v>
      </c>
      <c r="D24" s="133">
        <f>IF(SER_hh_tes!D24=0,0,11630*1000*SER_hh_tes!D24/SER_hh_num!D24)</f>
        <v>0</v>
      </c>
      <c r="E24" s="133">
        <f>IF(SER_hh_tes!E24=0,0,11630*1000*SER_hh_tes!E24/SER_hh_num!E24)</f>
        <v>0</v>
      </c>
      <c r="F24" s="133">
        <f>IF(SER_hh_tes!F24=0,0,11630*1000*SER_hh_tes!F24/SER_hh_num!F24)</f>
        <v>0</v>
      </c>
      <c r="G24" s="133">
        <f>IF(SER_hh_tes!G24=0,0,11630*1000*SER_hh_tes!G24/SER_hh_num!G24)</f>
        <v>0</v>
      </c>
      <c r="H24" s="133">
        <f>IF(SER_hh_tes!H24=0,0,11630*1000*SER_hh_tes!H24/SER_hh_num!H24)</f>
        <v>0</v>
      </c>
      <c r="I24" s="133">
        <f>IF(SER_hh_tes!I24=0,0,11630*1000*SER_hh_tes!I24/SER_hh_num!I24)</f>
        <v>0</v>
      </c>
      <c r="J24" s="133">
        <f>IF(SER_hh_tes!J24=0,0,11630*1000*SER_hh_tes!J24/SER_hh_num!J24)</f>
        <v>0</v>
      </c>
      <c r="K24" s="133">
        <f>IF(SER_hh_tes!K24=0,0,11630*1000*SER_hh_tes!K24/SER_hh_num!K24)</f>
        <v>0</v>
      </c>
      <c r="L24" s="133">
        <f>IF(SER_hh_tes!L24=0,0,11630*1000*SER_hh_tes!L24/SER_hh_num!L24)</f>
        <v>0</v>
      </c>
      <c r="M24" s="133">
        <f>IF(SER_hh_tes!M24=0,0,11630*1000*SER_hh_tes!M24/SER_hh_num!M24)</f>
        <v>0</v>
      </c>
      <c r="N24" s="133">
        <f>IF(SER_hh_tes!N24=0,0,11630*1000*SER_hh_tes!N24/SER_hh_num!N24)</f>
        <v>0</v>
      </c>
      <c r="O24" s="133">
        <f>IF(SER_hh_tes!O24=0,0,11630*1000*SER_hh_tes!O24/SER_hh_num!O24)</f>
        <v>0</v>
      </c>
      <c r="P24" s="133">
        <f>IF(SER_hh_tes!P24=0,0,11630*1000*SER_hh_tes!P24/SER_hh_num!P24)</f>
        <v>0</v>
      </c>
      <c r="Q24" s="133">
        <f>IF(SER_hh_tes!Q24=0,0,11630*1000*SER_hh_tes!Q24/SER_hh_num!Q24)</f>
        <v>0</v>
      </c>
      <c r="R24" s="133">
        <f>IF(SER_hh_tes!R24=0,0,11630*1000*SER_hh_tes!R24/SER_hh_num!R24)</f>
        <v>0</v>
      </c>
      <c r="S24" s="133">
        <f>IF(SER_hh_tes!S24=0,0,11630*1000*SER_hh_tes!S24/SER_hh_num!S24)</f>
        <v>0</v>
      </c>
      <c r="T24" s="133">
        <f>IF(SER_hh_tes!T24=0,0,11630*1000*SER_hh_tes!T24/SER_hh_num!T24)</f>
        <v>0</v>
      </c>
      <c r="U24" s="133">
        <f>IF(SER_hh_tes!U24=0,0,11630*1000*SER_hh_tes!U24/SER_hh_num!U24)</f>
        <v>0</v>
      </c>
      <c r="V24" s="133">
        <f>IF(SER_hh_tes!V24=0,0,11630*1000*SER_hh_tes!V24/SER_hh_num!V24)</f>
        <v>0</v>
      </c>
      <c r="W24" s="133">
        <f>IF(SER_hh_tes!W24=0,0,11630*1000*SER_hh_tes!W24/SER_hh_num!W24)</f>
        <v>0</v>
      </c>
      <c r="DA24" s="157" t="s">
        <v>435</v>
      </c>
    </row>
    <row r="25" spans="1:105" ht="12" customHeight="1" x14ac:dyDescent="0.25">
      <c r="A25" s="132" t="s">
        <v>169</v>
      </c>
      <c r="B25" s="133">
        <f>IF(SER_hh_tes!B25=0,0,11630*1000*SER_hh_tes!B25/SER_hh_num!B25)</f>
        <v>0</v>
      </c>
      <c r="C25" s="133">
        <f>IF(SER_hh_tes!C25=0,0,11630*1000*SER_hh_tes!C25/SER_hh_num!C25)</f>
        <v>0</v>
      </c>
      <c r="D25" s="133">
        <f>IF(SER_hh_tes!D25=0,0,11630*1000*SER_hh_tes!D25/SER_hh_num!D25)</f>
        <v>0</v>
      </c>
      <c r="E25" s="133">
        <f>IF(SER_hh_tes!E25=0,0,11630*1000*SER_hh_tes!E25/SER_hh_num!E25)</f>
        <v>9836.0121943920694</v>
      </c>
      <c r="F25" s="133">
        <f>IF(SER_hh_tes!F25=0,0,11630*1000*SER_hh_tes!F25/SER_hh_num!F25)</f>
        <v>7718.6703389400927</v>
      </c>
      <c r="G25" s="133">
        <f>IF(SER_hh_tes!G25=0,0,11630*1000*SER_hh_tes!G25/SER_hh_num!G25)</f>
        <v>7042.4366104888632</v>
      </c>
      <c r="H25" s="133">
        <f>IF(SER_hh_tes!H25=0,0,11630*1000*SER_hh_tes!H25/SER_hh_num!H25)</f>
        <v>7069.657365328434</v>
      </c>
      <c r="I25" s="133">
        <f>IF(SER_hh_tes!I25=0,0,11630*1000*SER_hh_tes!I25/SER_hh_num!I25)</f>
        <v>6988.1380674917173</v>
      </c>
      <c r="J25" s="133">
        <f>IF(SER_hh_tes!J25=0,0,11630*1000*SER_hh_tes!J25/SER_hh_num!J25)</f>
        <v>7045.6527345225231</v>
      </c>
      <c r="K25" s="133">
        <f>IF(SER_hh_tes!K25=0,0,11630*1000*SER_hh_tes!K25/SER_hh_num!K25)</f>
        <v>7073.2838252325491</v>
      </c>
      <c r="L25" s="133">
        <f>IF(SER_hh_tes!L25=0,0,11630*1000*SER_hh_tes!L25/SER_hh_num!L25)</f>
        <v>7058.4142266015569</v>
      </c>
      <c r="M25" s="133">
        <f>IF(SER_hh_tes!M25=0,0,11630*1000*SER_hh_tes!M25/SER_hh_num!M25)</f>
        <v>7352.0062718584622</v>
      </c>
      <c r="N25" s="133">
        <f>IF(SER_hh_tes!N25=0,0,11630*1000*SER_hh_tes!N25/SER_hh_num!N25)</f>
        <v>7854.7645631491105</v>
      </c>
      <c r="O25" s="133">
        <f>IF(SER_hh_tes!O25=0,0,11630*1000*SER_hh_tes!O25/SER_hh_num!O25)</f>
        <v>6147.9721628616853</v>
      </c>
      <c r="P25" s="133">
        <f>IF(SER_hh_tes!P25=0,0,11630*1000*SER_hh_tes!P25/SER_hh_num!P25)</f>
        <v>6953.9647709287701</v>
      </c>
      <c r="Q25" s="133">
        <f>IF(SER_hh_tes!Q25=0,0,11630*1000*SER_hh_tes!Q25/SER_hh_num!Q25)</f>
        <v>7487.3199531181035</v>
      </c>
      <c r="R25" s="133">
        <f>IF(SER_hh_tes!R25=0,0,11630*1000*SER_hh_tes!R25/SER_hh_num!R25)</f>
        <v>6579.0991362572577</v>
      </c>
      <c r="S25" s="133">
        <f>IF(SER_hh_tes!S25=0,0,11630*1000*SER_hh_tes!S25/SER_hh_num!S25)</f>
        <v>6933.810913365237</v>
      </c>
      <c r="T25" s="133">
        <f>IF(SER_hh_tes!T25=0,0,11630*1000*SER_hh_tes!T25/SER_hh_num!T25)</f>
        <v>7046.2509501184823</v>
      </c>
      <c r="U25" s="133">
        <f>IF(SER_hh_tes!U25=0,0,11630*1000*SER_hh_tes!U25/SER_hh_num!U25)</f>
        <v>6921.3603523153188</v>
      </c>
      <c r="V25" s="133">
        <f>IF(SER_hh_tes!V25=0,0,11630*1000*SER_hh_tes!V25/SER_hh_num!V25)</f>
        <v>5928.6676693373356</v>
      </c>
      <c r="W25" s="133">
        <f>IF(SER_hh_tes!W25=0,0,11630*1000*SER_hh_tes!W25/SER_hh_num!W25)</f>
        <v>6444.4834707653636</v>
      </c>
      <c r="DA25" s="157" t="s">
        <v>436</v>
      </c>
    </row>
    <row r="26" spans="1:105" ht="12" customHeight="1" x14ac:dyDescent="0.25">
      <c r="A26" s="132" t="s">
        <v>24</v>
      </c>
      <c r="B26" s="65">
        <f>IF(SER_hh_tes!B26=0,0,11630*1000*SER_hh_tes!B26/SER_hh_num!B26)</f>
        <v>6948.9263658532536</v>
      </c>
      <c r="C26" s="65">
        <f>IF(SER_hh_tes!C26=0,0,11630*1000*SER_hh_tes!C26/SER_hh_num!C26)</f>
        <v>6786.5434052277478</v>
      </c>
      <c r="D26" s="65">
        <f>IF(SER_hh_tes!D26=0,0,11630*1000*SER_hh_tes!D26/SER_hh_num!D26)</f>
        <v>6777.3213523890181</v>
      </c>
      <c r="E26" s="65">
        <f>IF(SER_hh_tes!E26=0,0,11630*1000*SER_hh_tes!E26/SER_hh_num!E26)</f>
        <v>5877.3416994854824</v>
      </c>
      <c r="F26" s="65">
        <f>IF(SER_hh_tes!F26=0,0,11630*1000*SER_hh_tes!F26/SER_hh_num!F26)</f>
        <v>6650.967197632609</v>
      </c>
      <c r="G26" s="65">
        <f>IF(SER_hh_tes!G26=0,0,11630*1000*SER_hh_tes!G26/SER_hh_num!G26)</f>
        <v>6857.9249626539622</v>
      </c>
      <c r="H26" s="65">
        <f>IF(SER_hh_tes!H26=0,0,11630*1000*SER_hh_tes!H26/SER_hh_num!H26)</f>
        <v>6675.9640458292042</v>
      </c>
      <c r="I26" s="65">
        <f>IF(SER_hh_tes!I26=0,0,11630*1000*SER_hh_tes!I26/SER_hh_num!I26)</f>
        <v>6723.1283333975089</v>
      </c>
      <c r="J26" s="65">
        <f>IF(SER_hh_tes!J26=0,0,11630*1000*SER_hh_tes!J26/SER_hh_num!J26)</f>
        <v>6906.3008346752504</v>
      </c>
      <c r="K26" s="65">
        <f>IF(SER_hh_tes!K26=0,0,11630*1000*SER_hh_tes!K26/SER_hh_num!K26)</f>
        <v>7081.3958879302891</v>
      </c>
      <c r="L26" s="65">
        <f>IF(SER_hh_tes!L26=0,0,11630*1000*SER_hh_tes!L26/SER_hh_num!L26)</f>
        <v>6986.4247988251127</v>
      </c>
      <c r="M26" s="65">
        <f>IF(SER_hh_tes!M26=0,0,11630*1000*SER_hh_tes!M26/SER_hh_num!M26)</f>
        <v>6471.5855112714789</v>
      </c>
      <c r="N26" s="65">
        <f>IF(SER_hh_tes!N26=0,0,11630*1000*SER_hh_tes!N26/SER_hh_num!N26)</f>
        <v>6841.5921078141246</v>
      </c>
      <c r="O26" s="65">
        <f>IF(SER_hh_tes!O26=0,0,11630*1000*SER_hh_tes!O26/SER_hh_num!O26)</f>
        <v>6892.8792014091105</v>
      </c>
      <c r="P26" s="65">
        <f>IF(SER_hh_tes!P26=0,0,11630*1000*SER_hh_tes!P26/SER_hh_num!P26)</f>
        <v>6749.2044988042871</v>
      </c>
      <c r="Q26" s="65">
        <f>IF(SER_hh_tes!Q26=0,0,11630*1000*SER_hh_tes!Q26/SER_hh_num!Q26)</f>
        <v>6780.8535783997231</v>
      </c>
      <c r="R26" s="65">
        <f>IF(SER_hh_tes!R26=0,0,11630*1000*SER_hh_tes!R26/SER_hh_num!R26)</f>
        <v>7260.7829290163909</v>
      </c>
      <c r="S26" s="65">
        <f>IF(SER_hh_tes!S26=0,0,11630*1000*SER_hh_tes!S26/SER_hh_num!S26)</f>
        <v>7120.5904378513997</v>
      </c>
      <c r="T26" s="65">
        <f>IF(SER_hh_tes!T26=0,0,11630*1000*SER_hh_tes!T26/SER_hh_num!T26)</f>
        <v>6787.8852164847458</v>
      </c>
      <c r="U26" s="65">
        <f>IF(SER_hh_tes!U26=0,0,11630*1000*SER_hh_tes!U26/SER_hh_num!U26)</f>
        <v>6972.3070955242811</v>
      </c>
      <c r="V26" s="65">
        <f>IF(SER_hh_tes!V26=0,0,11630*1000*SER_hh_tes!V26/SER_hh_num!V26)</f>
        <v>5185.7767038347019</v>
      </c>
      <c r="W26" s="65">
        <f>IF(SER_hh_tes!W26=0,0,11630*1000*SER_hh_tes!W26/SER_hh_num!W26)</f>
        <v>6117.9400161837402</v>
      </c>
      <c r="DA26" s="109" t="s">
        <v>437</v>
      </c>
    </row>
    <row r="27" spans="1:105" ht="12" customHeight="1" x14ac:dyDescent="0.25">
      <c r="A27" s="145" t="s">
        <v>86</v>
      </c>
      <c r="B27" s="146">
        <f>IF(SER_hh_tes!B27=0,0,11630*1000*SER_hh_tes!B27/SER_hh_num!B19)</f>
        <v>50.166986130644204</v>
      </c>
      <c r="C27" s="146">
        <f>IF(SER_hh_tes!C27=0,0,11630*1000*SER_hh_tes!C27/SER_hh_num!C19)</f>
        <v>48.558191956698863</v>
      </c>
      <c r="D27" s="146">
        <f>IF(SER_hh_tes!D27=0,0,11630*1000*SER_hh_tes!D27/SER_hh_num!D19)</f>
        <v>53.519680561080136</v>
      </c>
      <c r="E27" s="146">
        <f>IF(SER_hh_tes!E27=0,0,11630*1000*SER_hh_tes!E27/SER_hh_num!E19)</f>
        <v>56.934120236822338</v>
      </c>
      <c r="F27" s="146">
        <f>IF(SER_hh_tes!F27=0,0,11630*1000*SER_hh_tes!F27/SER_hh_num!F19)</f>
        <v>52.619175786102765</v>
      </c>
      <c r="G27" s="146">
        <f>IF(SER_hh_tes!G27=0,0,11630*1000*SER_hh_tes!G27/SER_hh_num!G19)</f>
        <v>58.841548254267195</v>
      </c>
      <c r="H27" s="146">
        <f>IF(SER_hh_tes!H27=0,0,11630*1000*SER_hh_tes!H27/SER_hh_num!H19)</f>
        <v>62.856532632756647</v>
      </c>
      <c r="I27" s="146">
        <f>IF(SER_hh_tes!I27=0,0,11630*1000*SER_hh_tes!I27/SER_hh_num!I19)</f>
        <v>66.201884722555747</v>
      </c>
      <c r="J27" s="146">
        <f>IF(SER_hh_tes!J27=0,0,11630*1000*SER_hh_tes!J27/SER_hh_num!J19)</f>
        <v>70.619138997443656</v>
      </c>
      <c r="K27" s="146">
        <f>IF(SER_hh_tes!K27=0,0,11630*1000*SER_hh_tes!K27/SER_hh_num!K19)</f>
        <v>78.945266502271338</v>
      </c>
      <c r="L27" s="146">
        <f>IF(SER_hh_tes!L27=0,0,11630*1000*SER_hh_tes!L27/SER_hh_num!L19)</f>
        <v>79.916146465880047</v>
      </c>
      <c r="M27" s="146">
        <f>IF(SER_hh_tes!M27=0,0,11630*1000*SER_hh_tes!M27/SER_hh_num!M19)</f>
        <v>87.021923471810794</v>
      </c>
      <c r="N27" s="146">
        <f>IF(SER_hh_tes!N27=0,0,11630*1000*SER_hh_tes!N27/SER_hh_num!N19)</f>
        <v>86.251144524459846</v>
      </c>
      <c r="O27" s="146">
        <f>IF(SER_hh_tes!O27=0,0,11630*1000*SER_hh_tes!O27/SER_hh_num!O19)</f>
        <v>83.67594947132612</v>
      </c>
      <c r="P27" s="146">
        <f>IF(SER_hh_tes!P27=0,0,11630*1000*SER_hh_tes!P27/SER_hh_num!P19)</f>
        <v>86.77786241291885</v>
      </c>
      <c r="Q27" s="146">
        <f>IF(SER_hh_tes!Q27=0,0,11630*1000*SER_hh_tes!Q27/SER_hh_num!Q19)</f>
        <v>89.688981640969587</v>
      </c>
      <c r="R27" s="146">
        <f>IF(SER_hh_tes!R27=0,0,11630*1000*SER_hh_tes!R27/SER_hh_num!R19)</f>
        <v>86.960301624714077</v>
      </c>
      <c r="S27" s="146">
        <f>IF(SER_hh_tes!S27=0,0,11630*1000*SER_hh_tes!S27/SER_hh_num!S19)</f>
        <v>86.642993824878772</v>
      </c>
      <c r="T27" s="146">
        <f>IF(SER_hh_tes!T27=0,0,11630*1000*SER_hh_tes!T27/SER_hh_num!T19)</f>
        <v>96.105827114663398</v>
      </c>
      <c r="U27" s="146">
        <f>IF(SER_hh_tes!U27=0,0,11630*1000*SER_hh_tes!U27/SER_hh_num!U19)</f>
        <v>90.495346021094008</v>
      </c>
      <c r="V27" s="146">
        <f>IF(SER_hh_tes!V27=0,0,11630*1000*SER_hh_tes!V27/SER_hh_num!V19)</f>
        <v>93.598460329168546</v>
      </c>
      <c r="W27" s="146">
        <f>IF(SER_hh_tes!W27=0,0,11630*1000*SER_hh_tes!W27/SER_hh_num!W19)</f>
        <v>88.312742924988854</v>
      </c>
      <c r="DA27" s="159" t="s">
        <v>438</v>
      </c>
    </row>
    <row r="28" spans="1:105" ht="12" customHeight="1" x14ac:dyDescent="0.25">
      <c r="A28" s="78" t="s">
        <v>85</v>
      </c>
      <c r="B28" s="147">
        <f>IF(SER_hh_tes!B27=0,0,11630*1000*SER_hh_tes!B27/SER_hh_num!B27)</f>
        <v>3975.7219632528759</v>
      </c>
      <c r="C28" s="147">
        <f>IF(SER_hh_tes!C27=0,0,11630*1000*SER_hh_tes!C27/SER_hh_num!C27)</f>
        <v>4047.4034913080773</v>
      </c>
      <c r="D28" s="147">
        <f>IF(SER_hh_tes!D27=0,0,11630*1000*SER_hh_tes!D27/SER_hh_num!D27)</f>
        <v>3955.2090001736506</v>
      </c>
      <c r="E28" s="147">
        <f>IF(SER_hh_tes!E27=0,0,11630*1000*SER_hh_tes!E27/SER_hh_num!E27)</f>
        <v>4049.2485774182542</v>
      </c>
      <c r="F28" s="147">
        <f>IF(SER_hh_tes!F27=0,0,11630*1000*SER_hh_tes!F27/SER_hh_num!F27)</f>
        <v>3801.4311173330293</v>
      </c>
      <c r="G28" s="147">
        <f>IF(SER_hh_tes!G27=0,0,11630*1000*SER_hh_tes!G27/SER_hh_num!G27)</f>
        <v>3847.7292954160189</v>
      </c>
      <c r="H28" s="147">
        <f>IF(SER_hh_tes!H27=0,0,11630*1000*SER_hh_tes!H27/SER_hh_num!H27)</f>
        <v>3942.6644541115675</v>
      </c>
      <c r="I28" s="147">
        <f>IF(SER_hh_tes!I27=0,0,11630*1000*SER_hh_tes!I27/SER_hh_num!I27)</f>
        <v>3549.1795210401856</v>
      </c>
      <c r="J28" s="147">
        <f>IF(SER_hh_tes!J27=0,0,11630*1000*SER_hh_tes!J27/SER_hh_num!J27)</f>
        <v>3937.4658930083988</v>
      </c>
      <c r="K28" s="147">
        <f>IF(SER_hh_tes!K27=0,0,11630*1000*SER_hh_tes!K27/SER_hh_num!K27)</f>
        <v>3945.3038467748565</v>
      </c>
      <c r="L28" s="147">
        <f>IF(SER_hh_tes!L27=0,0,11630*1000*SER_hh_tes!L27/SER_hh_num!L27)</f>
        <v>3921.6280106388131</v>
      </c>
      <c r="M28" s="147">
        <f>IF(SER_hh_tes!M27=0,0,11630*1000*SER_hh_tes!M27/SER_hh_num!M27)</f>
        <v>3757.7062543084635</v>
      </c>
      <c r="N28" s="147">
        <f>IF(SER_hh_tes!N27=0,0,11630*1000*SER_hh_tes!N27/SER_hh_num!N27)</f>
        <v>3784.4331995828888</v>
      </c>
      <c r="O28" s="147">
        <f>IF(SER_hh_tes!O27=0,0,11630*1000*SER_hh_tes!O27/SER_hh_num!O27)</f>
        <v>3570.6161313667953</v>
      </c>
      <c r="P28" s="147">
        <f>IF(SER_hh_tes!P27=0,0,11630*1000*SER_hh_tes!P27/SER_hh_num!P27)</f>
        <v>4106.2865379847499</v>
      </c>
      <c r="Q28" s="147">
        <f>IF(SER_hh_tes!Q27=0,0,11630*1000*SER_hh_tes!Q27/SER_hh_num!Q27)</f>
        <v>4110.0976058455535</v>
      </c>
      <c r="R28" s="147">
        <f>IF(SER_hh_tes!R27=0,0,11630*1000*SER_hh_tes!R27/SER_hh_num!R27)</f>
        <v>4010.2905008549005</v>
      </c>
      <c r="S28" s="147">
        <f>IF(SER_hh_tes!S27=0,0,11630*1000*SER_hh_tes!S27/SER_hh_num!S27)</f>
        <v>3826.7627443829047</v>
      </c>
      <c r="T28" s="147">
        <f>IF(SER_hh_tes!T27=0,0,11630*1000*SER_hh_tes!T27/SER_hh_num!T27)</f>
        <v>4044.8260731122473</v>
      </c>
      <c r="U28" s="147">
        <f>IF(SER_hh_tes!U27=0,0,11630*1000*SER_hh_tes!U27/SER_hh_num!U27)</f>
        <v>3950.2338924767341</v>
      </c>
      <c r="V28" s="147">
        <f>IF(SER_hh_tes!V27=0,0,11630*1000*SER_hh_tes!V27/SER_hh_num!V27)</f>
        <v>3654.5618762746267</v>
      </c>
      <c r="W28" s="147">
        <f>IF(SER_hh_tes!W27=0,0,11630*1000*SER_hh_tes!W27/SER_hh_num!W27)</f>
        <v>3459.9921431477687</v>
      </c>
      <c r="DA28" s="160"/>
    </row>
    <row r="29" spans="1:105" ht="12.95" customHeight="1" x14ac:dyDescent="0.25">
      <c r="A29" s="130" t="s">
        <v>34</v>
      </c>
      <c r="B29" s="131">
        <f>IF(SER_hh_tes!B29=0,0,11630*1000*SER_hh_tes!B29/SER_hh_num!B29)</f>
        <v>6954.7229722111815</v>
      </c>
      <c r="C29" s="131">
        <f>IF(SER_hh_tes!C29=0,0,11630*1000*SER_hh_tes!C29/SER_hh_num!C29)</f>
        <v>6996.2214418098929</v>
      </c>
      <c r="D29" s="131">
        <f>IF(SER_hh_tes!D29=0,0,11630*1000*SER_hh_tes!D29/SER_hh_num!D29)</f>
        <v>7024.2195804723369</v>
      </c>
      <c r="E29" s="131">
        <f>IF(SER_hh_tes!E29=0,0,11630*1000*SER_hh_tes!E29/SER_hh_num!E29)</f>
        <v>7074.5644246478932</v>
      </c>
      <c r="F29" s="131">
        <f>IF(SER_hh_tes!F29=0,0,11630*1000*SER_hh_tes!F29/SER_hh_num!F29)</f>
        <v>7058.2587420125301</v>
      </c>
      <c r="G29" s="131">
        <f>IF(SER_hh_tes!G29=0,0,11630*1000*SER_hh_tes!G29/SER_hh_num!G29)</f>
        <v>7142.4073220594037</v>
      </c>
      <c r="H29" s="131">
        <f>IF(SER_hh_tes!H29=0,0,11630*1000*SER_hh_tes!H29/SER_hh_num!H29)</f>
        <v>7056.7084158436382</v>
      </c>
      <c r="I29" s="131">
        <f>IF(SER_hh_tes!I29=0,0,11630*1000*SER_hh_tes!I29/SER_hh_num!I29)</f>
        <v>7041.7944883415903</v>
      </c>
      <c r="J29" s="131">
        <f>IF(SER_hh_tes!J29=0,0,11630*1000*SER_hh_tes!J29/SER_hh_num!J29)</f>
        <v>7101.7768644723774</v>
      </c>
      <c r="K29" s="131">
        <f>IF(SER_hh_tes!K29=0,0,11630*1000*SER_hh_tes!K29/SER_hh_num!K29)</f>
        <v>7195.2026877090148</v>
      </c>
      <c r="L29" s="131">
        <f>IF(SER_hh_tes!L29=0,0,11630*1000*SER_hh_tes!L29/SER_hh_num!L29)</f>
        <v>7197.3593401156568</v>
      </c>
      <c r="M29" s="131">
        <f>IF(SER_hh_tes!M29=0,0,11630*1000*SER_hh_tes!M29/SER_hh_num!M29)</f>
        <v>7227.8833128716224</v>
      </c>
      <c r="N29" s="131">
        <f>IF(SER_hh_tes!N29=0,0,11630*1000*SER_hh_tes!N29/SER_hh_num!N29)</f>
        <v>7225.7761917154958</v>
      </c>
      <c r="O29" s="131">
        <f>IF(SER_hh_tes!O29=0,0,11630*1000*SER_hh_tes!O29/SER_hh_num!O29)</f>
        <v>7393.3429946673887</v>
      </c>
      <c r="P29" s="131">
        <f>IF(SER_hh_tes!P29=0,0,11630*1000*SER_hh_tes!P29/SER_hh_num!P29)</f>
        <v>7425.6222582861974</v>
      </c>
      <c r="Q29" s="131">
        <f>IF(SER_hh_tes!Q29=0,0,11630*1000*SER_hh_tes!Q29/SER_hh_num!Q29)</f>
        <v>7306.3470256398468</v>
      </c>
      <c r="R29" s="131">
        <f>IF(SER_hh_tes!R29=0,0,11630*1000*SER_hh_tes!R29/SER_hh_num!R29)</f>
        <v>7332.2902921890018</v>
      </c>
      <c r="S29" s="131">
        <f>IF(SER_hh_tes!S29=0,0,11630*1000*SER_hh_tes!S29/SER_hh_num!S29)</f>
        <v>7456.1113361583157</v>
      </c>
      <c r="T29" s="131">
        <f>IF(SER_hh_tes!T29=0,0,11630*1000*SER_hh_tes!T29/SER_hh_num!T29)</f>
        <v>7299.1291706479651</v>
      </c>
      <c r="U29" s="131">
        <f>IF(SER_hh_tes!U29=0,0,11630*1000*SER_hh_tes!U29/SER_hh_num!U29)</f>
        <v>7328.2260198507511</v>
      </c>
      <c r="V29" s="131">
        <f>IF(SER_hh_tes!V29=0,0,11630*1000*SER_hh_tes!V29/SER_hh_num!V29)</f>
        <v>6883.3122298399403</v>
      </c>
      <c r="W29" s="131">
        <f>IF(SER_hh_tes!W29=0,0,11630*1000*SER_hh_tes!W29/SER_hh_num!W29)</f>
        <v>7124.1308454161208</v>
      </c>
      <c r="DA29" s="156" t="s">
        <v>439</v>
      </c>
    </row>
    <row r="30" spans="1:105" ht="12" customHeight="1" x14ac:dyDescent="0.25">
      <c r="A30" s="132" t="s">
        <v>52</v>
      </c>
      <c r="B30" s="133">
        <f>IF(SER_hh_tes!B30=0,0,11630*1000*SER_hh_tes!B30/SER_hh_num!B30)</f>
        <v>7418.225795346937</v>
      </c>
      <c r="C30" s="133">
        <f>IF(SER_hh_tes!C30=0,0,11630*1000*SER_hh_tes!C30/SER_hh_num!C30)</f>
        <v>7070.4950091001956</v>
      </c>
      <c r="D30" s="133">
        <f>IF(SER_hh_tes!D30=0,0,11630*1000*SER_hh_tes!D30/SER_hh_num!D30)</f>
        <v>4722.2186070910493</v>
      </c>
      <c r="E30" s="133">
        <f>IF(SER_hh_tes!E30=0,0,11630*1000*SER_hh_tes!E30/SER_hh_num!E30)</f>
        <v>8054.5863036245055</v>
      </c>
      <c r="F30" s="133">
        <f>IF(SER_hh_tes!F30=0,0,11630*1000*SER_hh_tes!F30/SER_hh_num!F30)</f>
        <v>6352.0130718688224</v>
      </c>
      <c r="G30" s="133">
        <f>IF(SER_hh_tes!G30=0,0,11630*1000*SER_hh_tes!G30/SER_hh_num!G30)</f>
        <v>9580.8900307607109</v>
      </c>
      <c r="H30" s="133">
        <f>IF(SER_hh_tes!H30=0,0,11630*1000*SER_hh_tes!H30/SER_hh_num!H30)</f>
        <v>6697.6984417154099</v>
      </c>
      <c r="I30" s="133">
        <f>IF(SER_hh_tes!I30=0,0,11630*1000*SER_hh_tes!I30/SER_hh_num!I30)</f>
        <v>6352.7979560090034</v>
      </c>
      <c r="J30" s="133">
        <f>IF(SER_hh_tes!J30=0,0,11630*1000*SER_hh_tes!J30/SER_hh_num!J30)</f>
        <v>7589.6751705933693</v>
      </c>
      <c r="K30" s="133">
        <f>IF(SER_hh_tes!K30=0,0,11630*1000*SER_hh_tes!K30/SER_hh_num!K30)</f>
        <v>7087.4882295067082</v>
      </c>
      <c r="L30" s="133">
        <f>IF(SER_hh_tes!L30=0,0,11630*1000*SER_hh_tes!L30/SER_hh_num!L30)</f>
        <v>6240.4111650427021</v>
      </c>
      <c r="M30" s="133">
        <f>IF(SER_hh_tes!M30=0,0,11630*1000*SER_hh_tes!M30/SER_hh_num!M30)</f>
        <v>6207.6121576439082</v>
      </c>
      <c r="N30" s="133">
        <f>IF(SER_hh_tes!N30=0,0,11630*1000*SER_hh_tes!N30/SER_hh_num!N30)</f>
        <v>6698.551468440829</v>
      </c>
      <c r="O30" s="133">
        <f>IF(SER_hh_tes!O30=0,0,11630*1000*SER_hh_tes!O30/SER_hh_num!O30)</f>
        <v>8659.1086130847907</v>
      </c>
      <c r="P30" s="133">
        <f>IF(SER_hh_tes!P30=0,0,11630*1000*SER_hh_tes!P30/SER_hh_num!P30)</f>
        <v>7370.3910500029751</v>
      </c>
      <c r="Q30" s="133">
        <f>IF(SER_hh_tes!Q30=0,0,11630*1000*SER_hh_tes!Q30/SER_hh_num!Q30)</f>
        <v>6371.0254884182077</v>
      </c>
      <c r="R30" s="133">
        <f>IF(SER_hh_tes!R30=0,0,11630*1000*SER_hh_tes!R30/SER_hh_num!R30)</f>
        <v>9182.2550658270429</v>
      </c>
      <c r="S30" s="133">
        <f>IF(SER_hh_tes!S30=0,0,11630*1000*SER_hh_tes!S30/SER_hh_num!S30)</f>
        <v>7025.9779240562038</v>
      </c>
      <c r="T30" s="133">
        <f>IF(SER_hh_tes!T30=0,0,11630*1000*SER_hh_tes!T30/SER_hh_num!T30)</f>
        <v>5703.7395552119215</v>
      </c>
      <c r="U30" s="133">
        <f>IF(SER_hh_tes!U30=0,0,11630*1000*SER_hh_tes!U30/SER_hh_num!U30)</f>
        <v>7238.2442596509427</v>
      </c>
      <c r="V30" s="133">
        <f>IF(SER_hh_tes!V30=0,0,11630*1000*SER_hh_tes!V30/SER_hh_num!V30)</f>
        <v>7335.4767745719701</v>
      </c>
      <c r="W30" s="133">
        <f>IF(SER_hh_tes!W30=0,0,11630*1000*SER_hh_tes!W30/SER_hh_num!W30)</f>
        <v>6544.7646501599256</v>
      </c>
      <c r="DA30" s="157" t="s">
        <v>440</v>
      </c>
    </row>
    <row r="31" spans="1:105" ht="12" customHeight="1" x14ac:dyDescent="0.25">
      <c r="A31" s="132" t="s">
        <v>153</v>
      </c>
      <c r="B31" s="133">
        <f>IF(SER_hh_tes!B31=0,0,11630*1000*SER_hh_tes!B31/SER_hh_num!B31)</f>
        <v>7024.9099066131485</v>
      </c>
      <c r="C31" s="133">
        <f>IF(SER_hh_tes!C31=0,0,11630*1000*SER_hh_tes!C31/SER_hh_num!C31)</f>
        <v>6882.5094651701138</v>
      </c>
      <c r="D31" s="133">
        <f>IF(SER_hh_tes!D31=0,0,11630*1000*SER_hh_tes!D31/SER_hh_num!D31)</f>
        <v>7175.3202746671777</v>
      </c>
      <c r="E31" s="133">
        <f>IF(SER_hh_tes!E31=0,0,11630*1000*SER_hh_tes!E31/SER_hh_num!E31)</f>
        <v>7112.3045913755241</v>
      </c>
      <c r="F31" s="133">
        <f>IF(SER_hh_tes!F31=0,0,11630*1000*SER_hh_tes!F31/SER_hh_num!F31)</f>
        <v>7213.2105683022555</v>
      </c>
      <c r="G31" s="133">
        <f>IF(SER_hh_tes!G31=0,0,11630*1000*SER_hh_tes!G31/SER_hh_num!G31)</f>
        <v>6992.4297084228419</v>
      </c>
      <c r="H31" s="133">
        <f>IF(SER_hh_tes!H31=0,0,11630*1000*SER_hh_tes!H31/SER_hh_num!H31)</f>
        <v>7141.7806939232551</v>
      </c>
      <c r="I31" s="133">
        <f>IF(SER_hh_tes!I31=0,0,11630*1000*SER_hh_tes!I31/SER_hh_num!I31)</f>
        <v>7008.7663224596654</v>
      </c>
      <c r="J31" s="133">
        <f>IF(SER_hh_tes!J31=0,0,11630*1000*SER_hh_tes!J31/SER_hh_num!J31)</f>
        <v>7116.8271695551239</v>
      </c>
      <c r="K31" s="133">
        <f>IF(SER_hh_tes!K31=0,0,11630*1000*SER_hh_tes!K31/SER_hh_num!K31)</f>
        <v>7237.4617637742849</v>
      </c>
      <c r="L31" s="133">
        <f>IF(SER_hh_tes!L31=0,0,11630*1000*SER_hh_tes!L31/SER_hh_num!L31)</f>
        <v>7169.6312618969359</v>
      </c>
      <c r="M31" s="133">
        <f>IF(SER_hh_tes!M31=0,0,11630*1000*SER_hh_tes!M31/SER_hh_num!M31)</f>
        <v>7098.21843282585</v>
      </c>
      <c r="N31" s="133">
        <f>IF(SER_hh_tes!N31=0,0,11630*1000*SER_hh_tes!N31/SER_hh_num!N31)</f>
        <v>6963.6030081443778</v>
      </c>
      <c r="O31" s="133">
        <f>IF(SER_hh_tes!O31=0,0,11630*1000*SER_hh_tes!O31/SER_hh_num!O31)</f>
        <v>6753.0895614856363</v>
      </c>
      <c r="P31" s="133">
        <f>IF(SER_hh_tes!P31=0,0,11630*1000*SER_hh_tes!P31/SER_hh_num!P31)</f>
        <v>8220.9136236134855</v>
      </c>
      <c r="Q31" s="133">
        <f>IF(SER_hh_tes!Q31=0,0,11630*1000*SER_hh_tes!Q31/SER_hh_num!Q31)</f>
        <v>7435.8452314582</v>
      </c>
      <c r="R31" s="133">
        <f>IF(SER_hh_tes!R31=0,0,11630*1000*SER_hh_tes!R31/SER_hh_num!R31)</f>
        <v>6953.9622813300384</v>
      </c>
      <c r="S31" s="133">
        <f>IF(SER_hh_tes!S31=0,0,11630*1000*SER_hh_tes!S31/SER_hh_num!S31)</f>
        <v>7123.9188834965789</v>
      </c>
      <c r="T31" s="133">
        <f>IF(SER_hh_tes!T31=0,0,11630*1000*SER_hh_tes!T31/SER_hh_num!T31)</f>
        <v>7548.1107303967174</v>
      </c>
      <c r="U31" s="133">
        <f>IF(SER_hh_tes!U31=0,0,11630*1000*SER_hh_tes!U31/SER_hh_num!U31)</f>
        <v>7891.4959394876532</v>
      </c>
      <c r="V31" s="133">
        <f>IF(SER_hh_tes!V31=0,0,11630*1000*SER_hh_tes!V31/SER_hh_num!V31)</f>
        <v>6491.6502879784457</v>
      </c>
      <c r="W31" s="133">
        <f>IF(SER_hh_tes!W31=0,0,11630*1000*SER_hh_tes!W31/SER_hh_num!W31)</f>
        <v>6478.3669077374552</v>
      </c>
      <c r="DA31" s="157" t="s">
        <v>441</v>
      </c>
    </row>
    <row r="32" spans="1:105" ht="12" customHeight="1" x14ac:dyDescent="0.25">
      <c r="A32" s="132" t="s">
        <v>128</v>
      </c>
      <c r="B32" s="133">
        <f>IF(SER_hh_tes!B32=0,0,11630*1000*SER_hh_tes!B32/SER_hh_num!B32)</f>
        <v>0</v>
      </c>
      <c r="C32" s="133">
        <f>IF(SER_hh_tes!C32=0,0,11630*1000*SER_hh_tes!C32/SER_hh_num!C32)</f>
        <v>0</v>
      </c>
      <c r="D32" s="133">
        <f>IF(SER_hh_tes!D32=0,0,11630*1000*SER_hh_tes!D32/SER_hh_num!D32)</f>
        <v>0</v>
      </c>
      <c r="E32" s="133">
        <f>IF(SER_hh_tes!E32=0,0,11630*1000*SER_hh_tes!E32/SER_hh_num!E32)</f>
        <v>9935.1757042267145</v>
      </c>
      <c r="F32" s="133">
        <f>IF(SER_hh_tes!F32=0,0,11630*1000*SER_hh_tes!F32/SER_hh_num!F32)</f>
        <v>7552.2554845722225</v>
      </c>
      <c r="G32" s="133">
        <f>IF(SER_hh_tes!G32=0,0,11630*1000*SER_hh_tes!G32/SER_hh_num!G32)</f>
        <v>7336.5406286839334</v>
      </c>
      <c r="H32" s="133">
        <f>IF(SER_hh_tes!H32=0,0,11630*1000*SER_hh_tes!H32/SER_hh_num!H32)</f>
        <v>7154.3928995055203</v>
      </c>
      <c r="I32" s="133">
        <f>IF(SER_hh_tes!I32=0,0,11630*1000*SER_hh_tes!I32/SER_hh_num!I32)</f>
        <v>6928.9679730926164</v>
      </c>
      <c r="J32" s="133">
        <f>IF(SER_hh_tes!J32=0,0,11630*1000*SER_hh_tes!J32/SER_hh_num!J32)</f>
        <v>6603.5179128385698</v>
      </c>
      <c r="K32" s="133">
        <f>IF(SER_hh_tes!K32=0,0,11630*1000*SER_hh_tes!K32/SER_hh_num!K32)</f>
        <v>7369.8063171355298</v>
      </c>
      <c r="L32" s="133">
        <f>IF(SER_hh_tes!L32=0,0,11630*1000*SER_hh_tes!L32/SER_hh_num!L32)</f>
        <v>7446.2717683267601</v>
      </c>
      <c r="M32" s="133">
        <f>IF(SER_hh_tes!M32=0,0,11630*1000*SER_hh_tes!M32/SER_hh_num!M32)</f>
        <v>7105.6764234017555</v>
      </c>
      <c r="N32" s="133">
        <f>IF(SER_hh_tes!N32=0,0,11630*1000*SER_hh_tes!N32/SER_hh_num!N32)</f>
        <v>7416.4025034895803</v>
      </c>
      <c r="O32" s="133">
        <f>IF(SER_hh_tes!O32=0,0,11630*1000*SER_hh_tes!O32/SER_hh_num!O32)</f>
        <v>7435.6037541787528</v>
      </c>
      <c r="P32" s="133">
        <f>IF(SER_hh_tes!P32=0,0,11630*1000*SER_hh_tes!P32/SER_hh_num!P32)</f>
        <v>7445.4968846784104</v>
      </c>
      <c r="Q32" s="133">
        <f>IF(SER_hh_tes!Q32=0,0,11630*1000*SER_hh_tes!Q32/SER_hh_num!Q32)</f>
        <v>7555.6119913973098</v>
      </c>
      <c r="R32" s="133">
        <f>IF(SER_hh_tes!R32=0,0,11630*1000*SER_hh_tes!R32/SER_hh_num!R32)</f>
        <v>7173.0080187983613</v>
      </c>
      <c r="S32" s="133">
        <f>IF(SER_hh_tes!S32=0,0,11630*1000*SER_hh_tes!S32/SER_hh_num!S32)</f>
        <v>7384.4972677266569</v>
      </c>
      <c r="T32" s="133">
        <f>IF(SER_hh_tes!T32=0,0,11630*1000*SER_hh_tes!T32/SER_hh_num!T32)</f>
        <v>7669.2311986728173</v>
      </c>
      <c r="U32" s="133">
        <f>IF(SER_hh_tes!U32=0,0,11630*1000*SER_hh_tes!U32/SER_hh_num!U32)</f>
        <v>7647.0971995442897</v>
      </c>
      <c r="V32" s="133">
        <f>IF(SER_hh_tes!V32=0,0,11630*1000*SER_hh_tes!V32/SER_hh_num!V32)</f>
        <v>6448.6663744495454</v>
      </c>
      <c r="W32" s="133">
        <f>IF(SER_hh_tes!W32=0,0,11630*1000*SER_hh_tes!W32/SER_hh_num!W32)</f>
        <v>7025.8474618109431</v>
      </c>
      <c r="DA32" s="157" t="s">
        <v>442</v>
      </c>
    </row>
    <row r="33" spans="1:105" ht="12" customHeight="1" x14ac:dyDescent="0.25">
      <c r="A33" s="62" t="s">
        <v>24</v>
      </c>
      <c r="B33" s="68">
        <f>IF(SER_hh_tes!B33=0,0,11630*1000*SER_hh_tes!B33/SER_hh_num!B33)</f>
        <v>6772.8490587231363</v>
      </c>
      <c r="C33" s="68">
        <f>IF(SER_hh_tes!C33=0,0,11630*1000*SER_hh_tes!C33/SER_hh_num!C33)</f>
        <v>7178.2088752326017</v>
      </c>
      <c r="D33" s="68">
        <f>IF(SER_hh_tes!D33=0,0,11630*1000*SER_hh_tes!D33/SER_hh_num!D33)</f>
        <v>7127.2403977727408</v>
      </c>
      <c r="E33" s="68">
        <f>IF(SER_hh_tes!E33=0,0,11630*1000*SER_hh_tes!E33/SER_hh_num!E33)</f>
        <v>6781.6011155894594</v>
      </c>
      <c r="F33" s="68">
        <f>IF(SER_hh_tes!F33=0,0,11630*1000*SER_hh_tes!F33/SER_hh_num!F33)</f>
        <v>6960.373737038557</v>
      </c>
      <c r="G33" s="68">
        <f>IF(SER_hh_tes!G33=0,0,11630*1000*SER_hh_tes!G33/SER_hh_num!G33)</f>
        <v>6745.1984263331387</v>
      </c>
      <c r="H33" s="68">
        <f>IF(SER_hh_tes!H33=0,0,11630*1000*SER_hh_tes!H33/SER_hh_num!H33)</f>
        <v>7010.6695792683277</v>
      </c>
      <c r="I33" s="68">
        <f>IF(SER_hh_tes!I33=0,0,11630*1000*SER_hh_tes!I33/SER_hh_num!I33)</f>
        <v>7243.3886118471901</v>
      </c>
      <c r="J33" s="68">
        <f>IF(SER_hh_tes!J33=0,0,11630*1000*SER_hh_tes!J33/SER_hh_num!J33)</f>
        <v>6986.4264625146143</v>
      </c>
      <c r="K33" s="68">
        <f>IF(SER_hh_tes!K33=0,0,11630*1000*SER_hh_tes!K33/SER_hh_num!K33)</f>
        <v>7161.7252854708595</v>
      </c>
      <c r="L33" s="68">
        <f>IF(SER_hh_tes!L33=0,0,11630*1000*SER_hh_tes!L33/SER_hh_num!L33)</f>
        <v>7392.6708861290435</v>
      </c>
      <c r="M33" s="68">
        <f>IF(SER_hh_tes!M33=0,0,11630*1000*SER_hh_tes!M33/SER_hh_num!M33)</f>
        <v>7534.3168581625223</v>
      </c>
      <c r="N33" s="68">
        <f>IF(SER_hh_tes!N33=0,0,11630*1000*SER_hh_tes!N33/SER_hh_num!N33)</f>
        <v>7597.7086579606603</v>
      </c>
      <c r="O33" s="68">
        <f>IF(SER_hh_tes!O33=0,0,11630*1000*SER_hh_tes!O33/SER_hh_num!O33)</f>
        <v>7914.9847335038903</v>
      </c>
      <c r="P33" s="68">
        <f>IF(SER_hh_tes!P33=0,0,11630*1000*SER_hh_tes!P33/SER_hh_num!P33)</f>
        <v>6269.3835993812199</v>
      </c>
      <c r="Q33" s="68">
        <f>IF(SER_hh_tes!Q33=0,0,11630*1000*SER_hh_tes!Q33/SER_hh_num!Q33)</f>
        <v>7284.2249444066028</v>
      </c>
      <c r="R33" s="68">
        <f>IF(SER_hh_tes!R33=0,0,11630*1000*SER_hh_tes!R33/SER_hh_num!R33)</f>
        <v>7612.2412286908166</v>
      </c>
      <c r="S33" s="68">
        <f>IF(SER_hh_tes!S33=0,0,11630*1000*SER_hh_tes!S33/SER_hh_num!S33)</f>
        <v>8124.105242544987</v>
      </c>
      <c r="T33" s="68">
        <f>IF(SER_hh_tes!T33=0,0,11630*1000*SER_hh_tes!T33/SER_hh_num!T33)</f>
        <v>6976.7576594018092</v>
      </c>
      <c r="U33" s="68">
        <f>IF(SER_hh_tes!U33=0,0,11630*1000*SER_hh_tes!U33/SER_hh_num!U33)</f>
        <v>5988.6846791420267</v>
      </c>
      <c r="V33" s="68">
        <f>IF(SER_hh_tes!V33=0,0,11630*1000*SER_hh_tes!V33/SER_hh_num!V33)</f>
        <v>7781.5304795067905</v>
      </c>
      <c r="W33" s="68">
        <f>IF(SER_hh_tes!W33=0,0,11630*1000*SER_hh_tes!W33/SER_hh_num!W33)</f>
        <v>8736.9617982579839</v>
      </c>
      <c r="DA33" s="111" t="s">
        <v>443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theme="6" tint="0.39997558519241921"/>
    <pageSetUpPr fitToPage="1"/>
  </sheetPr>
  <dimension ref="A1:DA33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2" customHeight="1" x14ac:dyDescent="0.25"/>
  <cols>
    <col min="1" max="1" width="40.7109375" style="1" customWidth="1"/>
    <col min="2" max="23" width="10.7109375" style="1" customWidth="1"/>
    <col min="24" max="103" width="9.140625" style="1" hidden="1" customWidth="1"/>
    <col min="104" max="104" width="2.7109375" style="1" customWidth="1"/>
    <col min="105" max="105" width="10.7109375" style="118" customWidth="1"/>
    <col min="106" max="16384" width="9.140625" style="1"/>
  </cols>
  <sheetData>
    <row r="1" spans="1:105" ht="12.95" customHeight="1" x14ac:dyDescent="0.25">
      <c r="A1" s="28" t="s">
        <v>444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156</v>
      </c>
    </row>
    <row r="2" spans="1:105" s="2" customFormat="1" ht="12" customHeight="1" x14ac:dyDescent="0.25">
      <c r="DA2" s="7"/>
    </row>
    <row r="3" spans="1:105" ht="12.95" customHeight="1" x14ac:dyDescent="0.25">
      <c r="A3" s="124" t="s">
        <v>89</v>
      </c>
      <c r="B3" s="126">
        <f>IF(SER_hh_emi!B3=0,0,1000000*SER_hh_emi!B3/SER_hh_num!B3)</f>
        <v>16038.67470779866</v>
      </c>
      <c r="C3" s="126">
        <f>IF(SER_hh_emi!C3=0,0,1000000*SER_hh_emi!C3/SER_hh_num!C3)</f>
        <v>17259.239725730728</v>
      </c>
      <c r="D3" s="126">
        <f>IF(SER_hh_emi!D3=0,0,1000000*SER_hh_emi!D3/SER_hh_num!D3)</f>
        <v>16078.913764962484</v>
      </c>
      <c r="E3" s="126">
        <f>IF(SER_hh_emi!E3=0,0,1000000*SER_hh_emi!E3/SER_hh_num!E3)</f>
        <v>15558.426857905002</v>
      </c>
      <c r="F3" s="126">
        <f>IF(SER_hh_emi!F3=0,0,1000000*SER_hh_emi!F3/SER_hh_num!F3)</f>
        <v>14611.638774413666</v>
      </c>
      <c r="G3" s="126">
        <f>IF(SER_hh_emi!G3=0,0,1000000*SER_hh_emi!G3/SER_hh_num!G3)</f>
        <v>14187.368937353311</v>
      </c>
      <c r="H3" s="126">
        <f>IF(SER_hh_emi!H3=0,0,1000000*SER_hh_emi!H3/SER_hh_num!H3)</f>
        <v>15685.20804104647</v>
      </c>
      <c r="I3" s="126">
        <f>IF(SER_hh_emi!I3=0,0,1000000*SER_hh_emi!I3/SER_hh_num!I3)</f>
        <v>11761.740099285389</v>
      </c>
      <c r="J3" s="126">
        <f>IF(SER_hh_emi!J3=0,0,1000000*SER_hh_emi!J3/SER_hh_num!J3)</f>
        <v>13532.920891498148</v>
      </c>
      <c r="K3" s="126">
        <f>IF(SER_hh_emi!K3=0,0,1000000*SER_hh_emi!K3/SER_hh_num!K3)</f>
        <v>12473.083480290552</v>
      </c>
      <c r="L3" s="126">
        <f>IF(SER_hh_emi!L3=0,0,1000000*SER_hh_emi!L3/SER_hh_num!L3)</f>
        <v>12454.540363090984</v>
      </c>
      <c r="M3" s="126">
        <f>IF(SER_hh_emi!M3=0,0,1000000*SER_hh_emi!M3/SER_hh_num!M3)</f>
        <v>11207.637189279299</v>
      </c>
      <c r="N3" s="126">
        <f>IF(SER_hh_emi!N3=0,0,1000000*SER_hh_emi!N3/SER_hh_num!N3)</f>
        <v>11576.734021096077</v>
      </c>
      <c r="O3" s="126">
        <f>IF(SER_hh_emi!O3=0,0,1000000*SER_hh_emi!O3/SER_hh_num!O3)</f>
        <v>12909.444445002004</v>
      </c>
      <c r="P3" s="126">
        <f>IF(SER_hh_emi!P3=0,0,1000000*SER_hh_emi!P3/SER_hh_num!P3)</f>
        <v>11749.534022575719</v>
      </c>
      <c r="Q3" s="126">
        <f>IF(SER_hh_emi!Q3=0,0,1000000*SER_hh_emi!Q3/SER_hh_num!Q3)</f>
        <v>11986.948752579005</v>
      </c>
      <c r="R3" s="126">
        <f>IF(SER_hh_emi!R3=0,0,1000000*SER_hh_emi!R3/SER_hh_num!R3)</f>
        <v>11646.561542030797</v>
      </c>
      <c r="S3" s="126">
        <f>IF(SER_hh_emi!S3=0,0,1000000*SER_hh_emi!S3/SER_hh_num!S3)</f>
        <v>11519.027900980889</v>
      </c>
      <c r="T3" s="126">
        <f>IF(SER_hh_emi!T3=0,0,1000000*SER_hh_emi!T3/SER_hh_num!T3)</f>
        <v>8964.9549916436608</v>
      </c>
      <c r="U3" s="126">
        <f>IF(SER_hh_emi!U3=0,0,1000000*SER_hh_emi!U3/SER_hh_num!U3)</f>
        <v>8379.7606202527604</v>
      </c>
      <c r="V3" s="126">
        <f>IF(SER_hh_emi!V3=0,0,1000000*SER_hh_emi!V3/SER_hh_num!V3)</f>
        <v>8156.5714305083211</v>
      </c>
      <c r="W3" s="126">
        <f>IF(SER_hh_emi!W3=0,0,1000000*SER_hh_emi!W3/SER_hh_num!W3)</f>
        <v>9587.8763358908363</v>
      </c>
      <c r="DA3" s="155" t="s">
        <v>445</v>
      </c>
    </row>
    <row r="4" spans="1:105" ht="12.95" customHeight="1" x14ac:dyDescent="0.25">
      <c r="A4" s="130" t="s">
        <v>32</v>
      </c>
      <c r="B4" s="131">
        <f>IF(SER_hh_emi!B4=0,0,1000000*SER_hh_emi!B4/SER_hh_num!B4)</f>
        <v>12547.667807786018</v>
      </c>
      <c r="C4" s="131">
        <f>IF(SER_hh_emi!C4=0,0,1000000*SER_hh_emi!C4/SER_hh_num!C4)</f>
        <v>13807.54483525049</v>
      </c>
      <c r="D4" s="131">
        <f>IF(SER_hh_emi!D4=0,0,1000000*SER_hh_emi!D4/SER_hh_num!D4)</f>
        <v>12590.631292415559</v>
      </c>
      <c r="E4" s="131">
        <f>IF(SER_hh_emi!E4=0,0,1000000*SER_hh_emi!E4/SER_hh_num!E4)</f>
        <v>12045.114054866439</v>
      </c>
      <c r="F4" s="131">
        <f>IF(SER_hh_emi!F4=0,0,1000000*SER_hh_emi!F4/SER_hh_num!F4)</f>
        <v>11161.281281246649</v>
      </c>
      <c r="G4" s="131">
        <f>IF(SER_hh_emi!G4=0,0,1000000*SER_hh_emi!G4/SER_hh_num!G4)</f>
        <v>10719.412344254111</v>
      </c>
      <c r="H4" s="131">
        <f>IF(SER_hh_emi!H4=0,0,1000000*SER_hh_emi!H4/SER_hh_num!H4)</f>
        <v>12282.404395756883</v>
      </c>
      <c r="I4" s="131">
        <f>IF(SER_hh_emi!I4=0,0,1000000*SER_hh_emi!I4/SER_hh_num!I4)</f>
        <v>8507.2906859242339</v>
      </c>
      <c r="J4" s="131">
        <f>IF(SER_hh_emi!J4=0,0,1000000*SER_hh_emi!J4/SER_hh_num!J4)</f>
        <v>10277.916589291448</v>
      </c>
      <c r="K4" s="131">
        <f>IF(SER_hh_emi!K4=0,0,1000000*SER_hh_emi!K4/SER_hh_num!K4)</f>
        <v>9310.0945369490819</v>
      </c>
      <c r="L4" s="131">
        <f>IF(SER_hh_emi!L4=0,0,1000000*SER_hh_emi!L4/SER_hh_num!L4)</f>
        <v>9428.6684720200501</v>
      </c>
      <c r="M4" s="131">
        <f>IF(SER_hh_emi!M4=0,0,1000000*SER_hh_emi!M4/SER_hh_num!M4)</f>
        <v>8247.1011043946346</v>
      </c>
      <c r="N4" s="131">
        <f>IF(SER_hh_emi!N4=0,0,1000000*SER_hh_emi!N4/SER_hh_num!N4)</f>
        <v>8634.6920960788066</v>
      </c>
      <c r="O4" s="131">
        <f>IF(SER_hh_emi!O4=0,0,1000000*SER_hh_emi!O4/SER_hh_num!O4)</f>
        <v>9855.6969577701493</v>
      </c>
      <c r="P4" s="131">
        <f>IF(SER_hh_emi!P4=0,0,1000000*SER_hh_emi!P4/SER_hh_num!P4)</f>
        <v>8337.4721891988866</v>
      </c>
      <c r="Q4" s="131">
        <f>IF(SER_hh_emi!Q4=0,0,1000000*SER_hh_emi!Q4/SER_hh_num!Q4)</f>
        <v>8753.8612696719392</v>
      </c>
      <c r="R4" s="131">
        <f>IF(SER_hh_emi!R4=0,0,1000000*SER_hh_emi!R4/SER_hh_num!R4)</f>
        <v>8468.8335077017327</v>
      </c>
      <c r="S4" s="131">
        <f>IF(SER_hh_emi!S4=0,0,1000000*SER_hh_emi!S4/SER_hh_num!S4)</f>
        <v>8343.299350921352</v>
      </c>
      <c r="T4" s="131">
        <f>IF(SER_hh_emi!T4=0,0,1000000*SER_hh_emi!T4/SER_hh_num!T4)</f>
        <v>5826.0954837346108</v>
      </c>
      <c r="U4" s="131">
        <f>IF(SER_hh_emi!U4=0,0,1000000*SER_hh_emi!U4/SER_hh_num!U4)</f>
        <v>5157.8934925390959</v>
      </c>
      <c r="V4" s="131">
        <f>IF(SER_hh_emi!V4=0,0,1000000*SER_hh_emi!V4/SER_hh_num!V4)</f>
        <v>5369.3756532120879</v>
      </c>
      <c r="W4" s="131">
        <f>IF(SER_hh_emi!W4=0,0,1000000*SER_hh_emi!W4/SER_hh_num!W4)</f>
        <v>6832.4434951114099</v>
      </c>
      <c r="DA4" s="156" t="s">
        <v>446</v>
      </c>
    </row>
    <row r="5" spans="1:105" ht="12" customHeight="1" x14ac:dyDescent="0.25">
      <c r="A5" s="132" t="s">
        <v>29</v>
      </c>
      <c r="B5" s="133">
        <f>IF(SER_hh_emi!B5=0,0,1000000*SER_hh_emi!B5/SER_hh_num!B5)</f>
        <v>19427.686701286082</v>
      </c>
      <c r="C5" s="133">
        <f>IF(SER_hh_emi!C5=0,0,1000000*SER_hh_emi!C5/SER_hh_num!C5)</f>
        <v>21438.265738283906</v>
      </c>
      <c r="D5" s="133">
        <f>IF(SER_hh_emi!D5=0,0,1000000*SER_hh_emi!D5/SER_hh_num!D5)</f>
        <v>22948.585848342555</v>
      </c>
      <c r="E5" s="133">
        <f>IF(SER_hh_emi!E5=0,0,1000000*SER_hh_emi!E5/SER_hh_num!E5)</f>
        <v>12567.790890167447</v>
      </c>
      <c r="F5" s="133">
        <f>IF(SER_hh_emi!F5=0,0,1000000*SER_hh_emi!F5/SER_hh_num!F5)</f>
        <v>12381.330716746963</v>
      </c>
      <c r="G5" s="133">
        <f>IF(SER_hh_emi!G5=0,0,1000000*SER_hh_emi!G5/SER_hh_num!G5)</f>
        <v>14109.965536158967</v>
      </c>
      <c r="H5" s="133">
        <f>IF(SER_hh_emi!H5=0,0,1000000*SER_hh_emi!H5/SER_hh_num!H5)</f>
        <v>18730.167342182092</v>
      </c>
      <c r="I5" s="133">
        <f>IF(SER_hh_emi!I5=0,0,1000000*SER_hh_emi!I5/SER_hh_num!I5)</f>
        <v>26233.072311158834</v>
      </c>
      <c r="J5" s="133">
        <f>IF(SER_hh_emi!J5=0,0,1000000*SER_hh_emi!J5/SER_hh_num!J5)</f>
        <v>21467.637803659574</v>
      </c>
      <c r="K5" s="133">
        <f>IF(SER_hh_emi!K5=0,0,1000000*SER_hh_emi!K5/SER_hh_num!K5)</f>
        <v>18645.683073441927</v>
      </c>
      <c r="L5" s="133">
        <f>IF(SER_hh_emi!L5=0,0,1000000*SER_hh_emi!L5/SER_hh_num!L5)</f>
        <v>18474.137193362396</v>
      </c>
      <c r="M5" s="133">
        <f>IF(SER_hh_emi!M5=0,0,1000000*SER_hh_emi!M5/SER_hh_num!M5)</f>
        <v>19682.269849073135</v>
      </c>
      <c r="N5" s="133">
        <f>IF(SER_hh_emi!N5=0,0,1000000*SER_hh_emi!N5/SER_hh_num!N5)</f>
        <v>22560.130734441864</v>
      </c>
      <c r="O5" s="133">
        <f>IF(SER_hh_emi!O5=0,0,1000000*SER_hh_emi!O5/SER_hh_num!O5)</f>
        <v>10528.886821721364</v>
      </c>
      <c r="P5" s="133">
        <f>IF(SER_hh_emi!P5=0,0,1000000*SER_hh_emi!P5/SER_hh_num!P5)</f>
        <v>15320.094948359469</v>
      </c>
      <c r="Q5" s="133">
        <f>IF(SER_hh_emi!Q5=0,0,1000000*SER_hh_emi!Q5/SER_hh_num!Q5)</f>
        <v>32108.265078856701</v>
      </c>
      <c r="R5" s="133">
        <f>IF(SER_hh_emi!R5=0,0,1000000*SER_hh_emi!R5/SER_hh_num!R5)</f>
        <v>7795.3135456726977</v>
      </c>
      <c r="S5" s="133">
        <f>IF(SER_hh_emi!S5=0,0,1000000*SER_hh_emi!S5/SER_hh_num!S5)</f>
        <v>8359.526747436068</v>
      </c>
      <c r="T5" s="133">
        <f>IF(SER_hh_emi!T5=0,0,1000000*SER_hh_emi!T5/SER_hh_num!T5)</f>
        <v>20042.981332348805</v>
      </c>
      <c r="U5" s="133">
        <f>IF(SER_hh_emi!U5=0,0,1000000*SER_hh_emi!U5/SER_hh_num!U5)</f>
        <v>3705.2756137270176</v>
      </c>
      <c r="V5" s="133">
        <f>IF(SER_hh_emi!V5=0,0,1000000*SER_hh_emi!V5/SER_hh_num!V5)</f>
        <v>13171.509296481971</v>
      </c>
      <c r="W5" s="133">
        <f>IF(SER_hh_emi!W5=0,0,1000000*SER_hh_emi!W5/SER_hh_num!W5)</f>
        <v>12447.394010778402</v>
      </c>
      <c r="DA5" s="157" t="s">
        <v>447</v>
      </c>
    </row>
    <row r="6" spans="1:105" ht="12" customHeight="1" x14ac:dyDescent="0.25">
      <c r="A6" s="132" t="s">
        <v>52</v>
      </c>
      <c r="B6" s="133">
        <f>IF(SER_hh_emi!B6=0,0,1000000*SER_hh_emi!B6/SER_hh_num!B6)</f>
        <v>0</v>
      </c>
      <c r="C6" s="133">
        <f>IF(SER_hh_emi!C6=0,0,1000000*SER_hh_emi!C6/SER_hh_num!C6)</f>
        <v>0</v>
      </c>
      <c r="D6" s="133">
        <f>IF(SER_hh_emi!D6=0,0,1000000*SER_hh_emi!D6/SER_hh_num!D6)</f>
        <v>0</v>
      </c>
      <c r="E6" s="133">
        <f>IF(SER_hh_emi!E6=0,0,1000000*SER_hh_emi!E6/SER_hh_num!E6)</f>
        <v>0</v>
      </c>
      <c r="F6" s="133">
        <f>IF(SER_hh_emi!F6=0,0,1000000*SER_hh_emi!F6/SER_hh_num!F6)</f>
        <v>0</v>
      </c>
      <c r="G6" s="133">
        <f>IF(SER_hh_emi!G6=0,0,1000000*SER_hh_emi!G6/SER_hh_num!G6)</f>
        <v>0</v>
      </c>
      <c r="H6" s="133">
        <f>IF(SER_hh_emi!H6=0,0,1000000*SER_hh_emi!H6/SER_hh_num!H6)</f>
        <v>0</v>
      </c>
      <c r="I6" s="133">
        <f>IF(SER_hh_emi!I6=0,0,1000000*SER_hh_emi!I6/SER_hh_num!I6)</f>
        <v>0</v>
      </c>
      <c r="J6" s="133">
        <f>IF(SER_hh_emi!J6=0,0,1000000*SER_hh_emi!J6/SER_hh_num!J6)</f>
        <v>0</v>
      </c>
      <c r="K6" s="133">
        <f>IF(SER_hh_emi!K6=0,0,1000000*SER_hh_emi!K6/SER_hh_num!K6)</f>
        <v>0</v>
      </c>
      <c r="L6" s="133">
        <f>IF(SER_hh_emi!L6=0,0,1000000*SER_hh_emi!L6/SER_hh_num!L6)</f>
        <v>0</v>
      </c>
      <c r="M6" s="133">
        <f>IF(SER_hh_emi!M6=0,0,1000000*SER_hh_emi!M6/SER_hh_num!M6)</f>
        <v>0</v>
      </c>
      <c r="N6" s="133">
        <f>IF(SER_hh_emi!N6=0,0,1000000*SER_hh_emi!N6/SER_hh_num!N6)</f>
        <v>0</v>
      </c>
      <c r="O6" s="133">
        <f>IF(SER_hh_emi!O6=0,0,1000000*SER_hh_emi!O6/SER_hh_num!O6)</f>
        <v>0</v>
      </c>
      <c r="P6" s="133">
        <f>IF(SER_hh_emi!P6=0,0,1000000*SER_hh_emi!P6/SER_hh_num!P6)</f>
        <v>0</v>
      </c>
      <c r="Q6" s="133">
        <f>IF(SER_hh_emi!Q6=0,0,1000000*SER_hh_emi!Q6/SER_hh_num!Q6)</f>
        <v>0</v>
      </c>
      <c r="R6" s="133">
        <f>IF(SER_hh_emi!R6=0,0,1000000*SER_hh_emi!R6/SER_hh_num!R6)</f>
        <v>0</v>
      </c>
      <c r="S6" s="133">
        <f>IF(SER_hh_emi!S6=0,0,1000000*SER_hh_emi!S6/SER_hh_num!S6)</f>
        <v>0</v>
      </c>
      <c r="T6" s="133">
        <f>IF(SER_hh_emi!T6=0,0,1000000*SER_hh_emi!T6/SER_hh_num!T6)</f>
        <v>0</v>
      </c>
      <c r="U6" s="133">
        <f>IF(SER_hh_emi!U6=0,0,1000000*SER_hh_emi!U6/SER_hh_num!U6)</f>
        <v>0</v>
      </c>
      <c r="V6" s="133">
        <f>IF(SER_hh_emi!V6=0,0,1000000*SER_hh_emi!V6/SER_hh_num!V6)</f>
        <v>0</v>
      </c>
      <c r="W6" s="133">
        <f>IF(SER_hh_emi!W6=0,0,1000000*SER_hh_emi!W6/SER_hh_num!W6)</f>
        <v>0</v>
      </c>
      <c r="DA6" s="157" t="s">
        <v>448</v>
      </c>
    </row>
    <row r="7" spans="1:105" ht="12" customHeight="1" x14ac:dyDescent="0.25">
      <c r="A7" s="132" t="s">
        <v>168</v>
      </c>
      <c r="B7" s="133">
        <f>IF(SER_hh_emi!B7=0,0,1000000*SER_hh_emi!B7/SER_hh_num!B7)</f>
        <v>16208.562468295468</v>
      </c>
      <c r="C7" s="133">
        <f>IF(SER_hh_emi!C7=0,0,1000000*SER_hh_emi!C7/SER_hh_num!C7)</f>
        <v>19708.026776373939</v>
      </c>
      <c r="D7" s="133">
        <f>IF(SER_hh_emi!D7=0,0,1000000*SER_hh_emi!D7/SER_hh_num!D7)</f>
        <v>15416.802943029261</v>
      </c>
      <c r="E7" s="133">
        <f>IF(SER_hh_emi!E7=0,0,1000000*SER_hh_emi!E7/SER_hh_num!E7)</f>
        <v>20416.874741942393</v>
      </c>
      <c r="F7" s="133">
        <f>IF(SER_hh_emi!F7=0,0,1000000*SER_hh_emi!F7/SER_hh_num!F7)</f>
        <v>19641.783922636292</v>
      </c>
      <c r="G7" s="133">
        <f>IF(SER_hh_emi!G7=0,0,1000000*SER_hh_emi!G7/SER_hh_num!G7)</f>
        <v>19512.391984248963</v>
      </c>
      <c r="H7" s="133">
        <f>IF(SER_hh_emi!H7=0,0,1000000*SER_hh_emi!H7/SER_hh_num!H7)</f>
        <v>21079.353416751968</v>
      </c>
      <c r="I7" s="133">
        <f>IF(SER_hh_emi!I7=0,0,1000000*SER_hh_emi!I7/SER_hh_num!I7)</f>
        <v>13911.605870154637</v>
      </c>
      <c r="J7" s="133">
        <f>IF(SER_hh_emi!J7=0,0,1000000*SER_hh_emi!J7/SER_hh_num!J7)</f>
        <v>18713.868225124639</v>
      </c>
      <c r="K7" s="133">
        <f>IF(SER_hh_emi!K7=0,0,1000000*SER_hh_emi!K7/SER_hh_num!K7)</f>
        <v>16748.573630221781</v>
      </c>
      <c r="L7" s="133">
        <f>IF(SER_hh_emi!L7=0,0,1000000*SER_hh_emi!L7/SER_hh_num!L7)</f>
        <v>16900.574127861568</v>
      </c>
      <c r="M7" s="133">
        <f>IF(SER_hh_emi!M7=0,0,1000000*SER_hh_emi!M7/SER_hh_num!M7)</f>
        <v>14490.103350496984</v>
      </c>
      <c r="N7" s="133">
        <f>IF(SER_hh_emi!N7=0,0,1000000*SER_hh_emi!N7/SER_hh_num!N7)</f>
        <v>14974.594443696069</v>
      </c>
      <c r="O7" s="133">
        <f>IF(SER_hh_emi!O7=0,0,1000000*SER_hh_emi!O7/SER_hh_num!O7)</f>
        <v>15661.874655494023</v>
      </c>
      <c r="P7" s="133">
        <f>IF(SER_hh_emi!P7=0,0,1000000*SER_hh_emi!P7/SER_hh_num!P7)</f>
        <v>13828.138368340322</v>
      </c>
      <c r="Q7" s="133">
        <f>IF(SER_hh_emi!Q7=0,0,1000000*SER_hh_emi!Q7/SER_hh_num!Q7)</f>
        <v>13783.129933248412</v>
      </c>
      <c r="R7" s="133">
        <f>IF(SER_hh_emi!R7=0,0,1000000*SER_hh_emi!R7/SER_hh_num!R7)</f>
        <v>14331.265120760801</v>
      </c>
      <c r="S7" s="133">
        <f>IF(SER_hh_emi!S7=0,0,1000000*SER_hh_emi!S7/SER_hh_num!S7)</f>
        <v>15964.313134419179</v>
      </c>
      <c r="T7" s="133">
        <f>IF(SER_hh_emi!T7=0,0,1000000*SER_hh_emi!T7/SER_hh_num!T7)</f>
        <v>9011.5632314660943</v>
      </c>
      <c r="U7" s="133">
        <f>IF(SER_hh_emi!U7=0,0,1000000*SER_hh_emi!U7/SER_hh_num!U7)</f>
        <v>10610.566399580128</v>
      </c>
      <c r="V7" s="133">
        <f>IF(SER_hh_emi!V7=0,0,1000000*SER_hh_emi!V7/SER_hh_num!V7)</f>
        <v>10417.124122285948</v>
      </c>
      <c r="W7" s="133">
        <f>IF(SER_hh_emi!W7=0,0,1000000*SER_hh_emi!W7/SER_hh_num!W7)</f>
        <v>15781.369688435712</v>
      </c>
      <c r="DA7" s="157" t="s">
        <v>449</v>
      </c>
    </row>
    <row r="8" spans="1:105" ht="12" customHeight="1" x14ac:dyDescent="0.25">
      <c r="A8" s="132" t="s">
        <v>73</v>
      </c>
      <c r="B8" s="133">
        <f>IF(SER_hh_emi!B8=0,0,1000000*SER_hh_emi!B8/SER_hh_num!B8)</f>
        <v>5685.1381942795861</v>
      </c>
      <c r="C8" s="133">
        <f>IF(SER_hh_emi!C8=0,0,1000000*SER_hh_emi!C8/SER_hh_num!C8)</f>
        <v>5971.2986580957577</v>
      </c>
      <c r="D8" s="133">
        <f>IF(SER_hh_emi!D8=0,0,1000000*SER_hh_emi!D8/SER_hh_num!D8)</f>
        <v>6083.6100483104819</v>
      </c>
      <c r="E8" s="133">
        <f>IF(SER_hh_emi!E8=0,0,1000000*SER_hh_emi!E8/SER_hh_num!E8)</f>
        <v>6239.6933920501515</v>
      </c>
      <c r="F8" s="133">
        <f>IF(SER_hh_emi!F8=0,0,1000000*SER_hh_emi!F8/SER_hh_num!F8)</f>
        <v>5722.2554313194596</v>
      </c>
      <c r="G8" s="133">
        <f>IF(SER_hh_emi!G8=0,0,1000000*SER_hh_emi!G8/SER_hh_num!G8)</f>
        <v>4475.6432445764403</v>
      </c>
      <c r="H8" s="133">
        <f>IF(SER_hh_emi!H8=0,0,1000000*SER_hh_emi!H8/SER_hh_num!H8)</f>
        <v>4606.9857085483745</v>
      </c>
      <c r="I8" s="133">
        <f>IF(SER_hh_emi!I8=0,0,1000000*SER_hh_emi!I8/SER_hh_num!I8)</f>
        <v>4803.3526029941331</v>
      </c>
      <c r="J8" s="133">
        <f>IF(SER_hh_emi!J8=0,0,1000000*SER_hh_emi!J8/SER_hh_num!J8)</f>
        <v>4910.3731473151256</v>
      </c>
      <c r="K8" s="133">
        <f>IF(SER_hh_emi!K8=0,0,1000000*SER_hh_emi!K8/SER_hh_num!K8)</f>
        <v>4248.4251522970235</v>
      </c>
      <c r="L8" s="133">
        <f>IF(SER_hh_emi!L8=0,0,1000000*SER_hh_emi!L8/SER_hh_num!L8)</f>
        <v>3717.6215612488145</v>
      </c>
      <c r="M8" s="133">
        <f>IF(SER_hh_emi!M8=0,0,1000000*SER_hh_emi!M8/SER_hh_num!M8)</f>
        <v>3716.8971451941825</v>
      </c>
      <c r="N8" s="133">
        <f>IF(SER_hh_emi!N8=0,0,1000000*SER_hh_emi!N8/SER_hh_num!N8)</f>
        <v>3693.8073519678924</v>
      </c>
      <c r="O8" s="133">
        <f>IF(SER_hh_emi!O8=0,0,1000000*SER_hh_emi!O8/SER_hh_num!O8)</f>
        <v>3725.8298721242036</v>
      </c>
      <c r="P8" s="133">
        <f>IF(SER_hh_emi!P8=0,0,1000000*SER_hh_emi!P8/SER_hh_num!P8)</f>
        <v>3334.2021896710644</v>
      </c>
      <c r="Q8" s="133">
        <f>IF(SER_hh_emi!Q8=0,0,1000000*SER_hh_emi!Q8/SER_hh_num!Q8)</f>
        <v>3377.1480263505082</v>
      </c>
      <c r="R8" s="133">
        <f>IF(SER_hh_emi!R8=0,0,1000000*SER_hh_emi!R8/SER_hh_num!R8)</f>
        <v>3135.1198728704967</v>
      </c>
      <c r="S8" s="133">
        <f>IF(SER_hh_emi!S8=0,0,1000000*SER_hh_emi!S8/SER_hh_num!S8)</f>
        <v>2854.2347678550168</v>
      </c>
      <c r="T8" s="133">
        <f>IF(SER_hh_emi!T8=0,0,1000000*SER_hh_emi!T8/SER_hh_num!T8)</f>
        <v>2520.4695352857289</v>
      </c>
      <c r="U8" s="133">
        <f>IF(SER_hh_emi!U8=0,0,1000000*SER_hh_emi!U8/SER_hh_num!U8)</f>
        <v>2476.6881552808604</v>
      </c>
      <c r="V8" s="133">
        <f>IF(SER_hh_emi!V8=0,0,1000000*SER_hh_emi!V8/SER_hh_num!V8)</f>
        <v>2274.7378226767119</v>
      </c>
      <c r="W8" s="133">
        <f>IF(SER_hh_emi!W8=0,0,1000000*SER_hh_emi!W8/SER_hh_num!W8)</f>
        <v>2548.0411090310904</v>
      </c>
      <c r="DA8" s="157" t="s">
        <v>450</v>
      </c>
    </row>
    <row r="9" spans="1:105" ht="12" customHeight="1" x14ac:dyDescent="0.25">
      <c r="A9" s="132" t="s">
        <v>78</v>
      </c>
      <c r="B9" s="133">
        <f>IF(SER_hh_emi!B9=0,0,1000000*SER_hh_emi!B9/SER_hh_num!B9)</f>
        <v>11813.405076005069</v>
      </c>
      <c r="C9" s="133">
        <f>IF(SER_hh_emi!C9=0,0,1000000*SER_hh_emi!C9/SER_hh_num!C9)</f>
        <v>11006.779636079198</v>
      </c>
      <c r="D9" s="133">
        <f>IF(SER_hh_emi!D9=0,0,1000000*SER_hh_emi!D9/SER_hh_num!D9)</f>
        <v>12323.220998884397</v>
      </c>
      <c r="E9" s="133">
        <f>IF(SER_hh_emi!E9=0,0,1000000*SER_hh_emi!E9/SER_hh_num!E9)</f>
        <v>12283.698730566468</v>
      </c>
      <c r="F9" s="133">
        <f>IF(SER_hh_emi!F9=0,0,1000000*SER_hh_emi!F9/SER_hh_num!F9)</f>
        <v>12729.848257321495</v>
      </c>
      <c r="G9" s="133">
        <f>IF(SER_hh_emi!G9=0,0,1000000*SER_hh_emi!G9/SER_hh_num!G9)</f>
        <v>12375.725375162423</v>
      </c>
      <c r="H9" s="133">
        <f>IF(SER_hh_emi!H9=0,0,1000000*SER_hh_emi!H9/SER_hh_num!H9)</f>
        <v>14557.029125840589</v>
      </c>
      <c r="I9" s="133">
        <f>IF(SER_hh_emi!I9=0,0,1000000*SER_hh_emi!I9/SER_hh_num!I9)</f>
        <v>10407.219111374588</v>
      </c>
      <c r="J9" s="133">
        <f>IF(SER_hh_emi!J9=0,0,1000000*SER_hh_emi!J9/SER_hh_num!J9)</f>
        <v>11502.403144525635</v>
      </c>
      <c r="K9" s="133">
        <f>IF(SER_hh_emi!K9=0,0,1000000*SER_hh_emi!K9/SER_hh_num!K9)</f>
        <v>10750.816741881372</v>
      </c>
      <c r="L9" s="133">
        <f>IF(SER_hh_emi!L9=0,0,1000000*SER_hh_emi!L9/SER_hh_num!L9)</f>
        <v>11335.383406568779</v>
      </c>
      <c r="M9" s="133">
        <f>IF(SER_hh_emi!M9=0,0,1000000*SER_hh_emi!M9/SER_hh_num!M9)</f>
        <v>9327.4827751911907</v>
      </c>
      <c r="N9" s="133">
        <f>IF(SER_hh_emi!N9=0,0,1000000*SER_hh_emi!N9/SER_hh_num!N9)</f>
        <v>9278.5138722172778</v>
      </c>
      <c r="O9" s="133">
        <f>IF(SER_hh_emi!O9=0,0,1000000*SER_hh_emi!O9/SER_hh_num!O9)</f>
        <v>11113.569374544219</v>
      </c>
      <c r="P9" s="133">
        <f>IF(SER_hh_emi!P9=0,0,1000000*SER_hh_emi!P9/SER_hh_num!P9)</f>
        <v>8330.9938610877725</v>
      </c>
      <c r="Q9" s="133">
        <f>IF(SER_hh_emi!Q9=0,0,1000000*SER_hh_emi!Q9/SER_hh_num!Q9)</f>
        <v>9073.7023940866566</v>
      </c>
      <c r="R9" s="133">
        <f>IF(SER_hh_emi!R9=0,0,1000000*SER_hh_emi!R9/SER_hh_num!R9)</f>
        <v>8648.6851137165158</v>
      </c>
      <c r="S9" s="133">
        <f>IF(SER_hh_emi!S9=0,0,1000000*SER_hh_emi!S9/SER_hh_num!S9)</f>
        <v>8036.6165984054514</v>
      </c>
      <c r="T9" s="133">
        <f>IF(SER_hh_emi!T9=0,0,1000000*SER_hh_emi!T9/SER_hh_num!T9)</f>
        <v>7507.4721291631013</v>
      </c>
      <c r="U9" s="133">
        <f>IF(SER_hh_emi!U9=0,0,1000000*SER_hh_emi!U9/SER_hh_num!U9)</f>
        <v>6040.5466562788051</v>
      </c>
      <c r="V9" s="133">
        <f>IF(SER_hh_emi!V9=0,0,1000000*SER_hh_emi!V9/SER_hh_num!V9)</f>
        <v>6875.4400601099851</v>
      </c>
      <c r="W9" s="133">
        <f>IF(SER_hh_emi!W9=0,0,1000000*SER_hh_emi!W9/SER_hh_num!W9)</f>
        <v>7800.3442592185893</v>
      </c>
      <c r="DA9" s="157" t="s">
        <v>451</v>
      </c>
    </row>
    <row r="10" spans="1:105" ht="12" customHeight="1" x14ac:dyDescent="0.25">
      <c r="A10" s="132" t="s">
        <v>128</v>
      </c>
      <c r="B10" s="133">
        <f>IF(SER_hh_emi!B10=0,0,1000000*SER_hh_emi!B10/SER_hh_num!B10)</f>
        <v>0</v>
      </c>
      <c r="C10" s="133">
        <f>IF(SER_hh_emi!C10=0,0,1000000*SER_hh_emi!C10/SER_hh_num!C10)</f>
        <v>0</v>
      </c>
      <c r="D10" s="133">
        <f>IF(SER_hh_emi!D10=0,0,1000000*SER_hh_emi!D10/SER_hh_num!D10)</f>
        <v>0</v>
      </c>
      <c r="E10" s="133">
        <f>IF(SER_hh_emi!E10=0,0,1000000*SER_hh_emi!E10/SER_hh_num!E10)</f>
        <v>409.94161791059202</v>
      </c>
      <c r="F10" s="133">
        <f>IF(SER_hh_emi!F10=0,0,1000000*SER_hh_emi!F10/SER_hh_num!F10)</f>
        <v>470.91261022508303</v>
      </c>
      <c r="G10" s="133">
        <f>IF(SER_hh_emi!G10=0,0,1000000*SER_hh_emi!G10/SER_hh_num!G10)</f>
        <v>634.85174114743165</v>
      </c>
      <c r="H10" s="133">
        <f>IF(SER_hh_emi!H10=0,0,1000000*SER_hh_emi!H10/SER_hh_num!H10)</f>
        <v>513.20644886455432</v>
      </c>
      <c r="I10" s="133">
        <f>IF(SER_hh_emi!I10=0,0,1000000*SER_hh_emi!I10/SER_hh_num!I10)</f>
        <v>394.05310130630215</v>
      </c>
      <c r="J10" s="133">
        <f>IF(SER_hh_emi!J10=0,0,1000000*SER_hh_emi!J10/SER_hh_num!J10)</f>
        <v>251.19307613915871</v>
      </c>
      <c r="K10" s="133">
        <f>IF(SER_hh_emi!K10=0,0,1000000*SER_hh_emi!K10/SER_hh_num!K10)</f>
        <v>229.05489510688042</v>
      </c>
      <c r="L10" s="133">
        <f>IF(SER_hh_emi!L10=0,0,1000000*SER_hh_emi!L10/SER_hh_num!L10)</f>
        <v>217.03937469920638</v>
      </c>
      <c r="M10" s="133">
        <f>IF(SER_hh_emi!M10=0,0,1000000*SER_hh_emi!M10/SER_hh_num!M10)</f>
        <v>17.445098762513322</v>
      </c>
      <c r="N10" s="133">
        <f>IF(SER_hh_emi!N10=0,0,1000000*SER_hh_emi!N10/SER_hh_num!N10)</f>
        <v>0</v>
      </c>
      <c r="O10" s="133">
        <f>IF(SER_hh_emi!O10=0,0,1000000*SER_hh_emi!O10/SER_hh_num!O10)</f>
        <v>0</v>
      </c>
      <c r="P10" s="133">
        <f>IF(SER_hh_emi!P10=0,0,1000000*SER_hh_emi!P10/SER_hh_num!P10)</f>
        <v>0</v>
      </c>
      <c r="Q10" s="133">
        <f>IF(SER_hh_emi!Q10=0,0,1000000*SER_hh_emi!Q10/SER_hh_num!Q10)</f>
        <v>0</v>
      </c>
      <c r="R10" s="133">
        <f>IF(SER_hh_emi!R10=0,0,1000000*SER_hh_emi!R10/SER_hh_num!R10)</f>
        <v>0</v>
      </c>
      <c r="S10" s="133">
        <f>IF(SER_hh_emi!S10=0,0,1000000*SER_hh_emi!S10/SER_hh_num!S10)</f>
        <v>0</v>
      </c>
      <c r="T10" s="133">
        <f>IF(SER_hh_emi!T10=0,0,1000000*SER_hh_emi!T10/SER_hh_num!T10)</f>
        <v>0</v>
      </c>
      <c r="U10" s="133">
        <f>IF(SER_hh_emi!U10=0,0,1000000*SER_hh_emi!U10/SER_hh_num!U10)</f>
        <v>0</v>
      </c>
      <c r="V10" s="133">
        <f>IF(SER_hh_emi!V10=0,0,1000000*SER_hh_emi!V10/SER_hh_num!V10)</f>
        <v>0</v>
      </c>
      <c r="W10" s="133">
        <f>IF(SER_hh_emi!W10=0,0,1000000*SER_hh_emi!W10/SER_hh_num!W10)</f>
        <v>0</v>
      </c>
      <c r="DA10" s="157" t="s">
        <v>452</v>
      </c>
    </row>
    <row r="11" spans="1:105" ht="12" customHeight="1" x14ac:dyDescent="0.25">
      <c r="A11" s="132" t="s">
        <v>25</v>
      </c>
      <c r="B11" s="133">
        <f>IF(SER_hh_emi!B11=0,0,1000000*SER_hh_emi!B11/SER_hh_num!B11)</f>
        <v>0</v>
      </c>
      <c r="C11" s="133">
        <f>IF(SER_hh_emi!C11=0,0,1000000*SER_hh_emi!C11/SER_hh_num!C11)</f>
        <v>0</v>
      </c>
      <c r="D11" s="133">
        <f>IF(SER_hh_emi!D11=0,0,1000000*SER_hh_emi!D11/SER_hh_num!D11)</f>
        <v>0</v>
      </c>
      <c r="E11" s="133">
        <f>IF(SER_hh_emi!E11=0,0,1000000*SER_hh_emi!E11/SER_hh_num!E11)</f>
        <v>0</v>
      </c>
      <c r="F11" s="133">
        <f>IF(SER_hh_emi!F11=0,0,1000000*SER_hh_emi!F11/SER_hh_num!F11)</f>
        <v>0</v>
      </c>
      <c r="G11" s="133">
        <f>IF(SER_hh_emi!G11=0,0,1000000*SER_hh_emi!G11/SER_hh_num!G11)</f>
        <v>0</v>
      </c>
      <c r="H11" s="133">
        <f>IF(SER_hh_emi!H11=0,0,1000000*SER_hh_emi!H11/SER_hh_num!H11)</f>
        <v>0</v>
      </c>
      <c r="I11" s="133">
        <f>IF(SER_hh_emi!I11=0,0,1000000*SER_hh_emi!I11/SER_hh_num!I11)</f>
        <v>0</v>
      </c>
      <c r="J11" s="133">
        <f>IF(SER_hh_emi!J11=0,0,1000000*SER_hh_emi!J11/SER_hh_num!J11)</f>
        <v>0</v>
      </c>
      <c r="K11" s="133">
        <f>IF(SER_hh_emi!K11=0,0,1000000*SER_hh_emi!K11/SER_hh_num!K11)</f>
        <v>0</v>
      </c>
      <c r="L11" s="133">
        <f>IF(SER_hh_emi!L11=0,0,1000000*SER_hh_emi!L11/SER_hh_num!L11)</f>
        <v>0</v>
      </c>
      <c r="M11" s="133">
        <f>IF(SER_hh_emi!M11=0,0,1000000*SER_hh_emi!M11/SER_hh_num!M11)</f>
        <v>0</v>
      </c>
      <c r="N11" s="133">
        <f>IF(SER_hh_emi!N11=0,0,1000000*SER_hh_emi!N11/SER_hh_num!N11)</f>
        <v>0</v>
      </c>
      <c r="O11" s="133">
        <f>IF(SER_hh_emi!O11=0,0,1000000*SER_hh_emi!O11/SER_hh_num!O11)</f>
        <v>0</v>
      </c>
      <c r="P11" s="133">
        <f>IF(SER_hh_emi!P11=0,0,1000000*SER_hh_emi!P11/SER_hh_num!P11)</f>
        <v>0</v>
      </c>
      <c r="Q11" s="133">
        <f>IF(SER_hh_emi!Q11=0,0,1000000*SER_hh_emi!Q11/SER_hh_num!Q11)</f>
        <v>0</v>
      </c>
      <c r="R11" s="133">
        <f>IF(SER_hh_emi!R11=0,0,1000000*SER_hh_emi!R11/SER_hh_num!R11)</f>
        <v>0</v>
      </c>
      <c r="S11" s="133">
        <f>IF(SER_hh_emi!S11=0,0,1000000*SER_hh_emi!S11/SER_hh_num!S11)</f>
        <v>0</v>
      </c>
      <c r="T11" s="133">
        <f>IF(SER_hh_emi!T11=0,0,1000000*SER_hh_emi!T11/SER_hh_num!T11)</f>
        <v>0</v>
      </c>
      <c r="U11" s="133">
        <f>IF(SER_hh_emi!U11=0,0,1000000*SER_hh_emi!U11/SER_hh_num!U11)</f>
        <v>0</v>
      </c>
      <c r="V11" s="133">
        <f>IF(SER_hh_emi!V11=0,0,1000000*SER_hh_emi!V11/SER_hh_num!V11)</f>
        <v>0</v>
      </c>
      <c r="W11" s="133">
        <f>IF(SER_hh_emi!W11=0,0,1000000*SER_hh_emi!W11/SER_hh_num!W11)</f>
        <v>0</v>
      </c>
      <c r="DA11" s="157" t="s">
        <v>453</v>
      </c>
    </row>
    <row r="12" spans="1:105" ht="12" customHeight="1" x14ac:dyDescent="0.25">
      <c r="A12" s="132" t="s">
        <v>169</v>
      </c>
      <c r="B12" s="133">
        <f>IF(SER_hh_emi!B12=0,0,1000000*SER_hh_emi!B12/SER_hh_num!B12)</f>
        <v>0</v>
      </c>
      <c r="C12" s="133">
        <f>IF(SER_hh_emi!C12=0,0,1000000*SER_hh_emi!C12/SER_hh_num!C12)</f>
        <v>0</v>
      </c>
      <c r="D12" s="133">
        <f>IF(SER_hh_emi!D12=0,0,1000000*SER_hh_emi!D12/SER_hh_num!D12)</f>
        <v>0</v>
      </c>
      <c r="E12" s="133">
        <f>IF(SER_hh_emi!E12=0,0,1000000*SER_hh_emi!E12/SER_hh_num!E12)</f>
        <v>0</v>
      </c>
      <c r="F12" s="133">
        <f>IF(SER_hh_emi!F12=0,0,1000000*SER_hh_emi!F12/SER_hh_num!F12)</f>
        <v>0</v>
      </c>
      <c r="G12" s="133">
        <f>IF(SER_hh_emi!G12=0,0,1000000*SER_hh_emi!G12/SER_hh_num!G12)</f>
        <v>0</v>
      </c>
      <c r="H12" s="133">
        <f>IF(SER_hh_emi!H12=0,0,1000000*SER_hh_emi!H12/SER_hh_num!H12)</f>
        <v>0</v>
      </c>
      <c r="I12" s="133">
        <f>IF(SER_hh_emi!I12=0,0,1000000*SER_hh_emi!I12/SER_hh_num!I12)</f>
        <v>0</v>
      </c>
      <c r="J12" s="133">
        <f>IF(SER_hh_emi!J12=0,0,1000000*SER_hh_emi!J12/SER_hh_num!J12)</f>
        <v>0</v>
      </c>
      <c r="K12" s="133">
        <f>IF(SER_hh_emi!K12=0,0,1000000*SER_hh_emi!K12/SER_hh_num!K12)</f>
        <v>0</v>
      </c>
      <c r="L12" s="133">
        <f>IF(SER_hh_emi!L12=0,0,1000000*SER_hh_emi!L12/SER_hh_num!L12)</f>
        <v>0</v>
      </c>
      <c r="M12" s="133">
        <f>IF(SER_hh_emi!M12=0,0,1000000*SER_hh_emi!M12/SER_hh_num!M12)</f>
        <v>0</v>
      </c>
      <c r="N12" s="133">
        <f>IF(SER_hh_emi!N12=0,0,1000000*SER_hh_emi!N12/SER_hh_num!N12)</f>
        <v>0</v>
      </c>
      <c r="O12" s="133">
        <f>IF(SER_hh_emi!O12=0,0,1000000*SER_hh_emi!O12/SER_hh_num!O12)</f>
        <v>0</v>
      </c>
      <c r="P12" s="133">
        <f>IF(SER_hh_emi!P12=0,0,1000000*SER_hh_emi!P12/SER_hh_num!P12)</f>
        <v>0</v>
      </c>
      <c r="Q12" s="133">
        <f>IF(SER_hh_emi!Q12=0,0,1000000*SER_hh_emi!Q12/SER_hh_num!Q12)</f>
        <v>0</v>
      </c>
      <c r="R12" s="133">
        <f>IF(SER_hh_emi!R12=0,0,1000000*SER_hh_emi!R12/SER_hh_num!R12)</f>
        <v>0</v>
      </c>
      <c r="S12" s="133">
        <f>IF(SER_hh_emi!S12=0,0,1000000*SER_hh_emi!S12/SER_hh_num!S12)</f>
        <v>0</v>
      </c>
      <c r="T12" s="133">
        <f>IF(SER_hh_emi!T12=0,0,1000000*SER_hh_emi!T12/SER_hh_num!T12)</f>
        <v>0</v>
      </c>
      <c r="U12" s="133">
        <f>IF(SER_hh_emi!U12=0,0,1000000*SER_hh_emi!U12/SER_hh_num!U12)</f>
        <v>0</v>
      </c>
      <c r="V12" s="133">
        <f>IF(SER_hh_emi!V12=0,0,1000000*SER_hh_emi!V12/SER_hh_num!V12)</f>
        <v>0</v>
      </c>
      <c r="W12" s="133">
        <f>IF(SER_hh_emi!W12=0,0,1000000*SER_hh_emi!W12/SER_hh_num!W12)</f>
        <v>0</v>
      </c>
      <c r="DA12" s="157" t="s">
        <v>454</v>
      </c>
    </row>
    <row r="13" spans="1:105" ht="12" customHeight="1" x14ac:dyDescent="0.25">
      <c r="A13" s="132" t="s">
        <v>77</v>
      </c>
      <c r="B13" s="133">
        <f>IF(SER_hh_emi!B13=0,0,1000000*SER_hh_emi!B13/SER_hh_num!B13)</f>
        <v>0</v>
      </c>
      <c r="C13" s="133">
        <f>IF(SER_hh_emi!C13=0,0,1000000*SER_hh_emi!C13/SER_hh_num!C13)</f>
        <v>0</v>
      </c>
      <c r="D13" s="133">
        <f>IF(SER_hh_emi!D13=0,0,1000000*SER_hh_emi!D13/SER_hh_num!D13)</f>
        <v>0</v>
      </c>
      <c r="E13" s="133">
        <f>IF(SER_hh_emi!E13=0,0,1000000*SER_hh_emi!E13/SER_hh_num!E13)</f>
        <v>0</v>
      </c>
      <c r="F13" s="133">
        <f>IF(SER_hh_emi!F13=0,0,1000000*SER_hh_emi!F13/SER_hh_num!F13)</f>
        <v>0</v>
      </c>
      <c r="G13" s="133">
        <f>IF(SER_hh_emi!G13=0,0,1000000*SER_hh_emi!G13/SER_hh_num!G13)</f>
        <v>0</v>
      </c>
      <c r="H13" s="133">
        <f>IF(SER_hh_emi!H13=0,0,1000000*SER_hh_emi!H13/SER_hh_num!H13)</f>
        <v>0</v>
      </c>
      <c r="I13" s="133">
        <f>IF(SER_hh_emi!I13=0,0,1000000*SER_hh_emi!I13/SER_hh_num!I13)</f>
        <v>0</v>
      </c>
      <c r="J13" s="133">
        <f>IF(SER_hh_emi!J13=0,0,1000000*SER_hh_emi!J13/SER_hh_num!J13)</f>
        <v>0</v>
      </c>
      <c r="K13" s="133">
        <f>IF(SER_hh_emi!K13=0,0,1000000*SER_hh_emi!K13/SER_hh_num!K13)</f>
        <v>0</v>
      </c>
      <c r="L13" s="133">
        <f>IF(SER_hh_emi!L13=0,0,1000000*SER_hh_emi!L13/SER_hh_num!L13)</f>
        <v>0</v>
      </c>
      <c r="M13" s="133">
        <f>IF(SER_hh_emi!M13=0,0,1000000*SER_hh_emi!M13/SER_hh_num!M13)</f>
        <v>0</v>
      </c>
      <c r="N13" s="133">
        <f>IF(SER_hh_emi!N13=0,0,1000000*SER_hh_emi!N13/SER_hh_num!N13)</f>
        <v>0</v>
      </c>
      <c r="O13" s="133">
        <f>IF(SER_hh_emi!O13=0,0,1000000*SER_hh_emi!O13/SER_hh_num!O13)</f>
        <v>0</v>
      </c>
      <c r="P13" s="133">
        <f>IF(SER_hh_emi!P13=0,0,1000000*SER_hh_emi!P13/SER_hh_num!P13)</f>
        <v>0</v>
      </c>
      <c r="Q13" s="133">
        <f>IF(SER_hh_emi!Q13=0,0,1000000*SER_hh_emi!Q13/SER_hh_num!Q13)</f>
        <v>0</v>
      </c>
      <c r="R13" s="133">
        <f>IF(SER_hh_emi!R13=0,0,1000000*SER_hh_emi!R13/SER_hh_num!R13)</f>
        <v>0</v>
      </c>
      <c r="S13" s="133">
        <f>IF(SER_hh_emi!S13=0,0,1000000*SER_hh_emi!S13/SER_hh_num!S13)</f>
        <v>0</v>
      </c>
      <c r="T13" s="133">
        <f>IF(SER_hh_emi!T13=0,0,1000000*SER_hh_emi!T13/SER_hh_num!T13)</f>
        <v>0</v>
      </c>
      <c r="U13" s="133">
        <f>IF(SER_hh_emi!U13=0,0,1000000*SER_hh_emi!U13/SER_hh_num!U13)</f>
        <v>0</v>
      </c>
      <c r="V13" s="133">
        <f>IF(SER_hh_emi!V13=0,0,1000000*SER_hh_emi!V13/SER_hh_num!V13)</f>
        <v>0</v>
      </c>
      <c r="W13" s="133">
        <f>IF(SER_hh_emi!W13=0,0,1000000*SER_hh_emi!W13/SER_hh_num!W13)</f>
        <v>0</v>
      </c>
      <c r="DA13" s="157" t="s">
        <v>455</v>
      </c>
    </row>
    <row r="14" spans="1:105" ht="12" customHeight="1" x14ac:dyDescent="0.25">
      <c r="A14" s="60" t="s">
        <v>76</v>
      </c>
      <c r="B14" s="65">
        <f>IF(SER_hh_emi!B14=0,0,1000000*SER_hh_emi!B14/SER_hh_num!B14)</f>
        <v>0</v>
      </c>
      <c r="C14" s="65">
        <f>IF(SER_hh_emi!C14=0,0,1000000*SER_hh_emi!C14/SER_hh_num!C14)</f>
        <v>0</v>
      </c>
      <c r="D14" s="65">
        <f>IF(SER_hh_emi!D14=0,0,1000000*SER_hh_emi!D14/SER_hh_num!D14)</f>
        <v>0</v>
      </c>
      <c r="E14" s="65">
        <f>IF(SER_hh_emi!E14=0,0,1000000*SER_hh_emi!E14/SER_hh_num!E14)</f>
        <v>0</v>
      </c>
      <c r="F14" s="65">
        <f>IF(SER_hh_emi!F14=0,0,1000000*SER_hh_emi!F14/SER_hh_num!F14)</f>
        <v>0</v>
      </c>
      <c r="G14" s="65">
        <f>IF(SER_hh_emi!G14=0,0,1000000*SER_hh_emi!G14/SER_hh_num!G14)</f>
        <v>0</v>
      </c>
      <c r="H14" s="65">
        <f>IF(SER_hh_emi!H14=0,0,1000000*SER_hh_emi!H14/SER_hh_num!H14)</f>
        <v>0</v>
      </c>
      <c r="I14" s="65">
        <f>IF(SER_hh_emi!I14=0,0,1000000*SER_hh_emi!I14/SER_hh_num!I14)</f>
        <v>0</v>
      </c>
      <c r="J14" s="65">
        <f>IF(SER_hh_emi!J14=0,0,1000000*SER_hh_emi!J14/SER_hh_num!J14)</f>
        <v>0</v>
      </c>
      <c r="K14" s="65">
        <f>IF(SER_hh_emi!K14=0,0,1000000*SER_hh_emi!K14/SER_hh_num!K14)</f>
        <v>0</v>
      </c>
      <c r="L14" s="65">
        <f>IF(SER_hh_emi!L14=0,0,1000000*SER_hh_emi!L14/SER_hh_num!L14)</f>
        <v>0</v>
      </c>
      <c r="M14" s="65">
        <f>IF(SER_hh_emi!M14=0,0,1000000*SER_hh_emi!M14/SER_hh_num!M14)</f>
        <v>0</v>
      </c>
      <c r="N14" s="65">
        <f>IF(SER_hh_emi!N14=0,0,1000000*SER_hh_emi!N14/SER_hh_num!N14)</f>
        <v>0</v>
      </c>
      <c r="O14" s="65">
        <f>IF(SER_hh_emi!O14=0,0,1000000*SER_hh_emi!O14/SER_hh_num!O14)</f>
        <v>0</v>
      </c>
      <c r="P14" s="65">
        <f>IF(SER_hh_emi!P14=0,0,1000000*SER_hh_emi!P14/SER_hh_num!P14)</f>
        <v>0</v>
      </c>
      <c r="Q14" s="65">
        <f>IF(SER_hh_emi!Q14=0,0,1000000*SER_hh_emi!Q14/SER_hh_num!Q14)</f>
        <v>0</v>
      </c>
      <c r="R14" s="65">
        <f>IF(SER_hh_emi!R14=0,0,1000000*SER_hh_emi!R14/SER_hh_num!R14)</f>
        <v>0</v>
      </c>
      <c r="S14" s="65">
        <f>IF(SER_hh_emi!S14=0,0,1000000*SER_hh_emi!S14/SER_hh_num!S14)</f>
        <v>0</v>
      </c>
      <c r="T14" s="65">
        <f>IF(SER_hh_emi!T14=0,0,1000000*SER_hh_emi!T14/SER_hh_num!T14)</f>
        <v>0</v>
      </c>
      <c r="U14" s="65">
        <f>IF(SER_hh_emi!U14=0,0,1000000*SER_hh_emi!U14/SER_hh_num!U14)</f>
        <v>0</v>
      </c>
      <c r="V14" s="65">
        <f>IF(SER_hh_emi!V14=0,0,1000000*SER_hh_emi!V14/SER_hh_num!V14)</f>
        <v>0</v>
      </c>
      <c r="W14" s="65">
        <f>IF(SER_hh_emi!W14=0,0,1000000*SER_hh_emi!W14/SER_hh_num!W14)</f>
        <v>0</v>
      </c>
      <c r="DA14" s="109" t="s">
        <v>456</v>
      </c>
    </row>
    <row r="15" spans="1:105" ht="12" customHeight="1" x14ac:dyDescent="0.25">
      <c r="A15" s="134" t="s">
        <v>80</v>
      </c>
      <c r="B15" s="135">
        <f>IF(SER_hh_emi!B15=0,0,1000000*SER_hh_emi!B15/SER_hh_num!B15)</f>
        <v>0</v>
      </c>
      <c r="C15" s="135">
        <f>IF(SER_hh_emi!C15=0,0,1000000*SER_hh_emi!C15/SER_hh_num!C15)</f>
        <v>0</v>
      </c>
      <c r="D15" s="135">
        <f>IF(SER_hh_emi!D15=0,0,1000000*SER_hh_emi!D15/SER_hh_num!D15)</f>
        <v>0</v>
      </c>
      <c r="E15" s="135">
        <f>IF(SER_hh_emi!E15=0,0,1000000*SER_hh_emi!E15/SER_hh_num!E15)</f>
        <v>0</v>
      </c>
      <c r="F15" s="135">
        <f>IF(SER_hh_emi!F15=0,0,1000000*SER_hh_emi!F15/SER_hh_num!F15)</f>
        <v>0</v>
      </c>
      <c r="G15" s="135">
        <f>IF(SER_hh_emi!G15=0,0,1000000*SER_hh_emi!G15/SER_hh_num!G15)</f>
        <v>0</v>
      </c>
      <c r="H15" s="135">
        <f>IF(SER_hh_emi!H15=0,0,1000000*SER_hh_emi!H15/SER_hh_num!H15)</f>
        <v>0</v>
      </c>
      <c r="I15" s="135">
        <f>IF(SER_hh_emi!I15=0,0,1000000*SER_hh_emi!I15/SER_hh_num!I15)</f>
        <v>0</v>
      </c>
      <c r="J15" s="135">
        <f>IF(SER_hh_emi!J15=0,0,1000000*SER_hh_emi!J15/SER_hh_num!J15)</f>
        <v>0</v>
      </c>
      <c r="K15" s="135">
        <f>IF(SER_hh_emi!K15=0,0,1000000*SER_hh_emi!K15/SER_hh_num!K15)</f>
        <v>0</v>
      </c>
      <c r="L15" s="135">
        <f>IF(SER_hh_emi!L15=0,0,1000000*SER_hh_emi!L15/SER_hh_num!L15)</f>
        <v>0</v>
      </c>
      <c r="M15" s="135">
        <f>IF(SER_hh_emi!M15=0,0,1000000*SER_hh_emi!M15/SER_hh_num!M15)</f>
        <v>0</v>
      </c>
      <c r="N15" s="135">
        <f>IF(SER_hh_emi!N15=0,0,1000000*SER_hh_emi!N15/SER_hh_num!N15)</f>
        <v>0</v>
      </c>
      <c r="O15" s="135">
        <f>IF(SER_hh_emi!O15=0,0,1000000*SER_hh_emi!O15/SER_hh_num!O15)</f>
        <v>0</v>
      </c>
      <c r="P15" s="135">
        <f>IF(SER_hh_emi!P15=0,0,1000000*SER_hh_emi!P15/SER_hh_num!P15)</f>
        <v>0</v>
      </c>
      <c r="Q15" s="135">
        <f>IF(SER_hh_emi!Q15=0,0,1000000*SER_hh_emi!Q15/SER_hh_num!Q15)</f>
        <v>0</v>
      </c>
      <c r="R15" s="135">
        <f>IF(SER_hh_emi!R15=0,0,1000000*SER_hh_emi!R15/SER_hh_num!R15)</f>
        <v>0</v>
      </c>
      <c r="S15" s="135">
        <f>IF(SER_hh_emi!S15=0,0,1000000*SER_hh_emi!S15/SER_hh_num!S15)</f>
        <v>0</v>
      </c>
      <c r="T15" s="135">
        <f>IF(SER_hh_emi!T15=0,0,1000000*SER_hh_emi!T15/SER_hh_num!T15)</f>
        <v>0</v>
      </c>
      <c r="U15" s="135">
        <f>IF(SER_hh_emi!U15=0,0,1000000*SER_hh_emi!U15/SER_hh_num!U15)</f>
        <v>0</v>
      </c>
      <c r="V15" s="135">
        <f>IF(SER_hh_emi!V15=0,0,1000000*SER_hh_emi!V15/SER_hh_num!V15)</f>
        <v>0</v>
      </c>
      <c r="W15" s="135">
        <f>IF(SER_hh_emi!W15=0,0,1000000*SER_hh_emi!W15/SER_hh_num!W15)</f>
        <v>0</v>
      </c>
      <c r="DA15" s="158" t="s">
        <v>457</v>
      </c>
    </row>
    <row r="16" spans="1:105" ht="12.95" customHeight="1" x14ac:dyDescent="0.25">
      <c r="A16" s="130" t="s">
        <v>74</v>
      </c>
      <c r="B16" s="131">
        <f>IF(SER_hh_emi!B16=0,0,1000000*SER_hh_emi!B16/SER_hh_num!B16)</f>
        <v>1.2853384405917077</v>
      </c>
      <c r="C16" s="131">
        <f>IF(SER_hh_emi!C16=0,0,1000000*SER_hh_emi!C16/SER_hh_num!C16)</f>
        <v>1.3018963664344052</v>
      </c>
      <c r="D16" s="131">
        <f>IF(SER_hh_emi!D16=0,0,1000000*SER_hh_emi!D16/SER_hh_num!D16)</f>
        <v>1.3284188621019455</v>
      </c>
      <c r="E16" s="131">
        <f>IF(SER_hh_emi!E16=0,0,1000000*SER_hh_emi!E16/SER_hh_num!E16)</f>
        <v>1.5229168094343786</v>
      </c>
      <c r="F16" s="131">
        <f>IF(SER_hh_emi!F16=0,0,1000000*SER_hh_emi!F16/SER_hh_num!F16)</f>
        <v>1.7631399195111315</v>
      </c>
      <c r="G16" s="131">
        <f>IF(SER_hh_emi!G16=0,0,1000000*SER_hh_emi!G16/SER_hh_num!G16)</f>
        <v>2.0579180673721198</v>
      </c>
      <c r="H16" s="131">
        <f>IF(SER_hh_emi!H16=0,0,1000000*SER_hh_emi!H16/SER_hh_num!H16)</f>
        <v>2.2378834015286491</v>
      </c>
      <c r="I16" s="131">
        <f>IF(SER_hh_emi!I16=0,0,1000000*SER_hh_emi!I16/SER_hh_num!I16)</f>
        <v>3.0634262068808331</v>
      </c>
      <c r="J16" s="131">
        <f>IF(SER_hh_emi!J16=0,0,1000000*SER_hh_emi!J16/SER_hh_num!J16)</f>
        <v>3.5534759555376092</v>
      </c>
      <c r="K16" s="131">
        <f>IF(SER_hh_emi!K16=0,0,1000000*SER_hh_emi!K16/SER_hh_num!K16)</f>
        <v>4.0366349787886699</v>
      </c>
      <c r="L16" s="131">
        <f>IF(SER_hh_emi!L16=0,0,1000000*SER_hh_emi!L16/SER_hh_num!L16)</f>
        <v>4.8879097660560458</v>
      </c>
      <c r="M16" s="131">
        <f>IF(SER_hh_emi!M16=0,0,1000000*SER_hh_emi!M16/SER_hh_num!M16)</f>
        <v>5.1361605034125688</v>
      </c>
      <c r="N16" s="131">
        <f>IF(SER_hh_emi!N16=0,0,1000000*SER_hh_emi!N16/SER_hh_num!N16)</f>
        <v>5.610758544712402</v>
      </c>
      <c r="O16" s="131">
        <f>IF(SER_hh_emi!O16=0,0,1000000*SER_hh_emi!O16/SER_hh_num!O16)</f>
        <v>6.6658842686072894</v>
      </c>
      <c r="P16" s="131">
        <f>IF(SER_hh_emi!P16=0,0,1000000*SER_hh_emi!P16/SER_hh_num!P16)</f>
        <v>8.5515435747709123</v>
      </c>
      <c r="Q16" s="131">
        <f>IF(SER_hh_emi!Q16=0,0,1000000*SER_hh_emi!Q16/SER_hh_num!Q16)</f>
        <v>11.45052766090005</v>
      </c>
      <c r="R16" s="131">
        <f>IF(SER_hh_emi!R16=0,0,1000000*SER_hh_emi!R16/SER_hh_num!R16)</f>
        <v>14.053828683980258</v>
      </c>
      <c r="S16" s="131">
        <f>IF(SER_hh_emi!S16=0,0,1000000*SER_hh_emi!S16/SER_hh_num!S16)</f>
        <v>14.967006178275675</v>
      </c>
      <c r="T16" s="131">
        <f>IF(SER_hh_emi!T16=0,0,1000000*SER_hh_emi!T16/SER_hh_num!T16)</f>
        <v>24.407772726138624</v>
      </c>
      <c r="U16" s="131">
        <f>IF(SER_hh_emi!U16=0,0,1000000*SER_hh_emi!U16/SER_hh_num!U16)</f>
        <v>25.75999464798409</v>
      </c>
      <c r="V16" s="131">
        <f>IF(SER_hh_emi!V16=0,0,1000000*SER_hh_emi!V16/SER_hh_num!V16)</f>
        <v>20.307918058815435</v>
      </c>
      <c r="W16" s="131">
        <f>IF(SER_hh_emi!W16=0,0,1000000*SER_hh_emi!W16/SER_hh_num!W16)</f>
        <v>20.079929265136084</v>
      </c>
      <c r="DA16" s="156" t="s">
        <v>458</v>
      </c>
    </row>
    <row r="17" spans="1:105" ht="12.95" customHeight="1" x14ac:dyDescent="0.25">
      <c r="A17" s="132" t="s">
        <v>73</v>
      </c>
      <c r="B17" s="133">
        <f>IF(SER_hh_emi!B17=0,0,1000000*SER_hh_emi!B17/SER_hh_num!B17)</f>
        <v>3941.0858736950972</v>
      </c>
      <c r="C17" s="133">
        <f>IF(SER_hh_emi!C17=0,0,1000000*SER_hh_emi!C17/SER_hh_num!C17)</f>
        <v>3967.3406995333435</v>
      </c>
      <c r="D17" s="133">
        <f>IF(SER_hh_emi!D17=0,0,1000000*SER_hh_emi!D17/SER_hh_num!D17)</f>
        <v>3972.5686073785105</v>
      </c>
      <c r="E17" s="133">
        <f>IF(SER_hh_emi!E17=0,0,1000000*SER_hh_emi!E17/SER_hh_num!E17)</f>
        <v>4721.8238145040723</v>
      </c>
      <c r="F17" s="133">
        <f>IF(SER_hh_emi!F17=0,0,1000000*SER_hh_emi!F17/SER_hh_num!F17)</f>
        <v>3821.5138982973413</v>
      </c>
      <c r="G17" s="133">
        <f>IF(SER_hh_emi!G17=0,0,1000000*SER_hh_emi!G17/SER_hh_num!G17)</f>
        <v>3833.2898851776085</v>
      </c>
      <c r="H17" s="133">
        <f>IF(SER_hh_emi!H17=0,0,1000000*SER_hh_emi!H17/SER_hh_num!H17)</f>
        <v>4243.5677675800662</v>
      </c>
      <c r="I17" s="133">
        <f>IF(SER_hh_emi!I17=0,0,1000000*SER_hh_emi!I17/SER_hh_num!I17)</f>
        <v>3814.223261068742</v>
      </c>
      <c r="J17" s="133">
        <f>IF(SER_hh_emi!J17=0,0,1000000*SER_hh_emi!J17/SER_hh_num!J17)</f>
        <v>3815.4160440688747</v>
      </c>
      <c r="K17" s="133">
        <f>IF(SER_hh_emi!K17=0,0,1000000*SER_hh_emi!K17/SER_hh_num!K17)</f>
        <v>3781.8424985935944</v>
      </c>
      <c r="L17" s="133">
        <f>IF(SER_hh_emi!L17=0,0,1000000*SER_hh_emi!L17/SER_hh_num!L17)</f>
        <v>4100.1940228994281</v>
      </c>
      <c r="M17" s="133">
        <f>IF(SER_hh_emi!M17=0,0,1000000*SER_hh_emi!M17/SER_hh_num!M17)</f>
        <v>3764.2771033808845</v>
      </c>
      <c r="N17" s="133">
        <f>IF(SER_hh_emi!N17=0,0,1000000*SER_hh_emi!N17/SER_hh_num!N17)</f>
        <v>3805.7814328514778</v>
      </c>
      <c r="O17" s="133">
        <f>IF(SER_hh_emi!O17=0,0,1000000*SER_hh_emi!O17/SER_hh_num!O17)</f>
        <v>3980.8849441742336</v>
      </c>
      <c r="P17" s="133">
        <f>IF(SER_hh_emi!P17=0,0,1000000*SER_hh_emi!P17/SER_hh_num!P17)</f>
        <v>3683.5440107524737</v>
      </c>
      <c r="Q17" s="133">
        <f>IF(SER_hh_emi!Q17=0,0,1000000*SER_hh_emi!Q17/SER_hh_num!Q17)</f>
        <v>4100.8359116351385</v>
      </c>
      <c r="R17" s="133">
        <f>IF(SER_hh_emi!R17=0,0,1000000*SER_hh_emi!R17/SER_hh_num!R17)</f>
        <v>3621.0983154891519</v>
      </c>
      <c r="S17" s="133">
        <f>IF(SER_hh_emi!S17=0,0,1000000*SER_hh_emi!S17/SER_hh_num!S17)</f>
        <v>3533.257668884698</v>
      </c>
      <c r="T17" s="133">
        <f>IF(SER_hh_emi!T17=0,0,1000000*SER_hh_emi!T17/SER_hh_num!T17)</f>
        <v>4233.860460299119</v>
      </c>
      <c r="U17" s="133">
        <f>IF(SER_hh_emi!U17=0,0,1000000*SER_hh_emi!U17/SER_hh_num!U17)</f>
        <v>3995.4705438842734</v>
      </c>
      <c r="V17" s="133">
        <f>IF(SER_hh_emi!V17=0,0,1000000*SER_hh_emi!V17/SER_hh_num!V17)</f>
        <v>2908.3856274711652</v>
      </c>
      <c r="W17" s="133">
        <f>IF(SER_hh_emi!W17=0,0,1000000*SER_hh_emi!W17/SER_hh_num!W17)</f>
        <v>2815.6048664583991</v>
      </c>
      <c r="DA17" s="157" t="s">
        <v>459</v>
      </c>
    </row>
    <row r="18" spans="1:105" ht="12" customHeight="1" x14ac:dyDescent="0.25">
      <c r="A18" s="132" t="s">
        <v>72</v>
      </c>
      <c r="B18" s="133">
        <f>IF(SER_hh_emi!B18=0,0,1000000*SER_hh_emi!B18/SER_hh_num!B18)</f>
        <v>0</v>
      </c>
      <c r="C18" s="133">
        <f>IF(SER_hh_emi!C18=0,0,1000000*SER_hh_emi!C18/SER_hh_num!C18)</f>
        <v>0</v>
      </c>
      <c r="D18" s="133">
        <f>IF(SER_hh_emi!D18=0,0,1000000*SER_hh_emi!D18/SER_hh_num!D18)</f>
        <v>0</v>
      </c>
      <c r="E18" s="133">
        <f>IF(SER_hh_emi!E18=0,0,1000000*SER_hh_emi!E18/SER_hh_num!E18)</f>
        <v>0</v>
      </c>
      <c r="F18" s="133">
        <f>IF(SER_hh_emi!F18=0,0,1000000*SER_hh_emi!F18/SER_hh_num!F18)</f>
        <v>0</v>
      </c>
      <c r="G18" s="133">
        <f>IF(SER_hh_emi!G18=0,0,1000000*SER_hh_emi!G18/SER_hh_num!G18)</f>
        <v>0</v>
      </c>
      <c r="H18" s="133">
        <f>IF(SER_hh_emi!H18=0,0,1000000*SER_hh_emi!H18/SER_hh_num!H18)</f>
        <v>0</v>
      </c>
      <c r="I18" s="133">
        <f>IF(SER_hh_emi!I18=0,0,1000000*SER_hh_emi!I18/SER_hh_num!I18)</f>
        <v>0</v>
      </c>
      <c r="J18" s="133">
        <f>IF(SER_hh_emi!J18=0,0,1000000*SER_hh_emi!J18/SER_hh_num!J18)</f>
        <v>0</v>
      </c>
      <c r="K18" s="133">
        <f>IF(SER_hh_emi!K18=0,0,1000000*SER_hh_emi!K18/SER_hh_num!K18)</f>
        <v>0</v>
      </c>
      <c r="L18" s="133">
        <f>IF(SER_hh_emi!L18=0,0,1000000*SER_hh_emi!L18/SER_hh_num!L18)</f>
        <v>0</v>
      </c>
      <c r="M18" s="133">
        <f>IF(SER_hh_emi!M18=0,0,1000000*SER_hh_emi!M18/SER_hh_num!M18)</f>
        <v>0</v>
      </c>
      <c r="N18" s="133">
        <f>IF(SER_hh_emi!N18=0,0,1000000*SER_hh_emi!N18/SER_hh_num!N18)</f>
        <v>0</v>
      </c>
      <c r="O18" s="133">
        <f>IF(SER_hh_emi!O18=0,0,1000000*SER_hh_emi!O18/SER_hh_num!O18)</f>
        <v>0</v>
      </c>
      <c r="P18" s="133">
        <f>IF(SER_hh_emi!P18=0,0,1000000*SER_hh_emi!P18/SER_hh_num!P18)</f>
        <v>0</v>
      </c>
      <c r="Q18" s="133">
        <f>IF(SER_hh_emi!Q18=0,0,1000000*SER_hh_emi!Q18/SER_hh_num!Q18)</f>
        <v>0</v>
      </c>
      <c r="R18" s="133">
        <f>IF(SER_hh_emi!R18=0,0,1000000*SER_hh_emi!R18/SER_hh_num!R18)</f>
        <v>0</v>
      </c>
      <c r="S18" s="133">
        <f>IF(SER_hh_emi!S18=0,0,1000000*SER_hh_emi!S18/SER_hh_num!S18)</f>
        <v>0</v>
      </c>
      <c r="T18" s="133">
        <f>IF(SER_hh_emi!T18=0,0,1000000*SER_hh_emi!T18/SER_hh_num!T18)</f>
        <v>0</v>
      </c>
      <c r="U18" s="133">
        <f>IF(SER_hh_emi!U18=0,0,1000000*SER_hh_emi!U18/SER_hh_num!U18)</f>
        <v>0</v>
      </c>
      <c r="V18" s="133">
        <f>IF(SER_hh_emi!V18=0,0,1000000*SER_hh_emi!V18/SER_hh_num!V18)</f>
        <v>0</v>
      </c>
      <c r="W18" s="133">
        <f>IF(SER_hh_emi!W18=0,0,1000000*SER_hh_emi!W18/SER_hh_num!W18)</f>
        <v>0</v>
      </c>
      <c r="DA18" s="157" t="s">
        <v>460</v>
      </c>
    </row>
    <row r="19" spans="1:105" ht="12.95" customHeight="1" x14ac:dyDescent="0.25">
      <c r="A19" s="130" t="s">
        <v>35</v>
      </c>
      <c r="B19" s="131">
        <f>IF(SER_hh_emi!B19=0,0,1000000*SER_hh_emi!B19/SER_hh_num!B19)</f>
        <v>1912.8416599002878</v>
      </c>
      <c r="C19" s="131">
        <f>IF(SER_hh_emi!C19=0,0,1000000*SER_hh_emi!C19/SER_hh_num!C19)</f>
        <v>1897.4007930966736</v>
      </c>
      <c r="D19" s="131">
        <f>IF(SER_hh_emi!D19=0,0,1000000*SER_hh_emi!D19/SER_hh_num!D19)</f>
        <v>1906.7480494262609</v>
      </c>
      <c r="E19" s="131">
        <f>IF(SER_hh_emi!E19=0,0,1000000*SER_hh_emi!E19/SER_hh_num!E19)</f>
        <v>1866.989428341127</v>
      </c>
      <c r="F19" s="131">
        <f>IF(SER_hh_emi!F19=0,0,1000000*SER_hh_emi!F19/SER_hh_num!F19)</f>
        <v>1829.9907396262538</v>
      </c>
      <c r="G19" s="131">
        <f>IF(SER_hh_emi!G19=0,0,1000000*SER_hh_emi!G19/SER_hh_num!G19)</f>
        <v>1812.561820101992</v>
      </c>
      <c r="H19" s="131">
        <f>IF(SER_hh_emi!H19=0,0,1000000*SER_hh_emi!H19/SER_hh_num!H19)</f>
        <v>1835.4415342354966</v>
      </c>
      <c r="I19" s="131">
        <f>IF(SER_hh_emi!I19=0,0,1000000*SER_hh_emi!I19/SER_hh_num!I19)</f>
        <v>1773.8371362915889</v>
      </c>
      <c r="J19" s="131">
        <f>IF(SER_hh_emi!J19=0,0,1000000*SER_hh_emi!J19/SER_hh_num!J19)</f>
        <v>1761.9977712781551</v>
      </c>
      <c r="K19" s="131">
        <f>IF(SER_hh_emi!K19=0,0,1000000*SER_hh_emi!K19/SER_hh_num!K19)</f>
        <v>1732.1770108323315</v>
      </c>
      <c r="L19" s="131">
        <f>IF(SER_hh_emi!L19=0,0,1000000*SER_hh_emi!L19/SER_hh_num!L19)</f>
        <v>1684.1398228964408</v>
      </c>
      <c r="M19" s="131">
        <f>IF(SER_hh_emi!M19=0,0,1000000*SER_hh_emi!M19/SER_hh_num!M19)</f>
        <v>1686.1070158579782</v>
      </c>
      <c r="N19" s="131">
        <f>IF(SER_hh_emi!N19=0,0,1000000*SER_hh_emi!N19/SER_hh_num!N19)</f>
        <v>1661.3636735404712</v>
      </c>
      <c r="O19" s="131">
        <f>IF(SER_hh_emi!O19=0,0,1000000*SER_hh_emi!O19/SER_hh_num!O19)</f>
        <v>1689.1875857744183</v>
      </c>
      <c r="P19" s="131">
        <f>IF(SER_hh_emi!P19=0,0,1000000*SER_hh_emi!P19/SER_hh_num!P19)</f>
        <v>1731.1718551599342</v>
      </c>
      <c r="Q19" s="131">
        <f>IF(SER_hh_emi!Q19=0,0,1000000*SER_hh_emi!Q19/SER_hh_num!Q19)</f>
        <v>1702.2614444819405</v>
      </c>
      <c r="R19" s="131">
        <f>IF(SER_hh_emi!R19=0,0,1000000*SER_hh_emi!R19/SER_hh_num!R19)</f>
        <v>1642.749342478917</v>
      </c>
      <c r="S19" s="131">
        <f>IF(SER_hh_emi!S19=0,0,1000000*SER_hh_emi!S19/SER_hh_num!S19)</f>
        <v>1632.0274716118347</v>
      </c>
      <c r="T19" s="131">
        <f>IF(SER_hh_emi!T19=0,0,1000000*SER_hh_emi!T19/SER_hh_num!T19)</f>
        <v>1449.3856817447634</v>
      </c>
      <c r="U19" s="131">
        <f>IF(SER_hh_emi!U19=0,0,1000000*SER_hh_emi!U19/SER_hh_num!U19)</f>
        <v>1398.1592910479733</v>
      </c>
      <c r="V19" s="131">
        <f>IF(SER_hh_emi!V19=0,0,1000000*SER_hh_emi!V19/SER_hh_num!V19)</f>
        <v>1263.9696534178179</v>
      </c>
      <c r="W19" s="131">
        <f>IF(SER_hh_emi!W19=0,0,1000000*SER_hh_emi!W19/SER_hh_num!W19)</f>
        <v>1243.6938536652719</v>
      </c>
      <c r="DA19" s="156" t="s">
        <v>461</v>
      </c>
    </row>
    <row r="20" spans="1:105" ht="12" customHeight="1" x14ac:dyDescent="0.25">
      <c r="A20" s="132" t="s">
        <v>29</v>
      </c>
      <c r="B20" s="133">
        <f>IF(SER_hh_emi!B20=0,0,1000000*SER_hh_emi!B20/SER_hh_num!B20)</f>
        <v>0</v>
      </c>
      <c r="C20" s="133">
        <f>IF(SER_hh_emi!C20=0,0,1000000*SER_hh_emi!C20/SER_hh_num!C20)</f>
        <v>0</v>
      </c>
      <c r="D20" s="133">
        <f>IF(SER_hh_emi!D20=0,0,1000000*SER_hh_emi!D20/SER_hh_num!D20)</f>
        <v>0</v>
      </c>
      <c r="E20" s="133">
        <f>IF(SER_hh_emi!E20=0,0,1000000*SER_hh_emi!E20/SER_hh_num!E20)</f>
        <v>0</v>
      </c>
      <c r="F20" s="133">
        <f>IF(SER_hh_emi!F20=0,0,1000000*SER_hh_emi!F20/SER_hh_num!F20)</f>
        <v>0</v>
      </c>
      <c r="G20" s="133">
        <f>IF(SER_hh_emi!G20=0,0,1000000*SER_hh_emi!G20/SER_hh_num!G20)</f>
        <v>0</v>
      </c>
      <c r="H20" s="133">
        <f>IF(SER_hh_emi!H20=0,0,1000000*SER_hh_emi!H20/SER_hh_num!H20)</f>
        <v>0</v>
      </c>
      <c r="I20" s="133">
        <f>IF(SER_hh_emi!I20=0,0,1000000*SER_hh_emi!I20/SER_hh_num!I20)</f>
        <v>0</v>
      </c>
      <c r="J20" s="133">
        <f>IF(SER_hh_emi!J20=0,0,1000000*SER_hh_emi!J20/SER_hh_num!J20)</f>
        <v>0</v>
      </c>
      <c r="K20" s="133">
        <f>IF(SER_hh_emi!K20=0,0,1000000*SER_hh_emi!K20/SER_hh_num!K20)</f>
        <v>0</v>
      </c>
      <c r="L20" s="133">
        <f>IF(SER_hh_emi!L20=0,0,1000000*SER_hh_emi!L20/SER_hh_num!L20)</f>
        <v>0</v>
      </c>
      <c r="M20" s="133">
        <f>IF(SER_hh_emi!M20=0,0,1000000*SER_hh_emi!M20/SER_hh_num!M20)</f>
        <v>0</v>
      </c>
      <c r="N20" s="133">
        <f>IF(SER_hh_emi!N20=0,0,1000000*SER_hh_emi!N20/SER_hh_num!N20)</f>
        <v>0</v>
      </c>
      <c r="O20" s="133">
        <f>IF(SER_hh_emi!O20=0,0,1000000*SER_hh_emi!O20/SER_hh_num!O20)</f>
        <v>0</v>
      </c>
      <c r="P20" s="133">
        <f>IF(SER_hh_emi!P20=0,0,1000000*SER_hh_emi!P20/SER_hh_num!P20)</f>
        <v>0</v>
      </c>
      <c r="Q20" s="133">
        <f>IF(SER_hh_emi!Q20=0,0,1000000*SER_hh_emi!Q20/SER_hh_num!Q20)</f>
        <v>0</v>
      </c>
      <c r="R20" s="133">
        <f>IF(SER_hh_emi!R20=0,0,1000000*SER_hh_emi!R20/SER_hh_num!R20)</f>
        <v>0</v>
      </c>
      <c r="S20" s="133">
        <f>IF(SER_hh_emi!S20=0,0,1000000*SER_hh_emi!S20/SER_hh_num!S20)</f>
        <v>0</v>
      </c>
      <c r="T20" s="133">
        <f>IF(SER_hh_emi!T20=0,0,1000000*SER_hh_emi!T20/SER_hh_num!T20)</f>
        <v>0</v>
      </c>
      <c r="U20" s="133">
        <f>IF(SER_hh_emi!U20=0,0,1000000*SER_hh_emi!U20/SER_hh_num!U20)</f>
        <v>0</v>
      </c>
      <c r="V20" s="133">
        <f>IF(SER_hh_emi!V20=0,0,1000000*SER_hh_emi!V20/SER_hh_num!V20)</f>
        <v>0</v>
      </c>
      <c r="W20" s="133">
        <f>IF(SER_hh_emi!W20=0,0,1000000*SER_hh_emi!W20/SER_hh_num!W20)</f>
        <v>0</v>
      </c>
      <c r="DA20" s="157" t="s">
        <v>462</v>
      </c>
    </row>
    <row r="21" spans="1:105" s="2" customFormat="1" ht="12" customHeight="1" x14ac:dyDescent="0.25">
      <c r="A21" s="132" t="s">
        <v>52</v>
      </c>
      <c r="B21" s="133">
        <f>IF(SER_hh_emi!B21=0,0,1000000*SER_hh_emi!B21/SER_hh_num!B21)</f>
        <v>2379.4716045760442</v>
      </c>
      <c r="C21" s="133">
        <f>IF(SER_hh_emi!C21=0,0,1000000*SER_hh_emi!C21/SER_hh_num!C21)</f>
        <v>2337.4642639633571</v>
      </c>
      <c r="D21" s="133">
        <f>IF(SER_hh_emi!D21=0,0,1000000*SER_hh_emi!D21/SER_hh_num!D21)</f>
        <v>2596.6361033232752</v>
      </c>
      <c r="E21" s="133">
        <f>IF(SER_hh_emi!E21=0,0,1000000*SER_hh_emi!E21/SER_hh_num!E21)</f>
        <v>2382.7576212356676</v>
      </c>
      <c r="F21" s="133">
        <f>IF(SER_hh_emi!F21=0,0,1000000*SER_hh_emi!F21/SER_hh_num!F21)</f>
        <v>2578.1662338479355</v>
      </c>
      <c r="G21" s="133">
        <f>IF(SER_hh_emi!G21=0,0,1000000*SER_hh_emi!G21/SER_hh_num!G21)</f>
        <v>2587.4053641501164</v>
      </c>
      <c r="H21" s="133">
        <f>IF(SER_hh_emi!H21=0,0,1000000*SER_hh_emi!H21/SER_hh_num!H21)</f>
        <v>2524.3979073946789</v>
      </c>
      <c r="I21" s="133">
        <f>IF(SER_hh_emi!I21=0,0,1000000*SER_hh_emi!I21/SER_hh_num!I21)</f>
        <v>2519.1802580289359</v>
      </c>
      <c r="J21" s="133">
        <f>IF(SER_hh_emi!J21=0,0,1000000*SER_hh_emi!J21/SER_hh_num!J21)</f>
        <v>2528.8432171125742</v>
      </c>
      <c r="K21" s="133">
        <f>IF(SER_hh_emi!K21=0,0,1000000*SER_hh_emi!K21/SER_hh_num!K21)</f>
        <v>2522.0035515831451</v>
      </c>
      <c r="L21" s="133">
        <f>IF(SER_hh_emi!L21=0,0,1000000*SER_hh_emi!L21/SER_hh_num!L21)</f>
        <v>2458.2454246025136</v>
      </c>
      <c r="M21" s="133">
        <f>IF(SER_hh_emi!M21=0,0,1000000*SER_hh_emi!M21/SER_hh_num!M21)</f>
        <v>2540.8919342064019</v>
      </c>
      <c r="N21" s="133">
        <f>IF(SER_hh_emi!N21=0,0,1000000*SER_hh_emi!N21/SER_hh_num!N21)</f>
        <v>2509.8476679528244</v>
      </c>
      <c r="O21" s="133">
        <f>IF(SER_hh_emi!O21=0,0,1000000*SER_hh_emi!O21/SER_hh_num!O21)</f>
        <v>2367.6504833709782</v>
      </c>
      <c r="P21" s="133">
        <f>IF(SER_hh_emi!P21=0,0,1000000*SER_hh_emi!P21/SER_hh_num!P21)</f>
        <v>2444.0558861072809</v>
      </c>
      <c r="Q21" s="133">
        <f>IF(SER_hh_emi!Q21=0,0,1000000*SER_hh_emi!Q21/SER_hh_num!Q21)</f>
        <v>2454.1726563202706</v>
      </c>
      <c r="R21" s="133">
        <f>IF(SER_hh_emi!R21=0,0,1000000*SER_hh_emi!R21/SER_hh_num!R21)</f>
        <v>2611.2485370589297</v>
      </c>
      <c r="S21" s="133">
        <f>IF(SER_hh_emi!S21=0,0,1000000*SER_hh_emi!S21/SER_hh_num!S21)</f>
        <v>2490.4833983753983</v>
      </c>
      <c r="T21" s="133">
        <f>IF(SER_hh_emi!T21=0,0,1000000*SER_hh_emi!T21/SER_hh_num!T21)</f>
        <v>1870.1650337898147</v>
      </c>
      <c r="U21" s="133">
        <f>IF(SER_hh_emi!U21=0,0,1000000*SER_hh_emi!U21/SER_hh_num!U21)</f>
        <v>2267.7671485492647</v>
      </c>
      <c r="V21" s="133">
        <f>IF(SER_hh_emi!V21=0,0,1000000*SER_hh_emi!V21/SER_hh_num!V21)</f>
        <v>1988.6026283724666</v>
      </c>
      <c r="W21" s="133">
        <f>IF(SER_hh_emi!W21=0,0,1000000*SER_hh_emi!W21/SER_hh_num!W21)</f>
        <v>1564.6192033073337</v>
      </c>
      <c r="DA21" s="157" t="s">
        <v>463</v>
      </c>
    </row>
    <row r="22" spans="1:105" ht="12" customHeight="1" x14ac:dyDescent="0.25">
      <c r="A22" s="132" t="s">
        <v>168</v>
      </c>
      <c r="B22" s="133">
        <f>IF(SER_hh_emi!B22=0,0,1000000*SER_hh_emi!B22/SER_hh_num!B22)</f>
        <v>3198.1825321521806</v>
      </c>
      <c r="C22" s="133">
        <f>IF(SER_hh_emi!C22=0,0,1000000*SER_hh_emi!C22/SER_hh_num!C22)</f>
        <v>3148.6976681733126</v>
      </c>
      <c r="D22" s="133">
        <f>IF(SER_hh_emi!D22=0,0,1000000*SER_hh_emi!D22/SER_hh_num!D22)</f>
        <v>3026.5670249508662</v>
      </c>
      <c r="E22" s="133">
        <f>IF(SER_hh_emi!E22=0,0,1000000*SER_hh_emi!E22/SER_hh_num!E22)</f>
        <v>3112.0791872853356</v>
      </c>
      <c r="F22" s="133">
        <f>IF(SER_hh_emi!F22=0,0,1000000*SER_hh_emi!F22/SER_hh_num!F22)</f>
        <v>3099.2265527760651</v>
      </c>
      <c r="G22" s="133">
        <f>IF(SER_hh_emi!G22=0,0,1000000*SER_hh_emi!G22/SER_hh_num!G22)</f>
        <v>3093.0512768510675</v>
      </c>
      <c r="H22" s="133">
        <f>IF(SER_hh_emi!H22=0,0,1000000*SER_hh_emi!H22/SER_hh_num!H22)</f>
        <v>3118.6043803874973</v>
      </c>
      <c r="I22" s="133">
        <f>IF(SER_hh_emi!I22=0,0,1000000*SER_hh_emi!I22/SER_hh_num!I22)</f>
        <v>3013.7795972082399</v>
      </c>
      <c r="J22" s="133">
        <f>IF(SER_hh_emi!J22=0,0,1000000*SER_hh_emi!J22/SER_hh_num!J22)</f>
        <v>3037.6279088662604</v>
      </c>
      <c r="K22" s="133">
        <f>IF(SER_hh_emi!K22=0,0,1000000*SER_hh_emi!K22/SER_hh_num!K22)</f>
        <v>3069.182562207825</v>
      </c>
      <c r="L22" s="133">
        <f>IF(SER_hh_emi!L22=0,0,1000000*SER_hh_emi!L22/SER_hh_num!L22)</f>
        <v>2957.8489711210559</v>
      </c>
      <c r="M22" s="133">
        <f>IF(SER_hh_emi!M22=0,0,1000000*SER_hh_emi!M22/SER_hh_num!M22)</f>
        <v>3009.0239006702445</v>
      </c>
      <c r="N22" s="133">
        <f>IF(SER_hh_emi!N22=0,0,1000000*SER_hh_emi!N22/SER_hh_num!N22)</f>
        <v>2956.1575516645726</v>
      </c>
      <c r="O22" s="133">
        <f>IF(SER_hh_emi!O22=0,0,1000000*SER_hh_emi!O22/SER_hh_num!O22)</f>
        <v>2934.2473651481805</v>
      </c>
      <c r="P22" s="133">
        <f>IF(SER_hh_emi!P22=0,0,1000000*SER_hh_emi!P22/SER_hh_num!P22)</f>
        <v>2931.6653131830763</v>
      </c>
      <c r="Q22" s="133">
        <f>IF(SER_hh_emi!Q22=0,0,1000000*SER_hh_emi!Q22/SER_hh_num!Q22)</f>
        <v>2908.8578237032061</v>
      </c>
      <c r="R22" s="133">
        <f>IF(SER_hh_emi!R22=0,0,1000000*SER_hh_emi!R22/SER_hh_num!R22)</f>
        <v>2994.6192812233539</v>
      </c>
      <c r="S22" s="133">
        <f>IF(SER_hh_emi!S22=0,0,1000000*SER_hh_emi!S22/SER_hh_num!S22)</f>
        <v>3309.565371727896</v>
      </c>
      <c r="T22" s="133">
        <f>IF(SER_hh_emi!T22=0,0,1000000*SER_hh_emi!T22/SER_hh_num!T22)</f>
        <v>2187.6767883084385</v>
      </c>
      <c r="U22" s="133">
        <f>IF(SER_hh_emi!U22=0,0,1000000*SER_hh_emi!U22/SER_hh_num!U22)</f>
        <v>2524.2706396490844</v>
      </c>
      <c r="V22" s="133">
        <f>IF(SER_hh_emi!V22=0,0,1000000*SER_hh_emi!V22/SER_hh_num!V22)</f>
        <v>2354.5227678057786</v>
      </c>
      <c r="W22" s="133">
        <f>IF(SER_hh_emi!W22=0,0,1000000*SER_hh_emi!W22/SER_hh_num!W22)</f>
        <v>2466.7613105642276</v>
      </c>
      <c r="DA22" s="157" t="s">
        <v>464</v>
      </c>
    </row>
    <row r="23" spans="1:105" ht="12" customHeight="1" x14ac:dyDescent="0.25">
      <c r="A23" s="132" t="s">
        <v>153</v>
      </c>
      <c r="B23" s="133">
        <f>IF(SER_hh_emi!B23=0,0,1000000*SER_hh_emi!B23/SER_hh_num!B23)</f>
        <v>2379.1246082236662</v>
      </c>
      <c r="C23" s="133">
        <f>IF(SER_hh_emi!C23=0,0,1000000*SER_hh_emi!C23/SER_hh_num!C23)</f>
        <v>2296.9960702170279</v>
      </c>
      <c r="D23" s="133">
        <f>IF(SER_hh_emi!D23=0,0,1000000*SER_hh_emi!D23/SER_hh_num!D23)</f>
        <v>2340.0042738468856</v>
      </c>
      <c r="E23" s="133">
        <f>IF(SER_hh_emi!E23=0,0,1000000*SER_hh_emi!E23/SER_hh_num!E23)</f>
        <v>2268.0943945156423</v>
      </c>
      <c r="F23" s="133">
        <f>IF(SER_hh_emi!F23=0,0,1000000*SER_hh_emi!F23/SER_hh_num!F23)</f>
        <v>2169.6936717757008</v>
      </c>
      <c r="G23" s="133">
        <f>IF(SER_hh_emi!G23=0,0,1000000*SER_hh_emi!G23/SER_hh_num!G23)</f>
        <v>2153.7959347089486</v>
      </c>
      <c r="H23" s="133">
        <f>IF(SER_hh_emi!H23=0,0,1000000*SER_hh_emi!H23/SER_hh_num!H23)</f>
        <v>2247.8425194840738</v>
      </c>
      <c r="I23" s="133">
        <f>IF(SER_hh_emi!I23=0,0,1000000*SER_hh_emi!I23/SER_hh_num!I23)</f>
        <v>2169.6953243674184</v>
      </c>
      <c r="J23" s="133">
        <f>IF(SER_hh_emi!J23=0,0,1000000*SER_hh_emi!J23/SER_hh_num!J23)</f>
        <v>2155.7288897243861</v>
      </c>
      <c r="K23" s="133">
        <f>IF(SER_hh_emi!K23=0,0,1000000*SER_hh_emi!K23/SER_hh_num!K23)</f>
        <v>2110.237550567525</v>
      </c>
      <c r="L23" s="133">
        <f>IF(SER_hh_emi!L23=0,0,1000000*SER_hh_emi!L23/SER_hh_num!L23)</f>
        <v>2075.0937779125384</v>
      </c>
      <c r="M23" s="133">
        <f>IF(SER_hh_emi!M23=0,0,1000000*SER_hh_emi!M23/SER_hh_num!M23)</f>
        <v>1992.4707285931438</v>
      </c>
      <c r="N23" s="133">
        <f>IF(SER_hh_emi!N23=0,0,1000000*SER_hh_emi!N23/SER_hh_num!N23)</f>
        <v>1914.9471456392771</v>
      </c>
      <c r="O23" s="133">
        <f>IF(SER_hh_emi!O23=0,0,1000000*SER_hh_emi!O23/SER_hh_num!O23)</f>
        <v>1931.6496094715753</v>
      </c>
      <c r="P23" s="133">
        <f>IF(SER_hh_emi!P23=0,0,1000000*SER_hh_emi!P23/SER_hh_num!P23)</f>
        <v>1991.424131918099</v>
      </c>
      <c r="Q23" s="133">
        <f>IF(SER_hh_emi!Q23=0,0,1000000*SER_hh_emi!Q23/SER_hh_num!Q23)</f>
        <v>1908.4365275408236</v>
      </c>
      <c r="R23" s="133">
        <f>IF(SER_hh_emi!R23=0,0,1000000*SER_hh_emi!R23/SER_hh_num!R23)</f>
        <v>1727.6967159907613</v>
      </c>
      <c r="S23" s="133">
        <f>IF(SER_hh_emi!S23=0,0,1000000*SER_hh_emi!S23/SER_hh_num!S23)</f>
        <v>1618.1801559378614</v>
      </c>
      <c r="T23" s="133">
        <f>IF(SER_hh_emi!T23=0,0,1000000*SER_hh_emi!T23/SER_hh_num!T23)</f>
        <v>1866.9812772132098</v>
      </c>
      <c r="U23" s="133">
        <f>IF(SER_hh_emi!U23=0,0,1000000*SER_hh_emi!U23/SER_hh_num!U23)</f>
        <v>1673.9141542639832</v>
      </c>
      <c r="V23" s="133">
        <f>IF(SER_hh_emi!V23=0,0,1000000*SER_hh_emi!V23/SER_hh_num!V23)</f>
        <v>1492.8452937594188</v>
      </c>
      <c r="W23" s="133">
        <f>IF(SER_hh_emi!W23=0,0,1000000*SER_hh_emi!W23/SER_hh_num!W23)</f>
        <v>1453.790342310956</v>
      </c>
      <c r="DA23" s="157" t="s">
        <v>465</v>
      </c>
    </row>
    <row r="24" spans="1:105" ht="12" customHeight="1" x14ac:dyDescent="0.25">
      <c r="A24" s="132" t="s">
        <v>128</v>
      </c>
      <c r="B24" s="133">
        <f>IF(SER_hh_emi!B24=0,0,1000000*SER_hh_emi!B24/SER_hh_num!B24)</f>
        <v>0</v>
      </c>
      <c r="C24" s="133">
        <f>IF(SER_hh_emi!C24=0,0,1000000*SER_hh_emi!C24/SER_hh_num!C24)</f>
        <v>0</v>
      </c>
      <c r="D24" s="133">
        <f>IF(SER_hh_emi!D24=0,0,1000000*SER_hh_emi!D24/SER_hh_num!D24)</f>
        <v>0</v>
      </c>
      <c r="E24" s="133">
        <f>IF(SER_hh_emi!E24=0,0,1000000*SER_hh_emi!E24/SER_hh_num!E24)</f>
        <v>0</v>
      </c>
      <c r="F24" s="133">
        <f>IF(SER_hh_emi!F24=0,0,1000000*SER_hh_emi!F24/SER_hh_num!F24)</f>
        <v>0</v>
      </c>
      <c r="G24" s="133">
        <f>IF(SER_hh_emi!G24=0,0,1000000*SER_hh_emi!G24/SER_hh_num!G24)</f>
        <v>0</v>
      </c>
      <c r="H24" s="133">
        <f>IF(SER_hh_emi!H24=0,0,1000000*SER_hh_emi!H24/SER_hh_num!H24)</f>
        <v>0</v>
      </c>
      <c r="I24" s="133">
        <f>IF(SER_hh_emi!I24=0,0,1000000*SER_hh_emi!I24/SER_hh_num!I24)</f>
        <v>0</v>
      </c>
      <c r="J24" s="133">
        <f>IF(SER_hh_emi!J24=0,0,1000000*SER_hh_emi!J24/SER_hh_num!J24)</f>
        <v>0</v>
      </c>
      <c r="K24" s="133">
        <f>IF(SER_hh_emi!K24=0,0,1000000*SER_hh_emi!K24/SER_hh_num!K24)</f>
        <v>0</v>
      </c>
      <c r="L24" s="133">
        <f>IF(SER_hh_emi!L24=0,0,1000000*SER_hh_emi!L24/SER_hh_num!L24)</f>
        <v>0</v>
      </c>
      <c r="M24" s="133">
        <f>IF(SER_hh_emi!M24=0,0,1000000*SER_hh_emi!M24/SER_hh_num!M24)</f>
        <v>0</v>
      </c>
      <c r="N24" s="133">
        <f>IF(SER_hh_emi!N24=0,0,1000000*SER_hh_emi!N24/SER_hh_num!N24)</f>
        <v>0</v>
      </c>
      <c r="O24" s="133">
        <f>IF(SER_hh_emi!O24=0,0,1000000*SER_hh_emi!O24/SER_hh_num!O24)</f>
        <v>0</v>
      </c>
      <c r="P24" s="133">
        <f>IF(SER_hh_emi!P24=0,0,1000000*SER_hh_emi!P24/SER_hh_num!P24)</f>
        <v>0</v>
      </c>
      <c r="Q24" s="133">
        <f>IF(SER_hh_emi!Q24=0,0,1000000*SER_hh_emi!Q24/SER_hh_num!Q24)</f>
        <v>0</v>
      </c>
      <c r="R24" s="133">
        <f>IF(SER_hh_emi!R24=0,0,1000000*SER_hh_emi!R24/SER_hh_num!R24)</f>
        <v>0</v>
      </c>
      <c r="S24" s="133">
        <f>IF(SER_hh_emi!S24=0,0,1000000*SER_hh_emi!S24/SER_hh_num!S24)</f>
        <v>0</v>
      </c>
      <c r="T24" s="133">
        <f>IF(SER_hh_emi!T24=0,0,1000000*SER_hh_emi!T24/SER_hh_num!T24)</f>
        <v>0</v>
      </c>
      <c r="U24" s="133">
        <f>IF(SER_hh_emi!U24=0,0,1000000*SER_hh_emi!U24/SER_hh_num!U24)</f>
        <v>0</v>
      </c>
      <c r="V24" s="133">
        <f>IF(SER_hh_emi!V24=0,0,1000000*SER_hh_emi!V24/SER_hh_num!V24)</f>
        <v>0</v>
      </c>
      <c r="W24" s="133">
        <f>IF(SER_hh_emi!W24=0,0,1000000*SER_hh_emi!W24/SER_hh_num!W24)</f>
        <v>0</v>
      </c>
      <c r="DA24" s="157" t="s">
        <v>466</v>
      </c>
    </row>
    <row r="25" spans="1:105" ht="12" customHeight="1" x14ac:dyDescent="0.25">
      <c r="A25" s="132" t="s">
        <v>169</v>
      </c>
      <c r="B25" s="133">
        <f>IF(SER_hh_emi!B25=0,0,1000000*SER_hh_emi!B25/SER_hh_num!B25)</f>
        <v>0</v>
      </c>
      <c r="C25" s="133">
        <f>IF(SER_hh_emi!C25=0,0,1000000*SER_hh_emi!C25/SER_hh_num!C25)</f>
        <v>0</v>
      </c>
      <c r="D25" s="133">
        <f>IF(SER_hh_emi!D25=0,0,1000000*SER_hh_emi!D25/SER_hh_num!D25)</f>
        <v>0</v>
      </c>
      <c r="E25" s="133">
        <f>IF(SER_hh_emi!E25=0,0,1000000*SER_hh_emi!E25/SER_hh_num!E25)</f>
        <v>0</v>
      </c>
      <c r="F25" s="133">
        <f>IF(SER_hh_emi!F25=0,0,1000000*SER_hh_emi!F25/SER_hh_num!F25)</f>
        <v>0</v>
      </c>
      <c r="G25" s="133">
        <f>IF(SER_hh_emi!G25=0,0,1000000*SER_hh_emi!G25/SER_hh_num!G25)</f>
        <v>0</v>
      </c>
      <c r="H25" s="133">
        <f>IF(SER_hh_emi!H25=0,0,1000000*SER_hh_emi!H25/SER_hh_num!H25)</f>
        <v>0</v>
      </c>
      <c r="I25" s="133">
        <f>IF(SER_hh_emi!I25=0,0,1000000*SER_hh_emi!I25/SER_hh_num!I25)</f>
        <v>0</v>
      </c>
      <c r="J25" s="133">
        <f>IF(SER_hh_emi!J25=0,0,1000000*SER_hh_emi!J25/SER_hh_num!J25)</f>
        <v>0</v>
      </c>
      <c r="K25" s="133">
        <f>IF(SER_hh_emi!K25=0,0,1000000*SER_hh_emi!K25/SER_hh_num!K25)</f>
        <v>0</v>
      </c>
      <c r="L25" s="133">
        <f>IF(SER_hh_emi!L25=0,0,1000000*SER_hh_emi!L25/SER_hh_num!L25)</f>
        <v>0</v>
      </c>
      <c r="M25" s="133">
        <f>IF(SER_hh_emi!M25=0,0,1000000*SER_hh_emi!M25/SER_hh_num!M25)</f>
        <v>0</v>
      </c>
      <c r="N25" s="133">
        <f>IF(SER_hh_emi!N25=0,0,1000000*SER_hh_emi!N25/SER_hh_num!N25)</f>
        <v>0</v>
      </c>
      <c r="O25" s="133">
        <f>IF(SER_hh_emi!O25=0,0,1000000*SER_hh_emi!O25/SER_hh_num!O25)</f>
        <v>0</v>
      </c>
      <c r="P25" s="133">
        <f>IF(SER_hh_emi!P25=0,0,1000000*SER_hh_emi!P25/SER_hh_num!P25)</f>
        <v>0</v>
      </c>
      <c r="Q25" s="133">
        <f>IF(SER_hh_emi!Q25=0,0,1000000*SER_hh_emi!Q25/SER_hh_num!Q25)</f>
        <v>0</v>
      </c>
      <c r="R25" s="133">
        <f>IF(SER_hh_emi!R25=0,0,1000000*SER_hh_emi!R25/SER_hh_num!R25)</f>
        <v>0</v>
      </c>
      <c r="S25" s="133">
        <f>IF(SER_hh_emi!S25=0,0,1000000*SER_hh_emi!S25/SER_hh_num!S25)</f>
        <v>0</v>
      </c>
      <c r="T25" s="133">
        <f>IF(SER_hh_emi!T25=0,0,1000000*SER_hh_emi!T25/SER_hh_num!T25)</f>
        <v>0</v>
      </c>
      <c r="U25" s="133">
        <f>IF(SER_hh_emi!U25=0,0,1000000*SER_hh_emi!U25/SER_hh_num!U25)</f>
        <v>0</v>
      </c>
      <c r="V25" s="133">
        <f>IF(SER_hh_emi!V25=0,0,1000000*SER_hh_emi!V25/SER_hh_num!V25)</f>
        <v>0</v>
      </c>
      <c r="W25" s="133">
        <f>IF(SER_hh_emi!W25=0,0,1000000*SER_hh_emi!W25/SER_hh_num!W25)</f>
        <v>0</v>
      </c>
      <c r="DA25" s="157" t="s">
        <v>467</v>
      </c>
    </row>
    <row r="26" spans="1:105" ht="12" customHeight="1" x14ac:dyDescent="0.25">
      <c r="A26" s="132" t="s">
        <v>24</v>
      </c>
      <c r="B26" s="65">
        <f>IF(SER_hh_emi!B26=0,0,1000000*SER_hh_emi!B26/SER_hh_num!B26)</f>
        <v>0</v>
      </c>
      <c r="C26" s="65">
        <f>IF(SER_hh_emi!C26=0,0,1000000*SER_hh_emi!C26/SER_hh_num!C26)</f>
        <v>0</v>
      </c>
      <c r="D26" s="65">
        <f>IF(SER_hh_emi!D26=0,0,1000000*SER_hh_emi!D26/SER_hh_num!D26)</f>
        <v>0</v>
      </c>
      <c r="E26" s="65">
        <f>IF(SER_hh_emi!E26=0,0,1000000*SER_hh_emi!E26/SER_hh_num!E26)</f>
        <v>0</v>
      </c>
      <c r="F26" s="65">
        <f>IF(SER_hh_emi!F26=0,0,1000000*SER_hh_emi!F26/SER_hh_num!F26)</f>
        <v>0</v>
      </c>
      <c r="G26" s="65">
        <f>IF(SER_hh_emi!G26=0,0,1000000*SER_hh_emi!G26/SER_hh_num!G26)</f>
        <v>0</v>
      </c>
      <c r="H26" s="65">
        <f>IF(SER_hh_emi!H26=0,0,1000000*SER_hh_emi!H26/SER_hh_num!H26)</f>
        <v>0</v>
      </c>
      <c r="I26" s="65">
        <f>IF(SER_hh_emi!I26=0,0,1000000*SER_hh_emi!I26/SER_hh_num!I26)</f>
        <v>0</v>
      </c>
      <c r="J26" s="65">
        <f>IF(SER_hh_emi!J26=0,0,1000000*SER_hh_emi!J26/SER_hh_num!J26)</f>
        <v>0</v>
      </c>
      <c r="K26" s="65">
        <f>IF(SER_hh_emi!K26=0,0,1000000*SER_hh_emi!K26/SER_hh_num!K26)</f>
        <v>0</v>
      </c>
      <c r="L26" s="65">
        <f>IF(SER_hh_emi!L26=0,0,1000000*SER_hh_emi!L26/SER_hh_num!L26)</f>
        <v>0</v>
      </c>
      <c r="M26" s="65">
        <f>IF(SER_hh_emi!M26=0,0,1000000*SER_hh_emi!M26/SER_hh_num!M26)</f>
        <v>0</v>
      </c>
      <c r="N26" s="65">
        <f>IF(SER_hh_emi!N26=0,0,1000000*SER_hh_emi!N26/SER_hh_num!N26)</f>
        <v>0</v>
      </c>
      <c r="O26" s="65">
        <f>IF(SER_hh_emi!O26=0,0,1000000*SER_hh_emi!O26/SER_hh_num!O26)</f>
        <v>0</v>
      </c>
      <c r="P26" s="65">
        <f>IF(SER_hh_emi!P26=0,0,1000000*SER_hh_emi!P26/SER_hh_num!P26)</f>
        <v>0</v>
      </c>
      <c r="Q26" s="65">
        <f>IF(SER_hh_emi!Q26=0,0,1000000*SER_hh_emi!Q26/SER_hh_num!Q26)</f>
        <v>0</v>
      </c>
      <c r="R26" s="65">
        <f>IF(SER_hh_emi!R26=0,0,1000000*SER_hh_emi!R26/SER_hh_num!R26)</f>
        <v>0</v>
      </c>
      <c r="S26" s="65">
        <f>IF(SER_hh_emi!S26=0,0,1000000*SER_hh_emi!S26/SER_hh_num!S26)</f>
        <v>0</v>
      </c>
      <c r="T26" s="65">
        <f>IF(SER_hh_emi!T26=0,0,1000000*SER_hh_emi!T26/SER_hh_num!T26)</f>
        <v>0</v>
      </c>
      <c r="U26" s="65">
        <f>IF(SER_hh_emi!U26=0,0,1000000*SER_hh_emi!U26/SER_hh_num!U26)</f>
        <v>0</v>
      </c>
      <c r="V26" s="65">
        <f>IF(SER_hh_emi!V26=0,0,1000000*SER_hh_emi!V26/SER_hh_num!V26)</f>
        <v>0</v>
      </c>
      <c r="W26" s="65">
        <f>IF(SER_hh_emi!W26=0,0,1000000*SER_hh_emi!W26/SER_hh_num!W26)</f>
        <v>0</v>
      </c>
      <c r="DA26" s="109" t="s">
        <v>468</v>
      </c>
    </row>
    <row r="27" spans="1:105" ht="12" customHeight="1" x14ac:dyDescent="0.25">
      <c r="A27" s="145" t="s">
        <v>86</v>
      </c>
      <c r="B27" s="146">
        <f>IF(SER_hh_emi!B27=0,0,1000000*SER_hh_emi!B27/SER_hh_num!B19)</f>
        <v>0</v>
      </c>
      <c r="C27" s="146">
        <f>IF(SER_hh_emi!C27=0,0,1000000*SER_hh_emi!C27/SER_hh_num!C19)</f>
        <v>0</v>
      </c>
      <c r="D27" s="146">
        <f>IF(SER_hh_emi!D27=0,0,1000000*SER_hh_emi!D27/SER_hh_num!D19)</f>
        <v>0</v>
      </c>
      <c r="E27" s="146">
        <f>IF(SER_hh_emi!E27=0,0,1000000*SER_hh_emi!E27/SER_hh_num!E19)</f>
        <v>0</v>
      </c>
      <c r="F27" s="146">
        <f>IF(SER_hh_emi!F27=0,0,1000000*SER_hh_emi!F27/SER_hh_num!F19)</f>
        <v>0</v>
      </c>
      <c r="G27" s="146">
        <f>IF(SER_hh_emi!G27=0,0,1000000*SER_hh_emi!G27/SER_hh_num!G19)</f>
        <v>0</v>
      </c>
      <c r="H27" s="146">
        <f>IF(SER_hh_emi!H27=0,0,1000000*SER_hh_emi!H27/SER_hh_num!H19)</f>
        <v>0</v>
      </c>
      <c r="I27" s="146">
        <f>IF(SER_hh_emi!I27=0,0,1000000*SER_hh_emi!I27/SER_hh_num!I19)</f>
        <v>0</v>
      </c>
      <c r="J27" s="146">
        <f>IF(SER_hh_emi!J27=0,0,1000000*SER_hh_emi!J27/SER_hh_num!J19)</f>
        <v>0</v>
      </c>
      <c r="K27" s="146">
        <f>IF(SER_hh_emi!K27=0,0,1000000*SER_hh_emi!K27/SER_hh_num!K19)</f>
        <v>0</v>
      </c>
      <c r="L27" s="146">
        <f>IF(SER_hh_emi!L27=0,0,1000000*SER_hh_emi!L27/SER_hh_num!L19)</f>
        <v>0</v>
      </c>
      <c r="M27" s="146">
        <f>IF(SER_hh_emi!M27=0,0,1000000*SER_hh_emi!M27/SER_hh_num!M19)</f>
        <v>0</v>
      </c>
      <c r="N27" s="146">
        <f>IF(SER_hh_emi!N27=0,0,1000000*SER_hh_emi!N27/SER_hh_num!N19)</f>
        <v>0</v>
      </c>
      <c r="O27" s="146">
        <f>IF(SER_hh_emi!O27=0,0,1000000*SER_hh_emi!O27/SER_hh_num!O19)</f>
        <v>0</v>
      </c>
      <c r="P27" s="146">
        <f>IF(SER_hh_emi!P27=0,0,1000000*SER_hh_emi!P27/SER_hh_num!P19)</f>
        <v>0</v>
      </c>
      <c r="Q27" s="146">
        <f>IF(SER_hh_emi!Q27=0,0,1000000*SER_hh_emi!Q27/SER_hh_num!Q19)</f>
        <v>0</v>
      </c>
      <c r="R27" s="146">
        <f>IF(SER_hh_emi!R27=0,0,1000000*SER_hh_emi!R27/SER_hh_num!R19)</f>
        <v>0</v>
      </c>
      <c r="S27" s="146">
        <f>IF(SER_hh_emi!S27=0,0,1000000*SER_hh_emi!S27/SER_hh_num!S19)</f>
        <v>0</v>
      </c>
      <c r="T27" s="146">
        <f>IF(SER_hh_emi!T27=0,0,1000000*SER_hh_emi!T27/SER_hh_num!T19)</f>
        <v>0</v>
      </c>
      <c r="U27" s="146">
        <f>IF(SER_hh_emi!U27=0,0,1000000*SER_hh_emi!U27/SER_hh_num!U19)</f>
        <v>0</v>
      </c>
      <c r="V27" s="146">
        <f>IF(SER_hh_emi!V27=0,0,1000000*SER_hh_emi!V27/SER_hh_num!V19)</f>
        <v>0</v>
      </c>
      <c r="W27" s="146">
        <f>IF(SER_hh_emi!W27=0,0,1000000*SER_hh_emi!W27/SER_hh_num!W19)</f>
        <v>0</v>
      </c>
      <c r="DA27" s="159" t="s">
        <v>469</v>
      </c>
    </row>
    <row r="28" spans="1:105" ht="12" customHeight="1" x14ac:dyDescent="0.25">
      <c r="A28" s="78" t="s">
        <v>85</v>
      </c>
      <c r="B28" s="147">
        <f>IF(SER_hh_emi!B27=0,0,1000000*SER_hh_emi!B27/SER_hh_num!B27)</f>
        <v>0</v>
      </c>
      <c r="C28" s="147">
        <f>IF(SER_hh_emi!C27=0,0,1000000*SER_hh_emi!C27/SER_hh_num!C27)</f>
        <v>0</v>
      </c>
      <c r="D28" s="147">
        <f>IF(SER_hh_emi!D27=0,0,1000000*SER_hh_emi!D27/SER_hh_num!D27)</f>
        <v>0</v>
      </c>
      <c r="E28" s="147">
        <f>IF(SER_hh_emi!E27=0,0,1000000*SER_hh_emi!E27/SER_hh_num!E27)</f>
        <v>0</v>
      </c>
      <c r="F28" s="147">
        <f>IF(SER_hh_emi!F27=0,0,1000000*SER_hh_emi!F27/SER_hh_num!F27)</f>
        <v>0</v>
      </c>
      <c r="G28" s="147">
        <f>IF(SER_hh_emi!G27=0,0,1000000*SER_hh_emi!G27/SER_hh_num!G27)</f>
        <v>0</v>
      </c>
      <c r="H28" s="147">
        <f>IF(SER_hh_emi!H27=0,0,1000000*SER_hh_emi!H27/SER_hh_num!H27)</f>
        <v>0</v>
      </c>
      <c r="I28" s="147">
        <f>IF(SER_hh_emi!I27=0,0,1000000*SER_hh_emi!I27/SER_hh_num!I27)</f>
        <v>0</v>
      </c>
      <c r="J28" s="147">
        <f>IF(SER_hh_emi!J27=0,0,1000000*SER_hh_emi!J27/SER_hh_num!J27)</f>
        <v>0</v>
      </c>
      <c r="K28" s="147">
        <f>IF(SER_hh_emi!K27=0,0,1000000*SER_hh_emi!K27/SER_hh_num!K27)</f>
        <v>0</v>
      </c>
      <c r="L28" s="147">
        <f>IF(SER_hh_emi!L27=0,0,1000000*SER_hh_emi!L27/SER_hh_num!L27)</f>
        <v>0</v>
      </c>
      <c r="M28" s="147">
        <f>IF(SER_hh_emi!M27=0,0,1000000*SER_hh_emi!M27/SER_hh_num!M27)</f>
        <v>0</v>
      </c>
      <c r="N28" s="147">
        <f>IF(SER_hh_emi!N27=0,0,1000000*SER_hh_emi!N27/SER_hh_num!N27)</f>
        <v>0</v>
      </c>
      <c r="O28" s="147">
        <f>IF(SER_hh_emi!O27=0,0,1000000*SER_hh_emi!O27/SER_hh_num!O27)</f>
        <v>0</v>
      </c>
      <c r="P28" s="147">
        <f>IF(SER_hh_emi!P27=0,0,1000000*SER_hh_emi!P27/SER_hh_num!P27)</f>
        <v>0</v>
      </c>
      <c r="Q28" s="147">
        <f>IF(SER_hh_emi!Q27=0,0,1000000*SER_hh_emi!Q27/SER_hh_num!Q27)</f>
        <v>0</v>
      </c>
      <c r="R28" s="147">
        <f>IF(SER_hh_emi!R27=0,0,1000000*SER_hh_emi!R27/SER_hh_num!R27)</f>
        <v>0</v>
      </c>
      <c r="S28" s="147">
        <f>IF(SER_hh_emi!S27=0,0,1000000*SER_hh_emi!S27/SER_hh_num!S27)</f>
        <v>0</v>
      </c>
      <c r="T28" s="147">
        <f>IF(SER_hh_emi!T27=0,0,1000000*SER_hh_emi!T27/SER_hh_num!T27)</f>
        <v>0</v>
      </c>
      <c r="U28" s="147">
        <f>IF(SER_hh_emi!U27=0,0,1000000*SER_hh_emi!U27/SER_hh_num!U27)</f>
        <v>0</v>
      </c>
      <c r="V28" s="147">
        <f>IF(SER_hh_emi!V27=0,0,1000000*SER_hh_emi!V27/SER_hh_num!V27)</f>
        <v>0</v>
      </c>
      <c r="W28" s="147">
        <f>IF(SER_hh_emi!W27=0,0,1000000*SER_hh_emi!W27/SER_hh_num!W27)</f>
        <v>0</v>
      </c>
      <c r="DA28" s="160"/>
    </row>
    <row r="29" spans="1:105" ht="12.95" customHeight="1" x14ac:dyDescent="0.25">
      <c r="A29" s="130" t="s">
        <v>34</v>
      </c>
      <c r="B29" s="131">
        <f>IF(SER_hh_emi!B29=0,0,1000000*SER_hh_emi!B29/SER_hh_num!B29)</f>
        <v>1578.0378206436765</v>
      </c>
      <c r="C29" s="131">
        <f>IF(SER_hh_emi!C29=0,0,1000000*SER_hh_emi!C29/SER_hh_num!C29)</f>
        <v>1554.1598737397039</v>
      </c>
      <c r="D29" s="131">
        <f>IF(SER_hh_emi!D29=0,0,1000000*SER_hh_emi!D29/SER_hh_num!D29)</f>
        <v>1581.3895081520448</v>
      </c>
      <c r="E29" s="131">
        <f>IF(SER_hh_emi!E29=0,0,1000000*SER_hh_emi!E29/SER_hh_num!E29)</f>
        <v>1646.150338212602</v>
      </c>
      <c r="F29" s="131">
        <f>IF(SER_hh_emi!F29=0,0,1000000*SER_hh_emi!F29/SER_hh_num!F29)</f>
        <v>1620.1559291462872</v>
      </c>
      <c r="G29" s="131">
        <f>IF(SER_hh_emi!G29=0,0,1000000*SER_hh_emi!G29/SER_hh_num!G29)</f>
        <v>1655.1345127777331</v>
      </c>
      <c r="H29" s="131">
        <f>IF(SER_hh_emi!H29=0,0,1000000*SER_hh_emi!H29/SER_hh_num!H29)</f>
        <v>1567.0619802114188</v>
      </c>
      <c r="I29" s="131">
        <f>IF(SER_hh_emi!I29=0,0,1000000*SER_hh_emi!I29/SER_hh_num!I29)</f>
        <v>1480.1673966647895</v>
      </c>
      <c r="J29" s="131">
        <f>IF(SER_hh_emi!J29=0,0,1000000*SER_hh_emi!J29/SER_hh_num!J29)</f>
        <v>1492.4628572804957</v>
      </c>
      <c r="K29" s="131">
        <f>IF(SER_hh_emi!K29=0,0,1000000*SER_hh_emi!K29/SER_hh_num!K29)</f>
        <v>1430.1455904372683</v>
      </c>
      <c r="L29" s="131">
        <f>IF(SER_hh_emi!L29=0,0,1000000*SER_hh_emi!L29/SER_hh_num!L29)</f>
        <v>1340.8812575483257</v>
      </c>
      <c r="M29" s="131">
        <f>IF(SER_hh_emi!M29=0,0,1000000*SER_hh_emi!M29/SER_hh_num!M29)</f>
        <v>1273.4968762895178</v>
      </c>
      <c r="N29" s="131">
        <f>IF(SER_hh_emi!N29=0,0,1000000*SER_hh_emi!N29/SER_hh_num!N29)</f>
        <v>1279.6189339268726</v>
      </c>
      <c r="O29" s="131">
        <f>IF(SER_hh_emi!O29=0,0,1000000*SER_hh_emi!O29/SER_hh_num!O29)</f>
        <v>1363.2632571420122</v>
      </c>
      <c r="P29" s="131">
        <f>IF(SER_hh_emi!P29=0,0,1000000*SER_hh_emi!P29/SER_hh_num!P29)</f>
        <v>1679.2034154394946</v>
      </c>
      <c r="Q29" s="131">
        <f>IF(SER_hh_emi!Q29=0,0,1000000*SER_hh_emi!Q29/SER_hh_num!Q29)</f>
        <v>1528.5343726027668</v>
      </c>
      <c r="R29" s="131">
        <f>IF(SER_hh_emi!R29=0,0,1000000*SER_hh_emi!R29/SER_hh_num!R29)</f>
        <v>1532.1151759844863</v>
      </c>
      <c r="S29" s="131">
        <f>IF(SER_hh_emi!S29=0,0,1000000*SER_hh_emi!S29/SER_hh_num!S29)</f>
        <v>1540.6510637491133</v>
      </c>
      <c r="T29" s="131">
        <f>IF(SER_hh_emi!T29=0,0,1000000*SER_hh_emi!T29/SER_hh_num!T29)</f>
        <v>1684.4632284843237</v>
      </c>
      <c r="U29" s="131">
        <f>IF(SER_hh_emi!U29=0,0,1000000*SER_hh_emi!U29/SER_hh_num!U29)</f>
        <v>1818.3430117495104</v>
      </c>
      <c r="V29" s="131">
        <f>IF(SER_hh_emi!V29=0,0,1000000*SER_hh_emi!V29/SER_hh_num!V29)</f>
        <v>1519.1364215873843</v>
      </c>
      <c r="W29" s="131">
        <f>IF(SER_hh_emi!W29=0,0,1000000*SER_hh_emi!W29/SER_hh_num!W29)</f>
        <v>1507.6261963584295</v>
      </c>
      <c r="DA29" s="156" t="s">
        <v>470</v>
      </c>
    </row>
    <row r="30" spans="1:105" ht="12" customHeight="1" x14ac:dyDescent="0.25">
      <c r="A30" s="132" t="s">
        <v>52</v>
      </c>
      <c r="B30" s="133">
        <f>IF(SER_hh_emi!B30=0,0,1000000*SER_hh_emi!B30/SER_hh_num!B30)</f>
        <v>2888.5669123436046</v>
      </c>
      <c r="C30" s="133">
        <f>IF(SER_hh_emi!C30=0,0,1000000*SER_hh_emi!C30/SER_hh_num!C30)</f>
        <v>2749.0569413162898</v>
      </c>
      <c r="D30" s="133">
        <f>IF(SER_hh_emi!D30=0,0,1000000*SER_hh_emi!D30/SER_hh_num!D30)</f>
        <v>1832.7548098773416</v>
      </c>
      <c r="E30" s="133">
        <f>IF(SER_hh_emi!E30=0,0,1000000*SER_hh_emi!E30/SER_hh_num!E30)</f>
        <v>3115.5688053795989</v>
      </c>
      <c r="F30" s="133">
        <f>IF(SER_hh_emi!F30=0,0,1000000*SER_hh_emi!F30/SER_hh_num!F30)</f>
        <v>2452.693111985996</v>
      </c>
      <c r="G30" s="133">
        <f>IF(SER_hh_emi!G30=0,0,1000000*SER_hh_emi!G30/SER_hh_num!G30)</f>
        <v>3694.3074282866537</v>
      </c>
      <c r="H30" s="133">
        <f>IF(SER_hh_emi!H30=0,0,1000000*SER_hh_emi!H30/SER_hh_num!H30)</f>
        <v>2580.3408876851663</v>
      </c>
      <c r="I30" s="133">
        <f>IF(SER_hh_emi!I30=0,0,1000000*SER_hh_emi!I30/SER_hh_num!I30)</f>
        <v>2445.6918923900189</v>
      </c>
      <c r="J30" s="133">
        <f>IF(SER_hh_emi!J30=0,0,1000000*SER_hh_emi!J30/SER_hh_num!J30)</f>
        <v>2919.1623070600854</v>
      </c>
      <c r="K30" s="133">
        <f>IF(SER_hh_emi!K30=0,0,1000000*SER_hh_emi!K30/SER_hh_num!K30)</f>
        <v>2722.4750109553638</v>
      </c>
      <c r="L30" s="133">
        <f>IF(SER_hh_emi!L30=0,0,1000000*SER_hh_emi!L30/SER_hh_num!L30)</f>
        <v>2394.6097468880539</v>
      </c>
      <c r="M30" s="133">
        <f>IF(SER_hh_emi!M30=0,0,1000000*SER_hh_emi!M30/SER_hh_num!M30)</f>
        <v>2380.6059295492992</v>
      </c>
      <c r="N30" s="133">
        <f>IF(SER_hh_emi!N30=0,0,1000000*SER_hh_emi!N30/SER_hh_num!N30)</f>
        <v>2566.8949806670144</v>
      </c>
      <c r="O30" s="133">
        <f>IF(SER_hh_emi!O30=0,0,1000000*SER_hh_emi!O30/SER_hh_num!O30)</f>
        <v>3315.0819225114424</v>
      </c>
      <c r="P30" s="133">
        <f>IF(SER_hh_emi!P30=0,0,1000000*SER_hh_emi!P30/SER_hh_num!P30)</f>
        <v>2819.5301686150433</v>
      </c>
      <c r="Q30" s="133">
        <f>IF(SER_hh_emi!Q30=0,0,1000000*SER_hh_emi!Q30/SER_hh_num!Q30)</f>
        <v>2435.4354952422832</v>
      </c>
      <c r="R30" s="133">
        <f>IF(SER_hh_emi!R30=0,0,1000000*SER_hh_emi!R30/SER_hh_num!R30)</f>
        <v>3507.8169645359881</v>
      </c>
      <c r="S30" s="133">
        <f>IF(SER_hh_emi!S30=0,0,1000000*SER_hh_emi!S30/SER_hh_num!S30)</f>
        <v>2683.310289194827</v>
      </c>
      <c r="T30" s="133">
        <f>IF(SER_hh_emi!T30=0,0,1000000*SER_hh_emi!T30/SER_hh_num!T30)</f>
        <v>2178.1075422434515</v>
      </c>
      <c r="U30" s="133">
        <f>IF(SER_hh_emi!U30=0,0,1000000*SER_hh_emi!U30/SER_hh_num!U30)</f>
        <v>2763.943704235342</v>
      </c>
      <c r="V30" s="133">
        <f>IF(SER_hh_emi!V30=0,0,1000000*SER_hh_emi!V30/SER_hh_num!V30)</f>
        <v>2798.8348074166879</v>
      </c>
      <c r="W30" s="133">
        <f>IF(SER_hh_emi!W30=0,0,1000000*SER_hh_emi!W30/SER_hh_num!W30)</f>
        <v>2494.1205177276111</v>
      </c>
      <c r="DA30" s="157" t="s">
        <v>471</v>
      </c>
    </row>
    <row r="31" spans="1:105" ht="12" customHeight="1" x14ac:dyDescent="0.25">
      <c r="A31" s="132" t="s">
        <v>153</v>
      </c>
      <c r="B31" s="133">
        <f>IF(SER_hh_emi!B31=0,0,1000000*SER_hh_emi!B31/SER_hh_num!B31)</f>
        <v>2418.9812446038886</v>
      </c>
      <c r="C31" s="133">
        <f>IF(SER_hh_emi!C31=0,0,1000000*SER_hh_emi!C31/SER_hh_num!C31)</f>
        <v>2366.672560502635</v>
      </c>
      <c r="D31" s="133">
        <f>IF(SER_hh_emi!D31=0,0,1000000*SER_hh_emi!D31/SER_hh_num!D31)</f>
        <v>2463.8971124387672</v>
      </c>
      <c r="E31" s="133">
        <f>IF(SER_hh_emi!E31=0,0,1000000*SER_hh_emi!E31/SER_hh_num!E31)</f>
        <v>2397.0856466730606</v>
      </c>
      <c r="F31" s="133">
        <f>IF(SER_hh_emi!F31=0,0,1000000*SER_hh_emi!F31/SER_hh_num!F31)</f>
        <v>2424.7311188281255</v>
      </c>
      <c r="G31" s="133">
        <f>IF(SER_hh_emi!G31=0,0,1000000*SER_hh_emi!G31/SER_hh_num!G31)</f>
        <v>2342.220605685287</v>
      </c>
      <c r="H31" s="133">
        <f>IF(SER_hh_emi!H31=0,0,1000000*SER_hh_emi!H31/SER_hh_num!H31)</f>
        <v>2399.5563565279758</v>
      </c>
      <c r="I31" s="133">
        <f>IF(SER_hh_emi!I31=0,0,1000000*SER_hh_emi!I31/SER_hh_num!I31)</f>
        <v>2337.0869414000922</v>
      </c>
      <c r="J31" s="133">
        <f>IF(SER_hh_emi!J31=0,0,1000000*SER_hh_emi!J31/SER_hh_num!J31)</f>
        <v>2369.403464932067</v>
      </c>
      <c r="K31" s="133">
        <f>IF(SER_hh_emi!K31=0,0,1000000*SER_hh_emi!K31/SER_hh_num!K31)</f>
        <v>2394.7718386972074</v>
      </c>
      <c r="L31" s="133">
        <f>IF(SER_hh_emi!L31=0,0,1000000*SER_hh_emi!L31/SER_hh_num!L31)</f>
        <v>2361.1447313308513</v>
      </c>
      <c r="M31" s="133">
        <f>IF(SER_hh_emi!M31=0,0,1000000*SER_hh_emi!M31/SER_hh_num!M31)</f>
        <v>2321.4876409513008</v>
      </c>
      <c r="N31" s="133">
        <f>IF(SER_hh_emi!N31=0,0,1000000*SER_hh_emi!N31/SER_hh_num!N31)</f>
        <v>2269.2358682545473</v>
      </c>
      <c r="O31" s="133">
        <f>IF(SER_hh_emi!O31=0,0,1000000*SER_hh_emi!O31/SER_hh_num!O31)</f>
        <v>2210.3939256790622</v>
      </c>
      <c r="P31" s="133">
        <f>IF(SER_hh_emi!P31=0,0,1000000*SER_hh_emi!P31/SER_hh_num!P31)</f>
        <v>2671.9524664154396</v>
      </c>
      <c r="Q31" s="133">
        <f>IF(SER_hh_emi!Q31=0,0,1000000*SER_hh_emi!Q31/SER_hh_num!Q31)</f>
        <v>2413.7790778680978</v>
      </c>
      <c r="R31" s="133">
        <f>IF(SER_hh_emi!R31=0,0,1000000*SER_hh_emi!R31/SER_hh_num!R31)</f>
        <v>2250.7861375551015</v>
      </c>
      <c r="S31" s="133">
        <f>IF(SER_hh_emi!S31=0,0,1000000*SER_hh_emi!S31/SER_hh_num!S31)</f>
        <v>2300.0741703997878</v>
      </c>
      <c r="T31" s="133">
        <f>IF(SER_hh_emi!T31=0,0,1000000*SER_hh_emi!T31/SER_hh_num!T31)</f>
        <v>2436.2556680205121</v>
      </c>
      <c r="U31" s="133">
        <f>IF(SER_hh_emi!U31=0,0,1000000*SER_hh_emi!U31/SER_hh_num!U31)</f>
        <v>2532.8563382875536</v>
      </c>
      <c r="V31" s="133">
        <f>IF(SER_hh_emi!V31=0,0,1000000*SER_hh_emi!V31/SER_hh_num!V31)</f>
        <v>2083.161206043922</v>
      </c>
      <c r="W31" s="133">
        <f>IF(SER_hh_emi!W31=0,0,1000000*SER_hh_emi!W31/SER_hh_num!W31)</f>
        <v>2093.9986876104472</v>
      </c>
      <c r="DA31" s="157" t="s">
        <v>472</v>
      </c>
    </row>
    <row r="32" spans="1:105" ht="12" customHeight="1" x14ac:dyDescent="0.25">
      <c r="A32" s="132" t="s">
        <v>128</v>
      </c>
      <c r="B32" s="133">
        <f>IF(SER_hh_emi!B32=0,0,1000000*SER_hh_emi!B32/SER_hh_num!B32)</f>
        <v>0</v>
      </c>
      <c r="C32" s="133">
        <f>IF(SER_hh_emi!C32=0,0,1000000*SER_hh_emi!C32/SER_hh_num!C32)</f>
        <v>0</v>
      </c>
      <c r="D32" s="133">
        <f>IF(SER_hh_emi!D32=0,0,1000000*SER_hh_emi!D32/SER_hh_num!D32)</f>
        <v>0</v>
      </c>
      <c r="E32" s="133">
        <f>IF(SER_hh_emi!E32=0,0,1000000*SER_hh_emi!E32/SER_hh_num!E32)</f>
        <v>103.71246201410413</v>
      </c>
      <c r="F32" s="133">
        <f>IF(SER_hh_emi!F32=0,0,1000000*SER_hh_emi!F32/SER_hh_num!F32)</f>
        <v>93.979900799089464</v>
      </c>
      <c r="G32" s="133">
        <f>IF(SER_hh_emi!G32=0,0,1000000*SER_hh_emi!G32/SER_hh_num!G32)</f>
        <v>150.14740939775049</v>
      </c>
      <c r="H32" s="133">
        <f>IF(SER_hh_emi!H32=0,0,1000000*SER_hh_emi!H32/SER_hh_num!H32)</f>
        <v>120.4872661745267</v>
      </c>
      <c r="I32" s="133">
        <f>IF(SER_hh_emi!I32=0,0,1000000*SER_hh_emi!I32/SER_hh_num!I32)</f>
        <v>105.39739327373233</v>
      </c>
      <c r="J32" s="133">
        <f>IF(SER_hh_emi!J32=0,0,1000000*SER_hh_emi!J32/SER_hh_num!J32)</f>
        <v>53.518525456994325</v>
      </c>
      <c r="K32" s="133">
        <f>IF(SER_hh_emi!K32=0,0,1000000*SER_hh_emi!K32/SER_hh_num!K32)</f>
        <v>59.162436761464669</v>
      </c>
      <c r="L32" s="133">
        <f>IF(SER_hh_emi!L32=0,0,1000000*SER_hh_emi!L32/SER_hh_num!L32)</f>
        <v>46.851649597827752</v>
      </c>
      <c r="M32" s="133">
        <f>IF(SER_hh_emi!M32=0,0,1000000*SER_hh_emi!M32/SER_hh_num!M32)</f>
        <v>4.9748006104345617</v>
      </c>
      <c r="N32" s="133">
        <f>IF(SER_hh_emi!N32=0,0,1000000*SER_hh_emi!N32/SER_hh_num!N32)</f>
        <v>0</v>
      </c>
      <c r="O32" s="133">
        <f>IF(SER_hh_emi!O32=0,0,1000000*SER_hh_emi!O32/SER_hh_num!O32)</f>
        <v>0</v>
      </c>
      <c r="P32" s="133">
        <f>IF(SER_hh_emi!P32=0,0,1000000*SER_hh_emi!P32/SER_hh_num!P32)</f>
        <v>0</v>
      </c>
      <c r="Q32" s="133">
        <f>IF(SER_hh_emi!Q32=0,0,1000000*SER_hh_emi!Q32/SER_hh_num!Q32)</f>
        <v>0</v>
      </c>
      <c r="R32" s="133">
        <f>IF(SER_hh_emi!R32=0,0,1000000*SER_hh_emi!R32/SER_hh_num!R32)</f>
        <v>0</v>
      </c>
      <c r="S32" s="133">
        <f>IF(SER_hh_emi!S32=0,0,1000000*SER_hh_emi!S32/SER_hh_num!S32)</f>
        <v>0</v>
      </c>
      <c r="T32" s="133">
        <f>IF(SER_hh_emi!T32=0,0,1000000*SER_hh_emi!T32/SER_hh_num!T32)</f>
        <v>0</v>
      </c>
      <c r="U32" s="133">
        <f>IF(SER_hh_emi!U32=0,0,1000000*SER_hh_emi!U32/SER_hh_num!U32)</f>
        <v>0</v>
      </c>
      <c r="V32" s="133">
        <f>IF(SER_hh_emi!V32=0,0,1000000*SER_hh_emi!V32/SER_hh_num!V32)</f>
        <v>0</v>
      </c>
      <c r="W32" s="133">
        <f>IF(SER_hh_emi!W32=0,0,1000000*SER_hh_emi!W32/SER_hh_num!W32)</f>
        <v>0</v>
      </c>
      <c r="DA32" s="157" t="s">
        <v>473</v>
      </c>
    </row>
    <row r="33" spans="1:105" ht="12" customHeight="1" x14ac:dyDescent="0.25">
      <c r="A33" s="62" t="s">
        <v>24</v>
      </c>
      <c r="B33" s="68">
        <f>IF(SER_hh_emi!B33=0,0,1000000*SER_hh_emi!B33/SER_hh_num!B33)</f>
        <v>0</v>
      </c>
      <c r="C33" s="68">
        <f>IF(SER_hh_emi!C33=0,0,1000000*SER_hh_emi!C33/SER_hh_num!C33)</f>
        <v>0</v>
      </c>
      <c r="D33" s="68">
        <f>IF(SER_hh_emi!D33=0,0,1000000*SER_hh_emi!D33/SER_hh_num!D33)</f>
        <v>0</v>
      </c>
      <c r="E33" s="68">
        <f>IF(SER_hh_emi!E33=0,0,1000000*SER_hh_emi!E33/SER_hh_num!E33)</f>
        <v>0</v>
      </c>
      <c r="F33" s="68">
        <f>IF(SER_hh_emi!F33=0,0,1000000*SER_hh_emi!F33/SER_hh_num!F33)</f>
        <v>0</v>
      </c>
      <c r="G33" s="68">
        <f>IF(SER_hh_emi!G33=0,0,1000000*SER_hh_emi!G33/SER_hh_num!G33)</f>
        <v>0</v>
      </c>
      <c r="H33" s="68">
        <f>IF(SER_hh_emi!H33=0,0,1000000*SER_hh_emi!H33/SER_hh_num!H33)</f>
        <v>0</v>
      </c>
      <c r="I33" s="68">
        <f>IF(SER_hh_emi!I33=0,0,1000000*SER_hh_emi!I33/SER_hh_num!I33)</f>
        <v>0</v>
      </c>
      <c r="J33" s="68">
        <f>IF(SER_hh_emi!J33=0,0,1000000*SER_hh_emi!J33/SER_hh_num!J33)</f>
        <v>0</v>
      </c>
      <c r="K33" s="68">
        <f>IF(SER_hh_emi!K33=0,0,1000000*SER_hh_emi!K33/SER_hh_num!K33)</f>
        <v>0</v>
      </c>
      <c r="L33" s="68">
        <f>IF(SER_hh_emi!L33=0,0,1000000*SER_hh_emi!L33/SER_hh_num!L33)</f>
        <v>0</v>
      </c>
      <c r="M33" s="68">
        <f>IF(SER_hh_emi!M33=0,0,1000000*SER_hh_emi!M33/SER_hh_num!M33)</f>
        <v>0</v>
      </c>
      <c r="N33" s="68">
        <f>IF(SER_hh_emi!N33=0,0,1000000*SER_hh_emi!N33/SER_hh_num!N33)</f>
        <v>0</v>
      </c>
      <c r="O33" s="68">
        <f>IF(SER_hh_emi!O33=0,0,1000000*SER_hh_emi!O33/SER_hh_num!O33)</f>
        <v>0</v>
      </c>
      <c r="P33" s="68">
        <f>IF(SER_hh_emi!P33=0,0,1000000*SER_hh_emi!P33/SER_hh_num!P33)</f>
        <v>0</v>
      </c>
      <c r="Q33" s="68">
        <f>IF(SER_hh_emi!Q33=0,0,1000000*SER_hh_emi!Q33/SER_hh_num!Q33)</f>
        <v>0</v>
      </c>
      <c r="R33" s="68">
        <f>IF(SER_hh_emi!R33=0,0,1000000*SER_hh_emi!R33/SER_hh_num!R33)</f>
        <v>0</v>
      </c>
      <c r="S33" s="68">
        <f>IF(SER_hh_emi!S33=0,0,1000000*SER_hh_emi!S33/SER_hh_num!S33)</f>
        <v>0</v>
      </c>
      <c r="T33" s="68">
        <f>IF(SER_hh_emi!T33=0,0,1000000*SER_hh_emi!T33/SER_hh_num!T33)</f>
        <v>0</v>
      </c>
      <c r="U33" s="68">
        <f>IF(SER_hh_emi!U33=0,0,1000000*SER_hh_emi!U33/SER_hh_num!U33)</f>
        <v>0</v>
      </c>
      <c r="V33" s="68">
        <f>IF(SER_hh_emi!V33=0,0,1000000*SER_hh_emi!V33/SER_hh_num!V33)</f>
        <v>0</v>
      </c>
      <c r="W33" s="68">
        <f>IF(SER_hh_emi!W33=0,0,1000000*SER_hh_emi!W33/SER_hh_num!W33)</f>
        <v>0</v>
      </c>
      <c r="DA33" s="111" t="s">
        <v>474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theme="6" tint="0.39997558519241921"/>
    <pageSetUpPr fitToPage="1"/>
  </sheetPr>
  <dimension ref="A1:DA33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2" customHeight="1" x14ac:dyDescent="0.25"/>
  <cols>
    <col min="1" max="1" width="40.7109375" style="1" customWidth="1"/>
    <col min="2" max="23" width="10.7109375" style="1" customWidth="1"/>
    <col min="24" max="103" width="9.140625" style="1" hidden="1" customWidth="1"/>
    <col min="104" max="104" width="2.7109375" style="1" customWidth="1"/>
    <col min="105" max="105" width="10.7109375" style="118" customWidth="1"/>
    <col min="106" max="16384" width="9.140625" style="1"/>
  </cols>
  <sheetData>
    <row r="1" spans="1:105" ht="12.95" customHeight="1" x14ac:dyDescent="0.25">
      <c r="A1" s="28" t="s">
        <v>475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156</v>
      </c>
    </row>
    <row r="2" spans="1:105" s="2" customFormat="1" ht="12" customHeight="1" x14ac:dyDescent="0.25">
      <c r="DA2" s="7"/>
    </row>
    <row r="3" spans="1:105" ht="12.95" customHeight="1" x14ac:dyDescent="0.25">
      <c r="A3" s="124" t="s">
        <v>90</v>
      </c>
      <c r="B3" s="126">
        <f>IF(SER_hh_fech!B3=0,0,SER_hh_fech!B3/SER_summary!B$26)</f>
        <v>90.327986079609673</v>
      </c>
      <c r="C3" s="126">
        <f>IF(SER_hh_fech!C3=0,0,SER_hh_fech!C3/SER_summary!C$26)</f>
        <v>94.463670271703549</v>
      </c>
      <c r="D3" s="126">
        <f>IF(SER_hh_fech!D3=0,0,SER_hh_fech!D3/SER_summary!D$26)</f>
        <v>91.82967665163001</v>
      </c>
      <c r="E3" s="126">
        <f>IF(SER_hh_fech!E3=0,0,SER_hh_fech!E3/SER_summary!E$26)</f>
        <v>102.55246386863129</v>
      </c>
      <c r="F3" s="126">
        <f>IF(SER_hh_fech!F3=0,0,SER_hh_fech!F3/SER_summary!F$26)</f>
        <v>98.333969274041436</v>
      </c>
      <c r="G3" s="126">
        <f>IF(SER_hh_fech!G3=0,0,SER_hh_fech!G3/SER_summary!G$26)</f>
        <v>93.661322519200056</v>
      </c>
      <c r="H3" s="126">
        <f>IF(SER_hh_fech!H3=0,0,SER_hh_fech!H3/SER_summary!H$26)</f>
        <v>101.35554894932608</v>
      </c>
      <c r="I3" s="126">
        <f>IF(SER_hh_fech!I3=0,0,SER_hh_fech!I3/SER_summary!I$26)</f>
        <v>80.214082202389108</v>
      </c>
      <c r="J3" s="126">
        <f>IF(SER_hh_fech!J3=0,0,SER_hh_fech!J3/SER_summary!J$26)</f>
        <v>90.915303489798703</v>
      </c>
      <c r="K3" s="126">
        <f>IF(SER_hh_fech!K3=0,0,SER_hh_fech!K3/SER_summary!K$26)</f>
        <v>86.668038772952016</v>
      </c>
      <c r="L3" s="126">
        <f>IF(SER_hh_fech!L3=0,0,SER_hh_fech!L3/SER_summary!L$26)</f>
        <v>91.869087405789983</v>
      </c>
      <c r="M3" s="126">
        <f>IF(SER_hh_fech!M3=0,0,SER_hh_fech!M3/SER_summary!M$26)</f>
        <v>77.681256835057013</v>
      </c>
      <c r="N3" s="126">
        <f>IF(SER_hh_fech!N3=0,0,SER_hh_fech!N3/SER_summary!N$26)</f>
        <v>81.610450516595492</v>
      </c>
      <c r="O3" s="126">
        <f>IF(SER_hh_fech!O3=0,0,SER_hh_fech!O3/SER_summary!O$26)</f>
        <v>86.3999497002997</v>
      </c>
      <c r="P3" s="126">
        <f>IF(SER_hh_fech!P3=0,0,SER_hh_fech!P3/SER_summary!P$26)</f>
        <v>75.799308929845296</v>
      </c>
      <c r="Q3" s="126">
        <f>IF(SER_hh_fech!Q3=0,0,SER_hh_fech!Q3/SER_summary!Q$26)</f>
        <v>79.777893005276411</v>
      </c>
      <c r="R3" s="126">
        <f>IF(SER_hh_fech!R3=0,0,SER_hh_fech!R3/SER_summary!R$26)</f>
        <v>77.388444129105935</v>
      </c>
      <c r="S3" s="126">
        <f>IF(SER_hh_fech!S3=0,0,SER_hh_fech!S3/SER_summary!S$26)</f>
        <v>76.388294654893983</v>
      </c>
      <c r="T3" s="126">
        <f>IF(SER_hh_fech!T3=0,0,SER_hh_fech!T3/SER_summary!T$26)</f>
        <v>65.352363026070535</v>
      </c>
      <c r="U3" s="126">
        <f>IF(SER_hh_fech!U3=0,0,SER_hh_fech!U3/SER_summary!U$26)</f>
        <v>61.74459286064598</v>
      </c>
      <c r="V3" s="126">
        <f>IF(SER_hh_fech!V3=0,0,SER_hh_fech!V3/SER_summary!V$26)</f>
        <v>59.934949208478464</v>
      </c>
      <c r="W3" s="126">
        <f>IF(SER_hh_fech!W3=0,0,SER_hh_fech!W3/SER_summary!W$26)</f>
        <v>69.865901108996951</v>
      </c>
      <c r="DA3" s="155" t="s">
        <v>476</v>
      </c>
    </row>
    <row r="4" spans="1:105" ht="12.95" customHeight="1" x14ac:dyDescent="0.25">
      <c r="A4" s="130" t="s">
        <v>32</v>
      </c>
      <c r="B4" s="131">
        <f>IF(SER_hh_fech!B4=0,0,SER_hh_fech!B4/SER_summary!B$26)</f>
        <v>64.38172580213751</v>
      </c>
      <c r="C4" s="131">
        <f>IF(SER_hh_fech!C4=0,0,SER_hh_fech!C4/SER_summary!C$26)</f>
        <v>68.772773386252851</v>
      </c>
      <c r="D4" s="131">
        <f>IF(SER_hh_fech!D4=0,0,SER_hh_fech!D4/SER_summary!D$26)</f>
        <v>66.102396273154525</v>
      </c>
      <c r="E4" s="131">
        <f>IF(SER_hh_fech!E4=0,0,SER_hh_fech!E4/SER_summary!E$26)</f>
        <v>76.425126006791061</v>
      </c>
      <c r="F4" s="131">
        <f>IF(SER_hh_fech!F4=0,0,SER_hh_fech!F4/SER_summary!F$26)</f>
        <v>72.789332343939151</v>
      </c>
      <c r="G4" s="131">
        <f>IF(SER_hh_fech!G4=0,0,SER_hh_fech!G4/SER_summary!G$26)</f>
        <v>68.045142930624124</v>
      </c>
      <c r="H4" s="131">
        <f>IF(SER_hh_fech!H4=0,0,SER_hh_fech!H4/SER_summary!H$26)</f>
        <v>75.690210139175264</v>
      </c>
      <c r="I4" s="131">
        <f>IF(SER_hh_fech!I4=0,0,SER_hh_fech!I4/SER_summary!I$26)</f>
        <v>55.03398062958837</v>
      </c>
      <c r="J4" s="131">
        <f>IF(SER_hh_fech!J4=0,0,SER_hh_fech!J4/SER_summary!J$26)</f>
        <v>65.626510158478993</v>
      </c>
      <c r="K4" s="131">
        <f>IF(SER_hh_fech!K4=0,0,SER_hh_fech!K4/SER_summary!K$26)</f>
        <v>61.210232750879754</v>
      </c>
      <c r="L4" s="131">
        <f>IF(SER_hh_fech!L4=0,0,SER_hh_fech!L4/SER_summary!L$26)</f>
        <v>66.603719685973957</v>
      </c>
      <c r="M4" s="131">
        <f>IF(SER_hh_fech!M4=0,0,SER_hh_fech!M4/SER_summary!M$26)</f>
        <v>52.724675212844375</v>
      </c>
      <c r="N4" s="131">
        <f>IF(SER_hh_fech!N4=0,0,SER_hh_fech!N4/SER_summary!N$26)</f>
        <v>56.65112498050604</v>
      </c>
      <c r="O4" s="131">
        <f>IF(SER_hh_fech!O4=0,0,SER_hh_fech!O4/SER_summary!O$26)</f>
        <v>61.28405414057459</v>
      </c>
      <c r="P4" s="131">
        <f>IF(SER_hh_fech!P4=0,0,SER_hh_fech!P4/SER_summary!P$26)</f>
        <v>50.077662060205625</v>
      </c>
      <c r="Q4" s="131">
        <f>IF(SER_hh_fech!Q4=0,0,SER_hh_fech!Q4/SER_summary!Q$26)</f>
        <v>54.392618999906709</v>
      </c>
      <c r="R4" s="131">
        <f>IF(SER_hh_fech!R4=0,0,SER_hh_fech!R4/SER_summary!R$26)</f>
        <v>52.483506012251759</v>
      </c>
      <c r="S4" s="131">
        <f>IF(SER_hh_fech!S4=0,0,SER_hh_fech!S4/SER_summary!S$26)</f>
        <v>51.483497506142356</v>
      </c>
      <c r="T4" s="131">
        <f>IF(SER_hh_fech!T4=0,0,SER_hh_fech!T4/SER_summary!T$26)</f>
        <v>40.79712066474454</v>
      </c>
      <c r="U4" s="131">
        <f>IF(SER_hh_fech!U4=0,0,SER_hh_fech!U4/SER_summary!U$26)</f>
        <v>37.401890588937995</v>
      </c>
      <c r="V4" s="131">
        <f>IF(SER_hh_fech!V4=0,0,SER_hh_fech!V4/SER_summary!V$26)</f>
        <v>38.264581098156562</v>
      </c>
      <c r="W4" s="131">
        <f>IF(SER_hh_fech!W4=0,0,SER_hh_fech!W4/SER_summary!W$26)</f>
        <v>47.975567546332314</v>
      </c>
      <c r="DA4" s="156" t="s">
        <v>477</v>
      </c>
    </row>
    <row r="5" spans="1:105" ht="12" customHeight="1" x14ac:dyDescent="0.25">
      <c r="A5" s="132" t="s">
        <v>29</v>
      </c>
      <c r="B5" s="133">
        <f>IF(SER_hh_fech!B5=0,0,SER_hh_fech!B5/SER_summary!B$26)</f>
        <v>60.589873095237515</v>
      </c>
      <c r="C5" s="133">
        <f>IF(SER_hh_fech!C5=0,0,SER_hh_fech!C5/SER_summary!C$26)</f>
        <v>67.358401868988025</v>
      </c>
      <c r="D5" s="133">
        <f>IF(SER_hh_fech!D5=0,0,SER_hh_fech!D5/SER_summary!D$26)</f>
        <v>71.347001010398017</v>
      </c>
      <c r="E5" s="133">
        <f>IF(SER_hh_fech!E5=0,0,SER_hh_fech!E5/SER_summary!E$26)</f>
        <v>39.260498167169814</v>
      </c>
      <c r="F5" s="133">
        <f>IF(SER_hh_fech!F5=0,0,SER_hh_fech!F5/SER_summary!F$26)</f>
        <v>38.188803681518117</v>
      </c>
      <c r="G5" s="133">
        <f>IF(SER_hh_fech!G5=0,0,SER_hh_fech!G5/SER_summary!G$26)</f>
        <v>43.674198705218686</v>
      </c>
      <c r="H5" s="133">
        <f>IF(SER_hh_fech!H5=0,0,SER_hh_fech!H5/SER_summary!H$26)</f>
        <v>58.671193126826175</v>
      </c>
      <c r="I5" s="133">
        <f>IF(SER_hh_fech!I5=0,0,SER_hh_fech!I5/SER_summary!I$26)</f>
        <v>83.022869186405359</v>
      </c>
      <c r="J5" s="133">
        <f>IF(SER_hh_fech!J5=0,0,SER_hh_fech!J5/SER_summary!J$26)</f>
        <v>66.91471528190047</v>
      </c>
      <c r="K5" s="133">
        <f>IF(SER_hh_fech!K5=0,0,SER_hh_fech!K5/SER_summary!K$26)</f>
        <v>58.410873789047095</v>
      </c>
      <c r="L5" s="133">
        <f>IF(SER_hh_fech!L5=0,0,SER_hh_fech!L5/SER_summary!L$26)</f>
        <v>57.92992483815415</v>
      </c>
      <c r="M5" s="133">
        <f>IF(SER_hh_fech!M5=0,0,SER_hh_fech!M5/SER_summary!M$26)</f>
        <v>61.589209759491006</v>
      </c>
      <c r="N5" s="133">
        <f>IF(SER_hh_fech!N5=0,0,SER_hh_fech!N5/SER_summary!N$26)</f>
        <v>71.139138190387868</v>
      </c>
      <c r="O5" s="133">
        <f>IF(SER_hh_fech!O5=0,0,SER_hh_fech!O5/SER_summary!O$26)</f>
        <v>32.788599618359669</v>
      </c>
      <c r="P5" s="133">
        <f>IF(SER_hh_fech!P5=0,0,SER_hh_fech!P5/SER_summary!P$26)</f>
        <v>47.759621537381115</v>
      </c>
      <c r="Q5" s="133">
        <f>IF(SER_hh_fech!Q5=0,0,SER_hh_fech!Q5/SER_summary!Q$26)</f>
        <v>101.61188249413416</v>
      </c>
      <c r="R5" s="133">
        <f>IF(SER_hh_fech!R5=0,0,SER_hh_fech!R5/SER_summary!R$26)</f>
        <v>24.318520965078481</v>
      </c>
      <c r="S5" s="133">
        <f>IF(SER_hh_fech!S5=0,0,SER_hh_fech!S5/SER_summary!S$26)</f>
        <v>26.357033651343801</v>
      </c>
      <c r="T5" s="133">
        <f>IF(SER_hh_fech!T5=0,0,SER_hh_fech!T5/SER_summary!T$26)</f>
        <v>63.242663432715602</v>
      </c>
      <c r="U5" s="133">
        <f>IF(SER_hh_fech!U5=0,0,SER_hh_fech!U5/SER_summary!U$26)</f>
        <v>11.56978550834261</v>
      </c>
      <c r="V5" s="133">
        <f>IF(SER_hh_fech!V5=0,0,SER_hh_fech!V5/SER_summary!V$26)</f>
        <v>41.088090616155178</v>
      </c>
      <c r="W5" s="133">
        <f>IF(SER_hh_fech!W5=0,0,SER_hh_fech!W5/SER_summary!W$26)</f>
        <v>39.091847564377318</v>
      </c>
      <c r="DA5" s="157" t="s">
        <v>478</v>
      </c>
    </row>
    <row r="6" spans="1:105" ht="12" customHeight="1" x14ac:dyDescent="0.25">
      <c r="A6" s="132" t="s">
        <v>52</v>
      </c>
      <c r="B6" s="133">
        <f>IF(SER_hh_fech!B6=0,0,SER_hh_fech!B6/SER_summary!B$26)</f>
        <v>0</v>
      </c>
      <c r="C6" s="133">
        <f>IF(SER_hh_fech!C6=0,0,SER_hh_fech!C6/SER_summary!C$26)</f>
        <v>0</v>
      </c>
      <c r="D6" s="133">
        <f>IF(SER_hh_fech!D6=0,0,SER_hh_fech!D6/SER_summary!D$26)</f>
        <v>0</v>
      </c>
      <c r="E6" s="133">
        <f>IF(SER_hh_fech!E6=0,0,SER_hh_fech!E6/SER_summary!E$26)</f>
        <v>0</v>
      </c>
      <c r="F6" s="133">
        <f>IF(SER_hh_fech!F6=0,0,SER_hh_fech!F6/SER_summary!F$26)</f>
        <v>0</v>
      </c>
      <c r="G6" s="133">
        <f>IF(SER_hh_fech!G6=0,0,SER_hh_fech!G6/SER_summary!G$26)</f>
        <v>0</v>
      </c>
      <c r="H6" s="133">
        <f>IF(SER_hh_fech!H6=0,0,SER_hh_fech!H6/SER_summary!H$26)</f>
        <v>0</v>
      </c>
      <c r="I6" s="133">
        <f>IF(SER_hh_fech!I6=0,0,SER_hh_fech!I6/SER_summary!I$26)</f>
        <v>0</v>
      </c>
      <c r="J6" s="133">
        <f>IF(SER_hh_fech!J6=0,0,SER_hh_fech!J6/SER_summary!J$26)</f>
        <v>0</v>
      </c>
      <c r="K6" s="133">
        <f>IF(SER_hh_fech!K6=0,0,SER_hh_fech!K6/SER_summary!K$26)</f>
        <v>0</v>
      </c>
      <c r="L6" s="133">
        <f>IF(SER_hh_fech!L6=0,0,SER_hh_fech!L6/SER_summary!L$26)</f>
        <v>0</v>
      </c>
      <c r="M6" s="133">
        <f>IF(SER_hh_fech!M6=0,0,SER_hh_fech!M6/SER_summary!M$26)</f>
        <v>0</v>
      </c>
      <c r="N6" s="133">
        <f>IF(SER_hh_fech!N6=0,0,SER_hh_fech!N6/SER_summary!N$26)</f>
        <v>0</v>
      </c>
      <c r="O6" s="133">
        <f>IF(SER_hh_fech!O6=0,0,SER_hh_fech!O6/SER_summary!O$26)</f>
        <v>0</v>
      </c>
      <c r="P6" s="133">
        <f>IF(SER_hh_fech!P6=0,0,SER_hh_fech!P6/SER_summary!P$26)</f>
        <v>0</v>
      </c>
      <c r="Q6" s="133">
        <f>IF(SER_hh_fech!Q6=0,0,SER_hh_fech!Q6/SER_summary!Q$26)</f>
        <v>0</v>
      </c>
      <c r="R6" s="133">
        <f>IF(SER_hh_fech!R6=0,0,SER_hh_fech!R6/SER_summary!R$26)</f>
        <v>0</v>
      </c>
      <c r="S6" s="133">
        <f>IF(SER_hh_fech!S6=0,0,SER_hh_fech!S6/SER_summary!S$26)</f>
        <v>0</v>
      </c>
      <c r="T6" s="133">
        <f>IF(SER_hh_fech!T6=0,0,SER_hh_fech!T6/SER_summary!T$26)</f>
        <v>0</v>
      </c>
      <c r="U6" s="133">
        <f>IF(SER_hh_fech!U6=0,0,SER_hh_fech!U6/SER_summary!U$26)</f>
        <v>0</v>
      </c>
      <c r="V6" s="133">
        <f>IF(SER_hh_fech!V6=0,0,SER_hh_fech!V6/SER_summary!V$26)</f>
        <v>0</v>
      </c>
      <c r="W6" s="133">
        <f>IF(SER_hh_fech!W6=0,0,SER_hh_fech!W6/SER_summary!W$26)</f>
        <v>0</v>
      </c>
      <c r="DA6" s="157" t="s">
        <v>479</v>
      </c>
    </row>
    <row r="7" spans="1:105" ht="12" customHeight="1" x14ac:dyDescent="0.25">
      <c r="A7" s="132" t="s">
        <v>168</v>
      </c>
      <c r="B7" s="133">
        <f>IF(SER_hh_fech!B7=0,0,SER_hh_fech!B7/SER_summary!B$26)</f>
        <v>67.573402454247869</v>
      </c>
      <c r="C7" s="133">
        <f>IF(SER_hh_fech!C7=0,0,SER_hh_fech!C7/SER_summary!C$26)</f>
        <v>82.152842889396808</v>
      </c>
      <c r="D7" s="133">
        <f>IF(SER_hh_fech!D7=0,0,SER_hh_fech!D7/SER_summary!D$26)</f>
        <v>64.270727641186966</v>
      </c>
      <c r="E7" s="133">
        <f>IF(SER_hh_fech!E7=0,0,SER_hh_fech!E7/SER_summary!E$26)</f>
        <v>85.111482284769977</v>
      </c>
      <c r="F7" s="133">
        <f>IF(SER_hh_fech!F7=0,0,SER_hh_fech!F7/SER_summary!F$26)</f>
        <v>82.085228570494507</v>
      </c>
      <c r="G7" s="133">
        <f>IF(SER_hh_fech!G7=0,0,SER_hh_fech!G7/SER_summary!G$26)</f>
        <v>81.829621305982826</v>
      </c>
      <c r="H7" s="133">
        <f>IF(SER_hh_fech!H7=0,0,SER_hh_fech!H7/SER_summary!H$26)</f>
        <v>88.752439896045431</v>
      </c>
      <c r="I7" s="133">
        <f>IF(SER_hh_fech!I7=0,0,SER_hh_fech!I7/SER_summary!I$26)</f>
        <v>59.199803929035284</v>
      </c>
      <c r="J7" s="133">
        <f>IF(SER_hh_fech!J7=0,0,SER_hh_fech!J7/SER_summary!J$26)</f>
        <v>79.387098678415185</v>
      </c>
      <c r="K7" s="133">
        <f>IF(SER_hh_fech!K7=0,0,SER_hh_fech!K7/SER_summary!K$26)</f>
        <v>71.815821386085361</v>
      </c>
      <c r="L7" s="133">
        <f>IF(SER_hh_fech!L7=0,0,SER_hh_fech!L7/SER_summary!L$26)</f>
        <v>72.31688634327935</v>
      </c>
      <c r="M7" s="133">
        <f>IF(SER_hh_fech!M7=0,0,SER_hh_fech!M7/SER_summary!M$26)</f>
        <v>61.881910604298611</v>
      </c>
      <c r="N7" s="133">
        <f>IF(SER_hh_fech!N7=0,0,SER_hh_fech!N7/SER_summary!N$26)</f>
        <v>63.843953445577171</v>
      </c>
      <c r="O7" s="133">
        <f>IF(SER_hh_fech!O7=0,0,SER_hh_fech!O7/SER_summary!O$26)</f>
        <v>66.628758417794756</v>
      </c>
      <c r="P7" s="133">
        <f>IF(SER_hh_fech!P7=0,0,SER_hh_fech!P7/SER_summary!P$26)</f>
        <v>59.013343471740988</v>
      </c>
      <c r="Q7" s="133">
        <f>IF(SER_hh_fech!Q7=0,0,SER_hh_fech!Q7/SER_summary!Q$26)</f>
        <v>58.773350697408915</v>
      </c>
      <c r="R7" s="133">
        <f>IF(SER_hh_fech!R7=0,0,SER_hh_fech!R7/SER_summary!R$26)</f>
        <v>61.138662531545918</v>
      </c>
      <c r="S7" s="133">
        <f>IF(SER_hh_fech!S7=0,0,SER_hh_fech!S7/SER_summary!S$26)</f>
        <v>68.125015226558162</v>
      </c>
      <c r="T7" s="133">
        <f>IF(SER_hh_fech!T7=0,0,SER_hh_fech!T7/SER_summary!T$26)</f>
        <v>37.995517906405631</v>
      </c>
      <c r="U7" s="133">
        <f>IF(SER_hh_fech!U7=0,0,SER_hh_fech!U7/SER_summary!U$26)</f>
        <v>44.706704043217862</v>
      </c>
      <c r="V7" s="133">
        <f>IF(SER_hh_fech!V7=0,0,SER_hh_fech!V7/SER_summary!V$26)</f>
        <v>44.048364970687182</v>
      </c>
      <c r="W7" s="133">
        <f>IF(SER_hh_fech!W7=0,0,SER_hh_fech!W7/SER_summary!W$26)</f>
        <v>66.401538317239144</v>
      </c>
      <c r="DA7" s="157" t="s">
        <v>480</v>
      </c>
    </row>
    <row r="8" spans="1:105" ht="12" customHeight="1" x14ac:dyDescent="0.25">
      <c r="A8" s="132" t="s">
        <v>73</v>
      </c>
      <c r="B8" s="133">
        <f>IF(SER_hh_fech!B8=0,0,SER_hh_fech!B8/SER_summary!B$26)</f>
        <v>31.280435418510621</v>
      </c>
      <c r="C8" s="133">
        <f>IF(SER_hh_fech!C8=0,0,SER_hh_fech!C8/SER_summary!C$26)</f>
        <v>32.854258516153934</v>
      </c>
      <c r="D8" s="133">
        <f>IF(SER_hh_fech!D8=0,0,SER_hh_fech!D8/SER_summary!D$26)</f>
        <v>33.471951950200555</v>
      </c>
      <c r="E8" s="133">
        <f>IF(SER_hh_fech!E8=0,0,SER_hh_fech!E8/SER_summary!E$26)</f>
        <v>34.93387311433662</v>
      </c>
      <c r="F8" s="133">
        <f>IF(SER_hh_fech!F8=0,0,SER_hh_fech!F8/SER_summary!F$26)</f>
        <v>32.072038472363623</v>
      </c>
      <c r="G8" s="133">
        <f>IF(SER_hh_fech!G8=0,0,SER_hh_fech!G8/SER_summary!G$26)</f>
        <v>25.138081630138061</v>
      </c>
      <c r="H8" s="133">
        <f>IF(SER_hh_fech!H8=0,0,SER_hh_fech!H8/SER_summary!H$26)</f>
        <v>25.746062517579269</v>
      </c>
      <c r="I8" s="133">
        <f>IF(SER_hh_fech!I8=0,0,SER_hh_fech!I8/SER_summary!I$26)</f>
        <v>26.993266184096843</v>
      </c>
      <c r="J8" s="133">
        <f>IF(SER_hh_fech!J8=0,0,SER_hh_fech!J8/SER_summary!J$26)</f>
        <v>27.580519338220586</v>
      </c>
      <c r="K8" s="133">
        <f>IF(SER_hh_fech!K8=0,0,SER_hh_fech!K8/SER_summary!K$26)</f>
        <v>23.958984972402892</v>
      </c>
      <c r="L8" s="133">
        <f>IF(SER_hh_fech!L8=0,0,SER_hh_fech!L8/SER_summary!L$26)</f>
        <v>21.028751502707475</v>
      </c>
      <c r="M8" s="133">
        <f>IF(SER_hh_fech!M8=0,0,SER_hh_fech!M8/SER_summary!M$26)</f>
        <v>21.162644005403298</v>
      </c>
      <c r="N8" s="133">
        <f>IF(SER_hh_fech!N8=0,0,SER_hh_fech!N8/SER_summary!N$26)</f>
        <v>21.088667567663901</v>
      </c>
      <c r="O8" s="133">
        <f>IF(SER_hh_fech!O8=0,0,SER_hh_fech!O8/SER_summary!O$26)</f>
        <v>21.153454631797668</v>
      </c>
      <c r="P8" s="133">
        <f>IF(SER_hh_fech!P8=0,0,SER_hh_fech!P8/SER_summary!P$26)</f>
        <v>19.045278703709123</v>
      </c>
      <c r="Q8" s="133">
        <f>IF(SER_hh_fech!Q8=0,0,SER_hh_fech!Q8/SER_summary!Q$26)</f>
        <v>19.303289851510499</v>
      </c>
      <c r="R8" s="133">
        <f>IF(SER_hh_fech!R8=0,0,SER_hh_fech!R8/SER_summary!R$26)</f>
        <v>17.955337153979634</v>
      </c>
      <c r="S8" s="133">
        <f>IF(SER_hh_fech!S8=0,0,SER_hh_fech!S8/SER_summary!S$26)</f>
        <v>16.360377198950108</v>
      </c>
      <c r="T8" s="133">
        <f>IF(SER_hh_fech!T8=0,0,SER_hh_fech!T8/SER_summary!T$26)</f>
        <v>14.413638781030675</v>
      </c>
      <c r="U8" s="133">
        <f>IF(SER_hh_fech!U8=0,0,SER_hh_fech!U8/SER_summary!U$26)</f>
        <v>14.205213659282716</v>
      </c>
      <c r="V8" s="133">
        <f>IF(SER_hh_fech!V8=0,0,SER_hh_fech!V8/SER_summary!V$26)</f>
        <v>13.018020800675981</v>
      </c>
      <c r="W8" s="133">
        <f>IF(SER_hh_fech!W8=0,0,SER_hh_fech!W8/SER_summary!W$26)</f>
        <v>14.439642871648791</v>
      </c>
      <c r="DA8" s="157" t="s">
        <v>481</v>
      </c>
    </row>
    <row r="9" spans="1:105" ht="12" customHeight="1" x14ac:dyDescent="0.25">
      <c r="A9" s="132" t="s">
        <v>78</v>
      </c>
      <c r="B9" s="133">
        <f>IF(SER_hh_fech!B9=0,0,SER_hh_fech!B9/SER_summary!B$26)</f>
        <v>64.999027626892754</v>
      </c>
      <c r="C9" s="133">
        <f>IF(SER_hh_fech!C9=0,0,SER_hh_fech!C9/SER_summary!C$26)</f>
        <v>60.559620996985082</v>
      </c>
      <c r="D9" s="133">
        <f>IF(SER_hh_fech!D9=0,0,SER_hh_fech!D9/SER_summary!D$26)</f>
        <v>67.802219055922905</v>
      </c>
      <c r="E9" s="133">
        <f>IF(SER_hh_fech!E9=0,0,SER_hh_fech!E9/SER_summary!E$26)</f>
        <v>68.772156877944539</v>
      </c>
      <c r="F9" s="133">
        <f>IF(SER_hh_fech!F9=0,0,SER_hh_fech!F9/SER_summary!F$26)</f>
        <v>71.348122773684892</v>
      </c>
      <c r="G9" s="133">
        <f>IF(SER_hh_fech!G9=0,0,SER_hh_fech!G9/SER_summary!G$26)</f>
        <v>69.510007324644477</v>
      </c>
      <c r="H9" s="133">
        <f>IF(SER_hh_fech!H9=0,0,SER_hh_fech!H9/SER_summary!H$26)</f>
        <v>81.351713604991033</v>
      </c>
      <c r="I9" s="133">
        <f>IF(SER_hh_fech!I9=0,0,SER_hh_fech!I9/SER_summary!I$26)</f>
        <v>58.485157957057261</v>
      </c>
      <c r="J9" s="133">
        <f>IF(SER_hh_fech!J9=0,0,SER_hh_fech!J9/SER_summary!J$26)</f>
        <v>64.606546762552853</v>
      </c>
      <c r="K9" s="133">
        <f>IF(SER_hh_fech!K9=0,0,SER_hh_fech!K9/SER_summary!K$26)</f>
        <v>60.629209065982117</v>
      </c>
      <c r="L9" s="133">
        <f>IF(SER_hh_fech!L9=0,0,SER_hh_fech!L9/SER_summary!L$26)</f>
        <v>64.118672898103227</v>
      </c>
      <c r="M9" s="133">
        <f>IF(SER_hh_fech!M9=0,0,SER_hh_fech!M9/SER_summary!M$26)</f>
        <v>53.107253100378664</v>
      </c>
      <c r="N9" s="133">
        <f>IF(SER_hh_fech!N9=0,0,SER_hh_fech!N9/SER_summary!N$26)</f>
        <v>52.972847776942999</v>
      </c>
      <c r="O9" s="133">
        <f>IF(SER_hh_fech!O9=0,0,SER_hh_fech!O9/SER_summary!O$26)</f>
        <v>63.097455769692814</v>
      </c>
      <c r="P9" s="133">
        <f>IF(SER_hh_fech!P9=0,0,SER_hh_fech!P9/SER_summary!P$26)</f>
        <v>47.58742599798952</v>
      </c>
      <c r="Q9" s="133">
        <f>IF(SER_hh_fech!Q9=0,0,SER_hh_fech!Q9/SER_summary!Q$26)</f>
        <v>51.863971011266756</v>
      </c>
      <c r="R9" s="133">
        <f>IF(SER_hh_fech!R9=0,0,SER_hh_fech!R9/SER_summary!R$26)</f>
        <v>49.532414533547666</v>
      </c>
      <c r="S9" s="133">
        <f>IF(SER_hh_fech!S9=0,0,SER_hh_fech!S9/SER_summary!S$26)</f>
        <v>46.065614655821214</v>
      </c>
      <c r="T9" s="133">
        <f>IF(SER_hh_fech!T9=0,0,SER_hh_fech!T9/SER_summary!T$26)</f>
        <v>42.932473459214073</v>
      </c>
      <c r="U9" s="133">
        <f>IF(SER_hh_fech!U9=0,0,SER_hh_fech!U9/SER_summary!U$26)</f>
        <v>34.645966908811552</v>
      </c>
      <c r="V9" s="133">
        <f>IF(SER_hh_fech!V9=0,0,SER_hh_fech!V9/SER_summary!V$26)</f>
        <v>39.347225347926695</v>
      </c>
      <c r="W9" s="133">
        <f>IF(SER_hh_fech!W9=0,0,SER_hh_fech!W9/SER_summary!W$26)</f>
        <v>44.204226132702459</v>
      </c>
      <c r="DA9" s="157" t="s">
        <v>482</v>
      </c>
    </row>
    <row r="10" spans="1:105" ht="12" customHeight="1" x14ac:dyDescent="0.25">
      <c r="A10" s="132" t="s">
        <v>128</v>
      </c>
      <c r="B10" s="133">
        <f>IF(SER_hh_fech!B10=0,0,SER_hh_fech!B10/SER_summary!B$26)</f>
        <v>0</v>
      </c>
      <c r="C10" s="133">
        <f>IF(SER_hh_fech!C10=0,0,SER_hh_fech!C10/SER_summary!C$26)</f>
        <v>0</v>
      </c>
      <c r="D10" s="133">
        <f>IF(SER_hh_fech!D10=0,0,SER_hh_fech!D10/SER_summary!D$26)</f>
        <v>0</v>
      </c>
      <c r="E10" s="133">
        <f>IF(SER_hh_fech!E10=0,0,SER_hh_fech!E10/SER_summary!E$26)</f>
        <v>77.197913703096532</v>
      </c>
      <c r="F10" s="133">
        <f>IF(SER_hh_fech!F10=0,0,SER_hh_fech!F10/SER_summary!F$26)</f>
        <v>74.379287459099103</v>
      </c>
      <c r="G10" s="133">
        <f>IF(SER_hh_fech!G10=0,0,SER_hh_fech!G10/SER_summary!G$26)</f>
        <v>60.960126653169517</v>
      </c>
      <c r="H10" s="133">
        <f>IF(SER_hh_fech!H10=0,0,SER_hh_fech!H10/SER_summary!H$26)</f>
        <v>59.882468676747436</v>
      </c>
      <c r="I10" s="133">
        <f>IF(SER_hh_fech!I10=0,0,SER_hh_fech!I10/SER_summary!I$26)</f>
        <v>50.900498846766361</v>
      </c>
      <c r="J10" s="133">
        <f>IF(SER_hh_fech!J10=0,0,SER_hh_fech!J10/SER_summary!J$26)</f>
        <v>60.885976087468691</v>
      </c>
      <c r="K10" s="133">
        <f>IF(SER_hh_fech!K10=0,0,SER_hh_fech!K10/SER_summary!K$26)</f>
        <v>56.028973389226422</v>
      </c>
      <c r="L10" s="133">
        <f>IF(SER_hh_fech!L10=0,0,SER_hh_fech!L10/SER_summary!L$26)</f>
        <v>67.705152032673482</v>
      </c>
      <c r="M10" s="133">
        <f>IF(SER_hh_fech!M10=0,0,SER_hh_fech!M10/SER_summary!M$26)</f>
        <v>48.886201465631423</v>
      </c>
      <c r="N10" s="133">
        <f>IF(SER_hh_fech!N10=0,0,SER_hh_fech!N10/SER_summary!N$26)</f>
        <v>54.462006237440427</v>
      </c>
      <c r="O10" s="133">
        <f>IF(SER_hh_fech!O10=0,0,SER_hh_fech!O10/SER_summary!O$26)</f>
        <v>59.552548074178624</v>
      </c>
      <c r="P10" s="133">
        <f>IF(SER_hh_fech!P10=0,0,SER_hh_fech!P10/SER_summary!P$26)</f>
        <v>47.277544001973276</v>
      </c>
      <c r="Q10" s="133">
        <f>IF(SER_hh_fech!Q10=0,0,SER_hh_fech!Q10/SER_summary!Q$26)</f>
        <v>53.222543740819937</v>
      </c>
      <c r="R10" s="133">
        <f>IF(SER_hh_fech!R10=0,0,SER_hh_fech!R10/SER_summary!R$26)</f>
        <v>48.12404682168512</v>
      </c>
      <c r="S10" s="133">
        <f>IF(SER_hh_fech!S10=0,0,SER_hh_fech!S10/SER_summary!S$26)</f>
        <v>44.175622733828476</v>
      </c>
      <c r="T10" s="133">
        <f>IF(SER_hh_fech!T10=0,0,SER_hh_fech!T10/SER_summary!T$26)</f>
        <v>41.607750039622623</v>
      </c>
      <c r="U10" s="133">
        <f>IF(SER_hh_fech!U10=0,0,SER_hh_fech!U10/SER_summary!U$26)</f>
        <v>39.554231837404728</v>
      </c>
      <c r="V10" s="133">
        <f>IF(SER_hh_fech!V10=0,0,SER_hh_fech!V10/SER_summary!V$26)</f>
        <v>36.498942802853307</v>
      </c>
      <c r="W10" s="133">
        <f>IF(SER_hh_fech!W10=0,0,SER_hh_fech!W10/SER_summary!W$26)</f>
        <v>43.361289225319744</v>
      </c>
      <c r="DA10" s="157" t="s">
        <v>483</v>
      </c>
    </row>
    <row r="11" spans="1:105" ht="12" customHeight="1" x14ac:dyDescent="0.25">
      <c r="A11" s="132" t="s">
        <v>25</v>
      </c>
      <c r="B11" s="133">
        <f>IF(SER_hh_fech!B11=0,0,SER_hh_fech!B11/SER_summary!B$26)</f>
        <v>0</v>
      </c>
      <c r="C11" s="133">
        <f>IF(SER_hh_fech!C11=0,0,SER_hh_fech!C11/SER_summary!C$26)</f>
        <v>0</v>
      </c>
      <c r="D11" s="133">
        <f>IF(SER_hh_fech!D11=0,0,SER_hh_fech!D11/SER_summary!D$26)</f>
        <v>0</v>
      </c>
      <c r="E11" s="133">
        <f>IF(SER_hh_fech!E11=0,0,SER_hh_fech!E11/SER_summary!E$26)</f>
        <v>75.684897526997304</v>
      </c>
      <c r="F11" s="133">
        <f>IF(SER_hh_fech!F11=0,0,SER_hh_fech!F11/SER_summary!F$26)</f>
        <v>55.372671735268902</v>
      </c>
      <c r="G11" s="133">
        <f>IF(SER_hh_fech!G11=0,0,SER_hh_fech!G11/SER_summary!G$26)</f>
        <v>51.5610268028001</v>
      </c>
      <c r="H11" s="133">
        <f>IF(SER_hh_fech!H11=0,0,SER_hh_fech!H11/SER_summary!H$26)</f>
        <v>49.15296034463988</v>
      </c>
      <c r="I11" s="133">
        <f>IF(SER_hh_fech!I11=0,0,SER_hh_fech!I11/SER_summary!I$26)</f>
        <v>45.941524546833094</v>
      </c>
      <c r="J11" s="133">
        <f>IF(SER_hh_fech!J11=0,0,SER_hh_fech!J11/SER_summary!J$26)</f>
        <v>45.056547040852138</v>
      </c>
      <c r="K11" s="133">
        <f>IF(SER_hh_fech!K11=0,0,SER_hh_fech!K11/SER_summary!K$26)</f>
        <v>47.120786355670482</v>
      </c>
      <c r="L11" s="133">
        <f>IF(SER_hh_fech!L11=0,0,SER_hh_fech!L11/SER_summary!L$26)</f>
        <v>45.527305338335417</v>
      </c>
      <c r="M11" s="133">
        <f>IF(SER_hh_fech!M11=0,0,SER_hh_fech!M11/SER_summary!M$26)</f>
        <v>46.000235093535828</v>
      </c>
      <c r="N11" s="133">
        <f>IF(SER_hh_fech!N11=0,0,SER_hh_fech!N11/SER_summary!N$26)</f>
        <v>43.791840767351033</v>
      </c>
      <c r="O11" s="133">
        <f>IF(SER_hh_fech!O11=0,0,SER_hh_fech!O11/SER_summary!O$26)</f>
        <v>45.939936851364017</v>
      </c>
      <c r="P11" s="133">
        <f>IF(SER_hh_fech!P11=0,0,SER_hh_fech!P11/SER_summary!P$26)</f>
        <v>50.634645739035882</v>
      </c>
      <c r="Q11" s="133">
        <f>IF(SER_hh_fech!Q11=0,0,SER_hh_fech!Q11/SER_summary!Q$26)</f>
        <v>38.211176667293429</v>
      </c>
      <c r="R11" s="133">
        <f>IF(SER_hh_fech!R11=0,0,SER_hh_fech!R11/SER_summary!R$26)</f>
        <v>38.946420356428355</v>
      </c>
      <c r="S11" s="133">
        <f>IF(SER_hh_fech!S11=0,0,SER_hh_fech!S11/SER_summary!S$26)</f>
        <v>40.62371100280253</v>
      </c>
      <c r="T11" s="133">
        <f>IF(SER_hh_fech!T11=0,0,SER_hh_fech!T11/SER_summary!T$26)</f>
        <v>38.184070874298556</v>
      </c>
      <c r="U11" s="133">
        <f>IF(SER_hh_fech!U11=0,0,SER_hh_fech!U11/SER_summary!U$26)</f>
        <v>32.510252811123685</v>
      </c>
      <c r="V11" s="133">
        <f>IF(SER_hh_fech!V11=0,0,SER_hh_fech!V11/SER_summary!V$26)</f>
        <v>31.173520873590416</v>
      </c>
      <c r="W11" s="133">
        <f>IF(SER_hh_fech!W11=0,0,SER_hh_fech!W11/SER_summary!W$26)</f>
        <v>33.672931182627515</v>
      </c>
      <c r="DA11" s="157" t="s">
        <v>484</v>
      </c>
    </row>
    <row r="12" spans="1:105" ht="12" customHeight="1" x14ac:dyDescent="0.25">
      <c r="A12" s="132" t="s">
        <v>169</v>
      </c>
      <c r="B12" s="133">
        <f>IF(SER_hh_fech!B12=0,0,SER_hh_fech!B12/SER_summary!B$26)</f>
        <v>0</v>
      </c>
      <c r="C12" s="133">
        <f>IF(SER_hh_fech!C12=0,0,SER_hh_fech!C12/SER_summary!C$26)</f>
        <v>0</v>
      </c>
      <c r="D12" s="133">
        <f>IF(SER_hh_fech!D12=0,0,SER_hh_fech!D12/SER_summary!D$26)</f>
        <v>0</v>
      </c>
      <c r="E12" s="133">
        <f>IF(SER_hh_fech!E12=0,0,SER_hh_fech!E12/SER_summary!E$26)</f>
        <v>74.362011155146206</v>
      </c>
      <c r="F12" s="133">
        <f>IF(SER_hh_fech!F12=0,0,SER_hh_fech!F12/SER_summary!F$26)</f>
        <v>62.414592808943482</v>
      </c>
      <c r="G12" s="133">
        <f>IF(SER_hh_fech!G12=0,0,SER_hh_fech!G12/SER_summary!G$26)</f>
        <v>49.619542601361964</v>
      </c>
      <c r="H12" s="133">
        <f>IF(SER_hh_fech!H12=0,0,SER_hh_fech!H12/SER_summary!H$26)</f>
        <v>46.584609534114769</v>
      </c>
      <c r="I12" s="133">
        <f>IF(SER_hh_fech!I12=0,0,SER_hh_fech!I12/SER_summary!I$26)</f>
        <v>42.996033202633086</v>
      </c>
      <c r="J12" s="133">
        <f>IF(SER_hh_fech!J12=0,0,SER_hh_fech!J12/SER_summary!J$26)</f>
        <v>46.951401720766306</v>
      </c>
      <c r="K12" s="133">
        <f>IF(SER_hh_fech!K12=0,0,SER_hh_fech!K12/SER_summary!K$26)</f>
        <v>45.583133226953699</v>
      </c>
      <c r="L12" s="133">
        <f>IF(SER_hh_fech!L12=0,0,SER_hh_fech!L12/SER_summary!L$26)</f>
        <v>60.579551268009311</v>
      </c>
      <c r="M12" s="133">
        <f>IF(SER_hh_fech!M12=0,0,SER_hh_fech!M12/SER_summary!M$26)</f>
        <v>39.117502852441852</v>
      </c>
      <c r="N12" s="133">
        <f>IF(SER_hh_fech!N12=0,0,SER_hh_fech!N12/SER_summary!N$26)</f>
        <v>51.336000131204891</v>
      </c>
      <c r="O12" s="133">
        <f>IF(SER_hh_fech!O12=0,0,SER_hh_fech!O12/SER_summary!O$26)</f>
        <v>39.889995912587693</v>
      </c>
      <c r="P12" s="133">
        <f>IF(SER_hh_fech!P12=0,0,SER_hh_fech!P12/SER_summary!P$26)</f>
        <v>40.325277930076467</v>
      </c>
      <c r="Q12" s="133">
        <f>IF(SER_hh_fech!Q12=0,0,SER_hh_fech!Q12/SER_summary!Q$26)</f>
        <v>46.865135331591858</v>
      </c>
      <c r="R12" s="133">
        <f>IF(SER_hh_fech!R12=0,0,SER_hh_fech!R12/SER_summary!R$26)</f>
        <v>37.254240621898965</v>
      </c>
      <c r="S12" s="133">
        <f>IF(SER_hh_fech!S12=0,0,SER_hh_fech!S12/SER_summary!S$26)</f>
        <v>39.925549748509184</v>
      </c>
      <c r="T12" s="133">
        <f>IF(SER_hh_fech!T12=0,0,SER_hh_fech!T12/SER_summary!T$26)</f>
        <v>38.847022805622373</v>
      </c>
      <c r="U12" s="133">
        <f>IF(SER_hh_fech!U12=0,0,SER_hh_fech!U12/SER_summary!U$26)</f>
        <v>35.403755187358094</v>
      </c>
      <c r="V12" s="133">
        <f>IF(SER_hh_fech!V12=0,0,SER_hh_fech!V12/SER_summary!V$26)</f>
        <v>28.679939841455568</v>
      </c>
      <c r="W12" s="133">
        <f>IF(SER_hh_fech!W12=0,0,SER_hh_fech!W12/SER_summary!W$26)</f>
        <v>46.450171486034066</v>
      </c>
      <c r="DA12" s="157" t="s">
        <v>485</v>
      </c>
    </row>
    <row r="13" spans="1:105" ht="12" customHeight="1" x14ac:dyDescent="0.25">
      <c r="A13" s="132" t="s">
        <v>77</v>
      </c>
      <c r="B13" s="133">
        <f>IF(SER_hh_fech!B13=0,0,SER_hh_fech!B13/SER_summary!B$26)</f>
        <v>20.699118241654933</v>
      </c>
      <c r="C13" s="133">
        <f>IF(SER_hh_fech!C13=0,0,SER_hh_fech!C13/SER_summary!C$26)</f>
        <v>14.087300015264628</v>
      </c>
      <c r="D13" s="133">
        <f>IF(SER_hh_fech!D13=0,0,SER_hh_fech!D13/SER_summary!D$26)</f>
        <v>19.993745746854142</v>
      </c>
      <c r="E13" s="133">
        <f>IF(SER_hh_fech!E13=0,0,SER_hh_fech!E13/SER_summary!E$26)</f>
        <v>27.161649995106352</v>
      </c>
      <c r="F13" s="133">
        <f>IF(SER_hh_fech!F13=0,0,SER_hh_fech!F13/SER_summary!F$26)</f>
        <v>22.241294909252318</v>
      </c>
      <c r="G13" s="133">
        <f>IF(SER_hh_fech!G13=0,0,SER_hh_fech!G13/SER_summary!G$26)</f>
        <v>19.406428542143441</v>
      </c>
      <c r="H13" s="133">
        <f>IF(SER_hh_fech!H13=0,0,SER_hh_fech!H13/SER_summary!H$26)</f>
        <v>19.11371121316267</v>
      </c>
      <c r="I13" s="133">
        <f>IF(SER_hh_fech!I13=0,0,SER_hh_fech!I13/SER_summary!I$26)</f>
        <v>17.591105230344102</v>
      </c>
      <c r="J13" s="133">
        <f>IF(SER_hh_fech!J13=0,0,SER_hh_fech!J13/SER_summary!J$26)</f>
        <v>17.304512495736457</v>
      </c>
      <c r="K13" s="133">
        <f>IF(SER_hh_fech!K13=0,0,SER_hh_fech!K13/SER_summary!K$26)</f>
        <v>17.15331473924287</v>
      </c>
      <c r="L13" s="133">
        <f>IF(SER_hh_fech!L13=0,0,SER_hh_fech!L13/SER_summary!L$26)</f>
        <v>17.63183583505354</v>
      </c>
      <c r="M13" s="133">
        <f>IF(SER_hh_fech!M13=0,0,SER_hh_fech!M13/SER_summary!M$26)</f>
        <v>15.976028268079281</v>
      </c>
      <c r="N13" s="133">
        <f>IF(SER_hh_fech!N13=0,0,SER_hh_fech!N13/SER_summary!N$26)</f>
        <v>15.588131578862098</v>
      </c>
      <c r="O13" s="133">
        <f>IF(SER_hh_fech!O13=0,0,SER_hh_fech!O13/SER_summary!O$26)</f>
        <v>15.193643037037061</v>
      </c>
      <c r="P13" s="133">
        <f>IF(SER_hh_fech!P13=0,0,SER_hh_fech!P13/SER_summary!P$26)</f>
        <v>14.226216020248781</v>
      </c>
      <c r="Q13" s="133">
        <f>IF(SER_hh_fech!Q13=0,0,SER_hh_fech!Q13/SER_summary!Q$26)</f>
        <v>13.68104610751962</v>
      </c>
      <c r="R13" s="133">
        <f>IF(SER_hh_fech!R13=0,0,SER_hh_fech!R13/SER_summary!R$26)</f>
        <v>12.836866261232119</v>
      </c>
      <c r="S13" s="133">
        <f>IF(SER_hh_fech!S13=0,0,SER_hh_fech!S13/SER_summary!S$26)</f>
        <v>11.799376214021615</v>
      </c>
      <c r="T13" s="133">
        <f>IF(SER_hh_fech!T13=0,0,SER_hh_fech!T13/SER_summary!T$26)</f>
        <v>10.327391023387946</v>
      </c>
      <c r="U13" s="133">
        <f>IF(SER_hh_fech!U13=0,0,SER_hh_fech!U13/SER_summary!U$26)</f>
        <v>9.8705630882095878</v>
      </c>
      <c r="V13" s="133">
        <f>IF(SER_hh_fech!V13=0,0,SER_hh_fech!V13/SER_summary!V$26)</f>
        <v>9.3319133547240689</v>
      </c>
      <c r="W13" s="133">
        <f>IF(SER_hh_fech!W13=0,0,SER_hh_fech!W13/SER_summary!W$26)</f>
        <v>10.482777440479996</v>
      </c>
      <c r="DA13" s="157" t="s">
        <v>486</v>
      </c>
    </row>
    <row r="14" spans="1:105" ht="12" customHeight="1" x14ac:dyDescent="0.25">
      <c r="A14" s="60" t="s">
        <v>76</v>
      </c>
      <c r="B14" s="65">
        <f>IF(SER_hh_fech!B14=0,0,SER_hh_fech!B14/SER_summary!B$26)</f>
        <v>45.373958629633727</v>
      </c>
      <c r="C14" s="65">
        <f>IF(SER_hh_fech!C14=0,0,SER_hh_fech!C14/SER_summary!C$26)</f>
        <v>43.670052500037841</v>
      </c>
      <c r="D14" s="65">
        <f>IF(SER_hh_fech!D14=0,0,SER_hh_fech!D14/SER_summary!D$26)</f>
        <v>61.633090543927175</v>
      </c>
      <c r="E14" s="65">
        <f>IF(SER_hh_fech!E14=0,0,SER_hh_fech!E14/SER_summary!E$26)</f>
        <v>73.616516376796113</v>
      </c>
      <c r="F14" s="65">
        <f>IF(SER_hh_fech!F14=0,0,SER_hh_fech!F14/SER_summary!F$26)</f>
        <v>61.442542540292465</v>
      </c>
      <c r="G14" s="65">
        <f>IF(SER_hh_fech!G14=0,0,SER_hh_fech!G14/SER_summary!G$26)</f>
        <v>50.7332982731428</v>
      </c>
      <c r="H14" s="65">
        <f>IF(SER_hh_fech!H14=0,0,SER_hh_fech!H14/SER_summary!H$26)</f>
        <v>61.45702761018682</v>
      </c>
      <c r="I14" s="65">
        <f>IF(SER_hh_fech!I14=0,0,SER_hh_fech!I14/SER_summary!I$26)</f>
        <v>41.212223164931657</v>
      </c>
      <c r="J14" s="65">
        <f>IF(SER_hh_fech!J14=0,0,SER_hh_fech!J14/SER_summary!J$26)</f>
        <v>52.226794372508415</v>
      </c>
      <c r="K14" s="65">
        <f>IF(SER_hh_fech!K14=0,0,SER_hh_fech!K14/SER_summary!K$26)</f>
        <v>54.028983757670119</v>
      </c>
      <c r="L14" s="65">
        <f>IF(SER_hh_fech!L14=0,0,SER_hh_fech!L14/SER_summary!L$26)</f>
        <v>63.626179066050469</v>
      </c>
      <c r="M14" s="65">
        <f>IF(SER_hh_fech!M14=0,0,SER_hh_fech!M14/SER_summary!M$26)</f>
        <v>32.876083714471065</v>
      </c>
      <c r="N14" s="65">
        <f>IF(SER_hh_fech!N14=0,0,SER_hh_fech!N14/SER_summary!N$26)</f>
        <v>49.552063113227042</v>
      </c>
      <c r="O14" s="65">
        <f>IF(SER_hh_fech!O14=0,0,SER_hh_fech!O14/SER_summary!O$26)</f>
        <v>57.937507562252819</v>
      </c>
      <c r="P14" s="65">
        <f>IF(SER_hh_fech!P14=0,0,SER_hh_fech!P14/SER_summary!P$26)</f>
        <v>21.60336630542912</v>
      </c>
      <c r="Q14" s="65">
        <f>IF(SER_hh_fech!Q14=0,0,SER_hh_fech!Q14/SER_summary!Q$26)</f>
        <v>53.510931516998205</v>
      </c>
      <c r="R14" s="65">
        <f>IF(SER_hh_fech!R14=0,0,SER_hh_fech!R14/SER_summary!R$26)</f>
        <v>59.252947069947581</v>
      </c>
      <c r="S14" s="65">
        <f>IF(SER_hh_fech!S14=0,0,SER_hh_fech!S14/SER_summary!S$26)</f>
        <v>39.752571141262422</v>
      </c>
      <c r="T14" s="65">
        <f>IF(SER_hh_fech!T14=0,0,SER_hh_fech!T14/SER_summary!T$26)</f>
        <v>30.46525193554692</v>
      </c>
      <c r="U14" s="65">
        <f>IF(SER_hh_fech!U14=0,0,SER_hh_fech!U14/SER_summary!U$26)</f>
        <v>36.505110752153691</v>
      </c>
      <c r="V14" s="65">
        <f>IF(SER_hh_fech!V14=0,0,SER_hh_fech!V14/SER_summary!V$26)</f>
        <v>35.794771619103642</v>
      </c>
      <c r="W14" s="65">
        <f>IF(SER_hh_fech!W14=0,0,SER_hh_fech!W14/SER_summary!W$26)</f>
        <v>42.706269417536753</v>
      </c>
      <c r="DA14" s="109" t="s">
        <v>487</v>
      </c>
    </row>
    <row r="15" spans="1:105" ht="12" customHeight="1" x14ac:dyDescent="0.25">
      <c r="A15" s="134" t="s">
        <v>80</v>
      </c>
      <c r="B15" s="135">
        <f>IF(SER_hh_fech!B15=0,0,SER_hh_fech!B15/SER_summary!B$26)</f>
        <v>0.70223360086201414</v>
      </c>
      <c r="C15" s="135">
        <f>IF(SER_hh_fech!C15=0,0,SER_hh_fech!C15/SER_summary!C$26)</f>
        <v>0.74305051074823425</v>
      </c>
      <c r="D15" s="135">
        <f>IF(SER_hh_fech!D15=0,0,SER_hh_fech!D15/SER_summary!D$26)</f>
        <v>0.6924861926315139</v>
      </c>
      <c r="E15" s="135">
        <f>IF(SER_hh_fech!E15=0,0,SER_hh_fech!E15/SER_summary!E$26)</f>
        <v>0.71399264289039588</v>
      </c>
      <c r="F15" s="135">
        <f>IF(SER_hh_fech!F15=0,0,SER_hh_fech!F15/SER_summary!F$26)</f>
        <v>0.6750824095599155</v>
      </c>
      <c r="G15" s="135">
        <f>IF(SER_hh_fech!G15=0,0,SER_hh_fech!G15/SER_summary!G$26)</f>
        <v>0.63079525717633578</v>
      </c>
      <c r="H15" s="135">
        <f>IF(SER_hh_fech!H15=0,0,SER_hh_fech!H15/SER_summary!H$26)</f>
        <v>0.7190691671522742</v>
      </c>
      <c r="I15" s="135">
        <f>IF(SER_hh_fech!I15=0,0,SER_hh_fech!I15/SER_summary!I$26)</f>
        <v>0.51254122987117101</v>
      </c>
      <c r="J15" s="135">
        <f>IF(SER_hh_fech!J15=0,0,SER_hh_fech!J15/SER_summary!J$26)</f>
        <v>0.61044378638692343</v>
      </c>
      <c r="K15" s="135">
        <f>IF(SER_hh_fech!K15=0,0,SER_hh_fech!K15/SER_summary!K$26)</f>
        <v>0.56451658101109359</v>
      </c>
      <c r="L15" s="135">
        <f>IF(SER_hh_fech!L15=0,0,SER_hh_fech!L15/SER_summary!L$26)</f>
        <v>0.59603239483608084</v>
      </c>
      <c r="M15" s="135">
        <f>IF(SER_hh_fech!M15=0,0,SER_hh_fech!M15/SER_summary!M$26)</f>
        <v>0.50600855199206907</v>
      </c>
      <c r="N15" s="135">
        <f>IF(SER_hh_fech!N15=0,0,SER_hh_fech!N15/SER_summary!N$26)</f>
        <v>0.5418678017100953</v>
      </c>
      <c r="O15" s="135">
        <f>IF(SER_hh_fech!O15=0,0,SER_hh_fech!O15/SER_summary!O$26)</f>
        <v>0.62800662730532564</v>
      </c>
      <c r="P15" s="135">
        <f>IF(SER_hh_fech!P15=0,0,SER_hh_fech!P15/SER_summary!P$26)</f>
        <v>0.5197166613765607</v>
      </c>
      <c r="Q15" s="135">
        <f>IF(SER_hh_fech!Q15=0,0,SER_hh_fech!Q15/SER_summary!Q$26)</f>
        <v>0.55384470524297602</v>
      </c>
      <c r="R15" s="135">
        <f>IF(SER_hh_fech!R15=0,0,SER_hh_fech!R15/SER_summary!R$26)</f>
        <v>0.54335102379068512</v>
      </c>
      <c r="S15" s="135">
        <f>IF(SER_hh_fech!S15=0,0,SER_hh_fech!S15/SER_summary!S$26)</f>
        <v>0.53910860600411281</v>
      </c>
      <c r="T15" s="135">
        <f>IF(SER_hh_fech!T15=0,0,SER_hh_fech!T15/SER_summary!T$26)</f>
        <v>0.42856079079511578</v>
      </c>
      <c r="U15" s="135">
        <f>IF(SER_hh_fech!U15=0,0,SER_hh_fech!U15/SER_summary!U$26)</f>
        <v>0.38112696498348569</v>
      </c>
      <c r="V15" s="135">
        <f>IF(SER_hh_fech!V15=0,0,SER_hh_fech!V15/SER_summary!V$26)</f>
        <v>0.40989936470208899</v>
      </c>
      <c r="W15" s="135">
        <f>IF(SER_hh_fech!W15=0,0,SER_hh_fech!W15/SER_summary!W$26)</f>
        <v>0.50578550854792592</v>
      </c>
      <c r="DA15" s="158" t="s">
        <v>488</v>
      </c>
    </row>
    <row r="16" spans="1:105" ht="12.95" customHeight="1" x14ac:dyDescent="0.25">
      <c r="A16" s="130" t="s">
        <v>74</v>
      </c>
      <c r="B16" s="131">
        <f>IF(SER_hh_fech!B16=0,0,SER_hh_fech!B16/SER_summary!B$26)</f>
        <v>14.539600412102031</v>
      </c>
      <c r="C16" s="131">
        <f>IF(SER_hh_fech!C16=0,0,SER_hh_fech!C16/SER_summary!C$26)</f>
        <v>14.153817246527563</v>
      </c>
      <c r="D16" s="131">
        <f>IF(SER_hh_fech!D16=0,0,SER_hh_fech!D16/SER_summary!D$26)</f>
        <v>13.657552781756578</v>
      </c>
      <c r="E16" s="131">
        <f>IF(SER_hh_fech!E16=0,0,SER_hh_fech!E16/SER_summary!E$26)</f>
        <v>15.92324353033306</v>
      </c>
      <c r="F16" s="131">
        <f>IF(SER_hh_fech!F16=0,0,SER_hh_fech!F16/SER_summary!F$26)</f>
        <v>12.435436611345342</v>
      </c>
      <c r="G16" s="131">
        <f>IF(SER_hh_fech!G16=0,0,SER_hh_fech!G16/SER_summary!G$26)</f>
        <v>11.975876027647423</v>
      </c>
      <c r="H16" s="131">
        <f>IF(SER_hh_fech!H16=0,0,SER_hh_fech!H16/SER_summary!H$26)</f>
        <v>12.568803275903765</v>
      </c>
      <c r="I16" s="131">
        <f>IF(SER_hh_fech!I16=0,0,SER_hh_fech!I16/SER_summary!I$26)</f>
        <v>10.812149493618564</v>
      </c>
      <c r="J16" s="131">
        <f>IF(SER_hh_fech!J16=0,0,SER_hh_fech!J16/SER_summary!J$26)</f>
        <v>10.274213359505872</v>
      </c>
      <c r="K16" s="131">
        <f>IF(SER_hh_fech!K16=0,0,SER_hh_fech!K16/SER_summary!K$26)</f>
        <v>10.051115974125775</v>
      </c>
      <c r="L16" s="131">
        <f>IF(SER_hh_fech!L16=0,0,SER_hh_fech!L16/SER_summary!L$26)</f>
        <v>10.698407993064162</v>
      </c>
      <c r="M16" s="131">
        <f>IF(SER_hh_fech!M16=0,0,SER_hh_fech!M16/SER_summary!M$26)</f>
        <v>9.6206633194662317</v>
      </c>
      <c r="N16" s="131">
        <f>IF(SER_hh_fech!N16=0,0,SER_hh_fech!N16/SER_summary!N$26)</f>
        <v>9.4898194646180656</v>
      </c>
      <c r="O16" s="131">
        <f>IF(SER_hh_fech!O16=0,0,SER_hh_fech!O16/SER_summary!O$26)</f>
        <v>9.6382562810652228</v>
      </c>
      <c r="P16" s="131">
        <f>IF(SER_hh_fech!P16=0,0,SER_hh_fech!P16/SER_summary!P$26)</f>
        <v>8.8455289029376534</v>
      </c>
      <c r="Q16" s="131">
        <f>IF(SER_hh_fech!Q16=0,0,SER_hh_fech!Q16/SER_summary!Q$26)</f>
        <v>9.6561222509399229</v>
      </c>
      <c r="R16" s="131">
        <f>IF(SER_hh_fech!R16=0,0,SER_hh_fech!R16/SER_summary!R$26)</f>
        <v>8.4342262584242214</v>
      </c>
      <c r="S16" s="131">
        <f>IF(SER_hh_fech!S16=0,0,SER_hh_fech!S16/SER_summary!S$26)</f>
        <v>8.0620219400298119</v>
      </c>
      <c r="T16" s="131">
        <f>IF(SER_hh_fech!T16=0,0,SER_hh_fech!T16/SER_summary!T$26)</f>
        <v>9.5948208087052045</v>
      </c>
      <c r="U16" s="131">
        <f>IF(SER_hh_fech!U16=0,0,SER_hh_fech!U16/SER_summary!U$26)</f>
        <v>8.9691435408645059</v>
      </c>
      <c r="V16" s="131">
        <f>IF(SER_hh_fech!V16=0,0,SER_hh_fech!V16/SER_summary!V$26)</f>
        <v>7.8623385529388754</v>
      </c>
      <c r="W16" s="131">
        <f>IF(SER_hh_fech!W16=0,0,SER_hh_fech!W16/SER_summary!W$26)</f>
        <v>7.3698287366137896</v>
      </c>
      <c r="DA16" s="156" t="s">
        <v>489</v>
      </c>
    </row>
    <row r="17" spans="1:105" ht="12.95" customHeight="1" x14ac:dyDescent="0.25">
      <c r="A17" s="132" t="s">
        <v>73</v>
      </c>
      <c r="B17" s="133">
        <f>IF(SER_hh_fech!B17=0,0,SER_hh_fech!B17/SER_summary!B$26)</f>
        <v>21.684412575048363</v>
      </c>
      <c r="C17" s="133">
        <f>IF(SER_hh_fech!C17=0,0,SER_hh_fech!C17/SER_summary!C$26)</f>
        <v>21.828423669181213</v>
      </c>
      <c r="D17" s="133">
        <f>IF(SER_hh_fech!D17=0,0,SER_hh_fech!D17/SER_summary!D$26)</f>
        <v>21.85702641838072</v>
      </c>
      <c r="E17" s="133">
        <f>IF(SER_hh_fech!E17=0,0,SER_hh_fech!E17/SER_summary!E$26)</f>
        <v>26.43584927014189</v>
      </c>
      <c r="F17" s="133">
        <f>IF(SER_hh_fech!F17=0,0,SER_hh_fech!F17/SER_summary!F$26)</f>
        <v>21.418781849205811</v>
      </c>
      <c r="G17" s="133">
        <f>IF(SER_hh_fech!G17=0,0,SER_hh_fech!G17/SER_summary!G$26)</f>
        <v>21.530213374881406</v>
      </c>
      <c r="H17" s="133">
        <f>IF(SER_hh_fech!H17=0,0,SER_hh_fech!H17/SER_summary!H$26)</f>
        <v>23.715107437597442</v>
      </c>
      <c r="I17" s="133">
        <f>IF(SER_hh_fech!I17=0,0,SER_hh_fech!I17/SER_summary!I$26)</f>
        <v>21.434683705590164</v>
      </c>
      <c r="J17" s="133">
        <f>IF(SER_hh_fech!J17=0,0,SER_hh_fech!J17/SER_summary!J$26)</f>
        <v>21.430378675872436</v>
      </c>
      <c r="K17" s="133">
        <f>IF(SER_hh_fech!K17=0,0,SER_hh_fech!K17/SER_summary!K$26)</f>
        <v>21.327693049460528</v>
      </c>
      <c r="L17" s="133">
        <f>IF(SER_hh_fech!L17=0,0,SER_hh_fech!L17/SER_summary!L$26)</f>
        <v>23.192775219292379</v>
      </c>
      <c r="M17" s="133">
        <f>IF(SER_hh_fech!M17=0,0,SER_hh_fech!M17/SER_summary!M$26)</f>
        <v>21.432408044850156</v>
      </c>
      <c r="N17" s="133">
        <f>IF(SER_hh_fech!N17=0,0,SER_hh_fech!N17/SER_summary!N$26)</f>
        <v>21.727949463805729</v>
      </c>
      <c r="O17" s="133">
        <f>IF(SER_hh_fech!O17=0,0,SER_hh_fech!O17/SER_summary!O$26)</f>
        <v>22.601533604910895</v>
      </c>
      <c r="P17" s="133">
        <f>IF(SER_hh_fech!P17=0,0,SER_hh_fech!P17/SER_summary!P$26)</f>
        <v>21.040752273358812</v>
      </c>
      <c r="Q17" s="133">
        <f>IF(SER_hh_fech!Q17=0,0,SER_hh_fech!Q17/SER_summary!Q$26)</f>
        <v>23.439785173207131</v>
      </c>
      <c r="R17" s="133">
        <f>IF(SER_hh_fech!R17=0,0,SER_hh_fech!R17/SER_summary!R$26)</f>
        <v>20.738614074997173</v>
      </c>
      <c r="S17" s="133">
        <f>IF(SER_hh_fech!S17=0,0,SER_hh_fech!S17/SER_summary!S$26)</f>
        <v>20.252513512572101</v>
      </c>
      <c r="T17" s="133">
        <f>IF(SER_hh_fech!T17=0,0,SER_hh_fech!T17/SER_summary!T$26)</f>
        <v>24.211891661337507</v>
      </c>
      <c r="U17" s="133">
        <f>IF(SER_hh_fech!U17=0,0,SER_hh_fech!U17/SER_summary!U$26)</f>
        <v>22.916293528609515</v>
      </c>
      <c r="V17" s="133">
        <f>IF(SER_hh_fech!V17=0,0,SER_hh_fech!V17/SER_summary!V$26)</f>
        <v>16.644302572968471</v>
      </c>
      <c r="W17" s="133">
        <f>IF(SER_hh_fech!W17=0,0,SER_hh_fech!W17/SER_summary!W$26)</f>
        <v>15.95591554439069</v>
      </c>
      <c r="DA17" s="157" t="s">
        <v>490</v>
      </c>
    </row>
    <row r="18" spans="1:105" ht="12" customHeight="1" x14ac:dyDescent="0.25">
      <c r="A18" s="132" t="s">
        <v>72</v>
      </c>
      <c r="B18" s="133">
        <f>IF(SER_hh_fech!B18=0,0,SER_hh_fech!B18/SER_summary!B$26)</f>
        <v>14.537269456095082</v>
      </c>
      <c r="C18" s="133">
        <f>IF(SER_hh_fech!C18=0,0,SER_hh_fech!C18/SER_summary!C$26)</f>
        <v>14.151297971575566</v>
      </c>
      <c r="D18" s="133">
        <f>IF(SER_hh_fech!D18=0,0,SER_hh_fech!D18/SER_summary!D$26)</f>
        <v>13.654809977261976</v>
      </c>
      <c r="E18" s="133">
        <f>IF(SER_hh_fech!E18=0,0,SER_hh_fech!E18/SER_summary!E$26)</f>
        <v>15.919851834689267</v>
      </c>
      <c r="F18" s="133">
        <f>IF(SER_hh_fech!F18=0,0,SER_hh_fech!F18/SER_summary!F$26)</f>
        <v>12.431290033308834</v>
      </c>
      <c r="G18" s="133">
        <f>IF(SER_hh_fech!G18=0,0,SER_hh_fech!G18/SER_summary!G$26)</f>
        <v>11.970743985626099</v>
      </c>
      <c r="H18" s="133">
        <f>IF(SER_hh_fech!H18=0,0,SER_hh_fech!H18/SER_summary!H$26)</f>
        <v>12.562922071245552</v>
      </c>
      <c r="I18" s="133">
        <f>IF(SER_hh_fech!I18=0,0,SER_hh_fech!I18/SER_summary!I$26)</f>
        <v>10.803611056214081</v>
      </c>
      <c r="J18" s="133">
        <f>IF(SER_hh_fech!J18=0,0,SER_hh_fech!J18/SER_summary!J$26)</f>
        <v>10.263813413416701</v>
      </c>
      <c r="K18" s="133">
        <f>IF(SER_hh_fech!K18=0,0,SER_hh_fech!K18/SER_summary!K$26)</f>
        <v>10.039066804023703</v>
      </c>
      <c r="L18" s="133">
        <f>IF(SER_hh_fech!L18=0,0,SER_hh_fech!L18/SER_summary!L$26)</f>
        <v>10.68349547177792</v>
      </c>
      <c r="M18" s="133">
        <f>IF(SER_hh_fech!M18=0,0,SER_hh_fech!M18/SER_summary!M$26)</f>
        <v>9.60452478737691</v>
      </c>
      <c r="N18" s="133">
        <f>IF(SER_hh_fech!N18=0,0,SER_hh_fech!N18/SER_summary!N$26)</f>
        <v>9.4717504886827228</v>
      </c>
      <c r="O18" s="133">
        <f>IF(SER_hh_fech!O18=0,0,SER_hh_fech!O18/SER_summary!O$26)</f>
        <v>9.6165132153005821</v>
      </c>
      <c r="P18" s="133">
        <f>IF(SER_hh_fech!P18=0,0,SER_hh_fech!P18/SER_summary!P$26)</f>
        <v>8.8171511620340635</v>
      </c>
      <c r="Q18" s="133">
        <f>IF(SER_hh_fech!Q18=0,0,SER_hh_fech!Q18/SER_summary!Q$26)</f>
        <v>9.6175271568755516</v>
      </c>
      <c r="R18" s="133">
        <f>IF(SER_hh_fech!R18=0,0,SER_hh_fech!R18/SER_summary!R$26)</f>
        <v>8.3862856912734856</v>
      </c>
      <c r="S18" s="133">
        <f>IF(SER_hh_fech!S18=0,0,SER_hh_fech!S18/SER_summary!S$26)</f>
        <v>8.0101629038744235</v>
      </c>
      <c r="T18" s="133">
        <f>IF(SER_hh_fech!T18=0,0,SER_hh_fech!T18/SER_summary!T$26)</f>
        <v>9.5100662883975726</v>
      </c>
      <c r="U18" s="133">
        <f>IF(SER_hh_fech!U18=0,0,SER_hh_fech!U18/SER_summary!U$26)</f>
        <v>8.8786385771945326</v>
      </c>
      <c r="V18" s="133">
        <f>IF(SER_hh_fech!V18=0,0,SER_hh_fech!V18/SER_summary!V$26)</f>
        <v>7.8005869577054803</v>
      </c>
      <c r="W18" s="133">
        <f>IF(SER_hh_fech!W18=0,0,SER_hh_fech!W18/SER_summary!W$26)</f>
        <v>7.3081558774413793</v>
      </c>
      <c r="DA18" s="157" t="s">
        <v>491</v>
      </c>
    </row>
    <row r="19" spans="1:105" ht="12.95" customHeight="1" x14ac:dyDescent="0.25">
      <c r="A19" s="130" t="s">
        <v>35</v>
      </c>
      <c r="B19" s="131">
        <f>IF(SER_hh_fech!B19=0,0,SER_hh_fech!B19/SER_summary!B$26)</f>
        <v>12.395698472901536</v>
      </c>
      <c r="C19" s="131">
        <f>IF(SER_hh_fech!C19=0,0,SER_hh_fech!C19/SER_summary!C$26)</f>
        <v>12.108534311398207</v>
      </c>
      <c r="D19" s="131">
        <f>IF(SER_hh_fech!D19=0,0,SER_hh_fech!D19/SER_summary!D$26)</f>
        <v>12.049554005730883</v>
      </c>
      <c r="E19" s="131">
        <f>IF(SER_hh_fech!E19=0,0,SER_hh_fech!E19/SER_summary!E$26)</f>
        <v>11.968585085570753</v>
      </c>
      <c r="F19" s="131">
        <f>IF(SER_hh_fech!F19=0,0,SER_hh_fech!F19/SER_summary!F$26)</f>
        <v>11.779076208866799</v>
      </c>
      <c r="G19" s="131">
        <f>IF(SER_hh_fech!G19=0,0,SER_hh_fech!G19/SER_summary!G$26)</f>
        <v>11.692819133200572</v>
      </c>
      <c r="H19" s="131">
        <f>IF(SER_hh_fech!H19=0,0,SER_hh_fech!H19/SER_summary!H$26)</f>
        <v>11.82614735731277</v>
      </c>
      <c r="I19" s="131">
        <f>IF(SER_hh_fech!I19=0,0,SER_hh_fech!I19/SER_summary!I$26)</f>
        <v>11.60452560753783</v>
      </c>
      <c r="J19" s="131">
        <f>IF(SER_hh_fech!J19=0,0,SER_hh_fech!J19/SER_summary!J$26)</f>
        <v>11.638902049458622</v>
      </c>
      <c r="K19" s="131">
        <f>IF(SER_hh_fech!K19=0,0,SER_hh_fech!K19/SER_summary!K$26)</f>
        <v>11.687176021297706</v>
      </c>
      <c r="L19" s="131">
        <f>IF(SER_hh_fech!L19=0,0,SER_hh_fech!L19/SER_summary!L$26)</f>
        <v>11.419875859904668</v>
      </c>
      <c r="M19" s="131">
        <f>IF(SER_hh_fech!M19=0,0,SER_hh_fech!M19/SER_summary!M$26)</f>
        <v>11.273229504909924</v>
      </c>
      <c r="N19" s="131">
        <f>IF(SER_hh_fech!N19=0,0,SER_hh_fech!N19/SER_summary!N$26)</f>
        <v>11.232196381543686</v>
      </c>
      <c r="O19" s="131">
        <f>IF(SER_hh_fech!O19=0,0,SER_hh_fech!O19/SER_summary!O$26)</f>
        <v>10.984534643229642</v>
      </c>
      <c r="P19" s="131">
        <f>IF(SER_hh_fech!P19=0,0,SER_hh_fech!P19/SER_summary!P$26)</f>
        <v>11.230316462578175</v>
      </c>
      <c r="Q19" s="131">
        <f>IF(SER_hh_fech!Q19=0,0,SER_hh_fech!Q19/SER_summary!Q$26)</f>
        <v>11.088129682900387</v>
      </c>
      <c r="R19" s="131">
        <f>IF(SER_hh_fech!R19=0,0,SER_hh_fech!R19/SER_summary!R$26)</f>
        <v>10.811618981796464</v>
      </c>
      <c r="S19" s="131">
        <f>IF(SER_hh_fech!S19=0,0,SER_hh_fech!S19/SER_summary!S$26)</f>
        <v>10.717932822316017</v>
      </c>
      <c r="T19" s="131">
        <f>IF(SER_hh_fech!T19=0,0,SER_hh_fech!T19/SER_summary!T$26)</f>
        <v>10.084618460240524</v>
      </c>
      <c r="U19" s="131">
        <f>IF(SER_hh_fech!U19=0,0,SER_hh_fech!U19/SER_summary!U$26)</f>
        <v>9.7776754605731657</v>
      </c>
      <c r="V19" s="131">
        <f>IF(SER_hh_fech!V19=0,0,SER_hh_fech!V19/SER_summary!V$26)</f>
        <v>8.4990688437112958</v>
      </c>
      <c r="W19" s="131">
        <f>IF(SER_hh_fech!W19=0,0,SER_hh_fech!W19/SER_summary!W$26)</f>
        <v>8.5625292256821606</v>
      </c>
      <c r="DA19" s="156" t="s">
        <v>492</v>
      </c>
    </row>
    <row r="20" spans="1:105" ht="12" customHeight="1" x14ac:dyDescent="0.25">
      <c r="A20" s="132" t="s">
        <v>29</v>
      </c>
      <c r="B20" s="133">
        <f>IF(SER_hh_fech!B20=0,0,SER_hh_fech!B20/SER_summary!B$26)</f>
        <v>0</v>
      </c>
      <c r="C20" s="133">
        <f>IF(SER_hh_fech!C20=0,0,SER_hh_fech!C20/SER_summary!C$26)</f>
        <v>0</v>
      </c>
      <c r="D20" s="133">
        <f>IF(SER_hh_fech!D20=0,0,SER_hh_fech!D20/SER_summary!D$26)</f>
        <v>0</v>
      </c>
      <c r="E20" s="133">
        <f>IF(SER_hh_fech!E20=0,0,SER_hh_fech!E20/SER_summary!E$26)</f>
        <v>0</v>
      </c>
      <c r="F20" s="133">
        <f>IF(SER_hh_fech!F20=0,0,SER_hh_fech!F20/SER_summary!F$26)</f>
        <v>0</v>
      </c>
      <c r="G20" s="133">
        <f>IF(SER_hh_fech!G20=0,0,SER_hh_fech!G20/SER_summary!G$26)</f>
        <v>0</v>
      </c>
      <c r="H20" s="133">
        <f>IF(SER_hh_fech!H20=0,0,SER_hh_fech!H20/SER_summary!H$26)</f>
        <v>0</v>
      </c>
      <c r="I20" s="133">
        <f>IF(SER_hh_fech!I20=0,0,SER_hh_fech!I20/SER_summary!I$26)</f>
        <v>0</v>
      </c>
      <c r="J20" s="133">
        <f>IF(SER_hh_fech!J20=0,0,SER_hh_fech!J20/SER_summary!J$26)</f>
        <v>0</v>
      </c>
      <c r="K20" s="133">
        <f>IF(SER_hh_fech!K20=0,0,SER_hh_fech!K20/SER_summary!K$26)</f>
        <v>0</v>
      </c>
      <c r="L20" s="133">
        <f>IF(SER_hh_fech!L20=0,0,SER_hh_fech!L20/SER_summary!L$26)</f>
        <v>0</v>
      </c>
      <c r="M20" s="133">
        <f>IF(SER_hh_fech!M20=0,0,SER_hh_fech!M20/SER_summary!M$26)</f>
        <v>0</v>
      </c>
      <c r="N20" s="133">
        <f>IF(SER_hh_fech!N20=0,0,SER_hh_fech!N20/SER_summary!N$26)</f>
        <v>0</v>
      </c>
      <c r="O20" s="133">
        <f>IF(SER_hh_fech!O20=0,0,SER_hh_fech!O20/SER_summary!O$26)</f>
        <v>0</v>
      </c>
      <c r="P20" s="133">
        <f>IF(SER_hh_fech!P20=0,0,SER_hh_fech!P20/SER_summary!P$26)</f>
        <v>0</v>
      </c>
      <c r="Q20" s="133">
        <f>IF(SER_hh_fech!Q20=0,0,SER_hh_fech!Q20/SER_summary!Q$26)</f>
        <v>0</v>
      </c>
      <c r="R20" s="133">
        <f>IF(SER_hh_fech!R20=0,0,SER_hh_fech!R20/SER_summary!R$26)</f>
        <v>0</v>
      </c>
      <c r="S20" s="133">
        <f>IF(SER_hh_fech!S20=0,0,SER_hh_fech!S20/SER_summary!S$26)</f>
        <v>0</v>
      </c>
      <c r="T20" s="133">
        <f>IF(SER_hh_fech!T20=0,0,SER_hh_fech!T20/SER_summary!T$26)</f>
        <v>0</v>
      </c>
      <c r="U20" s="133">
        <f>IF(SER_hh_fech!U20=0,0,SER_hh_fech!U20/SER_summary!U$26)</f>
        <v>0</v>
      </c>
      <c r="V20" s="133">
        <f>IF(SER_hh_fech!V20=0,0,SER_hh_fech!V20/SER_summary!V$26)</f>
        <v>0</v>
      </c>
      <c r="W20" s="133">
        <f>IF(SER_hh_fech!W20=0,0,SER_hh_fech!W20/SER_summary!W$26)</f>
        <v>0</v>
      </c>
      <c r="DA20" s="157" t="s">
        <v>493</v>
      </c>
    </row>
    <row r="21" spans="1:105" s="2" customFormat="1" ht="12" customHeight="1" x14ac:dyDescent="0.25">
      <c r="A21" s="132" t="s">
        <v>52</v>
      </c>
      <c r="B21" s="133">
        <f>IF(SER_hh_fech!B21=0,0,SER_hh_fech!B21/SER_summary!B$26)</f>
        <v>11.638745106611312</v>
      </c>
      <c r="C21" s="133">
        <f>IF(SER_hh_fech!C21=0,0,SER_hh_fech!C21/SER_summary!C$26)</f>
        <v>11.433273972155492</v>
      </c>
      <c r="D21" s="133">
        <f>IF(SER_hh_fech!D21=0,0,SER_hh_fech!D21/SER_summary!D$26)</f>
        <v>12.700965072700956</v>
      </c>
      <c r="E21" s="133">
        <f>IF(SER_hh_fech!E21=0,0,SER_hh_fech!E21/SER_summary!E$26)</f>
        <v>11.654818049126742</v>
      </c>
      <c r="F21" s="133">
        <f>IF(SER_hh_fech!F21=0,0,SER_hh_fech!F21/SER_summary!F$26)</f>
        <v>12.610623123436909</v>
      </c>
      <c r="G21" s="133">
        <f>IF(SER_hh_fech!G21=0,0,SER_hh_fech!G21/SER_summary!G$26)</f>
        <v>12.655814619896482</v>
      </c>
      <c r="H21" s="133">
        <f>IF(SER_hh_fech!H21=0,0,SER_hh_fech!H21/SER_summary!H$26)</f>
        <v>12.347625302746367</v>
      </c>
      <c r="I21" s="133">
        <f>IF(SER_hh_fech!I21=0,0,SER_hh_fech!I21/SER_summary!I$26)</f>
        <v>12.322104136237485</v>
      </c>
      <c r="J21" s="133">
        <f>IF(SER_hh_fech!J21=0,0,SER_hh_fech!J21/SER_summary!J$26)</f>
        <v>12.369368712765224</v>
      </c>
      <c r="K21" s="133">
        <f>IF(SER_hh_fech!K21=0,0,SER_hh_fech!K21/SER_summary!K$26)</f>
        <v>12.335913754295287</v>
      </c>
      <c r="L21" s="133">
        <f>IF(SER_hh_fech!L21=0,0,SER_hh_fech!L21/SER_summary!L$26)</f>
        <v>12.024052672626802</v>
      </c>
      <c r="M21" s="133">
        <f>IF(SER_hh_fech!M21=0,0,SER_hh_fech!M21/SER_summary!M$26)</f>
        <v>12.428302783189539</v>
      </c>
      <c r="N21" s="133">
        <f>IF(SER_hh_fech!N21=0,0,SER_hh_fech!N21/SER_summary!N$26)</f>
        <v>12.276455498585548</v>
      </c>
      <c r="O21" s="133">
        <f>IF(SER_hh_fech!O21=0,0,SER_hh_fech!O21/SER_summary!O$26)</f>
        <v>11.580924279367347</v>
      </c>
      <c r="P21" s="133">
        <f>IF(SER_hh_fech!P21=0,0,SER_hh_fech!P21/SER_summary!P$26)</f>
        <v>11.954647170409894</v>
      </c>
      <c r="Q21" s="133">
        <f>IF(SER_hh_fech!Q21=0,0,SER_hh_fech!Q21/SER_summary!Q$26)</f>
        <v>12.004131480113234</v>
      </c>
      <c r="R21" s="133">
        <f>IF(SER_hh_fech!R21=0,0,SER_hh_fech!R21/SER_summary!R$26)</f>
        <v>12.772439088742781</v>
      </c>
      <c r="S21" s="133">
        <f>IF(SER_hh_fech!S21=0,0,SER_hh_fech!S21/SER_summary!S$26)</f>
        <v>12.181738756703048</v>
      </c>
      <c r="T21" s="133">
        <f>IF(SER_hh_fech!T21=0,0,SER_hh_fech!T21/SER_summary!T$26)</f>
        <v>9.1475662469420218</v>
      </c>
      <c r="U21" s="133">
        <f>IF(SER_hh_fech!U21=0,0,SER_hh_fech!U21/SER_summary!U$26)</f>
        <v>11.092363427389719</v>
      </c>
      <c r="V21" s="133">
        <f>IF(SER_hh_fech!V21=0,0,SER_hh_fech!V21/SER_summary!V$26)</f>
        <v>9.7268818276519031</v>
      </c>
      <c r="W21" s="133">
        <f>IF(SER_hh_fech!W21=0,0,SER_hh_fech!W21/SER_summary!W$26)</f>
        <v>7.6530453488844543</v>
      </c>
      <c r="DA21" s="157" t="s">
        <v>494</v>
      </c>
    </row>
    <row r="22" spans="1:105" ht="12" customHeight="1" x14ac:dyDescent="0.25">
      <c r="A22" s="132" t="s">
        <v>168</v>
      </c>
      <c r="B22" s="133">
        <f>IF(SER_hh_fech!B22=0,0,SER_hh_fech!B22/SER_summary!B$26)</f>
        <v>13.333204335053635</v>
      </c>
      <c r="C22" s="133">
        <f>IF(SER_hh_fech!C22=0,0,SER_hh_fech!C22/SER_summary!C$26)</f>
        <v>13.125335568843056</v>
      </c>
      <c r="D22" s="133">
        <f>IF(SER_hh_fech!D22=0,0,SER_hh_fech!D22/SER_summary!D$26)</f>
        <v>12.617380248501334</v>
      </c>
      <c r="E22" s="133">
        <f>IF(SER_hh_fech!E22=0,0,SER_hh_fech!E22/SER_summary!E$26)</f>
        <v>12.973272156747239</v>
      </c>
      <c r="F22" s="133">
        <f>IF(SER_hh_fech!F22=0,0,SER_hh_fech!F22/SER_summary!F$26)</f>
        <v>12.952017035641218</v>
      </c>
      <c r="G22" s="133">
        <f>IF(SER_hh_fech!G22=0,0,SER_hh_fech!G22/SER_summary!G$26)</f>
        <v>12.971408880521809</v>
      </c>
      <c r="H22" s="133">
        <f>IF(SER_hh_fech!H22=0,0,SER_hh_fech!H22/SER_summary!H$26)</f>
        <v>13.13056156693699</v>
      </c>
      <c r="I22" s="133">
        <f>IF(SER_hh_fech!I22=0,0,SER_hh_fech!I22/SER_summary!I$26)</f>
        <v>12.824914887994275</v>
      </c>
      <c r="J22" s="133">
        <f>IF(SER_hh_fech!J22=0,0,SER_hh_fech!J22/SER_summary!J$26)</f>
        <v>12.886083392727729</v>
      </c>
      <c r="K22" s="133">
        <f>IF(SER_hh_fech!K22=0,0,SER_hh_fech!K22/SER_summary!K$26)</f>
        <v>13.160276902092603</v>
      </c>
      <c r="L22" s="133">
        <f>IF(SER_hh_fech!L22=0,0,SER_hh_fech!L22/SER_summary!L$26)</f>
        <v>12.656518426348409</v>
      </c>
      <c r="M22" s="133">
        <f>IF(SER_hh_fech!M22=0,0,SER_hh_fech!M22/SER_summary!M$26)</f>
        <v>12.85043615793724</v>
      </c>
      <c r="N22" s="133">
        <f>IF(SER_hh_fech!N22=0,0,SER_hh_fech!N22/SER_summary!N$26)</f>
        <v>12.603532323756262</v>
      </c>
      <c r="O22" s="133">
        <f>IF(SER_hh_fech!O22=0,0,SER_hh_fech!O22/SER_summary!O$26)</f>
        <v>12.482877250069656</v>
      </c>
      <c r="P22" s="133">
        <f>IF(SER_hh_fech!P22=0,0,SER_hh_fech!P22/SER_summary!P$26)</f>
        <v>12.511255489543288</v>
      </c>
      <c r="Q22" s="133">
        <f>IF(SER_hh_fech!Q22=0,0,SER_hh_fech!Q22/SER_summary!Q$26)</f>
        <v>12.403809717341721</v>
      </c>
      <c r="R22" s="133">
        <f>IF(SER_hh_fech!R22=0,0,SER_hh_fech!R22/SER_summary!R$26)</f>
        <v>12.775356264950299</v>
      </c>
      <c r="S22" s="133">
        <f>IF(SER_hh_fech!S22=0,0,SER_hh_fech!S22/SER_summary!S$26)</f>
        <v>14.123012336568996</v>
      </c>
      <c r="T22" s="133">
        <f>IF(SER_hh_fech!T22=0,0,SER_hh_fech!T22/SER_summary!T$26)</f>
        <v>9.2239171438492029</v>
      </c>
      <c r="U22" s="133">
        <f>IF(SER_hh_fech!U22=0,0,SER_hh_fech!U22/SER_summary!U$26)</f>
        <v>10.635796069872534</v>
      </c>
      <c r="V22" s="133">
        <f>IF(SER_hh_fech!V22=0,0,SER_hh_fech!V22/SER_summary!V$26)</f>
        <v>9.9559990829160423</v>
      </c>
      <c r="W22" s="133">
        <f>IF(SER_hh_fech!W22=0,0,SER_hh_fech!W22/SER_summary!W$26)</f>
        <v>10.379121008928697</v>
      </c>
      <c r="DA22" s="157" t="s">
        <v>495</v>
      </c>
    </row>
    <row r="23" spans="1:105" ht="12" customHeight="1" x14ac:dyDescent="0.25">
      <c r="A23" s="132" t="s">
        <v>153</v>
      </c>
      <c r="B23" s="133">
        <f>IF(SER_hh_fech!B23=0,0,SER_hh_fech!B23/SER_summary!B$26)</f>
        <v>13.090280502769762</v>
      </c>
      <c r="C23" s="133">
        <f>IF(SER_hh_fech!C23=0,0,SER_hh_fech!C23/SER_summary!C$26)</f>
        <v>12.63813904186229</v>
      </c>
      <c r="D23" s="133">
        <f>IF(SER_hh_fech!D23=0,0,SER_hh_fech!D23/SER_summary!D$26)</f>
        <v>12.874676383838716</v>
      </c>
      <c r="E23" s="133">
        <f>IF(SER_hh_fech!E23=0,0,SER_hh_fech!E23/SER_summary!E$26)</f>
        <v>12.698271663523872</v>
      </c>
      <c r="F23" s="133">
        <f>IF(SER_hh_fech!F23=0,0,SER_hh_fech!F23/SER_summary!F$26)</f>
        <v>12.160676808233401</v>
      </c>
      <c r="G23" s="133">
        <f>IF(SER_hh_fech!G23=0,0,SER_hh_fech!G23/SER_summary!G$26)</f>
        <v>12.097098687877411</v>
      </c>
      <c r="H23" s="133">
        <f>IF(SER_hh_fech!H23=0,0,SER_hh_fech!H23/SER_summary!H$26)</f>
        <v>12.562030294325622</v>
      </c>
      <c r="I23" s="133">
        <f>IF(SER_hh_fech!I23=0,0,SER_hh_fech!I23/SER_summary!I$26)</f>
        <v>12.192976087687725</v>
      </c>
      <c r="J23" s="133">
        <f>IF(SER_hh_fech!J23=0,0,SER_hh_fech!J23/SER_summary!J$26)</f>
        <v>12.108269686900149</v>
      </c>
      <c r="K23" s="133">
        <f>IF(SER_hh_fech!K23=0,0,SER_hh_fech!K23/SER_summary!K$26)</f>
        <v>11.900680357970169</v>
      </c>
      <c r="L23" s="133">
        <f>IF(SER_hh_fech!L23=0,0,SER_hh_fech!L23/SER_summary!L$26)</f>
        <v>11.737781988191106</v>
      </c>
      <c r="M23" s="133">
        <f>IF(SER_hh_fech!M23=0,0,SER_hh_fech!M23/SER_summary!M$26)</f>
        <v>11.344394819997193</v>
      </c>
      <c r="N23" s="133">
        <f>IF(SER_hh_fech!N23=0,0,SER_hh_fech!N23/SER_summary!N$26)</f>
        <v>10.932807240886289</v>
      </c>
      <c r="O23" s="133">
        <f>IF(SER_hh_fech!O23=0,0,SER_hh_fech!O23/SER_summary!O$26)</f>
        <v>10.966969448658855</v>
      </c>
      <c r="P23" s="133">
        <f>IF(SER_hh_fech!P23=0,0,SER_hh_fech!P23/SER_summary!P$26)</f>
        <v>11.375203257668636</v>
      </c>
      <c r="Q23" s="133">
        <f>IF(SER_hh_fech!Q23=0,0,SER_hh_fech!Q23/SER_summary!Q$26)</f>
        <v>10.908347270208537</v>
      </c>
      <c r="R23" s="133">
        <f>IF(SER_hh_fech!R23=0,0,SER_hh_fech!R23/SER_summary!R$26)</f>
        <v>9.8947977408706009</v>
      </c>
      <c r="S23" s="133">
        <f>IF(SER_hh_fech!S23=0,0,SER_hh_fech!S23/SER_summary!S$26)</f>
        <v>9.2753539495613389</v>
      </c>
      <c r="T23" s="133">
        <f>IF(SER_hh_fech!T23=0,0,SER_hh_fech!T23/SER_summary!T$26)</f>
        <v>10.676579646755341</v>
      </c>
      <c r="U23" s="133">
        <f>IF(SER_hh_fech!U23=0,0,SER_hh_fech!U23/SER_summary!U$26)</f>
        <v>9.6008486808953588</v>
      </c>
      <c r="V23" s="133">
        <f>IF(SER_hh_fech!V23=0,0,SER_hh_fech!V23/SER_summary!V$26)</f>
        <v>8.5433542681781489</v>
      </c>
      <c r="W23" s="133">
        <f>IF(SER_hh_fech!W23=0,0,SER_hh_fech!W23/SER_summary!W$26)</f>
        <v>8.2385693381550968</v>
      </c>
      <c r="DA23" s="157" t="s">
        <v>496</v>
      </c>
    </row>
    <row r="24" spans="1:105" ht="12" customHeight="1" x14ac:dyDescent="0.25">
      <c r="A24" s="132" t="s">
        <v>128</v>
      </c>
      <c r="B24" s="133">
        <f>IF(SER_hh_fech!B24=0,0,SER_hh_fech!B24/SER_summary!B$26)</f>
        <v>0</v>
      </c>
      <c r="C24" s="133">
        <f>IF(SER_hh_fech!C24=0,0,SER_hh_fech!C24/SER_summary!C$26)</f>
        <v>0</v>
      </c>
      <c r="D24" s="133">
        <f>IF(SER_hh_fech!D24=0,0,SER_hh_fech!D24/SER_summary!D$26)</f>
        <v>0</v>
      </c>
      <c r="E24" s="133">
        <f>IF(SER_hh_fech!E24=0,0,SER_hh_fech!E24/SER_summary!E$26)</f>
        <v>0</v>
      </c>
      <c r="F24" s="133">
        <f>IF(SER_hh_fech!F24=0,0,SER_hh_fech!F24/SER_summary!F$26)</f>
        <v>0</v>
      </c>
      <c r="G24" s="133">
        <f>IF(SER_hh_fech!G24=0,0,SER_hh_fech!G24/SER_summary!G$26)</f>
        <v>0</v>
      </c>
      <c r="H24" s="133">
        <f>IF(SER_hh_fech!H24=0,0,SER_hh_fech!H24/SER_summary!H$26)</f>
        <v>0</v>
      </c>
      <c r="I24" s="133">
        <f>IF(SER_hh_fech!I24=0,0,SER_hh_fech!I24/SER_summary!I$26)</f>
        <v>0</v>
      </c>
      <c r="J24" s="133">
        <f>IF(SER_hh_fech!J24=0,0,SER_hh_fech!J24/SER_summary!J$26)</f>
        <v>0</v>
      </c>
      <c r="K24" s="133">
        <f>IF(SER_hh_fech!K24=0,0,SER_hh_fech!K24/SER_summary!K$26)</f>
        <v>0</v>
      </c>
      <c r="L24" s="133">
        <f>IF(SER_hh_fech!L24=0,0,SER_hh_fech!L24/SER_summary!L$26)</f>
        <v>0</v>
      </c>
      <c r="M24" s="133">
        <f>IF(SER_hh_fech!M24=0,0,SER_hh_fech!M24/SER_summary!M$26)</f>
        <v>0</v>
      </c>
      <c r="N24" s="133">
        <f>IF(SER_hh_fech!N24=0,0,SER_hh_fech!N24/SER_summary!N$26)</f>
        <v>0</v>
      </c>
      <c r="O24" s="133">
        <f>IF(SER_hh_fech!O24=0,0,SER_hh_fech!O24/SER_summary!O$26)</f>
        <v>0</v>
      </c>
      <c r="P24" s="133">
        <f>IF(SER_hh_fech!P24=0,0,SER_hh_fech!P24/SER_summary!P$26)</f>
        <v>0</v>
      </c>
      <c r="Q24" s="133">
        <f>IF(SER_hh_fech!Q24=0,0,SER_hh_fech!Q24/SER_summary!Q$26)</f>
        <v>0</v>
      </c>
      <c r="R24" s="133">
        <f>IF(SER_hh_fech!R24=0,0,SER_hh_fech!R24/SER_summary!R$26)</f>
        <v>0</v>
      </c>
      <c r="S24" s="133">
        <f>IF(SER_hh_fech!S24=0,0,SER_hh_fech!S24/SER_summary!S$26)</f>
        <v>0</v>
      </c>
      <c r="T24" s="133">
        <f>IF(SER_hh_fech!T24=0,0,SER_hh_fech!T24/SER_summary!T$26)</f>
        <v>0</v>
      </c>
      <c r="U24" s="133">
        <f>IF(SER_hh_fech!U24=0,0,SER_hh_fech!U24/SER_summary!U$26)</f>
        <v>0</v>
      </c>
      <c r="V24" s="133">
        <f>IF(SER_hh_fech!V24=0,0,SER_hh_fech!V24/SER_summary!V$26)</f>
        <v>0</v>
      </c>
      <c r="W24" s="133">
        <f>IF(SER_hh_fech!W24=0,0,SER_hh_fech!W24/SER_summary!W$26)</f>
        <v>0</v>
      </c>
      <c r="DA24" s="157" t="s">
        <v>497</v>
      </c>
    </row>
    <row r="25" spans="1:105" ht="12" customHeight="1" x14ac:dyDescent="0.25">
      <c r="A25" s="132" t="s">
        <v>169</v>
      </c>
      <c r="B25" s="133">
        <f>IF(SER_hh_fech!B25=0,0,SER_hh_fech!B25/SER_summary!B$26)</f>
        <v>0</v>
      </c>
      <c r="C25" s="133">
        <f>IF(SER_hh_fech!C25=0,0,SER_hh_fech!C25/SER_summary!C$26)</f>
        <v>0</v>
      </c>
      <c r="D25" s="133">
        <f>IF(SER_hh_fech!D25=0,0,SER_hh_fech!D25/SER_summary!D$26)</f>
        <v>0</v>
      </c>
      <c r="E25" s="133">
        <f>IF(SER_hh_fech!E25=0,0,SER_hh_fech!E25/SER_summary!E$26)</f>
        <v>12.190178127428375</v>
      </c>
      <c r="F25" s="133">
        <f>IF(SER_hh_fech!F25=0,0,SER_hh_fech!F25/SER_summary!F$26)</f>
        <v>9.5620381943587365</v>
      </c>
      <c r="G25" s="133">
        <f>IF(SER_hh_fech!G25=0,0,SER_hh_fech!G25/SER_summary!G$26)</f>
        <v>8.7212006088252974</v>
      </c>
      <c r="H25" s="133">
        <f>IF(SER_hh_fech!H25=0,0,SER_hh_fech!H25/SER_summary!H$26)</f>
        <v>8.7546108723923339</v>
      </c>
      <c r="I25" s="133">
        <f>IF(SER_hh_fech!I25=0,0,SER_hh_fech!I25/SER_summary!I$26)</f>
        <v>8.6534748423170775</v>
      </c>
      <c r="J25" s="133">
        <f>IF(SER_hh_fech!J25=0,0,SER_hh_fech!J25/SER_summary!J$26)</f>
        <v>8.7243018596913231</v>
      </c>
      <c r="K25" s="133">
        <f>IF(SER_hh_fech!K25=0,0,SER_hh_fech!K25/SER_summary!K$26)</f>
        <v>8.7570138899544272</v>
      </c>
      <c r="L25" s="133">
        <f>IF(SER_hh_fech!L25=0,0,SER_hh_fech!L25/SER_summary!L$26)</f>
        <v>8.7351846810917912</v>
      </c>
      <c r="M25" s="133">
        <f>IF(SER_hh_fech!M25=0,0,SER_hh_fech!M25/SER_summary!M$26)</f>
        <v>9.0971308748165054</v>
      </c>
      <c r="N25" s="133">
        <f>IF(SER_hh_fech!N25=0,0,SER_hh_fech!N25/SER_summary!N$26)</f>
        <v>9.7187314913116474</v>
      </c>
      <c r="O25" s="133">
        <f>IF(SER_hh_fech!O25=0,0,SER_hh_fech!O25/SER_summary!O$26)</f>
        <v>7.60650399164318</v>
      </c>
      <c r="P25" s="133">
        <f>IF(SER_hh_fech!P25=0,0,SER_hh_fech!P25/SER_summary!P$26)</f>
        <v>8.603709237104745</v>
      </c>
      <c r="Q25" s="133">
        <f>IF(SER_hh_fech!Q25=0,0,SER_hh_fech!Q25/SER_summary!Q$26)</f>
        <v>9.2635323437866415</v>
      </c>
      <c r="R25" s="133">
        <f>IF(SER_hh_fech!R25=0,0,SER_hh_fech!R25/SER_summary!R$26)</f>
        <v>8.1388808229740714</v>
      </c>
      <c r="S25" s="133">
        <f>IF(SER_hh_fech!S25=0,0,SER_hh_fech!S25/SER_summary!S$26)</f>
        <v>8.5119844132006772</v>
      </c>
      <c r="T25" s="133">
        <f>IF(SER_hh_fech!T25=0,0,SER_hh_fech!T25/SER_summary!T$26)</f>
        <v>8.5315146133094508</v>
      </c>
      <c r="U25" s="133">
        <f>IF(SER_hh_fech!U25=0,0,SER_hh_fech!U25/SER_summary!U$26)</f>
        <v>8.2278739616816789</v>
      </c>
      <c r="V25" s="133">
        <f>IF(SER_hh_fech!V25=0,0,SER_hh_fech!V25/SER_summary!V$26)</f>
        <v>7.0034345630461337</v>
      </c>
      <c r="W25" s="133">
        <f>IF(SER_hh_fech!W25=0,0,SER_hh_fech!W25/SER_summary!W$26)</f>
        <v>7.58950167437093</v>
      </c>
      <c r="DA25" s="157" t="s">
        <v>498</v>
      </c>
    </row>
    <row r="26" spans="1:105" ht="12" customHeight="1" x14ac:dyDescent="0.25">
      <c r="A26" s="132" t="s">
        <v>24</v>
      </c>
      <c r="B26" s="65">
        <f>IF(SER_hh_fech!B26=0,0,SER_hh_fech!B26/SER_summary!B$26)</f>
        <v>10.497364990564831</v>
      </c>
      <c r="C26" s="65">
        <f>IF(SER_hh_fech!C26=0,0,SER_hh_fech!C26/SER_summary!C$26)</f>
        <v>10.22816297053317</v>
      </c>
      <c r="D26" s="65">
        <f>IF(SER_hh_fech!D26=0,0,SER_hh_fech!D26/SER_summary!D$26)</f>
        <v>10.193685790160588</v>
      </c>
      <c r="E26" s="65">
        <f>IF(SER_hh_fech!E26=0,0,SER_hh_fech!E26/SER_summary!E$26)</f>
        <v>8.8365878001963996</v>
      </c>
      <c r="F26" s="65">
        <f>IF(SER_hh_fech!F26=0,0,SER_hh_fech!F26/SER_summary!F$26)</f>
        <v>9.9993976872468036</v>
      </c>
      <c r="G26" s="65">
        <f>IF(SER_hh_fech!G26=0,0,SER_hh_fech!G26/SER_summary!G$26)</f>
        <v>10.310415000140038</v>
      </c>
      <c r="H26" s="65">
        <f>IF(SER_hh_fech!H26=0,0,SER_hh_fech!H26/SER_summary!H$26)</f>
        <v>10.010780957888555</v>
      </c>
      <c r="I26" s="65">
        <f>IF(SER_hh_fech!I26=0,0,SER_hh_fech!I26/SER_summary!I$26)</f>
        <v>10.023223935753862</v>
      </c>
      <c r="J26" s="65">
        <f>IF(SER_hh_fech!J26=0,0,SER_hh_fech!J26/SER_summary!J$26)</f>
        <v>10.204069004196006</v>
      </c>
      <c r="K26" s="65">
        <f>IF(SER_hh_fech!K26=0,0,SER_hh_fech!K26/SER_summary!K$26)</f>
        <v>10.37760457630085</v>
      </c>
      <c r="L26" s="65">
        <f>IF(SER_hh_fech!L26=0,0,SER_hh_fech!L26/SER_summary!L$26)</f>
        <v>10.15805044478431</v>
      </c>
      <c r="M26" s="65">
        <f>IF(SER_hh_fech!M26=0,0,SER_hh_fech!M26/SER_summary!M$26)</f>
        <v>9.3314717340890958</v>
      </c>
      <c r="N26" s="65">
        <f>IF(SER_hh_fech!N26=0,0,SER_hh_fech!N26/SER_summary!N$26)</f>
        <v>9.7586357953364544</v>
      </c>
      <c r="O26" s="65">
        <f>IF(SER_hh_fech!O26=0,0,SER_hh_fech!O26/SER_summary!O$26)</f>
        <v>9.7206343294262076</v>
      </c>
      <c r="P26" s="65">
        <f>IF(SER_hh_fech!P26=0,0,SER_hh_fech!P26/SER_summary!P$26)</f>
        <v>9.4845211190446452</v>
      </c>
      <c r="Q26" s="65">
        <f>IF(SER_hh_fech!Q26=0,0,SER_hh_fech!Q26/SER_summary!Q$26)</f>
        <v>9.4755937843464988</v>
      </c>
      <c r="R26" s="65">
        <f>IF(SER_hh_fech!R26=0,0,SER_hh_fech!R26/SER_summary!R$26)</f>
        <v>10.065278800913534</v>
      </c>
      <c r="S26" s="65">
        <f>IF(SER_hh_fech!S26=0,0,SER_hh_fech!S26/SER_summary!S$26)</f>
        <v>9.8009859327372251</v>
      </c>
      <c r="T26" s="65">
        <f>IF(SER_hh_fech!T26=0,0,SER_hh_fech!T26/SER_summary!T$26)</f>
        <v>9.3139981967864394</v>
      </c>
      <c r="U26" s="65">
        <f>IF(SER_hh_fech!U26=0,0,SER_hh_fech!U26/SER_summary!U$26)</f>
        <v>9.5338881786704359</v>
      </c>
      <c r="V26" s="65">
        <f>IF(SER_hh_fech!V26=0,0,SER_hh_fech!V26/SER_summary!V$26)</f>
        <v>7.0735573165183716</v>
      </c>
      <c r="W26" s="65">
        <f>IF(SER_hh_fech!W26=0,0,SER_hh_fech!W26/SER_summary!W$26)</f>
        <v>8.1994346661695232</v>
      </c>
      <c r="DA26" s="109" t="s">
        <v>499</v>
      </c>
    </row>
    <row r="27" spans="1:105" ht="12" customHeight="1" x14ac:dyDescent="0.25">
      <c r="A27" s="145" t="s">
        <v>86</v>
      </c>
      <c r="B27" s="146">
        <f>IF(SER_hh_fech!B27=0,0,SER_hh_fech!B27/SER_summary!B$26)</f>
        <v>5.5741095700715775E-2</v>
      </c>
      <c r="C27" s="146">
        <f>IF(SER_hh_fech!C27=0,0,SER_hh_fech!C27/SER_summary!C$26)</f>
        <v>5.3953546618554289E-2</v>
      </c>
      <c r="D27" s="146">
        <f>IF(SER_hh_fech!D27=0,0,SER_hh_fech!D27/SER_summary!D$26)</f>
        <v>5.9466311734533484E-2</v>
      </c>
      <c r="E27" s="146">
        <f>IF(SER_hh_fech!E27=0,0,SER_hh_fech!E27/SER_summary!E$26)</f>
        <v>6.3260133596469273E-2</v>
      </c>
      <c r="F27" s="146">
        <f>IF(SER_hh_fech!F27=0,0,SER_hh_fech!F27/SER_summary!F$26)</f>
        <v>5.846575087344752E-2</v>
      </c>
      <c r="G27" s="146">
        <f>IF(SER_hh_fech!G27=0,0,SER_hh_fech!G27/SER_summary!G$26)</f>
        <v>6.5379498060296887E-2</v>
      </c>
      <c r="H27" s="146">
        <f>IF(SER_hh_fech!H27=0,0,SER_hh_fech!H27/SER_summary!H$26)</f>
        <v>6.9840591814174041E-2</v>
      </c>
      <c r="I27" s="146">
        <f>IF(SER_hh_fech!I27=0,0,SER_hh_fech!I27/SER_summary!I$26)</f>
        <v>7.3557649691728622E-2</v>
      </c>
      <c r="J27" s="146">
        <f>IF(SER_hh_fech!J27=0,0,SER_hh_fech!J27/SER_summary!J$26)</f>
        <v>7.8465709997159613E-2</v>
      </c>
      <c r="K27" s="146">
        <f>IF(SER_hh_fech!K27=0,0,SER_hh_fech!K27/SER_summary!K$26)</f>
        <v>8.77169627803015E-2</v>
      </c>
      <c r="L27" s="146">
        <f>IF(SER_hh_fech!L27=0,0,SER_hh_fech!L27/SER_summary!L$26)</f>
        <v>8.879571829542228E-2</v>
      </c>
      <c r="M27" s="146">
        <f>IF(SER_hh_fech!M27=0,0,SER_hh_fech!M27/SER_summary!M$26)</f>
        <v>9.6691026079789771E-2</v>
      </c>
      <c r="N27" s="146">
        <f>IF(SER_hh_fech!N27=0,0,SER_hh_fech!N27/SER_summary!N$26)</f>
        <v>9.5834605027177611E-2</v>
      </c>
      <c r="O27" s="146">
        <f>IF(SER_hh_fech!O27=0,0,SER_hh_fech!O27/SER_summary!O$26)</f>
        <v>9.2973277190362358E-2</v>
      </c>
      <c r="P27" s="146">
        <f>IF(SER_hh_fech!P27=0,0,SER_hh_fech!P27/SER_summary!P$26)</f>
        <v>9.6419847125465391E-2</v>
      </c>
      <c r="Q27" s="146">
        <f>IF(SER_hh_fech!Q27=0,0,SER_hh_fech!Q27/SER_summary!Q$26)</f>
        <v>9.9654424045521744E-2</v>
      </c>
      <c r="R27" s="146">
        <f>IF(SER_hh_fech!R27=0,0,SER_hh_fech!R27/SER_summary!R$26)</f>
        <v>9.6622557360793421E-2</v>
      </c>
      <c r="S27" s="146">
        <f>IF(SER_hh_fech!S27=0,0,SER_hh_fech!S27/SER_summary!S$26)</f>
        <v>9.6269993138754201E-2</v>
      </c>
      <c r="T27" s="146">
        <f>IF(SER_hh_fech!T27=0,0,SER_hh_fech!T27/SER_summary!T$26)</f>
        <v>0.106784252349626</v>
      </c>
      <c r="U27" s="146">
        <f>IF(SER_hh_fech!U27=0,0,SER_hh_fech!U27/SER_summary!U$26)</f>
        <v>0.10055038446788221</v>
      </c>
      <c r="V27" s="146">
        <f>IF(SER_hh_fech!V27=0,0,SER_hh_fech!V27/SER_summary!V$26)</f>
        <v>0.1039982892546317</v>
      </c>
      <c r="W27" s="146">
        <f>IF(SER_hh_fech!W27=0,0,SER_hh_fech!W27/SER_summary!W$26)</f>
        <v>9.8125269916654281E-2</v>
      </c>
      <c r="DA27" s="159" t="s">
        <v>500</v>
      </c>
    </row>
    <row r="28" spans="1:105" ht="12" customHeight="1" x14ac:dyDescent="0.25">
      <c r="A28" s="78" t="s">
        <v>85</v>
      </c>
      <c r="B28" s="147">
        <f>IF(SER_hh_fech!B28=0,0,SER_hh_fech!B28/SER_summary!B$26)</f>
        <v>4.4174688480587507</v>
      </c>
      <c r="C28" s="147">
        <f>IF(SER_hh_fech!C28=0,0,SER_hh_fech!C28/SER_summary!C$26)</f>
        <v>4.4971149903423084</v>
      </c>
      <c r="D28" s="147">
        <f>IF(SER_hh_fech!D28=0,0,SER_hh_fech!D28/SER_summary!D$26)</f>
        <v>4.3946766668596116</v>
      </c>
      <c r="E28" s="147">
        <f>IF(SER_hh_fech!E28=0,0,SER_hh_fech!E28/SER_summary!E$26)</f>
        <v>4.499165086020283</v>
      </c>
      <c r="F28" s="147">
        <f>IF(SER_hh_fech!F28=0,0,SER_hh_fech!F28/SER_summary!F$26)</f>
        <v>4.2238123525922546</v>
      </c>
      <c r="G28" s="147">
        <f>IF(SER_hh_fech!G28=0,0,SER_hh_fech!G28/SER_summary!G$26)</f>
        <v>4.2752547726844652</v>
      </c>
      <c r="H28" s="147">
        <f>IF(SER_hh_fech!H28=0,0,SER_hh_fech!H28/SER_summary!H$26)</f>
        <v>4.3807382823461856</v>
      </c>
      <c r="I28" s="147">
        <f>IF(SER_hh_fech!I28=0,0,SER_hh_fech!I28/SER_summary!I$26)</f>
        <v>3.9435328011557624</v>
      </c>
      <c r="J28" s="147">
        <f>IF(SER_hh_fech!J28=0,0,SER_hh_fech!J28/SER_summary!J$26)</f>
        <v>4.3749621033426651</v>
      </c>
      <c r="K28" s="147">
        <f>IF(SER_hh_fech!K28=0,0,SER_hh_fech!K28/SER_summary!K$26)</f>
        <v>4.3836709408609522</v>
      </c>
      <c r="L28" s="147">
        <f>IF(SER_hh_fech!L28=0,0,SER_hh_fech!L28/SER_summary!L$26)</f>
        <v>4.3573644562653477</v>
      </c>
      <c r="M28" s="147">
        <f>IF(SER_hh_fech!M28=0,0,SER_hh_fech!M28/SER_summary!M$26)</f>
        <v>4.1752291714538483</v>
      </c>
      <c r="N28" s="147">
        <f>IF(SER_hh_fech!N28=0,0,SER_hh_fech!N28/SER_summary!N$26)</f>
        <v>4.2049257773143207</v>
      </c>
      <c r="O28" s="147">
        <f>IF(SER_hh_fech!O28=0,0,SER_hh_fech!O28/SER_summary!O$26)</f>
        <v>3.9673512570742169</v>
      </c>
      <c r="P28" s="147">
        <f>IF(SER_hh_fech!P28=0,0,SER_hh_fech!P28/SER_summary!P$26)</f>
        <v>4.5625405977608331</v>
      </c>
      <c r="Q28" s="147">
        <f>IF(SER_hh_fech!Q28=0,0,SER_hh_fech!Q28/SER_summary!Q$26)</f>
        <v>4.5667751176061699</v>
      </c>
      <c r="R28" s="147">
        <f>IF(SER_hh_fech!R28=0,0,SER_hh_fech!R28/SER_summary!R$26)</f>
        <v>4.4558783342832227</v>
      </c>
      <c r="S28" s="147">
        <f>IF(SER_hh_fech!S28=0,0,SER_hh_fech!S28/SER_summary!S$26)</f>
        <v>4.2519586048698947</v>
      </c>
      <c r="T28" s="147">
        <f>IF(SER_hh_fech!T28=0,0,SER_hh_fech!T28/SER_summary!T$26)</f>
        <v>4.4942511923469413</v>
      </c>
      <c r="U28" s="147">
        <f>IF(SER_hh_fech!U28=0,0,SER_hh_fech!U28/SER_summary!U$26)</f>
        <v>4.3891487694185933</v>
      </c>
      <c r="V28" s="147">
        <f>IF(SER_hh_fech!V28=0,0,SER_hh_fech!V28/SER_summary!V$26)</f>
        <v>4.0606243069718069</v>
      </c>
      <c r="W28" s="147">
        <f>IF(SER_hh_fech!W28=0,0,SER_hh_fech!W28/SER_summary!W$26)</f>
        <v>3.8444357146086321</v>
      </c>
      <c r="DA28" s="160"/>
    </row>
    <row r="29" spans="1:105" ht="12.95" customHeight="1" x14ac:dyDescent="0.25">
      <c r="A29" s="130" t="s">
        <v>34</v>
      </c>
      <c r="B29" s="131">
        <f>IF(SER_hh_fech!B29=0,0,SER_hh_fech!B29/SER_summary!B$26)</f>
        <v>12.109207449354834</v>
      </c>
      <c r="C29" s="131">
        <f>IF(SER_hh_fech!C29=0,0,SER_hh_fech!C29/SER_summary!C$26)</f>
        <v>12.123124362540917</v>
      </c>
      <c r="D29" s="131">
        <f>IF(SER_hh_fech!D29=0,0,SER_hh_fech!D29/SER_summary!D$26)</f>
        <v>12.187847021256562</v>
      </c>
      <c r="E29" s="131">
        <f>IF(SER_hh_fech!E29=0,0,SER_hh_fech!E29/SER_summary!E$26)</f>
        <v>12.349525856882924</v>
      </c>
      <c r="F29" s="131">
        <f>IF(SER_hh_fech!F29=0,0,SER_hh_fech!F29/SER_summary!F$26)</f>
        <v>12.278614980489824</v>
      </c>
      <c r="G29" s="131">
        <f>IF(SER_hh_fech!G29=0,0,SER_hh_fech!G29/SER_summary!G$26)</f>
        <v>12.408798640338167</v>
      </c>
      <c r="H29" s="131">
        <f>IF(SER_hh_fech!H29=0,0,SER_hh_fech!H29/SER_summary!H$26)</f>
        <v>12.153542631289749</v>
      </c>
      <c r="I29" s="131">
        <f>IF(SER_hh_fech!I29=0,0,SER_hh_fech!I29/SER_summary!I$26)</f>
        <v>12.005401553213961</v>
      </c>
      <c r="J29" s="131">
        <f>IF(SER_hh_fech!J29=0,0,SER_hh_fech!J29/SER_summary!J$26)</f>
        <v>12.077960268995973</v>
      </c>
      <c r="K29" s="131">
        <f>IF(SER_hh_fech!K29=0,0,SER_hh_fech!K29/SER_summary!K$26)</f>
        <v>12.111455594867659</v>
      </c>
      <c r="L29" s="131">
        <f>IF(SER_hh_fech!L29=0,0,SER_hh_fech!L29/SER_summary!L$26)</f>
        <v>11.983280886454908</v>
      </c>
      <c r="M29" s="131">
        <f>IF(SER_hh_fech!M29=0,0,SER_hh_fech!M29/SER_summary!M$26)</f>
        <v>11.937239925686237</v>
      </c>
      <c r="N29" s="131">
        <f>IF(SER_hh_fech!N29=0,0,SER_hh_fech!N29/SER_summary!N$26)</f>
        <v>11.935440522005591</v>
      </c>
      <c r="O29" s="131">
        <f>IF(SER_hh_fech!O29=0,0,SER_hh_fech!O29/SER_summary!O$26)</f>
        <v>12.256532354541925</v>
      </c>
      <c r="P29" s="131">
        <f>IF(SER_hh_fech!P29=0,0,SER_hh_fech!P29/SER_summary!P$26)</f>
        <v>12.746786902876154</v>
      </c>
      <c r="Q29" s="131">
        <f>IF(SER_hh_fech!Q29=0,0,SER_hh_fech!Q29/SER_summary!Q$26)</f>
        <v>12.364604094254501</v>
      </c>
      <c r="R29" s="131">
        <f>IF(SER_hh_fech!R29=0,0,SER_hh_fech!R29/SER_summary!R$26)</f>
        <v>12.374816565497904</v>
      </c>
      <c r="S29" s="131">
        <f>IF(SER_hh_fech!S29=0,0,SER_hh_fech!S29/SER_summary!S$26)</f>
        <v>12.543964929953523</v>
      </c>
      <c r="T29" s="131">
        <f>IF(SER_hh_fech!T29=0,0,SER_hh_fech!T29/SER_summary!T$26)</f>
        <v>12.500932220357862</v>
      </c>
      <c r="U29" s="131">
        <f>IF(SER_hh_fech!U29=0,0,SER_hh_fech!U29/SER_summary!U$26)</f>
        <v>12.69709611462782</v>
      </c>
      <c r="V29" s="131">
        <f>IF(SER_hh_fech!V29=0,0,SER_hh_fech!V29/SER_summary!V$26)</f>
        <v>11.587945232007515</v>
      </c>
      <c r="W29" s="131">
        <f>IF(SER_hh_fech!W29=0,0,SER_hh_fech!W29/SER_summary!W$26)</f>
        <v>11.818308805449536</v>
      </c>
      <c r="DA29" s="156" t="s">
        <v>501</v>
      </c>
    </row>
    <row r="30" spans="1:105" ht="12" customHeight="1" x14ac:dyDescent="0.25">
      <c r="A30" s="132" t="s">
        <v>52</v>
      </c>
      <c r="B30" s="133">
        <f>IF(SER_hh_fech!B30=0,0,SER_hh_fech!B30/SER_summary!B$26)</f>
        <v>14.128890612312437</v>
      </c>
      <c r="C30" s="133">
        <f>IF(SER_hh_fech!C30=0,0,SER_hh_fech!C30/SER_summary!C$26)</f>
        <v>13.446503401010981</v>
      </c>
      <c r="D30" s="133">
        <f>IF(SER_hh_fech!D30=0,0,SER_hh_fech!D30/SER_summary!D$26)</f>
        <v>8.9645810582719054</v>
      </c>
      <c r="E30" s="133">
        <f>IF(SER_hh_fech!E30=0,0,SER_hh_fech!E30/SER_summary!E$26)</f>
        <v>15.239228372461891</v>
      </c>
      <c r="F30" s="133">
        <f>IF(SER_hh_fech!F30=0,0,SER_hh_fech!F30/SER_summary!F$26)</f>
        <v>11.996894562745767</v>
      </c>
      <c r="G30" s="133">
        <f>IF(SER_hh_fech!G30=0,0,SER_hh_fech!G30/SER_summary!G$26)</f>
        <v>18.070021268839646</v>
      </c>
      <c r="H30" s="133">
        <f>IF(SER_hh_fech!H30=0,0,SER_hh_fech!H30/SER_summary!H$26)</f>
        <v>12.621260040329704</v>
      </c>
      <c r="I30" s="133">
        <f>IF(SER_hh_fech!I30=0,0,SER_hh_fech!I30/SER_summary!I$26)</f>
        <v>11.96264939244986</v>
      </c>
      <c r="J30" s="133">
        <f>IF(SER_hh_fech!J30=0,0,SER_hh_fech!J30/SER_summary!J$26)</f>
        <v>14.278542324842425</v>
      </c>
      <c r="K30" s="133">
        <f>IF(SER_hh_fech!K30=0,0,SER_hh_fech!K30/SER_summary!K$26)</f>
        <v>13.316482806809514</v>
      </c>
      <c r="L30" s="133">
        <f>IF(SER_hh_fech!L30=0,0,SER_hh_fech!L30/SER_summary!L$26)</f>
        <v>11.71279052888837</v>
      </c>
      <c r="M30" s="133">
        <f>IF(SER_hh_fech!M30=0,0,SER_hh_fech!M30/SER_summary!M$26)</f>
        <v>11.644293447346456</v>
      </c>
      <c r="N30" s="133">
        <f>IF(SER_hh_fech!N30=0,0,SER_hh_fech!N30/SER_summary!N$26)</f>
        <v>12.555491873897077</v>
      </c>
      <c r="O30" s="133">
        <f>IF(SER_hh_fech!O30=0,0,SER_hh_fech!O30/SER_summary!O$26)</f>
        <v>16.215109871218729</v>
      </c>
      <c r="P30" s="133">
        <f>IF(SER_hh_fech!P30=0,0,SER_hh_fech!P30/SER_summary!P$26)</f>
        <v>13.791210153465217</v>
      </c>
      <c r="Q30" s="133">
        <f>IF(SER_hh_fech!Q30=0,0,SER_hh_fech!Q30/SER_summary!Q$26)</f>
        <v>11.912482123428823</v>
      </c>
      <c r="R30" s="133">
        <f>IF(SER_hh_fech!R30=0,0,SER_hh_fech!R30/SER_summary!R$26)</f>
        <v>17.15783766966009</v>
      </c>
      <c r="S30" s="133">
        <f>IF(SER_hh_fech!S30=0,0,SER_hh_fech!S30/SER_summary!S$26)</f>
        <v>13.124915816530818</v>
      </c>
      <c r="T30" s="133">
        <f>IF(SER_hh_fech!T30=0,0,SER_hh_fech!T30/SER_summary!T$26)</f>
        <v>10.653810051864818</v>
      </c>
      <c r="U30" s="133">
        <f>IF(SER_hh_fech!U30=0,0,SER_hh_fech!U30/SER_summary!U$26)</f>
        <v>13.519319247497315</v>
      </c>
      <c r="V30" s="133">
        <f>IF(SER_hh_fech!V30=0,0,SER_hh_fech!V30/SER_summary!V$26)</f>
        <v>13.68998262319602</v>
      </c>
      <c r="W30" s="133">
        <f>IF(SER_hh_fech!W30=0,0,SER_hh_fech!W30/SER_summary!W$26)</f>
        <v>12.199529053078644</v>
      </c>
      <c r="DA30" s="157" t="s">
        <v>502</v>
      </c>
    </row>
    <row r="31" spans="1:105" ht="12" customHeight="1" x14ac:dyDescent="0.25">
      <c r="A31" s="132" t="s">
        <v>153</v>
      </c>
      <c r="B31" s="133">
        <f>IF(SER_hh_fech!B31=0,0,SER_hh_fech!B31/SER_summary!B$26)</f>
        <v>13.309577360240189</v>
      </c>
      <c r="C31" s="133">
        <f>IF(SER_hh_fech!C31=0,0,SER_hh_fech!C31/SER_summary!C$26)</f>
        <v>13.021501113568084</v>
      </c>
      <c r="D31" s="133">
        <f>IF(SER_hh_fech!D31=0,0,SER_hh_fech!D31/SER_summary!D$26)</f>
        <v>13.556333345312291</v>
      </c>
      <c r="E31" s="133">
        <f>IF(SER_hh_fech!E31=0,0,SER_hh_fech!E31/SER_summary!E$26)</f>
        <v>13.420448820732885</v>
      </c>
      <c r="F31" s="133">
        <f>IF(SER_hh_fech!F31=0,0,SER_hh_fech!F31/SER_summary!F$26)</f>
        <v>13.590108072169953</v>
      </c>
      <c r="G31" s="133">
        <f>IF(SER_hh_fech!G31=0,0,SER_hh_fech!G31/SER_summary!G$26)</f>
        <v>13.155412432136391</v>
      </c>
      <c r="H31" s="133">
        <f>IF(SER_hh_fech!H31=0,0,SER_hh_fech!H31/SER_summary!H$26)</f>
        <v>13.409880533163218</v>
      </c>
      <c r="I31" s="133">
        <f>IF(SER_hh_fech!I31=0,0,SER_hh_fech!I31/SER_summary!I$26)</f>
        <v>13.133662072874994</v>
      </c>
      <c r="J31" s="133">
        <f>IF(SER_hh_fech!J31=0,0,SER_hh_fech!J31/SER_summary!J$26)</f>
        <v>13.308434231792997</v>
      </c>
      <c r="K31" s="133">
        <f>IF(SER_hh_fech!K31=0,0,SER_hh_fech!K31/SER_summary!K$26)</f>
        <v>13.505310894946099</v>
      </c>
      <c r="L31" s="133">
        <f>IF(SER_hh_fech!L31=0,0,SER_hh_fech!L31/SER_summary!L$26)</f>
        <v>13.355831140705062</v>
      </c>
      <c r="M31" s="133">
        <f>IF(SER_hh_fech!M31=0,0,SER_hh_fech!M31/SER_summary!M$26)</f>
        <v>13.217695994606073</v>
      </c>
      <c r="N31" s="133">
        <f>IF(SER_hh_fech!N31=0,0,SER_hh_fech!N31/SER_summary!N$26)</f>
        <v>12.955510750376371</v>
      </c>
      <c r="O31" s="133">
        <f>IF(SER_hh_fech!O31=0,0,SER_hh_fech!O31/SER_summary!O$26)</f>
        <v>12.54954445855989</v>
      </c>
      <c r="P31" s="133">
        <f>IF(SER_hh_fech!P31=0,0,SER_hh_fech!P31/SER_summary!P$26)</f>
        <v>15.262445560017285</v>
      </c>
      <c r="Q31" s="133">
        <f>IF(SER_hh_fech!Q31=0,0,SER_hh_fech!Q31/SER_summary!Q$26)</f>
        <v>13.796812225595863</v>
      </c>
      <c r="R31" s="133">
        <f>IF(SER_hh_fech!R31=0,0,SER_hh_fech!R31/SER_summary!R$26)</f>
        <v>12.890615223686156</v>
      </c>
      <c r="S31" s="133">
        <f>IF(SER_hh_fech!S31=0,0,SER_hh_fech!S31/SER_summary!S$26)</f>
        <v>13.183947388315966</v>
      </c>
      <c r="T31" s="133">
        <f>IF(SER_hh_fech!T31=0,0,SER_hh_fech!T31/SER_summary!T$26)</f>
        <v>13.932050630044792</v>
      </c>
      <c r="U31" s="133">
        <f>IF(SER_hh_fech!U31=0,0,SER_hh_fech!U31/SER_summary!U$26)</f>
        <v>14.527370099835197</v>
      </c>
      <c r="V31" s="133">
        <f>IF(SER_hh_fech!V31=0,0,SER_hh_fech!V31/SER_summary!V$26)</f>
        <v>11.921653405986897</v>
      </c>
      <c r="W31" s="133">
        <f>IF(SER_hh_fech!W31=0,0,SER_hh_fech!W31/SER_summary!W$26)</f>
        <v>11.866603374501199</v>
      </c>
      <c r="DA31" s="157" t="s">
        <v>503</v>
      </c>
    </row>
    <row r="32" spans="1:105" ht="12" customHeight="1" x14ac:dyDescent="0.25">
      <c r="A32" s="132" t="s">
        <v>128</v>
      </c>
      <c r="B32" s="133">
        <f>IF(SER_hh_fech!B32=0,0,SER_hh_fech!B32/SER_summary!B$26)</f>
        <v>0</v>
      </c>
      <c r="C32" s="133">
        <f>IF(SER_hh_fech!C32=0,0,SER_hh_fech!C32/SER_summary!C$26)</f>
        <v>0</v>
      </c>
      <c r="D32" s="133">
        <f>IF(SER_hh_fech!D32=0,0,SER_hh_fech!D32/SER_summary!D$26)</f>
        <v>0</v>
      </c>
      <c r="E32" s="133">
        <f>IF(SER_hh_fech!E32=0,0,SER_hh_fech!E32/SER_summary!E$26)</f>
        <v>19.530551041164777</v>
      </c>
      <c r="F32" s="133">
        <f>IF(SER_hh_fech!F32=0,0,SER_hh_fech!F32/SER_summary!F$26)</f>
        <v>14.843854050907646</v>
      </c>
      <c r="G32" s="133">
        <f>IF(SER_hh_fech!G32=0,0,SER_hh_fech!G32/SER_summary!G$26)</f>
        <v>14.417547437121323</v>
      </c>
      <c r="H32" s="133">
        <f>IF(SER_hh_fech!H32=0,0,SER_hh_fech!H32/SER_summary!H$26)</f>
        <v>14.058815820818399</v>
      </c>
      <c r="I32" s="133">
        <f>IF(SER_hh_fech!I32=0,0,SER_hh_fech!I32/SER_summary!I$26)</f>
        <v>13.614357752793541</v>
      </c>
      <c r="J32" s="133">
        <f>IF(SER_hh_fech!J32=0,0,SER_hh_fech!J32/SER_summary!J$26)</f>
        <v>12.972203339736748</v>
      </c>
      <c r="K32" s="133">
        <f>IF(SER_hh_fech!K32=0,0,SER_hh_fech!K32/SER_summary!K$26)</f>
        <v>14.471686332672151</v>
      </c>
      <c r="L32" s="133">
        <f>IF(SER_hh_fech!L32=0,0,SER_hh_fech!L32/SER_summary!L$26)</f>
        <v>14.615311453963898</v>
      </c>
      <c r="M32" s="133">
        <f>IF(SER_hh_fech!M32=0,0,SER_hh_fech!M32/SER_summary!M$26)</f>
        <v>13.940827060013298</v>
      </c>
      <c r="N32" s="133">
        <f>IF(SER_hh_fech!N32=0,0,SER_hh_fech!N32/SER_summary!N$26)</f>
        <v>14.543790410400549</v>
      </c>
      <c r="O32" s="133">
        <f>IF(SER_hh_fech!O32=0,0,SER_hh_fech!O32/SER_summary!O$26)</f>
        <v>14.574484446284979</v>
      </c>
      <c r="P32" s="133">
        <f>IF(SER_hh_fech!P32=0,0,SER_hh_fech!P32/SER_summary!P$26)</f>
        <v>14.585795926209368</v>
      </c>
      <c r="Q32" s="133">
        <f>IF(SER_hh_fech!Q32=0,0,SER_hh_fech!Q32/SER_summary!Q$26)</f>
        <v>14.791656587228056</v>
      </c>
      <c r="R32" s="133">
        <f>IF(SER_hh_fech!R32=0,0,SER_hh_fech!R32/SER_summary!R$26)</f>
        <v>14.038014709019995</v>
      </c>
      <c r="S32" s="133">
        <f>IF(SER_hh_fech!S32=0,0,SER_hh_fech!S32/SER_summary!S$26)</f>
        <v>14.446573728301802</v>
      </c>
      <c r="T32" s="133">
        <f>IF(SER_hh_fech!T32=0,0,SER_hh_fech!T32/SER_summary!T$26)</f>
        <v>14.998607095890089</v>
      </c>
      <c r="U32" s="133">
        <f>IF(SER_hh_fech!U32=0,0,SER_hh_fech!U32/SER_summary!U$26)</f>
        <v>14.950862235899431</v>
      </c>
      <c r="V32" s="133">
        <f>IF(SER_hh_fech!V32=0,0,SER_hh_fech!V32/SER_summary!V$26)</f>
        <v>12.605787202088614</v>
      </c>
      <c r="W32" s="133">
        <f>IF(SER_hh_fech!W32=0,0,SER_hh_fech!W32/SER_summary!W$26)</f>
        <v>13.715533360972733</v>
      </c>
      <c r="DA32" s="157" t="s">
        <v>504</v>
      </c>
    </row>
    <row r="33" spans="1:105" ht="12" customHeight="1" x14ac:dyDescent="0.25">
      <c r="A33" s="62" t="s">
        <v>24</v>
      </c>
      <c r="B33" s="68">
        <f>IF(SER_hh_fech!B33=0,0,SER_hh_fech!B33/SER_summary!B$26)</f>
        <v>9.8355910715612751</v>
      </c>
      <c r="C33" s="68">
        <f>IF(SER_hh_fech!C33=0,0,SER_hh_fech!C33/SER_summary!C$26)</f>
        <v>10.404400397329159</v>
      </c>
      <c r="D33" s="68">
        <f>IF(SER_hh_fech!D33=0,0,SER_hh_fech!D33/SER_summary!D$26)</f>
        <v>10.311513482177158</v>
      </c>
      <c r="E33" s="68">
        <f>IF(SER_hh_fech!E33=0,0,SER_hh_fech!E33/SER_summary!E$26)</f>
        <v>9.7931352241174778</v>
      </c>
      <c r="F33" s="68">
        <f>IF(SER_hh_fech!F33=0,0,SER_hh_fech!F33/SER_summary!F$26)</f>
        <v>10.025806183028561</v>
      </c>
      <c r="G33" s="68">
        <f>IF(SER_hh_fech!G33=0,0,SER_hh_fech!G33/SER_summary!G$26)</f>
        <v>9.6841313811262477</v>
      </c>
      <c r="H33" s="68">
        <f>IF(SER_hh_fech!H33=0,0,SER_hh_fech!H33/SER_summary!H$26)</f>
        <v>10.032469960266059</v>
      </c>
      <c r="I33" s="68">
        <f>IF(SER_hh_fech!I33=0,0,SER_hh_fech!I33/SER_summary!I$26)</f>
        <v>10.329486089446767</v>
      </c>
      <c r="J33" s="68">
        <f>IF(SER_hh_fech!J33=0,0,SER_hh_fech!J33/SER_summary!J$26)</f>
        <v>9.9301541049167241</v>
      </c>
      <c r="K33" s="68">
        <f>IF(SER_hh_fech!K33=0,0,SER_hh_fech!K33/SER_summary!K$26)</f>
        <v>10.14542875782916</v>
      </c>
      <c r="L33" s="68">
        <f>IF(SER_hh_fech!L33=0,0,SER_hh_fech!L33/SER_summary!L$26)</f>
        <v>10.447798085286131</v>
      </c>
      <c r="M33" s="68">
        <f>IF(SER_hh_fech!M33=0,0,SER_hh_fech!M33/SER_summary!M$26)</f>
        <v>10.637579327744184</v>
      </c>
      <c r="N33" s="68">
        <f>IF(SER_hh_fech!N33=0,0,SER_hh_fech!N33/SER_summary!N$26)</f>
        <v>10.717144687916901</v>
      </c>
      <c r="O33" s="68">
        <f>IF(SER_hh_fech!O33=0,0,SER_hh_fech!O33/SER_summary!O$26)</f>
        <v>11.15269543878151</v>
      </c>
      <c r="P33" s="68">
        <f>IF(SER_hh_fech!P33=0,0,SER_hh_fech!P33/SER_summary!P$26)</f>
        <v>8.829061580207906</v>
      </c>
      <c r="Q33" s="68">
        <f>IF(SER_hh_fech!Q33=0,0,SER_hh_fech!Q33/SER_summary!Q$26)</f>
        <v>10.227660254978122</v>
      </c>
      <c r="R33" s="68">
        <f>IF(SER_hh_fech!R33=0,0,SER_hh_fech!R33/SER_summary!R$26)</f>
        <v>10.637398206015821</v>
      </c>
      <c r="S33" s="68">
        <f>IF(SER_hh_fech!S33=0,0,SER_hh_fech!S33/SER_summary!S$26)</f>
        <v>11.283797815466089</v>
      </c>
      <c r="T33" s="68">
        <f>IF(SER_hh_fech!T33=0,0,SER_hh_fech!T33/SER_summary!T$26)</f>
        <v>9.6388038164106202</v>
      </c>
      <c r="U33" s="68">
        <f>IF(SER_hh_fech!U33=0,0,SER_hh_fech!U33/SER_summary!U$26)</f>
        <v>8.1956479492037584</v>
      </c>
      <c r="V33" s="68">
        <f>IF(SER_hh_fech!V33=0,0,SER_hh_fech!V33/SER_summary!V$26)</f>
        <v>10.51246104467236</v>
      </c>
      <c r="W33" s="68">
        <f>IF(SER_hh_fech!W33=0,0,SER_hh_fech!W33/SER_summary!W$26)</f>
        <v>11.650188387197765</v>
      </c>
      <c r="DA33" s="111" t="s">
        <v>505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theme="6" tint="0.39997558519241921"/>
    <pageSetUpPr fitToPage="1"/>
  </sheetPr>
  <dimension ref="A1:DA33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2" customHeight="1" x14ac:dyDescent="0.25"/>
  <cols>
    <col min="1" max="1" width="40.7109375" style="1" customWidth="1"/>
    <col min="2" max="23" width="10.7109375" style="1" customWidth="1"/>
    <col min="24" max="103" width="9.140625" style="1" hidden="1" customWidth="1"/>
    <col min="104" max="104" width="2.7109375" style="1" customWidth="1"/>
    <col min="105" max="105" width="10.7109375" style="118" customWidth="1"/>
    <col min="106" max="16384" width="9.140625" style="1"/>
  </cols>
  <sheetData>
    <row r="1" spans="1:105" ht="12.95" customHeight="1" x14ac:dyDescent="0.25">
      <c r="A1" s="28" t="s">
        <v>506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156</v>
      </c>
    </row>
    <row r="2" spans="1:105" s="2" customFormat="1" ht="12" customHeight="1" x14ac:dyDescent="0.25">
      <c r="DA2" s="7"/>
    </row>
    <row r="3" spans="1:105" ht="12.95" customHeight="1" x14ac:dyDescent="0.25">
      <c r="A3" s="124" t="s">
        <v>91</v>
      </c>
      <c r="B3" s="126">
        <f>IF(SER_hh_tesh!B3=0,0,SER_hh_tesh!B3/SER_summary!B$26)</f>
        <v>54.449688572426751</v>
      </c>
      <c r="C3" s="126">
        <f>IF(SER_hh_tesh!C3=0,0,SER_hh_tesh!C3/SER_summary!C$26)</f>
        <v>57.059244449820021</v>
      </c>
      <c r="D3" s="126">
        <f>IF(SER_hh_tesh!D3=0,0,SER_hh_tesh!D3/SER_summary!D$26)</f>
        <v>56.932346915173589</v>
      </c>
      <c r="E3" s="126">
        <f>IF(SER_hh_tesh!E3=0,0,SER_hh_tesh!E3/SER_summary!E$26)</f>
        <v>67.313328190752671</v>
      </c>
      <c r="F3" s="126">
        <f>IF(SER_hh_tesh!F3=0,0,SER_hh_tesh!F3/SER_summary!F$26)</f>
        <v>64.722076464191531</v>
      </c>
      <c r="G3" s="126">
        <f>IF(SER_hh_tesh!G3=0,0,SER_hh_tesh!G3/SER_summary!G$26)</f>
        <v>61.873569703294642</v>
      </c>
      <c r="H3" s="126">
        <f>IF(SER_hh_tesh!H3=0,0,SER_hh_tesh!H3/SER_summary!H$26)</f>
        <v>67.621192540888686</v>
      </c>
      <c r="I3" s="126">
        <f>IF(SER_hh_tesh!I3=0,0,SER_hh_tesh!I3/SER_summary!I$26)</f>
        <v>55.538565386664608</v>
      </c>
      <c r="J3" s="126">
        <f>IF(SER_hh_tesh!J3=0,0,SER_hh_tesh!J3/SER_summary!J$26)</f>
        <v>63.079918906577937</v>
      </c>
      <c r="K3" s="126">
        <f>IF(SER_hh_tesh!K3=0,0,SER_hh_tesh!K3/SER_summary!K$26)</f>
        <v>61.512977596434574</v>
      </c>
      <c r="L3" s="126">
        <f>IF(SER_hh_tesh!L3=0,0,SER_hh_tesh!L3/SER_summary!L$26)</f>
        <v>67.179496496013712</v>
      </c>
      <c r="M3" s="126">
        <f>IF(SER_hh_tesh!M3=0,0,SER_hh_tesh!M3/SER_summary!M$26)</f>
        <v>57.411346491549494</v>
      </c>
      <c r="N3" s="126">
        <f>IF(SER_hh_tesh!N3=0,0,SER_hh_tesh!N3/SER_summary!N$26)</f>
        <v>61.652245008993525</v>
      </c>
      <c r="O3" s="126">
        <f>IF(SER_hh_tesh!O3=0,0,SER_hh_tesh!O3/SER_summary!O$26)</f>
        <v>66.064868654294656</v>
      </c>
      <c r="P3" s="126">
        <f>IF(SER_hh_tesh!P3=0,0,SER_hh_tesh!P3/SER_summary!P$26)</f>
        <v>58.118981596924456</v>
      </c>
      <c r="Q3" s="126">
        <f>IF(SER_hh_tesh!Q3=0,0,SER_hh_tesh!Q3/SER_summary!Q$26)</f>
        <v>62.575405714955465</v>
      </c>
      <c r="R3" s="126">
        <f>IF(SER_hh_tesh!R3=0,0,SER_hh_tesh!R3/SER_summary!R$26)</f>
        <v>60.928084773162261</v>
      </c>
      <c r="S3" s="126">
        <f>IF(SER_hh_tesh!S3=0,0,SER_hh_tesh!S3/SER_summary!S$26)</f>
        <v>60.775180637871031</v>
      </c>
      <c r="T3" s="126">
        <f>IF(SER_hh_tesh!T3=0,0,SER_hh_tesh!T3/SER_summary!T$26)</f>
        <v>55.386295879029277</v>
      </c>
      <c r="U3" s="126">
        <f>IF(SER_hh_tesh!U3=0,0,SER_hh_tesh!U3/SER_summary!U$26)</f>
        <v>52.773257362681939</v>
      </c>
      <c r="V3" s="126">
        <f>IF(SER_hh_tesh!V3=0,0,SER_hh_tesh!V3/SER_summary!V$26)</f>
        <v>51.610851816808029</v>
      </c>
      <c r="W3" s="126">
        <f>IF(SER_hh_tesh!W3=0,0,SER_hh_tesh!W3/SER_summary!W$26)</f>
        <v>59.839945993583243</v>
      </c>
      <c r="DA3" s="155" t="s">
        <v>507</v>
      </c>
    </row>
    <row r="4" spans="1:105" ht="12.95" customHeight="1" x14ac:dyDescent="0.25">
      <c r="A4" s="130" t="s">
        <v>32</v>
      </c>
      <c r="B4" s="131">
        <f>IF(SER_hh_tesh!B4=0,0,SER_hh_tesh!B4/SER_summary!B$26)</f>
        <v>36.13423787265333</v>
      </c>
      <c r="C4" s="131">
        <f>IF(SER_hh_tesh!C4=0,0,SER_hh_tesh!C4/SER_summary!C$26)</f>
        <v>38.720006041767085</v>
      </c>
      <c r="D4" s="131">
        <f>IF(SER_hh_tesh!D4=0,0,SER_hh_tesh!D4/SER_summary!D$26)</f>
        <v>38.390931898221453</v>
      </c>
      <c r="E4" s="131">
        <f>IF(SER_hh_tesh!E4=0,0,SER_hh_tesh!E4/SER_summary!E$26)</f>
        <v>47.726531845474739</v>
      </c>
      <c r="F4" s="131">
        <f>IF(SER_hh_tesh!F4=0,0,SER_hh_tesh!F4/SER_summary!F$26)</f>
        <v>45.783578835925624</v>
      </c>
      <c r="G4" s="131">
        <f>IF(SER_hh_tesh!G4=0,0,SER_hh_tesh!G4/SER_summary!G$26)</f>
        <v>42.62944783206936</v>
      </c>
      <c r="H4" s="131">
        <f>IF(SER_hh_tesh!H4=0,0,SER_hh_tesh!H4/SER_summary!H$26)</f>
        <v>47.73070850171186</v>
      </c>
      <c r="I4" s="131">
        <f>IF(SER_hh_tesh!I4=0,0,SER_hh_tesh!I4/SER_summary!I$26)</f>
        <v>35.820818982728966</v>
      </c>
      <c r="J4" s="131">
        <f>IF(SER_hh_tesh!J4=0,0,SER_hh_tesh!J4/SER_summary!J$26)</f>
        <v>42.971838917550826</v>
      </c>
      <c r="K4" s="131">
        <f>IF(SER_hh_tesh!K4=0,0,SER_hh_tesh!K4/SER_summary!K$26)</f>
        <v>40.864609043200574</v>
      </c>
      <c r="L4" s="131">
        <f>IF(SER_hh_tesh!L4=0,0,SER_hh_tesh!L4/SER_summary!L$26)</f>
        <v>45.937410506101521</v>
      </c>
      <c r="M4" s="131">
        <f>IF(SER_hh_tesh!M4=0,0,SER_hh_tesh!M4/SER_summary!M$26)</f>
        <v>36.351281857968466</v>
      </c>
      <c r="N4" s="131">
        <f>IF(SER_hh_tesh!N4=0,0,SER_hh_tesh!N4/SER_summary!N$26)</f>
        <v>40.205957834134892</v>
      </c>
      <c r="O4" s="131">
        <f>IF(SER_hh_tesh!O4=0,0,SER_hh_tesh!O4/SER_summary!O$26)</f>
        <v>44.121341354812813</v>
      </c>
      <c r="P4" s="131">
        <f>IF(SER_hh_tesh!P4=0,0,SER_hh_tesh!P4/SER_summary!P$26)</f>
        <v>36.137505511946166</v>
      </c>
      <c r="Q4" s="131">
        <f>IF(SER_hh_tesh!Q4=0,0,SER_hh_tesh!Q4/SER_summary!Q$26)</f>
        <v>39.907669447061799</v>
      </c>
      <c r="R4" s="131">
        <f>IF(SER_hh_tesh!R4=0,0,SER_hh_tesh!R4/SER_summary!R$26)</f>
        <v>38.855943879494262</v>
      </c>
      <c r="S4" s="131">
        <f>IF(SER_hh_tesh!S4=0,0,SER_hh_tesh!S4/SER_summary!S$26)</f>
        <v>38.581567754069056</v>
      </c>
      <c r="T4" s="131">
        <f>IF(SER_hh_tesh!T4=0,0,SER_hh_tesh!T4/SER_summary!T$26)</f>
        <v>32.095133657702767</v>
      </c>
      <c r="U4" s="131">
        <f>IF(SER_hh_tesh!U4=0,0,SER_hh_tesh!U4/SER_summary!U$26)</f>
        <v>29.764839519658409</v>
      </c>
      <c r="V4" s="131">
        <f>IF(SER_hh_tesh!V4=0,0,SER_hh_tesh!V4/SER_summary!V$26)</f>
        <v>30.946432700104456</v>
      </c>
      <c r="W4" s="131">
        <f>IF(SER_hh_tesh!W4=0,0,SER_hh_tesh!W4/SER_summary!W$26)</f>
        <v>38.897257631043658</v>
      </c>
      <c r="DA4" s="156" t="s">
        <v>508</v>
      </c>
    </row>
    <row r="5" spans="1:105" ht="12" customHeight="1" x14ac:dyDescent="0.25">
      <c r="A5" s="132" t="s">
        <v>29</v>
      </c>
      <c r="B5" s="133">
        <f>IF(SER_hh_tesh!B5=0,0,SER_hh_tesh!B5/SER_summary!B$26)</f>
        <v>35.815027340193893</v>
      </c>
      <c r="C5" s="133">
        <f>IF(SER_hh_tesh!C5=0,0,SER_hh_tesh!C5/SER_summary!C$26)</f>
        <v>39.988499887295781</v>
      </c>
      <c r="D5" s="133">
        <f>IF(SER_hh_tesh!D5=0,0,SER_hh_tesh!D5/SER_summary!D$26)</f>
        <v>42.372722106395514</v>
      </c>
      <c r="E5" s="133">
        <f>IF(SER_hh_tesh!E5=0,0,SER_hh_tesh!E5/SER_summary!E$26)</f>
        <v>23.316665802865209</v>
      </c>
      <c r="F5" s="133">
        <f>IF(SER_hh_tesh!F5=0,0,SER_hh_tesh!F5/SER_summary!F$26)</f>
        <v>22.680190380207179</v>
      </c>
      <c r="G5" s="133">
        <f>IF(SER_hh_tesh!G5=0,0,SER_hh_tesh!G5/SER_summary!G$26)</f>
        <v>25.937946357213065</v>
      </c>
      <c r="H5" s="133">
        <f>IF(SER_hh_tesh!H5=0,0,SER_hh_tesh!H5/SER_summary!H$26)</f>
        <v>34.844606315706997</v>
      </c>
      <c r="I5" s="133">
        <f>IF(SER_hh_tesh!I5=0,0,SER_hh_tesh!I5/SER_summary!I$26)</f>
        <v>52.191714329739682</v>
      </c>
      <c r="J5" s="133">
        <f>IF(SER_hh_tesh!J5=0,0,SER_hh_tesh!J5/SER_summary!J$26)</f>
        <v>42.065037628927982</v>
      </c>
      <c r="K5" s="133">
        <f>IF(SER_hh_tesh!K5=0,0,SER_hh_tesh!K5/SER_summary!K$26)</f>
        <v>36.719211813480271</v>
      </c>
      <c r="L5" s="133">
        <f>IF(SER_hh_tesh!L5=0,0,SER_hh_tesh!L5/SER_summary!L$26)</f>
        <v>36.507519453114696</v>
      </c>
      <c r="M5" s="133">
        <f>IF(SER_hh_tesh!M5=0,0,SER_hh_tesh!M5/SER_summary!M$26)</f>
        <v>40.018418811380059</v>
      </c>
      <c r="N5" s="133">
        <f>IF(SER_hh_tesh!N5=0,0,SER_hh_tesh!N5/SER_summary!N$26)</f>
        <v>48.978447136833225</v>
      </c>
      <c r="O5" s="133">
        <f>IF(SER_hh_tesh!O5=0,0,SER_hh_tesh!O5/SER_summary!O$26)</f>
        <v>23.960125856056496</v>
      </c>
      <c r="P5" s="133">
        <f>IF(SER_hh_tesh!P5=0,0,SER_hh_tesh!P5/SER_summary!P$26)</f>
        <v>34.899538980493119</v>
      </c>
      <c r="Q5" s="133">
        <f>IF(SER_hh_tesh!Q5=0,0,SER_hh_tesh!Q5/SER_summary!Q$26)</f>
        <v>75.38320087741613</v>
      </c>
      <c r="R5" s="133">
        <f>IF(SER_hh_tesh!R5=0,0,SER_hh_tesh!R5/SER_summary!R$26)</f>
        <v>18.043989892416413</v>
      </c>
      <c r="S5" s="133">
        <f>IF(SER_hh_tesh!S5=0,0,SER_hh_tesh!S5/SER_summary!S$26)</f>
        <v>19.591793829700492</v>
      </c>
      <c r="T5" s="133">
        <f>IF(SER_hh_tesh!T5=0,0,SER_hh_tesh!T5/SER_summary!T$26)</f>
        <v>47.009737120084871</v>
      </c>
      <c r="U5" s="133">
        <f>IF(SER_hh_tesh!U5=0,0,SER_hh_tesh!U5/SER_summary!U$26)</f>
        <v>8.600089650898477</v>
      </c>
      <c r="V5" s="133">
        <f>IF(SER_hh_tesh!V5=0,0,SER_hh_tesh!V5/SER_summary!V$26)</f>
        <v>30.541729803752851</v>
      </c>
      <c r="W5" s="133">
        <f>IF(SER_hh_tesh!W5=0,0,SER_hh_tesh!W5/SER_summary!W$26)</f>
        <v>29.057876088582987</v>
      </c>
      <c r="DA5" s="157" t="s">
        <v>509</v>
      </c>
    </row>
    <row r="6" spans="1:105" ht="12" customHeight="1" x14ac:dyDescent="0.25">
      <c r="A6" s="132" t="s">
        <v>52</v>
      </c>
      <c r="B6" s="133">
        <f>IF(SER_hh_tesh!B6=0,0,SER_hh_tesh!B6/SER_summary!B$26)</f>
        <v>0</v>
      </c>
      <c r="C6" s="133">
        <f>IF(SER_hh_tesh!C6=0,0,SER_hh_tesh!C6/SER_summary!C$26)</f>
        <v>0</v>
      </c>
      <c r="D6" s="133">
        <f>IF(SER_hh_tesh!D6=0,0,SER_hh_tesh!D6/SER_summary!D$26)</f>
        <v>0</v>
      </c>
      <c r="E6" s="133">
        <f>IF(SER_hh_tesh!E6=0,0,SER_hh_tesh!E6/SER_summary!E$26)</f>
        <v>0</v>
      </c>
      <c r="F6" s="133">
        <f>IF(SER_hh_tesh!F6=0,0,SER_hh_tesh!F6/SER_summary!F$26)</f>
        <v>0</v>
      </c>
      <c r="G6" s="133">
        <f>IF(SER_hh_tesh!G6=0,0,SER_hh_tesh!G6/SER_summary!G$26)</f>
        <v>0</v>
      </c>
      <c r="H6" s="133">
        <f>IF(SER_hh_tesh!H6=0,0,SER_hh_tesh!H6/SER_summary!H$26)</f>
        <v>0</v>
      </c>
      <c r="I6" s="133">
        <f>IF(SER_hh_tesh!I6=0,0,SER_hh_tesh!I6/SER_summary!I$26)</f>
        <v>0</v>
      </c>
      <c r="J6" s="133">
        <f>IF(SER_hh_tesh!J6=0,0,SER_hh_tesh!J6/SER_summary!J$26)</f>
        <v>0</v>
      </c>
      <c r="K6" s="133">
        <f>IF(SER_hh_tesh!K6=0,0,SER_hh_tesh!K6/SER_summary!K$26)</f>
        <v>0</v>
      </c>
      <c r="L6" s="133">
        <f>IF(SER_hh_tesh!L6=0,0,SER_hh_tesh!L6/SER_summary!L$26)</f>
        <v>0</v>
      </c>
      <c r="M6" s="133">
        <f>IF(SER_hh_tesh!M6=0,0,SER_hh_tesh!M6/SER_summary!M$26)</f>
        <v>0</v>
      </c>
      <c r="N6" s="133">
        <f>IF(SER_hh_tesh!N6=0,0,SER_hh_tesh!N6/SER_summary!N$26)</f>
        <v>0</v>
      </c>
      <c r="O6" s="133">
        <f>IF(SER_hh_tesh!O6=0,0,SER_hh_tesh!O6/SER_summary!O$26)</f>
        <v>0</v>
      </c>
      <c r="P6" s="133">
        <f>IF(SER_hh_tesh!P6=0,0,SER_hh_tesh!P6/SER_summary!P$26)</f>
        <v>0</v>
      </c>
      <c r="Q6" s="133">
        <f>IF(SER_hh_tesh!Q6=0,0,SER_hh_tesh!Q6/SER_summary!Q$26)</f>
        <v>0</v>
      </c>
      <c r="R6" s="133">
        <f>IF(SER_hh_tesh!R6=0,0,SER_hh_tesh!R6/SER_summary!R$26)</f>
        <v>0</v>
      </c>
      <c r="S6" s="133">
        <f>IF(SER_hh_tesh!S6=0,0,SER_hh_tesh!S6/SER_summary!S$26)</f>
        <v>0</v>
      </c>
      <c r="T6" s="133">
        <f>IF(SER_hh_tesh!T6=0,0,SER_hh_tesh!T6/SER_summary!T$26)</f>
        <v>0</v>
      </c>
      <c r="U6" s="133">
        <f>IF(SER_hh_tesh!U6=0,0,SER_hh_tesh!U6/SER_summary!U$26)</f>
        <v>0</v>
      </c>
      <c r="V6" s="133">
        <f>IF(SER_hh_tesh!V6=0,0,SER_hh_tesh!V6/SER_summary!V$26)</f>
        <v>0</v>
      </c>
      <c r="W6" s="133">
        <f>IF(SER_hh_tesh!W6=0,0,SER_hh_tesh!W6/SER_summary!W$26)</f>
        <v>0</v>
      </c>
      <c r="DA6" s="157" t="s">
        <v>510</v>
      </c>
    </row>
    <row r="7" spans="1:105" ht="12" customHeight="1" x14ac:dyDescent="0.25">
      <c r="A7" s="132" t="s">
        <v>168</v>
      </c>
      <c r="B7" s="133">
        <f>IF(SER_hh_tesh!B7=0,0,SER_hh_tesh!B7/SER_summary!B$26)</f>
        <v>34.572450386565563</v>
      </c>
      <c r="C7" s="133">
        <f>IF(SER_hh_tesh!C7=0,0,SER_hh_tesh!C7/SER_summary!C$26)</f>
        <v>42.247060378587229</v>
      </c>
      <c r="D7" s="133">
        <f>IF(SER_hh_tesh!D7=0,0,SER_hh_tesh!D7/SER_summary!D$26)</f>
        <v>33.853055890743541</v>
      </c>
      <c r="E7" s="133">
        <f>IF(SER_hh_tesh!E7=0,0,SER_hh_tesh!E7/SER_summary!E$26)</f>
        <v>44.932743447296474</v>
      </c>
      <c r="F7" s="133">
        <f>IF(SER_hh_tesh!F7=0,0,SER_hh_tesh!F7/SER_summary!F$26)</f>
        <v>43.335099062546981</v>
      </c>
      <c r="G7" s="133">
        <f>IF(SER_hh_tesh!G7=0,0,SER_hh_tesh!G7/SER_summary!G$26)</f>
        <v>43.206620511188355</v>
      </c>
      <c r="H7" s="133">
        <f>IF(SER_hh_tesh!H7=0,0,SER_hh_tesh!H7/SER_summary!H$26)</f>
        <v>47.471195283557329</v>
      </c>
      <c r="I7" s="133">
        <f>IF(SER_hh_tesh!I7=0,0,SER_hh_tesh!I7/SER_summary!I$26)</f>
        <v>32.162420422154305</v>
      </c>
      <c r="J7" s="133">
        <f>IF(SER_hh_tesh!J7=0,0,SER_hh_tesh!J7/SER_summary!J$26)</f>
        <v>44.082474352062469</v>
      </c>
      <c r="K7" s="133">
        <f>IF(SER_hh_tesh!K7=0,0,SER_hh_tesh!K7/SER_summary!K$26)</f>
        <v>40.747211484975523</v>
      </c>
      <c r="L7" s="133">
        <f>IF(SER_hh_tesh!L7=0,0,SER_hh_tesh!L7/SER_summary!L$26)</f>
        <v>41.969522844318185</v>
      </c>
      <c r="M7" s="133">
        <f>IF(SER_hh_tesh!M7=0,0,SER_hh_tesh!M7/SER_summary!M$26)</f>
        <v>36.925957915727025</v>
      </c>
      <c r="N7" s="133">
        <f>IF(SER_hh_tesh!N7=0,0,SER_hh_tesh!N7/SER_summary!N$26)</f>
        <v>39.285953956362668</v>
      </c>
      <c r="O7" s="133">
        <f>IF(SER_hh_tesh!O7=0,0,SER_hh_tesh!O7/SER_summary!O$26)</f>
        <v>42.280089112232766</v>
      </c>
      <c r="P7" s="133">
        <f>IF(SER_hh_tesh!P7=0,0,SER_hh_tesh!P7/SER_summary!P$26)</f>
        <v>37.818113818429069</v>
      </c>
      <c r="Q7" s="133">
        <f>IF(SER_hh_tesh!Q7=0,0,SER_hh_tesh!Q7/SER_summary!Q$26)</f>
        <v>37.973167038829772</v>
      </c>
      <c r="R7" s="133">
        <f>IF(SER_hh_tesh!R7=0,0,SER_hh_tesh!R7/SER_summary!R$26)</f>
        <v>39.793242867611667</v>
      </c>
      <c r="S7" s="133">
        <f>IF(SER_hh_tesh!S7=0,0,SER_hh_tesh!S7/SER_summary!S$26)</f>
        <v>44.629419039659567</v>
      </c>
      <c r="T7" s="133">
        <f>IF(SER_hh_tesh!T7=0,0,SER_hh_tesh!T7/SER_summary!T$26)</f>
        <v>25.076546426908973</v>
      </c>
      <c r="U7" s="133">
        <f>IF(SER_hh_tesh!U7=0,0,SER_hh_tesh!U7/SER_summary!U$26)</f>
        <v>29.514669832172157</v>
      </c>
      <c r="V7" s="133">
        <f>IF(SER_hh_tesh!V7=0,0,SER_hh_tesh!V7/SER_summary!V$26)</f>
        <v>29.11543382008319</v>
      </c>
      <c r="W7" s="133">
        <f>IF(SER_hh_tesh!W7=0,0,SER_hh_tesh!W7/SER_summary!W$26)</f>
        <v>44.422182113549582</v>
      </c>
      <c r="DA7" s="157" t="s">
        <v>511</v>
      </c>
    </row>
    <row r="8" spans="1:105" ht="12" customHeight="1" x14ac:dyDescent="0.25">
      <c r="A8" s="132" t="s">
        <v>73</v>
      </c>
      <c r="B8" s="133">
        <f>IF(SER_hh_tesh!B8=0,0,SER_hh_tesh!B8/SER_summary!B$26)</f>
        <v>33.123557910420452</v>
      </c>
      <c r="C8" s="133">
        <f>IF(SER_hh_tesh!C8=0,0,SER_hh_tesh!C8/SER_summary!C$26)</f>
        <v>37.238314636872055</v>
      </c>
      <c r="D8" s="133">
        <f>IF(SER_hh_tesh!D8=0,0,SER_hh_tesh!D8/SER_summary!D$26)</f>
        <v>40.548370469873497</v>
      </c>
      <c r="E8" s="133">
        <f>IF(SER_hh_tesh!E8=0,0,SER_hh_tesh!E8/SER_summary!E$26)</f>
        <v>44.567992374343568</v>
      </c>
      <c r="F8" s="133">
        <f>IF(SER_hh_tesh!F8=0,0,SER_hh_tesh!F8/SER_summary!F$26)</f>
        <v>43.303264218028033</v>
      </c>
      <c r="G8" s="133">
        <f>IF(SER_hh_tesh!G8=0,0,SER_hh_tesh!G8/SER_summary!G$26)</f>
        <v>36.381533586271182</v>
      </c>
      <c r="H8" s="133">
        <f>IF(SER_hh_tesh!H8=0,0,SER_hh_tesh!H8/SER_summary!H$26)</f>
        <v>39.578640394570989</v>
      </c>
      <c r="I8" s="133">
        <f>IF(SER_hh_tesh!I8=0,0,SER_hh_tesh!I8/SER_summary!I$26)</f>
        <v>43.634862738901482</v>
      </c>
      <c r="J8" s="133">
        <f>IF(SER_hh_tesh!J8=0,0,SER_hh_tesh!J8/SER_summary!J$26)</f>
        <v>45.506490800297115</v>
      </c>
      <c r="K8" s="133">
        <f>IF(SER_hh_tesh!K8=0,0,SER_hh_tesh!K8/SER_summary!K$26)</f>
        <v>40.230189355453021</v>
      </c>
      <c r="L8" s="133">
        <f>IF(SER_hh_tesh!L8=0,0,SER_hh_tesh!L8/SER_summary!L$26)</f>
        <v>35.931471826076148</v>
      </c>
      <c r="M8" s="133">
        <f>IF(SER_hh_tesh!M8=0,0,SER_hh_tesh!M8/SER_summary!M$26)</f>
        <v>37.720331217744281</v>
      </c>
      <c r="N8" s="133">
        <f>IF(SER_hh_tesh!N8=0,0,SER_hh_tesh!N8/SER_summary!N$26)</f>
        <v>39.167215447475641</v>
      </c>
      <c r="O8" s="133">
        <f>IF(SER_hh_tesh!O8=0,0,SER_hh_tesh!O8/SER_summary!O$26)</f>
        <v>40.899742652010119</v>
      </c>
      <c r="P8" s="133">
        <f>IF(SER_hh_tesh!P8=0,0,SER_hh_tesh!P8/SER_summary!P$26)</f>
        <v>38.115701060689048</v>
      </c>
      <c r="Q8" s="133">
        <f>IF(SER_hh_tesh!Q8=0,0,SER_hh_tesh!Q8/SER_summary!Q$26)</f>
        <v>39.691539104253643</v>
      </c>
      <c r="R8" s="133">
        <f>IF(SER_hh_tesh!R8=0,0,SER_hh_tesh!R8/SER_summary!R$26)</f>
        <v>37.948537312633071</v>
      </c>
      <c r="S8" s="133">
        <f>IF(SER_hh_tesh!S8=0,0,SER_hh_tesh!S8/SER_summary!S$26)</f>
        <v>35.57443690473022</v>
      </c>
      <c r="T8" s="133">
        <f>IF(SER_hh_tesh!T8=0,0,SER_hh_tesh!T8/SER_summary!T$26)</f>
        <v>32.223935035484082</v>
      </c>
      <c r="U8" s="133">
        <f>IF(SER_hh_tesh!U8=0,0,SER_hh_tesh!U8/SER_summary!U$26)</f>
        <v>32.38765291661619</v>
      </c>
      <c r="V8" s="133">
        <f>IF(SER_hh_tesh!V8=0,0,SER_hh_tesh!V8/SER_summary!V$26)</f>
        <v>30.250292555490905</v>
      </c>
      <c r="W8" s="133">
        <f>IF(SER_hh_tesh!W8=0,0,SER_hh_tesh!W8/SER_summary!W$26)</f>
        <v>33.796879279990684</v>
      </c>
      <c r="DA8" s="157" t="s">
        <v>512</v>
      </c>
    </row>
    <row r="9" spans="1:105" ht="12" customHeight="1" x14ac:dyDescent="0.25">
      <c r="A9" s="132" t="s">
        <v>78</v>
      </c>
      <c r="B9" s="133">
        <f>IF(SER_hh_tesh!B9=0,0,SER_hh_tesh!B9/SER_summary!B$26)</f>
        <v>36.554667028556942</v>
      </c>
      <c r="C9" s="133">
        <f>IF(SER_hh_tesh!C9=0,0,SER_hh_tesh!C9/SER_summary!C$26)</f>
        <v>35.051524796689463</v>
      </c>
      <c r="D9" s="133">
        <f>IF(SER_hh_tesh!D9=0,0,SER_hh_tesh!D9/SER_summary!D$26)</f>
        <v>39.328935401500445</v>
      </c>
      <c r="E9" s="133">
        <f>IF(SER_hh_tesh!E9=0,0,SER_hh_tesh!E9/SER_summary!E$26)</f>
        <v>39.932193997659823</v>
      </c>
      <c r="F9" s="133">
        <f>IF(SER_hh_tesh!F9=0,0,SER_hh_tesh!F9/SER_summary!F$26)</f>
        <v>41.441539853901929</v>
      </c>
      <c r="G9" s="133">
        <f>IF(SER_hh_tesh!G9=0,0,SER_hh_tesh!G9/SER_summary!G$26)</f>
        <v>40.884099160200087</v>
      </c>
      <c r="H9" s="133">
        <f>IF(SER_hh_tesh!H9=0,0,SER_hh_tesh!H9/SER_summary!H$26)</f>
        <v>49.822934377506748</v>
      </c>
      <c r="I9" s="133">
        <f>IF(SER_hh_tesh!I9=0,0,SER_hh_tesh!I9/SER_summary!I$26)</f>
        <v>36.791494704992225</v>
      </c>
      <c r="J9" s="133">
        <f>IF(SER_hh_tesh!J9=0,0,SER_hh_tesh!J9/SER_summary!J$26)</f>
        <v>41.406238315230816</v>
      </c>
      <c r="K9" s="133">
        <f>IF(SER_hh_tesh!K9=0,0,SER_hh_tesh!K9/SER_summary!K$26)</f>
        <v>39.579995665237398</v>
      </c>
      <c r="L9" s="133">
        <f>IF(SER_hh_tesh!L9=0,0,SER_hh_tesh!L9/SER_summary!L$26)</f>
        <v>42.818891058312744</v>
      </c>
      <c r="M9" s="133">
        <f>IF(SER_hh_tesh!M9=0,0,SER_hh_tesh!M9/SER_summary!M$26)</f>
        <v>36.615774770747123</v>
      </c>
      <c r="N9" s="133">
        <f>IF(SER_hh_tesh!N9=0,0,SER_hh_tesh!N9/SER_summary!N$26)</f>
        <v>37.805684881660625</v>
      </c>
      <c r="O9" s="133">
        <f>IF(SER_hh_tesh!O9=0,0,SER_hh_tesh!O9/SER_summary!O$26)</f>
        <v>46.508757832415498</v>
      </c>
      <c r="P9" s="133">
        <f>IF(SER_hh_tesh!P9=0,0,SER_hh_tesh!P9/SER_summary!P$26)</f>
        <v>35.438737999731138</v>
      </c>
      <c r="Q9" s="133">
        <f>IF(SER_hh_tesh!Q9=0,0,SER_hh_tesh!Q9/SER_summary!Q$26)</f>
        <v>39.045936823305894</v>
      </c>
      <c r="R9" s="133">
        <f>IF(SER_hh_tesh!R9=0,0,SER_hh_tesh!R9/SER_summary!R$26)</f>
        <v>37.845311969100692</v>
      </c>
      <c r="S9" s="133">
        <f>IF(SER_hh_tesh!S9=0,0,SER_hh_tesh!S9/SER_summary!S$26)</f>
        <v>35.772359441492476</v>
      </c>
      <c r="T9" s="133">
        <f>IF(SER_hh_tesh!T9=0,0,SER_hh_tesh!T9/SER_summary!T$26)</f>
        <v>33.815580410632386</v>
      </c>
      <c r="U9" s="133">
        <f>IF(SER_hh_tesh!U9=0,0,SER_hh_tesh!U9/SER_summary!U$26)</f>
        <v>27.528243664825986</v>
      </c>
      <c r="V9" s="133">
        <f>IF(SER_hh_tesh!V9=0,0,SER_hh_tesh!V9/SER_summary!V$26)</f>
        <v>31.722057698044733</v>
      </c>
      <c r="W9" s="133">
        <f>IF(SER_hh_tesh!W9=0,0,SER_hh_tesh!W9/SER_summary!W$26)</f>
        <v>36.057729261769929</v>
      </c>
      <c r="DA9" s="157" t="s">
        <v>513</v>
      </c>
    </row>
    <row r="10" spans="1:105" ht="12" customHeight="1" x14ac:dyDescent="0.25">
      <c r="A10" s="132" t="s">
        <v>128</v>
      </c>
      <c r="B10" s="133">
        <f>IF(SER_hh_tesh!B10=0,0,SER_hh_tesh!B10/SER_summary!B$26)</f>
        <v>0</v>
      </c>
      <c r="C10" s="133">
        <f>IF(SER_hh_tesh!C10=0,0,SER_hh_tesh!C10/SER_summary!C$26)</f>
        <v>0</v>
      </c>
      <c r="D10" s="133">
        <f>IF(SER_hh_tesh!D10=0,0,SER_hh_tesh!D10/SER_summary!D$26)</f>
        <v>0</v>
      </c>
      <c r="E10" s="133">
        <f>IF(SER_hh_tesh!E10=0,0,SER_hh_tesh!E10/SER_summary!E$26)</f>
        <v>53.537765289264613</v>
      </c>
      <c r="F10" s="133">
        <f>IF(SER_hh_tesh!F10=0,0,SER_hh_tesh!F10/SER_summary!F$26)</f>
        <v>51.889726248763395</v>
      </c>
      <c r="G10" s="133">
        <f>IF(SER_hh_tesh!G10=0,0,SER_hh_tesh!G10/SER_summary!G$26)</f>
        <v>42.791154989017052</v>
      </c>
      <c r="H10" s="133">
        <f>IF(SER_hh_tesh!H10=0,0,SER_hh_tesh!H10/SER_summary!H$26)</f>
        <v>42.288760831399138</v>
      </c>
      <c r="I10" s="133">
        <f>IF(SER_hh_tesh!I10=0,0,SER_hh_tesh!I10/SER_summary!I$26)</f>
        <v>36.26574716072929</v>
      </c>
      <c r="J10" s="133">
        <f>IF(SER_hh_tesh!J10=0,0,SER_hh_tesh!J10/SER_summary!J$26)</f>
        <v>43.770599888077932</v>
      </c>
      <c r="K10" s="133">
        <f>IF(SER_hh_tesh!K10=0,0,SER_hh_tesh!K10/SER_summary!K$26)</f>
        <v>40.581232660589535</v>
      </c>
      <c r="L10" s="133">
        <f>IF(SER_hh_tesh!L10=0,0,SER_hh_tesh!L10/SER_summary!L$26)</f>
        <v>49.33870111464087</v>
      </c>
      <c r="M10" s="133">
        <f>IF(SER_hh_tesh!M10=0,0,SER_hh_tesh!M10/SER_summary!M$26)</f>
        <v>35.685838083170303</v>
      </c>
      <c r="N10" s="133">
        <f>IF(SER_hh_tesh!N10=0,0,SER_hh_tesh!N10/SER_summary!N$26)</f>
        <v>39.833056670996299</v>
      </c>
      <c r="O10" s="133">
        <f>IF(SER_hh_tesh!O10=0,0,SER_hh_tesh!O10/SER_summary!O$26)</f>
        <v>43.671488045203404</v>
      </c>
      <c r="P10" s="133">
        <f>IF(SER_hh_tesh!P10=0,0,SER_hh_tesh!P10/SER_summary!P$26)</f>
        <v>34.86938728017256</v>
      </c>
      <c r="Q10" s="133">
        <f>IF(SER_hh_tesh!Q10=0,0,SER_hh_tesh!Q10/SER_summary!Q$26)</f>
        <v>39.668195510263644</v>
      </c>
      <c r="R10" s="133">
        <f>IF(SER_hh_tesh!R10=0,0,SER_hh_tesh!R10/SER_summary!R$26)</f>
        <v>36.491787729201427</v>
      </c>
      <c r="S10" s="133">
        <f>IF(SER_hh_tesh!S10=0,0,SER_hh_tesh!S10/SER_summary!S$26)</f>
        <v>34.379341848820182</v>
      </c>
      <c r="T10" s="133">
        <f>IF(SER_hh_tesh!T10=0,0,SER_hh_tesh!T10/SER_summary!T$26)</f>
        <v>33.396723624533735</v>
      </c>
      <c r="U10" s="133">
        <f>IF(SER_hh_tesh!U10=0,0,SER_hh_tesh!U10/SER_summary!U$26)</f>
        <v>32.550680038935219</v>
      </c>
      <c r="V10" s="133">
        <f>IF(SER_hh_tesh!V10=0,0,SER_hh_tesh!V10/SER_summary!V$26)</f>
        <v>30.583420303638587</v>
      </c>
      <c r="W10" s="133">
        <f>IF(SER_hh_tesh!W10=0,0,SER_hh_tesh!W10/SER_summary!W$26)</f>
        <v>36.634434645470684</v>
      </c>
      <c r="DA10" s="157" t="s">
        <v>514</v>
      </c>
    </row>
    <row r="11" spans="1:105" ht="12" customHeight="1" x14ac:dyDescent="0.25">
      <c r="A11" s="132" t="s">
        <v>25</v>
      </c>
      <c r="B11" s="133">
        <f>IF(SER_hh_tesh!B11=0,0,SER_hh_tesh!B11/SER_summary!B$26)</f>
        <v>0</v>
      </c>
      <c r="C11" s="133">
        <f>IF(SER_hh_tesh!C11=0,0,SER_hh_tesh!C11/SER_summary!C$26)</f>
        <v>0</v>
      </c>
      <c r="D11" s="133">
        <f>IF(SER_hh_tesh!D11=0,0,SER_hh_tesh!D11/SER_summary!D$26)</f>
        <v>0</v>
      </c>
      <c r="E11" s="133">
        <f>IF(SER_hh_tesh!E11=0,0,SER_hh_tesh!E11/SER_summary!E$26)</f>
        <v>66.008923096201272</v>
      </c>
      <c r="F11" s="133">
        <f>IF(SER_hh_tesh!F11=0,0,SER_hh_tesh!F11/SER_summary!F$26)</f>
        <v>48.355308301673105</v>
      </c>
      <c r="G11" s="133">
        <f>IF(SER_hh_tesh!G11=0,0,SER_hh_tesh!G11/SER_summary!G$26)</f>
        <v>45.096311060164894</v>
      </c>
      <c r="H11" s="133">
        <f>IF(SER_hh_tesh!H11=0,0,SER_hh_tesh!H11/SER_summary!H$26)</f>
        <v>43.000768928055358</v>
      </c>
      <c r="I11" s="133">
        <f>IF(SER_hh_tesh!I11=0,0,SER_hh_tesh!I11/SER_summary!I$26)</f>
        <v>40.250732162690646</v>
      </c>
      <c r="J11" s="133">
        <f>IF(SER_hh_tesh!J11=0,0,SER_hh_tesh!J11/SER_summary!J$26)</f>
        <v>39.476713789750981</v>
      </c>
      <c r="K11" s="133">
        <f>IF(SER_hh_tesh!K11=0,0,SER_hh_tesh!K11/SER_summary!K$26)</f>
        <v>41.353067142058748</v>
      </c>
      <c r="L11" s="133">
        <f>IF(SER_hh_tesh!L11=0,0,SER_hh_tesh!L11/SER_summary!L$26)</f>
        <v>40.020026908088141</v>
      </c>
      <c r="M11" s="133">
        <f>IF(SER_hh_tesh!M11=0,0,SER_hh_tesh!M11/SER_summary!M$26)</f>
        <v>40.633586450241438</v>
      </c>
      <c r="N11" s="133">
        <f>IF(SER_hh_tesh!N11=0,0,SER_hh_tesh!N11/SER_summary!N$26)</f>
        <v>38.839743311329755</v>
      </c>
      <c r="O11" s="133">
        <f>IF(SER_hh_tesh!O11=0,0,SER_hh_tesh!O11/SER_summary!O$26)</f>
        <v>40.815102365784327</v>
      </c>
      <c r="P11" s="133">
        <f>IF(SER_hh_tesh!P11=0,0,SER_hh_tesh!P11/SER_summary!P$26)</f>
        <v>45.391797397871102</v>
      </c>
      <c r="Q11" s="133">
        <f>IF(SER_hh_tesh!Q11=0,0,SER_hh_tesh!Q11/SER_summary!Q$26)</f>
        <v>34.32399461475444</v>
      </c>
      <c r="R11" s="133">
        <f>IF(SER_hh_tesh!R11=0,0,SER_hh_tesh!R11/SER_summary!R$26)</f>
        <v>35.222369503799307</v>
      </c>
      <c r="S11" s="133">
        <f>IF(SER_hh_tesh!S11=0,0,SER_hh_tesh!S11/SER_summary!S$26)</f>
        <v>37.046936564506098</v>
      </c>
      <c r="T11" s="133">
        <f>IF(SER_hh_tesh!T11=0,0,SER_hh_tesh!T11/SER_summary!T$26)</f>
        <v>35.158396552148204</v>
      </c>
      <c r="U11" s="133">
        <f>IF(SER_hh_tesh!U11=0,0,SER_hh_tesh!U11/SER_summary!U$26)</f>
        <v>30.16863544679045</v>
      </c>
      <c r="V11" s="133">
        <f>IF(SER_hh_tesh!V11=0,0,SER_hh_tesh!V11/SER_summary!V$26)</f>
        <v>29.049058732948708</v>
      </c>
      <c r="W11" s="133">
        <f>IF(SER_hh_tesh!W11=0,0,SER_hh_tesh!W11/SER_summary!W$26)</f>
        <v>31.421581170823881</v>
      </c>
      <c r="DA11" s="157" t="s">
        <v>515</v>
      </c>
    </row>
    <row r="12" spans="1:105" ht="12" customHeight="1" x14ac:dyDescent="0.25">
      <c r="A12" s="132" t="s">
        <v>169</v>
      </c>
      <c r="B12" s="133">
        <f>IF(SER_hh_tesh!B12=0,0,SER_hh_tesh!B12/SER_summary!B$26)</f>
        <v>0</v>
      </c>
      <c r="C12" s="133">
        <f>IF(SER_hh_tesh!C12=0,0,SER_hh_tesh!C12/SER_summary!C$26)</f>
        <v>0</v>
      </c>
      <c r="D12" s="133">
        <f>IF(SER_hh_tesh!D12=0,0,SER_hh_tesh!D12/SER_summary!D$26)</f>
        <v>0</v>
      </c>
      <c r="E12" s="133">
        <f>IF(SER_hh_tesh!E12=0,0,SER_hh_tesh!E12/SER_summary!E$26)</f>
        <v>65.279865675874561</v>
      </c>
      <c r="F12" s="133">
        <f>IF(SER_hh_tesh!F12=0,0,SER_hh_tesh!F12/SER_summary!F$26)</f>
        <v>54.815607951716011</v>
      </c>
      <c r="G12" s="133">
        <f>IF(SER_hh_tesh!G12=0,0,SER_hh_tesh!G12/SER_summary!G$26)</f>
        <v>43.606528666031707</v>
      </c>
      <c r="H12" s="133">
        <f>IF(SER_hh_tesh!H12=0,0,SER_hh_tesh!H12/SER_summary!H$26)</f>
        <v>40.939498176025069</v>
      </c>
      <c r="I12" s="133">
        <f>IF(SER_hh_tesh!I12=0,0,SER_hh_tesh!I12/SER_summary!I$26)</f>
        <v>37.794722593187345</v>
      </c>
      <c r="J12" s="133">
        <f>IF(SER_hh_tesh!J12=0,0,SER_hh_tesh!J12/SER_summary!J$26)</f>
        <v>41.282261618588137</v>
      </c>
      <c r="K12" s="133">
        <f>IF(SER_hh_tesh!K12=0,0,SER_hh_tesh!K12/SER_summary!K$26)</f>
        <v>40.082332450118471</v>
      </c>
      <c r="L12" s="133">
        <f>IF(SER_hh_tesh!L12=0,0,SER_hh_tesh!L12/SER_summary!L$26)</f>
        <v>53.333224578933624</v>
      </c>
      <c r="M12" s="133">
        <f>IF(SER_hh_tesh!M12=0,0,SER_hh_tesh!M12/SER_summary!M$26)</f>
        <v>34.440896567201044</v>
      </c>
      <c r="N12" s="133">
        <f>IF(SER_hh_tesh!N12=0,0,SER_hh_tesh!N12/SER_summary!N$26)</f>
        <v>45.198638506196936</v>
      </c>
      <c r="O12" s="133">
        <f>IF(SER_hh_tesh!O12=0,0,SER_hh_tesh!O12/SER_summary!O$26)</f>
        <v>35.121035933042528</v>
      </c>
      <c r="P12" s="133">
        <f>IF(SER_hh_tesh!P12=0,0,SER_hh_tesh!P12/SER_summary!P$26)</f>
        <v>35.50427877444897</v>
      </c>
      <c r="Q12" s="133">
        <f>IF(SER_hh_tesh!Q12=0,0,SER_hh_tesh!Q12/SER_summary!Q$26)</f>
        <v>41.262278030676413</v>
      </c>
      <c r="R12" s="133">
        <f>IF(SER_hh_tesh!R12=0,0,SER_hh_tesh!R12/SER_summary!R$26)</f>
        <v>32.800757278138477</v>
      </c>
      <c r="S12" s="133">
        <f>IF(SER_hh_tesh!S12=0,0,SER_hh_tesh!S12/SER_summary!S$26)</f>
        <v>35.641395913024006</v>
      </c>
      <c r="T12" s="133">
        <f>IF(SER_hh_tesh!T12=0,0,SER_hh_tesh!T12/SER_summary!T$26)</f>
        <v>35.261700002087061</v>
      </c>
      <c r="U12" s="133">
        <f>IF(SER_hh_tesh!U12=0,0,SER_hh_tesh!U12/SER_summary!U$26)</f>
        <v>32.789297413322728</v>
      </c>
      <c r="V12" s="133">
        <f>IF(SER_hh_tesh!V12=0,0,SER_hh_tesh!V12/SER_summary!V$26)</f>
        <v>26.673688294034719</v>
      </c>
      <c r="W12" s="133">
        <f>IF(SER_hh_tesh!W12=0,0,SER_hh_tesh!W12/SER_summary!W$26)</f>
        <v>43.388692356000753</v>
      </c>
      <c r="DA12" s="157" t="s">
        <v>516</v>
      </c>
    </row>
    <row r="13" spans="1:105" ht="12" customHeight="1" x14ac:dyDescent="0.25">
      <c r="A13" s="132" t="s">
        <v>77</v>
      </c>
      <c r="B13" s="133">
        <f>IF(SER_hh_tesh!B13=0,0,SER_hh_tesh!B13/SER_summary!B$26)</f>
        <v>31.473146051788987</v>
      </c>
      <c r="C13" s="133">
        <f>IF(SER_hh_tesh!C13=0,0,SER_hh_tesh!C13/SER_summary!C$26)</f>
        <v>24.803255204983849</v>
      </c>
      <c r="D13" s="133">
        <f>IF(SER_hh_tesh!D13=0,0,SER_hh_tesh!D13/SER_summary!D$26)</f>
        <v>39.099760352105001</v>
      </c>
      <c r="E13" s="133">
        <f>IF(SER_hh_tesh!E13=0,0,SER_hh_tesh!E13/SER_summary!E$26)</f>
        <v>55.305957373837138</v>
      </c>
      <c r="F13" s="133">
        <f>IF(SER_hh_tesh!F13=0,0,SER_hh_tesh!F13/SER_summary!F$26)</f>
        <v>46.290434497975085</v>
      </c>
      <c r="G13" s="133">
        <f>IF(SER_hh_tesh!G13=0,0,SER_hh_tesh!G13/SER_summary!G$26)</f>
        <v>41.277904849334398</v>
      </c>
      <c r="H13" s="133">
        <f>IF(SER_hh_tesh!H13=0,0,SER_hh_tesh!H13/SER_summary!H$26)</f>
        <v>41.533185648636447</v>
      </c>
      <c r="I13" s="133">
        <f>IF(SER_hh_tesh!I13=0,0,SER_hh_tesh!I13/SER_summary!I$26)</f>
        <v>39.493836002702082</v>
      </c>
      <c r="J13" s="133">
        <f>IF(SER_hh_tesh!J13=0,0,SER_hh_tesh!J13/SER_summary!J$26)</f>
        <v>39.777707620238751</v>
      </c>
      <c r="K13" s="133">
        <f>IF(SER_hh_tesh!K13=0,0,SER_hh_tesh!K13/SER_summary!K$26)</f>
        <v>40.759686579652829</v>
      </c>
      <c r="L13" s="133">
        <f>IF(SER_hh_tesh!L13=0,0,SER_hh_tesh!L13/SER_summary!L$26)</f>
        <v>43.069346431021025</v>
      </c>
      <c r="M13" s="133">
        <f>IF(SER_hh_tesh!M13=0,0,SER_hh_tesh!M13/SER_summary!M$26)</f>
        <v>40.244481596246118</v>
      </c>
      <c r="N13" s="133">
        <f>IF(SER_hh_tesh!N13=0,0,SER_hh_tesh!N13/SER_summary!N$26)</f>
        <v>40.155751449914106</v>
      </c>
      <c r="O13" s="133">
        <f>IF(SER_hh_tesh!O13=0,0,SER_hh_tesh!O13/SER_summary!O$26)</f>
        <v>40.050028187148079</v>
      </c>
      <c r="P13" s="133">
        <f>IF(SER_hh_tesh!P13=0,0,SER_hh_tesh!P13/SER_summary!P$26)</f>
        <v>38.673797037229583</v>
      </c>
      <c r="Q13" s="133">
        <f>IF(SER_hh_tesh!Q13=0,0,SER_hh_tesh!Q13/SER_summary!Q$26)</f>
        <v>38.232373337904271</v>
      </c>
      <c r="R13" s="133">
        <f>IF(SER_hh_tesh!R13=0,0,SER_hh_tesh!R13/SER_summary!R$26)</f>
        <v>37.221386717885494</v>
      </c>
      <c r="S13" s="133">
        <f>IF(SER_hh_tesh!S13=0,0,SER_hh_tesh!S13/SER_summary!S$26)</f>
        <v>35.607634134744721</v>
      </c>
      <c r="T13" s="133">
        <f>IF(SER_hh_tesh!T13=0,0,SER_hh_tesh!T13/SER_summary!T$26)</f>
        <v>32.363892673848262</v>
      </c>
      <c r="U13" s="133">
        <f>IF(SER_hh_tesh!U13=0,0,SER_hh_tesh!U13/SER_summary!U$26)</f>
        <v>31.6786418679139</v>
      </c>
      <c r="V13" s="133">
        <f>IF(SER_hh_tesh!V13=0,0,SER_hh_tesh!V13/SER_summary!V$26)</f>
        <v>30.571903181164188</v>
      </c>
      <c r="W13" s="133">
        <f>IF(SER_hh_tesh!W13=0,0,SER_hh_tesh!W13/SER_summary!W$26)</f>
        <v>34.578951512120561</v>
      </c>
      <c r="DA13" s="157" t="s">
        <v>517</v>
      </c>
    </row>
    <row r="14" spans="1:105" ht="12" customHeight="1" x14ac:dyDescent="0.25">
      <c r="A14" s="60" t="s">
        <v>76</v>
      </c>
      <c r="B14" s="65">
        <f>IF(SER_hh_tesh!B14=0,0,SER_hh_tesh!B14/SER_summary!B$26)</f>
        <v>35.256899950402847</v>
      </c>
      <c r="C14" s="65">
        <f>IF(SER_hh_tesh!C14=0,0,SER_hh_tesh!C14/SER_summary!C$26)</f>
        <v>33.932914789081579</v>
      </c>
      <c r="D14" s="65">
        <f>IF(SER_hh_tesh!D14=0,0,SER_hh_tesh!D14/SER_summary!D$26)</f>
        <v>48.226697572900825</v>
      </c>
      <c r="E14" s="65">
        <f>IF(SER_hh_tesh!E14=0,0,SER_hh_tesh!E14/SER_summary!E$26)</f>
        <v>58.001886260459052</v>
      </c>
      <c r="F14" s="65">
        <f>IF(SER_hh_tesh!F14=0,0,SER_hh_tesh!F14/SER_summary!F$26)</f>
        <v>48.757337089419188</v>
      </c>
      <c r="G14" s="65">
        <f>IF(SER_hh_tesh!G14=0,0,SER_hh_tesh!G14/SER_summary!G$26)</f>
        <v>40.324047112005161</v>
      </c>
      <c r="H14" s="65">
        <f>IF(SER_hh_tesh!H14=0,0,SER_hh_tesh!H14/SER_summary!H$26)</f>
        <v>48.892827795983308</v>
      </c>
      <c r="I14" s="65">
        <f>IF(SER_hh_tesh!I14=0,0,SER_hh_tesh!I14/SER_summary!I$26)</f>
        <v>32.817441393675672</v>
      </c>
      <c r="J14" s="65">
        <f>IF(SER_hh_tesh!J14=0,0,SER_hh_tesh!J14/SER_summary!J$26)</f>
        <v>41.638219984294643</v>
      </c>
      <c r="K14" s="65">
        <f>IF(SER_hh_tesh!K14=0,0,SER_hh_tesh!K14/SER_summary!K$26)</f>
        <v>43.273138804713376</v>
      </c>
      <c r="L14" s="65">
        <f>IF(SER_hh_tesh!L14=0,0,SER_hh_tesh!L14/SER_summary!L$26)</f>
        <v>51.260889185617387</v>
      </c>
      <c r="M14" s="65">
        <f>IF(SER_hh_tesh!M14=0,0,SER_hh_tesh!M14/SER_summary!M$26)</f>
        <v>26.646983986453762</v>
      </c>
      <c r="N14" s="65">
        <f>IF(SER_hh_tesh!N14=0,0,SER_hh_tesh!N14/SER_summary!N$26)</f>
        <v>40.616137446733845</v>
      </c>
      <c r="O14" s="65">
        <f>IF(SER_hh_tesh!O14=0,0,SER_hh_tesh!O14/SER_summary!O$26)</f>
        <v>48.413392199160086</v>
      </c>
      <c r="P14" s="65">
        <f>IF(SER_hh_tesh!P14=0,0,SER_hh_tesh!P14/SER_summary!P$26)</f>
        <v>18.065508940800679</v>
      </c>
      <c r="Q14" s="65">
        <f>IF(SER_hh_tesh!Q14=0,0,SER_hh_tesh!Q14/SER_summary!Q$26)</f>
        <v>45.042104277815945</v>
      </c>
      <c r="R14" s="65">
        <f>IF(SER_hh_tesh!R14=0,0,SER_hh_tesh!R14/SER_summary!R$26)</f>
        <v>50.235268616634706</v>
      </c>
      <c r="S14" s="65">
        <f>IF(SER_hh_tesh!S14=0,0,SER_hh_tesh!S14/SER_summary!S$26)</f>
        <v>33.91504271693924</v>
      </c>
      <c r="T14" s="65">
        <f>IF(SER_hh_tesh!T14=0,0,SER_hh_tesh!T14/SER_summary!T$26)</f>
        <v>26.30926712023345</v>
      </c>
      <c r="U14" s="65">
        <f>IF(SER_hh_tesh!U14=0,0,SER_hh_tesh!U14/SER_summary!U$26)</f>
        <v>32.072361308924556</v>
      </c>
      <c r="V14" s="65">
        <f>IF(SER_hh_tesh!V14=0,0,SER_hh_tesh!V14/SER_summary!V$26)</f>
        <v>31.885732636825608</v>
      </c>
      <c r="W14" s="65">
        <f>IF(SER_hh_tesh!W14=0,0,SER_hh_tesh!W14/SER_summary!W$26)</f>
        <v>38.063373405166857</v>
      </c>
      <c r="DA14" s="109" t="s">
        <v>518</v>
      </c>
    </row>
    <row r="15" spans="1:105" ht="12" customHeight="1" x14ac:dyDescent="0.25">
      <c r="A15" s="134" t="s">
        <v>80</v>
      </c>
      <c r="B15" s="135">
        <f>IF(SER_hh_tesh!B15=0,0,SER_hh_tesh!B15/SER_summary!B$26)</f>
        <v>0.70223360086201414</v>
      </c>
      <c r="C15" s="135">
        <f>IF(SER_hh_tesh!C15=0,0,SER_hh_tesh!C15/SER_summary!C$26)</f>
        <v>0.74305051074823425</v>
      </c>
      <c r="D15" s="135">
        <f>IF(SER_hh_tesh!D15=0,0,SER_hh_tesh!D15/SER_summary!D$26)</f>
        <v>0.6924861926315139</v>
      </c>
      <c r="E15" s="135">
        <f>IF(SER_hh_tesh!E15=0,0,SER_hh_tesh!E15/SER_summary!E$26)</f>
        <v>0.71399264289039588</v>
      </c>
      <c r="F15" s="135">
        <f>IF(SER_hh_tesh!F15=0,0,SER_hh_tesh!F15/SER_summary!F$26)</f>
        <v>0.6750824095599155</v>
      </c>
      <c r="G15" s="135">
        <f>IF(SER_hh_tesh!G15=0,0,SER_hh_tesh!G15/SER_summary!G$26)</f>
        <v>0.63079525717633578</v>
      </c>
      <c r="H15" s="135">
        <f>IF(SER_hh_tesh!H15=0,0,SER_hh_tesh!H15/SER_summary!H$26)</f>
        <v>0.7190691671522742</v>
      </c>
      <c r="I15" s="135">
        <f>IF(SER_hh_tesh!I15=0,0,SER_hh_tesh!I15/SER_summary!I$26)</f>
        <v>0.51254122987117101</v>
      </c>
      <c r="J15" s="135">
        <f>IF(SER_hh_tesh!J15=0,0,SER_hh_tesh!J15/SER_summary!J$26)</f>
        <v>0.61044378638692343</v>
      </c>
      <c r="K15" s="135">
        <f>IF(SER_hh_tesh!K15=0,0,SER_hh_tesh!K15/SER_summary!K$26)</f>
        <v>0.56451658101109359</v>
      </c>
      <c r="L15" s="135">
        <f>IF(SER_hh_tesh!L15=0,0,SER_hh_tesh!L15/SER_summary!L$26)</f>
        <v>0.59603239483608084</v>
      </c>
      <c r="M15" s="135">
        <f>IF(SER_hh_tesh!M15=0,0,SER_hh_tesh!M15/SER_summary!M$26)</f>
        <v>0.50600855199206907</v>
      </c>
      <c r="N15" s="135">
        <f>IF(SER_hh_tesh!N15=0,0,SER_hh_tesh!N15/SER_summary!N$26)</f>
        <v>0.5418678017100953</v>
      </c>
      <c r="O15" s="135">
        <f>IF(SER_hh_tesh!O15=0,0,SER_hh_tesh!O15/SER_summary!O$26)</f>
        <v>0.62800662730532564</v>
      </c>
      <c r="P15" s="135">
        <f>IF(SER_hh_tesh!P15=0,0,SER_hh_tesh!P15/SER_summary!P$26)</f>
        <v>0.5197166613765607</v>
      </c>
      <c r="Q15" s="135">
        <f>IF(SER_hh_tesh!Q15=0,0,SER_hh_tesh!Q15/SER_summary!Q$26)</f>
        <v>0.55384470524297602</v>
      </c>
      <c r="R15" s="135">
        <f>IF(SER_hh_tesh!R15=0,0,SER_hh_tesh!R15/SER_summary!R$26)</f>
        <v>0.54335102379068512</v>
      </c>
      <c r="S15" s="135">
        <f>IF(SER_hh_tesh!S15=0,0,SER_hh_tesh!S15/SER_summary!S$26)</f>
        <v>0.53910860600411281</v>
      </c>
      <c r="T15" s="135">
        <f>IF(SER_hh_tesh!T15=0,0,SER_hh_tesh!T15/SER_summary!T$26)</f>
        <v>0.42856079079511578</v>
      </c>
      <c r="U15" s="135">
        <f>IF(SER_hh_tesh!U15=0,0,SER_hh_tesh!U15/SER_summary!U$26)</f>
        <v>0.38112696498348569</v>
      </c>
      <c r="V15" s="135">
        <f>IF(SER_hh_tesh!V15=0,0,SER_hh_tesh!V15/SER_summary!V$26)</f>
        <v>0.40989936470208899</v>
      </c>
      <c r="W15" s="135">
        <f>IF(SER_hh_tesh!W15=0,0,SER_hh_tesh!W15/SER_summary!W$26)</f>
        <v>0.50578550854792592</v>
      </c>
      <c r="DA15" s="158" t="s">
        <v>519</v>
      </c>
    </row>
    <row r="16" spans="1:105" ht="12.95" customHeight="1" x14ac:dyDescent="0.25">
      <c r="A16" s="130" t="s">
        <v>74</v>
      </c>
      <c r="B16" s="131">
        <f>IF(SER_hh_tesh!B16=0,0,SER_hh_tesh!B16/SER_summary!B$26)</f>
        <v>27.936880672220152</v>
      </c>
      <c r="C16" s="131">
        <f>IF(SER_hh_tesh!C16=0,0,SER_hh_tesh!C16/SER_summary!C$26)</f>
        <v>28.200977633100422</v>
      </c>
      <c r="D16" s="131">
        <f>IF(SER_hh_tesh!D16=0,0,SER_hh_tesh!D16/SER_summary!D$26)</f>
        <v>28.336274052584525</v>
      </c>
      <c r="E16" s="131">
        <f>IF(SER_hh_tesh!E16=0,0,SER_hh_tesh!E16/SER_summary!E$26)</f>
        <v>34.362519081763217</v>
      </c>
      <c r="F16" s="131">
        <f>IF(SER_hh_tesh!F16=0,0,SER_hh_tesh!F16/SER_summary!F$26)</f>
        <v>28.053195996652875</v>
      </c>
      <c r="G16" s="131">
        <f>IF(SER_hh_tesh!G16=0,0,SER_hh_tesh!G16/SER_summary!G$26)</f>
        <v>28.309904651834657</v>
      </c>
      <c r="H16" s="131">
        <f>IF(SER_hh_tesh!H16=0,0,SER_hh_tesh!H16/SER_summary!H$26)</f>
        <v>31.255455768604321</v>
      </c>
      <c r="I16" s="131">
        <f>IF(SER_hh_tesh!I16=0,0,SER_hh_tesh!I16/SER_summary!I$26)</f>
        <v>28.384619744326969</v>
      </c>
      <c r="J16" s="131">
        <f>IF(SER_hh_tesh!J16=0,0,SER_hh_tesh!J16/SER_summary!J$26)</f>
        <v>28.442297340035804</v>
      </c>
      <c r="K16" s="131">
        <f>IF(SER_hh_tesh!K16=0,0,SER_hh_tesh!K16/SER_summary!K$26)</f>
        <v>28.344763130441955</v>
      </c>
      <c r="L16" s="131">
        <f>IF(SER_hh_tesh!L16=0,0,SER_hh_tesh!L16/SER_summary!L$26)</f>
        <v>30.867740699408365</v>
      </c>
      <c r="M16" s="131">
        <f>IF(SER_hh_tesh!M16=0,0,SER_hh_tesh!M16/SER_summary!M$26)</f>
        <v>28.593667144872626</v>
      </c>
      <c r="N16" s="131">
        <f>IF(SER_hh_tesh!N16=0,0,SER_hh_tesh!N16/SER_summary!N$26)</f>
        <v>29.086801631608804</v>
      </c>
      <c r="O16" s="131">
        <f>IF(SER_hh_tesh!O16=0,0,SER_hh_tesh!O16/SER_summary!O$26)</f>
        <v>30.472987911304259</v>
      </c>
      <c r="P16" s="131">
        <f>IF(SER_hh_tesh!P16=0,0,SER_hh_tesh!P16/SER_summary!P$26)</f>
        <v>28.867131033853603</v>
      </c>
      <c r="Q16" s="131">
        <f>IF(SER_hh_tesh!Q16=0,0,SER_hh_tesh!Q16/SER_summary!Q$26)</f>
        <v>32.62385857253048</v>
      </c>
      <c r="R16" s="131">
        <f>IF(SER_hh_tesh!R16=0,0,SER_hh_tesh!R16/SER_summary!R$26)</f>
        <v>29.509097380351378</v>
      </c>
      <c r="S16" s="131">
        <f>IF(SER_hh_tesh!S16=0,0,SER_hh_tesh!S16/SER_summary!S$26)</f>
        <v>29.147621880779496</v>
      </c>
      <c r="T16" s="131">
        <f>IF(SER_hh_tesh!T16=0,0,SER_hh_tesh!T16/SER_summary!T$26)</f>
        <v>35.687056338302625</v>
      </c>
      <c r="U16" s="131">
        <f>IF(SER_hh_tesh!U16=0,0,SER_hh_tesh!U16/SER_summary!U$26)</f>
        <v>34.272172881507608</v>
      </c>
      <c r="V16" s="131">
        <f>IF(SER_hh_tesh!V16=0,0,SER_hh_tesh!V16/SER_summary!V$26)</f>
        <v>30.774736882383824</v>
      </c>
      <c r="W16" s="131">
        <f>IF(SER_hh_tesh!W16=0,0,SER_hh_tesh!W16/SER_summary!W$26)</f>
        <v>29.612432041968493</v>
      </c>
      <c r="DA16" s="156" t="s">
        <v>520</v>
      </c>
    </row>
    <row r="17" spans="1:105" ht="12.95" customHeight="1" x14ac:dyDescent="0.25">
      <c r="A17" s="132" t="s">
        <v>73</v>
      </c>
      <c r="B17" s="133">
        <f>IF(SER_hh_tesh!B17=0,0,SER_hh_tesh!B17/SER_summary!B$26)</f>
        <v>27.936880672220159</v>
      </c>
      <c r="C17" s="133">
        <f>IF(SER_hh_tesh!C17=0,0,SER_hh_tesh!C17/SER_summary!C$26)</f>
        <v>28.201023418356115</v>
      </c>
      <c r="D17" s="133">
        <f>IF(SER_hh_tesh!D17=0,0,SER_hh_tesh!D17/SER_summary!D$26)</f>
        <v>28.336286633287703</v>
      </c>
      <c r="E17" s="133">
        <f>IF(SER_hh_tesh!E17=0,0,SER_hh_tesh!E17/SER_summary!E$26)</f>
        <v>34.362502804448177</v>
      </c>
      <c r="F17" s="133">
        <f>IF(SER_hh_tesh!F17=0,0,SER_hh_tesh!F17/SER_summary!F$26)</f>
        <v>28.053168681454213</v>
      </c>
      <c r="G17" s="133">
        <f>IF(SER_hh_tesh!G17=0,0,SER_hh_tesh!G17/SER_summary!G$26)</f>
        <v>28.309876404187467</v>
      </c>
      <c r="H17" s="133">
        <f>IF(SER_hh_tesh!H17=0,0,SER_hh_tesh!H17/SER_summary!H$26)</f>
        <v>31.255436971665553</v>
      </c>
      <c r="I17" s="133">
        <f>IF(SER_hh_tesh!I17=0,0,SER_hh_tesh!I17/SER_summary!I$26)</f>
        <v>28.384617803775239</v>
      </c>
      <c r="J17" s="133">
        <f>IF(SER_hh_tesh!J17=0,0,SER_hh_tesh!J17/SER_summary!J$26)</f>
        <v>28.442307860575035</v>
      </c>
      <c r="K17" s="133">
        <f>IF(SER_hh_tesh!K17=0,0,SER_hh_tesh!K17/SER_summary!K$26)</f>
        <v>28.344781666054352</v>
      </c>
      <c r="L17" s="133">
        <f>IF(SER_hh_tesh!L17=0,0,SER_hh_tesh!L17/SER_summary!L$26)</f>
        <v>30.867769548111038</v>
      </c>
      <c r="M17" s="133">
        <f>IF(SER_hh_tesh!M17=0,0,SER_hh_tesh!M17/SER_summary!M$26)</f>
        <v>28.593699763475467</v>
      </c>
      <c r="N17" s="133">
        <f>IF(SER_hh_tesh!N17=0,0,SER_hh_tesh!N17/SER_summary!N$26)</f>
        <v>29.086794637387754</v>
      </c>
      <c r="O17" s="133">
        <f>IF(SER_hh_tesh!O17=0,0,SER_hh_tesh!O17/SER_summary!O$26)</f>
        <v>30.472946441367451</v>
      </c>
      <c r="P17" s="133">
        <f>IF(SER_hh_tesh!P17=0,0,SER_hh_tesh!P17/SER_summary!P$26)</f>
        <v>28.867074149688786</v>
      </c>
      <c r="Q17" s="133">
        <f>IF(SER_hh_tesh!Q17=0,0,SER_hh_tesh!Q17/SER_summary!Q$26)</f>
        <v>32.623797346629182</v>
      </c>
      <c r="R17" s="133">
        <f>IF(SER_hh_tesh!R17=0,0,SER_hh_tesh!R17/SER_summary!R$26)</f>
        <v>29.509065685968796</v>
      </c>
      <c r="S17" s="133">
        <f>IF(SER_hh_tesh!S17=0,0,SER_hh_tesh!S17/SER_summary!S$26)</f>
        <v>29.147624551393708</v>
      </c>
      <c r="T17" s="133">
        <f>IF(SER_hh_tesh!T17=0,0,SER_hh_tesh!T17/SER_summary!T$26)</f>
        <v>35.687095748506486</v>
      </c>
      <c r="U17" s="133">
        <f>IF(SER_hh_tesh!U17=0,0,SER_hh_tesh!U17/SER_summary!U$26)</f>
        <v>34.272234403305021</v>
      </c>
      <c r="V17" s="133">
        <f>IF(SER_hh_tesh!V17=0,0,SER_hh_tesh!V17/SER_summary!V$26)</f>
        <v>25.1583430197749</v>
      </c>
      <c r="W17" s="133">
        <f>IF(SER_hh_tesh!W17=0,0,SER_hh_tesh!W17/SER_summary!W$26)</f>
        <v>24.427287218376232</v>
      </c>
      <c r="DA17" s="157" t="s">
        <v>521</v>
      </c>
    </row>
    <row r="18" spans="1:105" ht="12" customHeight="1" x14ac:dyDescent="0.25">
      <c r="A18" s="132" t="s">
        <v>72</v>
      </c>
      <c r="B18" s="133">
        <f>IF(SER_hh_tesh!B18=0,0,SER_hh_tesh!B18/SER_summary!B$26)</f>
        <v>27.936880672220159</v>
      </c>
      <c r="C18" s="133">
        <f>IF(SER_hh_tesh!C18=0,0,SER_hh_tesh!C18/SER_summary!C$26)</f>
        <v>28.200977618070905</v>
      </c>
      <c r="D18" s="133">
        <f>IF(SER_hh_tesh!D18=0,0,SER_hh_tesh!D18/SER_summary!D$26)</f>
        <v>28.336274048376158</v>
      </c>
      <c r="E18" s="133">
        <f>IF(SER_hh_tesh!E18=0,0,SER_hh_tesh!E18/SER_summary!E$26)</f>
        <v>34.362519087014789</v>
      </c>
      <c r="F18" s="133">
        <f>IF(SER_hh_tesh!F18=0,0,SER_hh_tesh!F18/SER_summary!F$26)</f>
        <v>28.053196009261161</v>
      </c>
      <c r="G18" s="133">
        <f>IF(SER_hh_tesh!G18=0,0,SER_hh_tesh!G18/SER_summary!G$26)</f>
        <v>28.309904667007675</v>
      </c>
      <c r="H18" s="133">
        <f>IF(SER_hh_tesh!H18=0,0,SER_hh_tesh!H18/SER_summary!H$26)</f>
        <v>31.255455778522286</v>
      </c>
      <c r="I18" s="133">
        <f>IF(SER_hh_tesh!I18=0,0,SER_hh_tesh!I18/SER_summary!I$26)</f>
        <v>28.384619745886788</v>
      </c>
      <c r="J18" s="133">
        <f>IF(SER_hh_tesh!J18=0,0,SER_hh_tesh!J18/SER_summary!J$26)</f>
        <v>28.442297330228399</v>
      </c>
      <c r="K18" s="133">
        <f>IF(SER_hh_tesh!K18=0,0,SER_hh_tesh!K18/SER_summary!K$26)</f>
        <v>28.344763110636414</v>
      </c>
      <c r="L18" s="133">
        <f>IF(SER_hh_tesh!L18=0,0,SER_hh_tesh!L18/SER_summary!L$26)</f>
        <v>30.867740664976299</v>
      </c>
      <c r="M18" s="133">
        <f>IF(SER_hh_tesh!M18=0,0,SER_hh_tesh!M18/SER_summary!M$26)</f>
        <v>28.593667100305428</v>
      </c>
      <c r="N18" s="133">
        <f>IF(SER_hh_tesh!N18=0,0,SER_hh_tesh!N18/SER_summary!N$26)</f>
        <v>29.086801641935413</v>
      </c>
      <c r="O18" s="133">
        <f>IF(SER_hh_tesh!O18=0,0,SER_hh_tesh!O18/SER_summary!O$26)</f>
        <v>30.472987980861014</v>
      </c>
      <c r="P18" s="133">
        <f>IF(SER_hh_tesh!P18=0,0,SER_hh_tesh!P18/SER_summary!P$26)</f>
        <v>28.867131166220517</v>
      </c>
      <c r="Q18" s="133">
        <f>IF(SER_hh_tesh!Q18=0,0,SER_hh_tesh!Q18/SER_summary!Q$26)</f>
        <v>32.623858743966721</v>
      </c>
      <c r="R18" s="133">
        <f>IF(SER_hh_tesh!R18=0,0,SER_hh_tesh!R18/SER_summary!R$26)</f>
        <v>29.509097503839573</v>
      </c>
      <c r="S18" s="133">
        <f>IF(SER_hh_tesh!S18=0,0,SER_hh_tesh!S18/SER_summary!S$26)</f>
        <v>29.147621869418558</v>
      </c>
      <c r="T18" s="133">
        <f>IF(SER_hh_tesh!T18=0,0,SER_hh_tesh!T18/SER_summary!T$26)</f>
        <v>35.687056109789481</v>
      </c>
      <c r="U18" s="133">
        <f>IF(SER_hh_tesh!U18=0,0,SER_hh_tesh!U18/SER_summary!U$26)</f>
        <v>34.272172482284248</v>
      </c>
      <c r="V18" s="133">
        <f>IF(SER_hh_tesh!V18=0,0,SER_hh_tesh!V18/SER_summary!V$26)</f>
        <v>30.814229333011514</v>
      </c>
      <c r="W18" s="133">
        <f>IF(SER_hh_tesh!W18=0,0,SER_hh_tesh!W18/SER_summary!W$26)</f>
        <v>29.649676331905592</v>
      </c>
      <c r="DA18" s="157" t="s">
        <v>522</v>
      </c>
    </row>
    <row r="19" spans="1:105" ht="12.95" customHeight="1" x14ac:dyDescent="0.25">
      <c r="A19" s="130" t="s">
        <v>35</v>
      </c>
      <c r="B19" s="131">
        <f>IF(SER_hh_tesh!B19=0,0,SER_hh_tesh!B19/SER_summary!B$26)</f>
        <v>7.8185136554383723</v>
      </c>
      <c r="C19" s="131">
        <f>IF(SER_hh_tesh!C19=0,0,SER_hh_tesh!C19/SER_summary!C$26)</f>
        <v>7.6581787741794489</v>
      </c>
      <c r="D19" s="131">
        <f>IF(SER_hh_tesh!D19=0,0,SER_hh_tesh!D19/SER_summary!D$26)</f>
        <v>7.6455703465466298</v>
      </c>
      <c r="E19" s="131">
        <f>IF(SER_hh_tesh!E19=0,0,SER_hh_tesh!E19/SER_summary!E$26)</f>
        <v>7.8218393871534415</v>
      </c>
      <c r="F19" s="131">
        <f>IF(SER_hh_tesh!F19=0,0,SER_hh_tesh!F19/SER_summary!F$26)</f>
        <v>7.7415757133020788</v>
      </c>
      <c r="G19" s="131">
        <f>IF(SER_hh_tesh!G19=0,0,SER_hh_tesh!G19/SER_summary!G$26)</f>
        <v>7.7278244545501824</v>
      </c>
      <c r="H19" s="131">
        <f>IF(SER_hh_tesh!H19=0,0,SER_hh_tesh!H19/SER_summary!H$26)</f>
        <v>7.8579118194889768</v>
      </c>
      <c r="I19" s="131">
        <f>IF(SER_hh_tesh!I19=0,0,SER_hh_tesh!I19/SER_summary!I$26)</f>
        <v>7.7714264036276335</v>
      </c>
      <c r="J19" s="131">
        <f>IF(SER_hh_tesh!J19=0,0,SER_hh_tesh!J19/SER_summary!J$26)</f>
        <v>7.8656107317801789</v>
      </c>
      <c r="K19" s="131">
        <f>IF(SER_hh_tesh!K19=0,0,SER_hh_tesh!K19/SER_summary!K$26)</f>
        <v>7.9747253764295287</v>
      </c>
      <c r="L19" s="131">
        <f>IF(SER_hh_tesh!L19=0,0,SER_hh_tesh!L19/SER_summary!L$26)</f>
        <v>7.8720481625468164</v>
      </c>
      <c r="M19" s="131">
        <f>IF(SER_hh_tesh!M19=0,0,SER_hh_tesh!M19/SER_summary!M$26)</f>
        <v>7.839446125208176</v>
      </c>
      <c r="N19" s="131">
        <f>IF(SER_hh_tesh!N19=0,0,SER_hh_tesh!N19/SER_summary!N$26)</f>
        <v>7.9260259637172306</v>
      </c>
      <c r="O19" s="131">
        <f>IF(SER_hh_tesh!O19=0,0,SER_hh_tesh!O19/SER_summary!O$26)</f>
        <v>7.8011121072709031</v>
      </c>
      <c r="P19" s="131">
        <f>IF(SER_hh_tesh!P19=0,0,SER_hh_tesh!P19/SER_summary!P$26)</f>
        <v>8.0375167678945463</v>
      </c>
      <c r="Q19" s="131">
        <f>IF(SER_hh_tesh!Q19=0,0,SER_hh_tesh!Q19/SER_summary!Q$26)</f>
        <v>8.0203557469922568</v>
      </c>
      <c r="R19" s="131">
        <f>IF(SER_hh_tesh!R19=0,0,SER_hh_tesh!R19/SER_summary!R$26)</f>
        <v>7.9125717326904104</v>
      </c>
      <c r="S19" s="131">
        <f>IF(SER_hh_tesh!S19=0,0,SER_hh_tesh!S19/SER_summary!S$26)</f>
        <v>7.9692679925072376</v>
      </c>
      <c r="T19" s="131">
        <f>IF(SER_hh_tesh!T19=0,0,SER_hh_tesh!T19/SER_summary!T$26)</f>
        <v>7.8549310745866405</v>
      </c>
      <c r="U19" s="131">
        <f>IF(SER_hh_tesh!U19=0,0,SER_hh_tesh!U19/SER_summary!U$26)</f>
        <v>7.7283573289838454</v>
      </c>
      <c r="V19" s="131">
        <f>IF(SER_hh_tesh!V19=0,0,SER_hh_tesh!V19/SER_summary!V$26)</f>
        <v>6.8187358306568289</v>
      </c>
      <c r="W19" s="131">
        <f>IF(SER_hh_tesh!W19=0,0,SER_hh_tesh!W19/SER_summary!W$26)</f>
        <v>6.9617401233286893</v>
      </c>
      <c r="DA19" s="156" t="s">
        <v>523</v>
      </c>
    </row>
    <row r="20" spans="1:105" ht="12" customHeight="1" x14ac:dyDescent="0.25">
      <c r="A20" s="132" t="s">
        <v>29</v>
      </c>
      <c r="B20" s="133">
        <f>IF(SER_hh_tesh!B20=0,0,SER_hh_tesh!B20/SER_summary!B$26)</f>
        <v>0</v>
      </c>
      <c r="C20" s="133">
        <f>IF(SER_hh_tesh!C20=0,0,SER_hh_tesh!C20/SER_summary!C$26)</f>
        <v>0</v>
      </c>
      <c r="D20" s="133">
        <f>IF(SER_hh_tesh!D20=0,0,SER_hh_tesh!D20/SER_summary!D$26)</f>
        <v>0</v>
      </c>
      <c r="E20" s="133">
        <f>IF(SER_hh_tesh!E20=0,0,SER_hh_tesh!E20/SER_summary!E$26)</f>
        <v>0</v>
      </c>
      <c r="F20" s="133">
        <f>IF(SER_hh_tesh!F20=0,0,SER_hh_tesh!F20/SER_summary!F$26)</f>
        <v>0</v>
      </c>
      <c r="G20" s="133">
        <f>IF(SER_hh_tesh!G20=0,0,SER_hh_tesh!G20/SER_summary!G$26)</f>
        <v>0</v>
      </c>
      <c r="H20" s="133">
        <f>IF(SER_hh_tesh!H20=0,0,SER_hh_tesh!H20/SER_summary!H$26)</f>
        <v>0</v>
      </c>
      <c r="I20" s="133">
        <f>IF(SER_hh_tesh!I20=0,0,SER_hh_tesh!I20/SER_summary!I$26)</f>
        <v>0</v>
      </c>
      <c r="J20" s="133">
        <f>IF(SER_hh_tesh!J20=0,0,SER_hh_tesh!J20/SER_summary!J$26)</f>
        <v>0</v>
      </c>
      <c r="K20" s="133">
        <f>IF(SER_hh_tesh!K20=0,0,SER_hh_tesh!K20/SER_summary!K$26)</f>
        <v>0</v>
      </c>
      <c r="L20" s="133">
        <f>IF(SER_hh_tesh!L20=0,0,SER_hh_tesh!L20/SER_summary!L$26)</f>
        <v>0</v>
      </c>
      <c r="M20" s="133">
        <f>IF(SER_hh_tesh!M20=0,0,SER_hh_tesh!M20/SER_summary!M$26)</f>
        <v>0</v>
      </c>
      <c r="N20" s="133">
        <f>IF(SER_hh_tesh!N20=0,0,SER_hh_tesh!N20/SER_summary!N$26)</f>
        <v>0</v>
      </c>
      <c r="O20" s="133">
        <f>IF(SER_hh_tesh!O20=0,0,SER_hh_tesh!O20/SER_summary!O$26)</f>
        <v>0</v>
      </c>
      <c r="P20" s="133">
        <f>IF(SER_hh_tesh!P20=0,0,SER_hh_tesh!P20/SER_summary!P$26)</f>
        <v>0</v>
      </c>
      <c r="Q20" s="133">
        <f>IF(SER_hh_tesh!Q20=0,0,SER_hh_tesh!Q20/SER_summary!Q$26)</f>
        <v>0</v>
      </c>
      <c r="R20" s="133">
        <f>IF(SER_hh_tesh!R20=0,0,SER_hh_tesh!R20/SER_summary!R$26)</f>
        <v>0</v>
      </c>
      <c r="S20" s="133">
        <f>IF(SER_hh_tesh!S20=0,0,SER_hh_tesh!S20/SER_summary!S$26)</f>
        <v>0</v>
      </c>
      <c r="T20" s="133">
        <f>IF(SER_hh_tesh!T20=0,0,SER_hh_tesh!T20/SER_summary!T$26)</f>
        <v>0</v>
      </c>
      <c r="U20" s="133">
        <f>IF(SER_hh_tesh!U20=0,0,SER_hh_tesh!U20/SER_summary!U$26)</f>
        <v>0</v>
      </c>
      <c r="V20" s="133">
        <f>IF(SER_hh_tesh!V20=0,0,SER_hh_tesh!V20/SER_summary!V$26)</f>
        <v>0</v>
      </c>
      <c r="W20" s="133">
        <f>IF(SER_hh_tesh!W20=0,0,SER_hh_tesh!W20/SER_summary!W$26)</f>
        <v>0</v>
      </c>
      <c r="DA20" s="157" t="s">
        <v>524</v>
      </c>
    </row>
    <row r="21" spans="1:105" s="2" customFormat="1" ht="12" customHeight="1" x14ac:dyDescent="0.25">
      <c r="A21" s="132" t="s">
        <v>52</v>
      </c>
      <c r="B21" s="133">
        <f>IF(SER_hh_tesh!B21=0,0,SER_hh_tesh!B21/SER_summary!B$26)</f>
        <v>7.2088706549735795</v>
      </c>
      <c r="C21" s="133">
        <f>IF(SER_hh_tesh!C21=0,0,SER_hh_tesh!C21/SER_summary!C$26)</f>
        <v>7.1412560710133794</v>
      </c>
      <c r="D21" s="133">
        <f>IF(SER_hh_tesh!D21=0,0,SER_hh_tesh!D21/SER_summary!D$26)</f>
        <v>8.0003142345107836</v>
      </c>
      <c r="E21" s="133">
        <f>IF(SER_hh_tesh!E21=0,0,SER_hh_tesh!E21/SER_summary!E$26)</f>
        <v>7.3824289205123588</v>
      </c>
      <c r="F21" s="133">
        <f>IF(SER_hh_tesh!F21=0,0,SER_hh_tesh!F21/SER_summary!F$26)</f>
        <v>8.0263229542715315</v>
      </c>
      <c r="G21" s="133">
        <f>IF(SER_hh_tesh!G21=0,0,SER_hh_tesh!G21/SER_summary!G$26)</f>
        <v>8.0826115217424874</v>
      </c>
      <c r="H21" s="133">
        <f>IF(SER_hh_tesh!H21=0,0,SER_hh_tesh!H21/SER_summary!H$26)</f>
        <v>7.9061006099430315</v>
      </c>
      <c r="I21" s="133">
        <f>IF(SER_hh_tesh!I21=0,0,SER_hh_tesh!I21/SER_summary!I$26)</f>
        <v>7.9059199048106565</v>
      </c>
      <c r="J21" s="133">
        <f>IF(SER_hh_tesh!J21=0,0,SER_hh_tesh!J21/SER_summary!J$26)</f>
        <v>7.9490280436841934</v>
      </c>
      <c r="K21" s="133">
        <f>IF(SER_hh_tesh!K21=0,0,SER_hh_tesh!K21/SER_summary!K$26)</f>
        <v>7.9401857089015984</v>
      </c>
      <c r="L21" s="133">
        <f>IF(SER_hh_tesh!L21=0,0,SER_hh_tesh!L21/SER_summary!L$26)</f>
        <v>7.7531927505210829</v>
      </c>
      <c r="M21" s="133">
        <f>IF(SER_hh_tesh!M21=0,0,SER_hh_tesh!M21/SER_summary!M$26)</f>
        <v>8.0350624422672521</v>
      </c>
      <c r="N21" s="133">
        <f>IF(SER_hh_tesh!N21=0,0,SER_hh_tesh!N21/SER_summary!N$26)</f>
        <v>7.9610390082351223</v>
      </c>
      <c r="O21" s="133">
        <f>IF(SER_hh_tesh!O21=0,0,SER_hh_tesh!O21/SER_summary!O$26)</f>
        <v>7.5425603679515296</v>
      </c>
      <c r="P21" s="133">
        <f>IF(SER_hh_tesh!P21=0,0,SER_hh_tesh!P21/SER_summary!P$26)</f>
        <v>7.835150579923738</v>
      </c>
      <c r="Q21" s="133">
        <f>IF(SER_hh_tesh!Q21=0,0,SER_hh_tesh!Q21/SER_summary!Q$26)</f>
        <v>7.9672604679772254</v>
      </c>
      <c r="R21" s="133">
        <f>IF(SER_hh_tesh!R21=0,0,SER_hh_tesh!R21/SER_summary!R$26)</f>
        <v>8.6025798820955472</v>
      </c>
      <c r="S21" s="133">
        <f>IF(SER_hh_tesh!S21=0,0,SER_hh_tesh!S21/SER_summary!S$26)</f>
        <v>8.2877317815204687</v>
      </c>
      <c r="T21" s="133">
        <f>IF(SER_hh_tesh!T21=0,0,SER_hh_tesh!T21/SER_summary!T$26)</f>
        <v>6.2972495261893133</v>
      </c>
      <c r="U21" s="133">
        <f>IF(SER_hh_tesh!U21=0,0,SER_hh_tesh!U21/SER_summary!U$26)</f>
        <v>7.7334694783676143</v>
      </c>
      <c r="V21" s="133">
        <f>IF(SER_hh_tesh!V21=0,0,SER_hh_tesh!V21/SER_summary!V$26)</f>
        <v>6.8925408281430789</v>
      </c>
      <c r="W21" s="133">
        <f>IF(SER_hh_tesh!W21=0,0,SER_hh_tesh!W21/SER_summary!W$26)</f>
        <v>5.5147253348289018</v>
      </c>
      <c r="DA21" s="157" t="s">
        <v>525</v>
      </c>
    </row>
    <row r="22" spans="1:105" ht="12" customHeight="1" x14ac:dyDescent="0.25">
      <c r="A22" s="132" t="s">
        <v>168</v>
      </c>
      <c r="B22" s="133">
        <f>IF(SER_hh_tesh!B22=0,0,SER_hh_tesh!B22/SER_summary!B$26)</f>
        <v>7.7826182799547654</v>
      </c>
      <c r="C22" s="133">
        <f>IF(SER_hh_tesh!C22=0,0,SER_hh_tesh!C22/SER_summary!C$26)</f>
        <v>7.6916516569811817</v>
      </c>
      <c r="D22" s="133">
        <f>IF(SER_hh_tesh!D22=0,0,SER_hh_tesh!D22/SER_summary!D$26)</f>
        <v>7.4229751495358878</v>
      </c>
      <c r="E22" s="133">
        <f>IF(SER_hh_tesh!E22=0,0,SER_hh_tesh!E22/SER_summary!E$26)</f>
        <v>7.6485060642067735</v>
      </c>
      <c r="F22" s="133">
        <f>IF(SER_hh_tesh!F22=0,0,SER_hh_tesh!F22/SER_summary!F$26)</f>
        <v>7.6636909194898495</v>
      </c>
      <c r="G22" s="133">
        <f>IF(SER_hh_tesh!G22=0,0,SER_hh_tesh!G22/SER_summary!G$26)</f>
        <v>7.7004350455765787</v>
      </c>
      <c r="H22" s="133">
        <f>IF(SER_hh_tesh!H22=0,0,SER_hh_tesh!H22/SER_summary!H$26)</f>
        <v>7.8279246268671381</v>
      </c>
      <c r="I22" s="133">
        <f>IF(SER_hh_tesh!I22=0,0,SER_hh_tesh!I22/SER_summary!I$26)</f>
        <v>7.6850479121913065</v>
      </c>
      <c r="J22" s="133">
        <f>IF(SER_hh_tesh!J22=0,0,SER_hh_tesh!J22/SER_summary!J$26)</f>
        <v>7.7582780538929565</v>
      </c>
      <c r="K22" s="133">
        <f>IF(SER_hh_tesh!K22=0,0,SER_hh_tesh!K22/SER_summary!K$26)</f>
        <v>7.9570889494266881</v>
      </c>
      <c r="L22" s="133">
        <f>IF(SER_hh_tesh!L22=0,0,SER_hh_tesh!L22/SER_summary!L$26)</f>
        <v>7.7074800590610826</v>
      </c>
      <c r="M22" s="133">
        <f>IF(SER_hh_tesh!M22=0,0,SER_hh_tesh!M22/SER_summary!M$26)</f>
        <v>7.8912562182004571</v>
      </c>
      <c r="N22" s="133">
        <f>IF(SER_hh_tesh!N22=0,0,SER_hh_tesh!N22/SER_summary!N$26)</f>
        <v>7.8384136578840344</v>
      </c>
      <c r="O22" s="133">
        <f>IF(SER_hh_tesh!O22=0,0,SER_hh_tesh!O22/SER_summary!O$26)</f>
        <v>7.8820682330012959</v>
      </c>
      <c r="P22" s="133">
        <f>IF(SER_hh_tesh!P22=0,0,SER_hh_tesh!P22/SER_summary!P$26)</f>
        <v>7.9552730916413052</v>
      </c>
      <c r="Q22" s="133">
        <f>IF(SER_hh_tesh!Q22=0,0,SER_hh_tesh!Q22/SER_summary!Q$26)</f>
        <v>7.9718911729103574</v>
      </c>
      <c r="R22" s="133">
        <f>IF(SER_hh_tesh!R22=0,0,SER_hh_tesh!R22/SER_summary!R$26)</f>
        <v>8.2623679905869238</v>
      </c>
      <c r="S22" s="133">
        <f>IF(SER_hh_tesh!S22=0,0,SER_hh_tesh!S22/SER_summary!S$26)</f>
        <v>9.1855897484006643</v>
      </c>
      <c r="T22" s="133">
        <f>IF(SER_hh_tesh!T22=0,0,SER_hh_tesh!T22/SER_summary!T$26)</f>
        <v>6.0304006276702884</v>
      </c>
      <c r="U22" s="133">
        <f>IF(SER_hh_tesh!U22=0,0,SER_hh_tesh!U22/SER_summary!U$26)</f>
        <v>6.9686427817805132</v>
      </c>
      <c r="V22" s="133">
        <f>IF(SER_hh_tesh!V22=0,0,SER_hh_tesh!V22/SER_summary!V$26)</f>
        <v>6.5467806335039382</v>
      </c>
      <c r="W22" s="133">
        <f>IF(SER_hh_tesh!W22=0,0,SER_hh_tesh!W22/SER_summary!W$26)</f>
        <v>6.9526400585923724</v>
      </c>
      <c r="DA22" s="157" t="s">
        <v>526</v>
      </c>
    </row>
    <row r="23" spans="1:105" ht="12" customHeight="1" x14ac:dyDescent="0.25">
      <c r="A23" s="132" t="s">
        <v>153</v>
      </c>
      <c r="B23" s="133">
        <f>IF(SER_hh_tesh!B23=0,0,SER_hh_tesh!B23/SER_summary!B$26)</f>
        <v>7.8060488949101261</v>
      </c>
      <c r="C23" s="133">
        <f>IF(SER_hh_tesh!C23=0,0,SER_hh_tesh!C23/SER_summary!C$26)</f>
        <v>7.5948602439392729</v>
      </c>
      <c r="D23" s="133">
        <f>IF(SER_hh_tesh!D23=0,0,SER_hh_tesh!D23/SER_summary!D$26)</f>
        <v>7.7905372748905029</v>
      </c>
      <c r="E23" s="133">
        <f>IF(SER_hh_tesh!E23=0,0,SER_hh_tesh!E23/SER_summary!E$26)</f>
        <v>7.7344513444852154</v>
      </c>
      <c r="F23" s="133">
        <f>IF(SER_hh_tesh!F23=0,0,SER_hh_tesh!F23/SER_summary!F$26)</f>
        <v>7.4696095983782982</v>
      </c>
      <c r="G23" s="133">
        <f>IF(SER_hh_tesh!G23=0,0,SER_hh_tesh!G23/SER_summary!G$26)</f>
        <v>7.5155720452925214</v>
      </c>
      <c r="H23" s="133">
        <f>IF(SER_hh_tesh!H23=0,0,SER_hh_tesh!H23/SER_summary!H$26)</f>
        <v>7.9166517609874427</v>
      </c>
      <c r="I23" s="133">
        <f>IF(SER_hh_tesh!I23=0,0,SER_hh_tesh!I23/SER_summary!I$26)</f>
        <v>7.7941196169956264</v>
      </c>
      <c r="J23" s="133">
        <f>IF(SER_hh_tesh!J23=0,0,SER_hh_tesh!J23/SER_summary!J$26)</f>
        <v>7.8521061701385406</v>
      </c>
      <c r="K23" s="133">
        <f>IF(SER_hh_tesh!K23=0,0,SER_hh_tesh!K23/SER_summary!K$26)</f>
        <v>7.8318323198493047</v>
      </c>
      <c r="L23" s="133">
        <f>IF(SER_hh_tesh!L23=0,0,SER_hh_tesh!L23/SER_summary!L$26)</f>
        <v>7.8531104341129891</v>
      </c>
      <c r="M23" s="133">
        <f>IF(SER_hh_tesh!M23=0,0,SER_hh_tesh!M23/SER_summary!M$26)</f>
        <v>7.7337268866330167</v>
      </c>
      <c r="N23" s="133">
        <f>IF(SER_hh_tesh!N23=0,0,SER_hh_tesh!N23/SER_summary!N$26)</f>
        <v>7.6253195960193532</v>
      </c>
      <c r="O23" s="133">
        <f>IF(SER_hh_tesh!O23=0,0,SER_hh_tesh!O23/SER_summary!O$26)</f>
        <v>7.8389634808398378</v>
      </c>
      <c r="P23" s="133">
        <f>IF(SER_hh_tesh!P23=0,0,SER_hh_tesh!P23/SER_summary!P$26)</f>
        <v>8.2298923078420643</v>
      </c>
      <c r="Q23" s="133">
        <f>IF(SER_hh_tesh!Q23=0,0,SER_hh_tesh!Q23/SER_summary!Q$26)</f>
        <v>8.0014588810301461</v>
      </c>
      <c r="R23" s="133">
        <f>IF(SER_hh_tesh!R23=0,0,SER_hh_tesh!R23/SER_summary!R$26)</f>
        <v>7.4128385864929136</v>
      </c>
      <c r="S23" s="133">
        <f>IF(SER_hh_tesh!S23=0,0,SER_hh_tesh!S23/SER_summary!S$26)</f>
        <v>7.1334159424016983</v>
      </c>
      <c r="T23" s="133">
        <f>IF(SER_hh_tesh!T23=0,0,SER_hh_tesh!T23/SER_summary!T$26)</f>
        <v>8.4576195118498632</v>
      </c>
      <c r="U23" s="133">
        <f>IF(SER_hh_tesh!U23=0,0,SER_hh_tesh!U23/SER_summary!U$26)</f>
        <v>7.755117468274725</v>
      </c>
      <c r="V23" s="133">
        <f>IF(SER_hh_tesh!V23=0,0,SER_hh_tesh!V23/SER_summary!V$26)</f>
        <v>7.0170669459295487</v>
      </c>
      <c r="W23" s="133">
        <f>IF(SER_hh_tesh!W23=0,0,SER_hh_tesh!W23/SER_summary!W$26)</f>
        <v>6.845928942046509</v>
      </c>
      <c r="DA23" s="157" t="s">
        <v>527</v>
      </c>
    </row>
    <row r="24" spans="1:105" ht="12" customHeight="1" x14ac:dyDescent="0.25">
      <c r="A24" s="132" t="s">
        <v>128</v>
      </c>
      <c r="B24" s="133">
        <f>IF(SER_hh_tesh!B24=0,0,SER_hh_tesh!B24/SER_summary!B$26)</f>
        <v>0</v>
      </c>
      <c r="C24" s="133">
        <f>IF(SER_hh_tesh!C24=0,0,SER_hh_tesh!C24/SER_summary!C$26)</f>
        <v>0</v>
      </c>
      <c r="D24" s="133">
        <f>IF(SER_hh_tesh!D24=0,0,SER_hh_tesh!D24/SER_summary!D$26)</f>
        <v>0</v>
      </c>
      <c r="E24" s="133">
        <f>IF(SER_hh_tesh!E24=0,0,SER_hh_tesh!E24/SER_summary!E$26)</f>
        <v>0</v>
      </c>
      <c r="F24" s="133">
        <f>IF(SER_hh_tesh!F24=0,0,SER_hh_tesh!F24/SER_summary!F$26)</f>
        <v>0</v>
      </c>
      <c r="G24" s="133">
        <f>IF(SER_hh_tesh!G24=0,0,SER_hh_tesh!G24/SER_summary!G$26)</f>
        <v>0</v>
      </c>
      <c r="H24" s="133">
        <f>IF(SER_hh_tesh!H24=0,0,SER_hh_tesh!H24/SER_summary!H$26)</f>
        <v>0</v>
      </c>
      <c r="I24" s="133">
        <f>IF(SER_hh_tesh!I24=0,0,SER_hh_tesh!I24/SER_summary!I$26)</f>
        <v>0</v>
      </c>
      <c r="J24" s="133">
        <f>IF(SER_hh_tesh!J24=0,0,SER_hh_tesh!J24/SER_summary!J$26)</f>
        <v>0</v>
      </c>
      <c r="K24" s="133">
        <f>IF(SER_hh_tesh!K24=0,0,SER_hh_tesh!K24/SER_summary!K$26)</f>
        <v>0</v>
      </c>
      <c r="L24" s="133">
        <f>IF(SER_hh_tesh!L24=0,0,SER_hh_tesh!L24/SER_summary!L$26)</f>
        <v>0</v>
      </c>
      <c r="M24" s="133">
        <f>IF(SER_hh_tesh!M24=0,0,SER_hh_tesh!M24/SER_summary!M$26)</f>
        <v>0</v>
      </c>
      <c r="N24" s="133">
        <f>IF(SER_hh_tesh!N24=0,0,SER_hh_tesh!N24/SER_summary!N$26)</f>
        <v>0</v>
      </c>
      <c r="O24" s="133">
        <f>IF(SER_hh_tesh!O24=0,0,SER_hh_tesh!O24/SER_summary!O$26)</f>
        <v>0</v>
      </c>
      <c r="P24" s="133">
        <f>IF(SER_hh_tesh!P24=0,0,SER_hh_tesh!P24/SER_summary!P$26)</f>
        <v>0</v>
      </c>
      <c r="Q24" s="133">
        <f>IF(SER_hh_tesh!Q24=0,0,SER_hh_tesh!Q24/SER_summary!Q$26)</f>
        <v>0</v>
      </c>
      <c r="R24" s="133">
        <f>IF(SER_hh_tesh!R24=0,0,SER_hh_tesh!R24/SER_summary!R$26)</f>
        <v>0</v>
      </c>
      <c r="S24" s="133">
        <f>IF(SER_hh_tesh!S24=0,0,SER_hh_tesh!S24/SER_summary!S$26)</f>
        <v>0</v>
      </c>
      <c r="T24" s="133">
        <f>IF(SER_hh_tesh!T24=0,0,SER_hh_tesh!T24/SER_summary!T$26)</f>
        <v>0</v>
      </c>
      <c r="U24" s="133">
        <f>IF(SER_hh_tesh!U24=0,0,SER_hh_tesh!U24/SER_summary!U$26)</f>
        <v>0</v>
      </c>
      <c r="V24" s="133">
        <f>IF(SER_hh_tesh!V24=0,0,SER_hh_tesh!V24/SER_summary!V$26)</f>
        <v>0</v>
      </c>
      <c r="W24" s="133">
        <f>IF(SER_hh_tesh!W24=0,0,SER_hh_tesh!W24/SER_summary!W$26)</f>
        <v>0</v>
      </c>
      <c r="DA24" s="157" t="s">
        <v>528</v>
      </c>
    </row>
    <row r="25" spans="1:105" ht="12" customHeight="1" x14ac:dyDescent="0.25">
      <c r="A25" s="132" t="s">
        <v>169</v>
      </c>
      <c r="B25" s="133">
        <f>IF(SER_hh_tesh!B25=0,0,SER_hh_tesh!B25/SER_summary!B$26)</f>
        <v>0</v>
      </c>
      <c r="C25" s="133">
        <f>IF(SER_hh_tesh!C25=0,0,SER_hh_tesh!C25/SER_summary!C$26)</f>
        <v>0</v>
      </c>
      <c r="D25" s="133">
        <f>IF(SER_hh_tesh!D25=0,0,SER_hh_tesh!D25/SER_summary!D$26)</f>
        <v>0</v>
      </c>
      <c r="E25" s="133">
        <f>IF(SER_hh_tesh!E25=0,0,SER_hh_tesh!E25/SER_summary!E$26)</f>
        <v>10.928902438213411</v>
      </c>
      <c r="F25" s="133">
        <f>IF(SER_hh_tesh!F25=0,0,SER_hh_tesh!F25/SER_summary!F$26)</f>
        <v>8.5763003766001038</v>
      </c>
      <c r="G25" s="133">
        <f>IF(SER_hh_tesh!G25=0,0,SER_hh_tesh!G25/SER_summary!G$26)</f>
        <v>7.824929567209848</v>
      </c>
      <c r="H25" s="133">
        <f>IF(SER_hh_tesh!H25=0,0,SER_hh_tesh!H25/SER_summary!H$26)</f>
        <v>7.8551748503649259</v>
      </c>
      <c r="I25" s="133">
        <f>IF(SER_hh_tesh!I25=0,0,SER_hh_tesh!I25/SER_summary!I$26)</f>
        <v>7.7645978527685759</v>
      </c>
      <c r="J25" s="133">
        <f>IF(SER_hh_tesh!J25=0,0,SER_hh_tesh!J25/SER_summary!J$26)</f>
        <v>7.8285030383583587</v>
      </c>
      <c r="K25" s="133">
        <f>IF(SER_hh_tesh!K25=0,0,SER_hh_tesh!K25/SER_summary!K$26)</f>
        <v>7.8592042502583892</v>
      </c>
      <c r="L25" s="133">
        <f>IF(SER_hh_tesh!L25=0,0,SER_hh_tesh!L25/SER_summary!L$26)</f>
        <v>7.8426824740017302</v>
      </c>
      <c r="M25" s="133">
        <f>IF(SER_hh_tesh!M25=0,0,SER_hh_tesh!M25/SER_summary!M$26)</f>
        <v>8.1688958576205142</v>
      </c>
      <c r="N25" s="133">
        <f>IF(SER_hh_tesh!N25=0,0,SER_hh_tesh!N25/SER_summary!N$26)</f>
        <v>8.7275161812767887</v>
      </c>
      <c r="O25" s="133">
        <f>IF(SER_hh_tesh!O25=0,0,SER_hh_tesh!O25/SER_summary!O$26)</f>
        <v>6.8310801809574277</v>
      </c>
      <c r="P25" s="133">
        <f>IF(SER_hh_tesh!P25=0,0,SER_hh_tesh!P25/SER_summary!P$26)</f>
        <v>7.726627523254189</v>
      </c>
      <c r="Q25" s="133">
        <f>IF(SER_hh_tesh!Q25=0,0,SER_hh_tesh!Q25/SER_summary!Q$26)</f>
        <v>8.3192443923534469</v>
      </c>
      <c r="R25" s="133">
        <f>IF(SER_hh_tesh!R25=0,0,SER_hh_tesh!R25/SER_summary!R$26)</f>
        <v>7.3101101513969526</v>
      </c>
      <c r="S25" s="133">
        <f>IF(SER_hh_tesh!S25=0,0,SER_hh_tesh!S25/SER_summary!S$26)</f>
        <v>7.704234348183598</v>
      </c>
      <c r="T25" s="133">
        <f>IF(SER_hh_tesh!T25=0,0,SER_hh_tesh!T25/SER_summary!T$26)</f>
        <v>7.8291677223538692</v>
      </c>
      <c r="U25" s="133">
        <f>IF(SER_hh_tesh!U25=0,0,SER_hh_tesh!U25/SER_summary!U$26)</f>
        <v>7.6904003914614645</v>
      </c>
      <c r="V25" s="133">
        <f>IF(SER_hh_tesh!V25=0,0,SER_hh_tesh!V25/SER_summary!V$26)</f>
        <v>6.5874085214859273</v>
      </c>
      <c r="W25" s="133">
        <f>IF(SER_hh_tesh!W25=0,0,SER_hh_tesh!W25/SER_summary!W$26)</f>
        <v>7.1605371897392924</v>
      </c>
      <c r="DA25" s="157" t="s">
        <v>529</v>
      </c>
    </row>
    <row r="26" spans="1:105" ht="12" customHeight="1" x14ac:dyDescent="0.25">
      <c r="A26" s="132" t="s">
        <v>24</v>
      </c>
      <c r="B26" s="65">
        <f>IF(SER_hh_tesh!B26=0,0,SER_hh_tesh!B26/SER_summary!B$26)</f>
        <v>7.721029295392503</v>
      </c>
      <c r="C26" s="65">
        <f>IF(SER_hh_tesh!C26=0,0,SER_hh_tesh!C26/SER_summary!C$26)</f>
        <v>7.5406037835863868</v>
      </c>
      <c r="D26" s="65">
        <f>IF(SER_hh_tesh!D26=0,0,SER_hh_tesh!D26/SER_summary!D$26)</f>
        <v>7.5303570582100203</v>
      </c>
      <c r="E26" s="65">
        <f>IF(SER_hh_tesh!E26=0,0,SER_hh_tesh!E26/SER_summary!E$26)</f>
        <v>6.5303796660949809</v>
      </c>
      <c r="F26" s="65">
        <f>IF(SER_hh_tesh!F26=0,0,SER_hh_tesh!F26/SER_summary!F$26)</f>
        <v>7.3899635529251215</v>
      </c>
      <c r="G26" s="65">
        <f>IF(SER_hh_tesh!G26=0,0,SER_hh_tesh!G26/SER_summary!G$26)</f>
        <v>7.6199166251710695</v>
      </c>
      <c r="H26" s="65">
        <f>IF(SER_hh_tesh!H26=0,0,SER_hh_tesh!H26/SER_summary!H$26)</f>
        <v>7.4177378286991145</v>
      </c>
      <c r="I26" s="65">
        <f>IF(SER_hh_tesh!I26=0,0,SER_hh_tesh!I26/SER_summary!I$26)</f>
        <v>7.4701425926638994</v>
      </c>
      <c r="J26" s="65">
        <f>IF(SER_hh_tesh!J26=0,0,SER_hh_tesh!J26/SER_summary!J$26)</f>
        <v>7.6736675940836117</v>
      </c>
      <c r="K26" s="65">
        <f>IF(SER_hh_tesh!K26=0,0,SER_hh_tesh!K26/SER_summary!K$26)</f>
        <v>7.8682176532558774</v>
      </c>
      <c r="L26" s="65">
        <f>IF(SER_hh_tesh!L26=0,0,SER_hh_tesh!L26/SER_summary!L$26)</f>
        <v>7.7626942209167922</v>
      </c>
      <c r="M26" s="65">
        <f>IF(SER_hh_tesh!M26=0,0,SER_hh_tesh!M26/SER_summary!M$26)</f>
        <v>7.1906505680794206</v>
      </c>
      <c r="N26" s="65">
        <f>IF(SER_hh_tesh!N26=0,0,SER_hh_tesh!N26/SER_summary!N$26)</f>
        <v>7.6017690086823606</v>
      </c>
      <c r="O26" s="65">
        <f>IF(SER_hh_tesh!O26=0,0,SER_hh_tesh!O26/SER_summary!O$26)</f>
        <v>7.6587546682323451</v>
      </c>
      <c r="P26" s="65">
        <f>IF(SER_hh_tesh!P26=0,0,SER_hh_tesh!P26/SER_summary!P$26)</f>
        <v>7.4991161097825412</v>
      </c>
      <c r="Q26" s="65">
        <f>IF(SER_hh_tesh!Q26=0,0,SER_hh_tesh!Q26/SER_summary!Q$26)</f>
        <v>7.5342817537774689</v>
      </c>
      <c r="R26" s="65">
        <f>IF(SER_hh_tesh!R26=0,0,SER_hh_tesh!R26/SER_summary!R$26)</f>
        <v>8.0675365877959901</v>
      </c>
      <c r="S26" s="65">
        <f>IF(SER_hh_tesh!S26=0,0,SER_hh_tesh!S26/SER_summary!S$26)</f>
        <v>7.9117671531682232</v>
      </c>
      <c r="T26" s="65">
        <f>IF(SER_hh_tesh!T26=0,0,SER_hh_tesh!T26/SER_summary!T$26)</f>
        <v>7.5420946849830512</v>
      </c>
      <c r="U26" s="65">
        <f>IF(SER_hh_tesh!U26=0,0,SER_hh_tesh!U26/SER_summary!U$26)</f>
        <v>7.7470078839158667</v>
      </c>
      <c r="V26" s="65">
        <f>IF(SER_hh_tesh!V26=0,0,SER_hh_tesh!V26/SER_summary!V$26)</f>
        <v>5.7619741153718902</v>
      </c>
      <c r="W26" s="65">
        <f>IF(SER_hh_tesh!W26=0,0,SER_hh_tesh!W26/SER_summary!W$26)</f>
        <v>6.7977111290930443</v>
      </c>
      <c r="DA26" s="109" t="s">
        <v>530</v>
      </c>
    </row>
    <row r="27" spans="1:105" ht="12" customHeight="1" x14ac:dyDescent="0.25">
      <c r="A27" s="145" t="s">
        <v>86</v>
      </c>
      <c r="B27" s="146">
        <f>IF(SER_hh_tesh!B27=0,0,SER_hh_tesh!B27/SER_summary!B$26)</f>
        <v>5.5741095700715775E-2</v>
      </c>
      <c r="C27" s="146">
        <f>IF(SER_hh_tesh!C27=0,0,SER_hh_tesh!C27/SER_summary!C$26)</f>
        <v>5.3953546618554289E-2</v>
      </c>
      <c r="D27" s="146">
        <f>IF(SER_hh_tesh!D27=0,0,SER_hh_tesh!D27/SER_summary!D$26)</f>
        <v>5.9466311734533484E-2</v>
      </c>
      <c r="E27" s="146">
        <f>IF(SER_hh_tesh!E27=0,0,SER_hh_tesh!E27/SER_summary!E$26)</f>
        <v>6.3260133596469273E-2</v>
      </c>
      <c r="F27" s="146">
        <f>IF(SER_hh_tesh!F27=0,0,SER_hh_tesh!F27/SER_summary!F$26)</f>
        <v>5.846575087344752E-2</v>
      </c>
      <c r="G27" s="146">
        <f>IF(SER_hh_tesh!G27=0,0,SER_hh_tesh!G27/SER_summary!G$26)</f>
        <v>6.5379498060296887E-2</v>
      </c>
      <c r="H27" s="146">
        <f>IF(SER_hh_tesh!H27=0,0,SER_hh_tesh!H27/SER_summary!H$26)</f>
        <v>6.9840591814174041E-2</v>
      </c>
      <c r="I27" s="146">
        <f>IF(SER_hh_tesh!I27=0,0,SER_hh_tesh!I27/SER_summary!I$26)</f>
        <v>7.3557649691728622E-2</v>
      </c>
      <c r="J27" s="146">
        <f>IF(SER_hh_tesh!J27=0,0,SER_hh_tesh!J27/SER_summary!J$26)</f>
        <v>7.8465709997159613E-2</v>
      </c>
      <c r="K27" s="146">
        <f>IF(SER_hh_tesh!K27=0,0,SER_hh_tesh!K27/SER_summary!K$26)</f>
        <v>8.77169627803015E-2</v>
      </c>
      <c r="L27" s="146">
        <f>IF(SER_hh_tesh!L27=0,0,SER_hh_tesh!L27/SER_summary!L$26)</f>
        <v>8.879571829542228E-2</v>
      </c>
      <c r="M27" s="146">
        <f>IF(SER_hh_tesh!M27=0,0,SER_hh_tesh!M27/SER_summary!M$26)</f>
        <v>9.6691026079789771E-2</v>
      </c>
      <c r="N27" s="146">
        <f>IF(SER_hh_tesh!N27=0,0,SER_hh_tesh!N27/SER_summary!N$26)</f>
        <v>9.5834605027177611E-2</v>
      </c>
      <c r="O27" s="146">
        <f>IF(SER_hh_tesh!O27=0,0,SER_hh_tesh!O27/SER_summary!O$26)</f>
        <v>9.2973277190362358E-2</v>
      </c>
      <c r="P27" s="146">
        <f>IF(SER_hh_tesh!P27=0,0,SER_hh_tesh!P27/SER_summary!P$26)</f>
        <v>9.6419847125465391E-2</v>
      </c>
      <c r="Q27" s="146">
        <f>IF(SER_hh_tesh!Q27=0,0,SER_hh_tesh!Q27/SER_summary!Q$26)</f>
        <v>9.9654424045521744E-2</v>
      </c>
      <c r="R27" s="146">
        <f>IF(SER_hh_tesh!R27=0,0,SER_hh_tesh!R27/SER_summary!R$26)</f>
        <v>9.6622557360793421E-2</v>
      </c>
      <c r="S27" s="146">
        <f>IF(SER_hh_tesh!S27=0,0,SER_hh_tesh!S27/SER_summary!S$26)</f>
        <v>9.6269993138754201E-2</v>
      </c>
      <c r="T27" s="146">
        <f>IF(SER_hh_tesh!T27=0,0,SER_hh_tesh!T27/SER_summary!T$26)</f>
        <v>0.106784252349626</v>
      </c>
      <c r="U27" s="146">
        <f>IF(SER_hh_tesh!U27=0,0,SER_hh_tesh!U27/SER_summary!U$26)</f>
        <v>0.10055038446788221</v>
      </c>
      <c r="V27" s="146">
        <f>IF(SER_hh_tesh!V27=0,0,SER_hh_tesh!V27/SER_summary!V$26)</f>
        <v>0.1039982892546317</v>
      </c>
      <c r="W27" s="146">
        <f>IF(SER_hh_tesh!W27=0,0,SER_hh_tesh!W27/SER_summary!W$26)</f>
        <v>9.8125269916654281E-2</v>
      </c>
      <c r="DA27" s="159" t="s">
        <v>531</v>
      </c>
    </row>
    <row r="28" spans="1:105" ht="12" customHeight="1" x14ac:dyDescent="0.25">
      <c r="A28" s="78" t="s">
        <v>85</v>
      </c>
      <c r="B28" s="147">
        <f>IF(SER_hh_tesh!B28=0,0,SER_hh_tesh!B28/SER_summary!B$26)</f>
        <v>4.4174688480587507</v>
      </c>
      <c r="C28" s="147">
        <f>IF(SER_hh_tesh!C28=0,0,SER_hh_tesh!C28/SER_summary!C$26)</f>
        <v>4.4971149903423084</v>
      </c>
      <c r="D28" s="147">
        <f>IF(SER_hh_tesh!D28=0,0,SER_hh_tesh!D28/SER_summary!D$26)</f>
        <v>4.3946766668596116</v>
      </c>
      <c r="E28" s="147">
        <f>IF(SER_hh_tesh!E28=0,0,SER_hh_tesh!E28/SER_summary!E$26)</f>
        <v>4.499165086020283</v>
      </c>
      <c r="F28" s="147">
        <f>IF(SER_hh_tesh!F28=0,0,SER_hh_tesh!F28/SER_summary!F$26)</f>
        <v>4.2238123525922546</v>
      </c>
      <c r="G28" s="147">
        <f>IF(SER_hh_tesh!G28=0,0,SER_hh_tesh!G28/SER_summary!G$26)</f>
        <v>4.2752547726844652</v>
      </c>
      <c r="H28" s="147">
        <f>IF(SER_hh_tesh!H28=0,0,SER_hh_tesh!H28/SER_summary!H$26)</f>
        <v>4.3807382823461856</v>
      </c>
      <c r="I28" s="147">
        <f>IF(SER_hh_tesh!I28=0,0,SER_hh_tesh!I28/SER_summary!I$26)</f>
        <v>3.9435328011557624</v>
      </c>
      <c r="J28" s="147">
        <f>IF(SER_hh_tesh!J28=0,0,SER_hh_tesh!J28/SER_summary!J$26)</f>
        <v>4.3749621033426651</v>
      </c>
      <c r="K28" s="147">
        <f>IF(SER_hh_tesh!K28=0,0,SER_hh_tesh!K28/SER_summary!K$26)</f>
        <v>4.3836709408609522</v>
      </c>
      <c r="L28" s="147">
        <f>IF(SER_hh_tesh!L28=0,0,SER_hh_tesh!L28/SER_summary!L$26)</f>
        <v>4.3573644562653477</v>
      </c>
      <c r="M28" s="147">
        <f>IF(SER_hh_tesh!M28=0,0,SER_hh_tesh!M28/SER_summary!M$26)</f>
        <v>4.1752291714538483</v>
      </c>
      <c r="N28" s="147">
        <f>IF(SER_hh_tesh!N28=0,0,SER_hh_tesh!N28/SER_summary!N$26)</f>
        <v>4.2049257773143207</v>
      </c>
      <c r="O28" s="147">
        <f>IF(SER_hh_tesh!O28=0,0,SER_hh_tesh!O28/SER_summary!O$26)</f>
        <v>3.9673512570742169</v>
      </c>
      <c r="P28" s="147">
        <f>IF(SER_hh_tesh!P28=0,0,SER_hh_tesh!P28/SER_summary!P$26)</f>
        <v>4.5625405977608331</v>
      </c>
      <c r="Q28" s="147">
        <f>IF(SER_hh_tesh!Q28=0,0,SER_hh_tesh!Q28/SER_summary!Q$26)</f>
        <v>4.5667751176061699</v>
      </c>
      <c r="R28" s="147">
        <f>IF(SER_hh_tesh!R28=0,0,SER_hh_tesh!R28/SER_summary!R$26)</f>
        <v>4.4558783342832227</v>
      </c>
      <c r="S28" s="147">
        <f>IF(SER_hh_tesh!S28=0,0,SER_hh_tesh!S28/SER_summary!S$26)</f>
        <v>4.2519586048698947</v>
      </c>
      <c r="T28" s="147">
        <f>IF(SER_hh_tesh!T28=0,0,SER_hh_tesh!T28/SER_summary!T$26)</f>
        <v>4.4942511923469413</v>
      </c>
      <c r="U28" s="147">
        <f>IF(SER_hh_tesh!U28=0,0,SER_hh_tesh!U28/SER_summary!U$26)</f>
        <v>4.3891487694185933</v>
      </c>
      <c r="V28" s="147">
        <f>IF(SER_hh_tesh!V28=0,0,SER_hh_tesh!V28/SER_summary!V$26)</f>
        <v>4.0606243069718069</v>
      </c>
      <c r="W28" s="147">
        <f>IF(SER_hh_tesh!W28=0,0,SER_hh_tesh!W28/SER_summary!W$26)</f>
        <v>3.8444357146086321</v>
      </c>
      <c r="DA28" s="160"/>
    </row>
    <row r="29" spans="1:105" ht="12.95" customHeight="1" x14ac:dyDescent="0.25">
      <c r="A29" s="130" t="s">
        <v>34</v>
      </c>
      <c r="B29" s="131">
        <f>IF(SER_hh_tesh!B29=0,0,SER_hh_tesh!B29/SER_summary!B$26)</f>
        <v>7.7274699691235345</v>
      </c>
      <c r="C29" s="131">
        <f>IF(SER_hh_tesh!C29=0,0,SER_hh_tesh!C29/SER_summary!C$26)</f>
        <v>7.77357937978877</v>
      </c>
      <c r="D29" s="131">
        <f>IF(SER_hh_tesh!D29=0,0,SER_hh_tesh!D29/SER_summary!D$26)</f>
        <v>7.8046884227470414</v>
      </c>
      <c r="E29" s="131">
        <f>IF(SER_hh_tesh!E29=0,0,SER_hh_tesh!E29/SER_summary!E$26)</f>
        <v>7.8606271384976605</v>
      </c>
      <c r="F29" s="131">
        <f>IF(SER_hh_tesh!F29=0,0,SER_hh_tesh!F29/SER_summary!F$26)</f>
        <v>7.8425097133472557</v>
      </c>
      <c r="G29" s="131">
        <f>IF(SER_hh_tesh!G29=0,0,SER_hh_tesh!G29/SER_summary!G$26)</f>
        <v>7.9360081356215595</v>
      </c>
      <c r="H29" s="131">
        <f>IF(SER_hh_tesh!H29=0,0,SER_hh_tesh!H29/SER_summary!H$26)</f>
        <v>7.8407871287151529</v>
      </c>
      <c r="I29" s="131">
        <f>IF(SER_hh_tesh!I29=0,0,SER_hh_tesh!I29/SER_summary!I$26)</f>
        <v>7.8242160981573239</v>
      </c>
      <c r="J29" s="131">
        <f>IF(SER_hh_tesh!J29=0,0,SER_hh_tesh!J29/SER_summary!J$26)</f>
        <v>7.8908631827470863</v>
      </c>
      <c r="K29" s="131">
        <f>IF(SER_hh_tesh!K29=0,0,SER_hh_tesh!K29/SER_summary!K$26)</f>
        <v>7.9946696530100176</v>
      </c>
      <c r="L29" s="131">
        <f>IF(SER_hh_tesh!L29=0,0,SER_hh_tesh!L29/SER_summary!L$26)</f>
        <v>7.9970659334618412</v>
      </c>
      <c r="M29" s="131">
        <f>IF(SER_hh_tesh!M29=0,0,SER_hh_tesh!M29/SER_summary!M$26)</f>
        <v>8.0309814587462469</v>
      </c>
      <c r="N29" s="131">
        <f>IF(SER_hh_tesh!N29=0,0,SER_hh_tesh!N29/SER_summary!N$26)</f>
        <v>8.0286402130172174</v>
      </c>
      <c r="O29" s="131">
        <f>IF(SER_hh_tesh!O29=0,0,SER_hh_tesh!O29/SER_summary!O$26)</f>
        <v>8.2148255496304312</v>
      </c>
      <c r="P29" s="131">
        <f>IF(SER_hh_tesh!P29=0,0,SER_hh_tesh!P29/SER_summary!P$26)</f>
        <v>8.2506913980957748</v>
      </c>
      <c r="Q29" s="131">
        <f>IF(SER_hh_tesh!Q29=0,0,SER_hh_tesh!Q29/SER_summary!Q$26)</f>
        <v>8.1181633618220506</v>
      </c>
      <c r="R29" s="131">
        <f>IF(SER_hh_tesh!R29=0,0,SER_hh_tesh!R29/SER_summary!R$26)</f>
        <v>8.1469892135433355</v>
      </c>
      <c r="S29" s="131">
        <f>IF(SER_hh_tesh!S29=0,0,SER_hh_tesh!S29/SER_summary!S$26)</f>
        <v>8.2845681512870186</v>
      </c>
      <c r="T29" s="131">
        <f>IF(SER_hh_tesh!T29=0,0,SER_hh_tesh!T29/SER_summary!T$26)</f>
        <v>8.1101435229421828</v>
      </c>
      <c r="U29" s="131">
        <f>IF(SER_hh_tesh!U29=0,0,SER_hh_tesh!U29/SER_summary!U$26)</f>
        <v>8.1424733553897219</v>
      </c>
      <c r="V29" s="131">
        <f>IF(SER_hh_tesh!V29=0,0,SER_hh_tesh!V29/SER_summary!V$26)</f>
        <v>7.648124699822155</v>
      </c>
      <c r="W29" s="131">
        <f>IF(SER_hh_tesh!W29=0,0,SER_hh_tesh!W29/SER_summary!W$26)</f>
        <v>7.915700939351245</v>
      </c>
      <c r="DA29" s="156" t="s">
        <v>532</v>
      </c>
    </row>
    <row r="30" spans="1:105" ht="12" customHeight="1" x14ac:dyDescent="0.25">
      <c r="A30" s="132" t="s">
        <v>52</v>
      </c>
      <c r="B30" s="133">
        <f>IF(SER_hh_tesh!B30=0,0,SER_hh_tesh!B30/SER_summary!B$26)</f>
        <v>8.2424731059410394</v>
      </c>
      <c r="C30" s="133">
        <f>IF(SER_hh_tesh!C30=0,0,SER_hh_tesh!C30/SER_summary!C$26)</f>
        <v>7.8561055656668843</v>
      </c>
      <c r="D30" s="133">
        <f>IF(SER_hh_tesh!D30=0,0,SER_hh_tesh!D30/SER_summary!D$26)</f>
        <v>5.2469095634344995</v>
      </c>
      <c r="E30" s="133">
        <f>IF(SER_hh_tesh!E30=0,0,SER_hh_tesh!E30/SER_summary!E$26)</f>
        <v>8.9495403373605633</v>
      </c>
      <c r="F30" s="133">
        <f>IF(SER_hh_tesh!F30=0,0,SER_hh_tesh!F30/SER_summary!F$26)</f>
        <v>7.0577923020764697</v>
      </c>
      <c r="G30" s="133">
        <f>IF(SER_hh_tesh!G30=0,0,SER_hh_tesh!G30/SER_summary!G$26)</f>
        <v>10.645433367511901</v>
      </c>
      <c r="H30" s="133">
        <f>IF(SER_hh_tesh!H30=0,0,SER_hh_tesh!H30/SER_summary!H$26)</f>
        <v>7.4418871574615659</v>
      </c>
      <c r="I30" s="133">
        <f>IF(SER_hh_tesh!I30=0,0,SER_hh_tesh!I30/SER_summary!I$26)</f>
        <v>7.0586643955655601</v>
      </c>
      <c r="J30" s="133">
        <f>IF(SER_hh_tesh!J30=0,0,SER_hh_tesh!J30/SER_summary!J$26)</f>
        <v>8.432972411770411</v>
      </c>
      <c r="K30" s="133">
        <f>IF(SER_hh_tesh!K30=0,0,SER_hh_tesh!K30/SER_summary!K$26)</f>
        <v>7.8749869216741208</v>
      </c>
      <c r="L30" s="133">
        <f>IF(SER_hh_tesh!L30=0,0,SER_hh_tesh!L30/SER_summary!L$26)</f>
        <v>6.93379018338078</v>
      </c>
      <c r="M30" s="133">
        <f>IF(SER_hh_tesh!M30=0,0,SER_hh_tesh!M30/SER_summary!M$26)</f>
        <v>6.8973468418265647</v>
      </c>
      <c r="N30" s="133">
        <f>IF(SER_hh_tesh!N30=0,0,SER_hh_tesh!N30/SER_summary!N$26)</f>
        <v>7.4428349649342547</v>
      </c>
      <c r="O30" s="133">
        <f>IF(SER_hh_tesh!O30=0,0,SER_hh_tesh!O30/SER_summary!O$26)</f>
        <v>9.6212317923164346</v>
      </c>
      <c r="P30" s="133">
        <f>IF(SER_hh_tesh!P30=0,0,SER_hh_tesh!P30/SER_summary!P$26)</f>
        <v>8.1893233888921948</v>
      </c>
      <c r="Q30" s="133">
        <f>IF(SER_hh_tesh!Q30=0,0,SER_hh_tesh!Q30/SER_summary!Q$26)</f>
        <v>7.0789172093535635</v>
      </c>
      <c r="R30" s="133">
        <f>IF(SER_hh_tesh!R30=0,0,SER_hh_tesh!R30/SER_summary!R$26)</f>
        <v>10.202505628696715</v>
      </c>
      <c r="S30" s="133">
        <f>IF(SER_hh_tesh!S30=0,0,SER_hh_tesh!S30/SER_summary!S$26)</f>
        <v>7.8066421378402273</v>
      </c>
      <c r="T30" s="133">
        <f>IF(SER_hh_tesh!T30=0,0,SER_hh_tesh!T30/SER_summary!T$26)</f>
        <v>6.3374883946799123</v>
      </c>
      <c r="U30" s="133">
        <f>IF(SER_hh_tesh!U30=0,0,SER_hh_tesh!U30/SER_summary!U$26)</f>
        <v>8.0424936218343799</v>
      </c>
      <c r="V30" s="133">
        <f>IF(SER_hh_tesh!V30=0,0,SER_hh_tesh!V30/SER_summary!V$26)</f>
        <v>8.1505297495244093</v>
      </c>
      <c r="W30" s="133">
        <f>IF(SER_hh_tesh!W30=0,0,SER_hh_tesh!W30/SER_summary!W$26)</f>
        <v>7.2719607223999176</v>
      </c>
      <c r="DA30" s="157" t="s">
        <v>533</v>
      </c>
    </row>
    <row r="31" spans="1:105" ht="12" customHeight="1" x14ac:dyDescent="0.25">
      <c r="A31" s="132" t="s">
        <v>153</v>
      </c>
      <c r="B31" s="133">
        <f>IF(SER_hh_tesh!B31=0,0,SER_hh_tesh!B31/SER_summary!B$26)</f>
        <v>7.805455451792386</v>
      </c>
      <c r="C31" s="133">
        <f>IF(SER_hh_tesh!C31=0,0,SER_hh_tesh!C31/SER_summary!C$26)</f>
        <v>7.6472327390779045</v>
      </c>
      <c r="D31" s="133">
        <f>IF(SER_hh_tesh!D31=0,0,SER_hh_tesh!D31/SER_summary!D$26)</f>
        <v>7.9725780829635307</v>
      </c>
      <c r="E31" s="133">
        <f>IF(SER_hh_tesh!E31=0,0,SER_hh_tesh!E31/SER_summary!E$26)</f>
        <v>7.9025606570839164</v>
      </c>
      <c r="F31" s="133">
        <f>IF(SER_hh_tesh!F31=0,0,SER_hh_tesh!F31/SER_summary!F$26)</f>
        <v>8.0146784092247287</v>
      </c>
      <c r="G31" s="133">
        <f>IF(SER_hh_tesh!G31=0,0,SER_hh_tesh!G31/SER_summary!G$26)</f>
        <v>7.769366342692047</v>
      </c>
      <c r="H31" s="133">
        <f>IF(SER_hh_tesh!H31=0,0,SER_hh_tesh!H31/SER_summary!H$26)</f>
        <v>7.9353118821369488</v>
      </c>
      <c r="I31" s="133">
        <f>IF(SER_hh_tesh!I31=0,0,SER_hh_tesh!I31/SER_summary!I$26)</f>
        <v>7.7875181360662955</v>
      </c>
      <c r="J31" s="133">
        <f>IF(SER_hh_tesh!J31=0,0,SER_hh_tesh!J31/SER_summary!J$26)</f>
        <v>7.907585743950138</v>
      </c>
      <c r="K31" s="133">
        <f>IF(SER_hh_tesh!K31=0,0,SER_hh_tesh!K31/SER_summary!K$26)</f>
        <v>8.0416241819714287</v>
      </c>
      <c r="L31" s="133">
        <f>IF(SER_hh_tesh!L31=0,0,SER_hh_tesh!L31/SER_summary!L$26)</f>
        <v>7.966256957663262</v>
      </c>
      <c r="M31" s="133">
        <f>IF(SER_hh_tesh!M31=0,0,SER_hh_tesh!M31/SER_summary!M$26)</f>
        <v>7.8869093698065003</v>
      </c>
      <c r="N31" s="133">
        <f>IF(SER_hh_tesh!N31=0,0,SER_hh_tesh!N31/SER_summary!N$26)</f>
        <v>7.7373366757159756</v>
      </c>
      <c r="O31" s="133">
        <f>IF(SER_hh_tesh!O31=0,0,SER_hh_tesh!O31/SER_summary!O$26)</f>
        <v>7.5034328460951514</v>
      </c>
      <c r="P31" s="133">
        <f>IF(SER_hh_tesh!P31=0,0,SER_hh_tesh!P31/SER_summary!P$26)</f>
        <v>9.1343484706816511</v>
      </c>
      <c r="Q31" s="133">
        <f>IF(SER_hh_tesh!Q31=0,0,SER_hh_tesh!Q31/SER_summary!Q$26)</f>
        <v>8.2620502571757761</v>
      </c>
      <c r="R31" s="133">
        <f>IF(SER_hh_tesh!R31=0,0,SER_hh_tesh!R31/SER_summary!R$26)</f>
        <v>7.7266247570333757</v>
      </c>
      <c r="S31" s="133">
        <f>IF(SER_hh_tesh!S31=0,0,SER_hh_tesh!S31/SER_summary!S$26)</f>
        <v>7.9154654261073105</v>
      </c>
      <c r="T31" s="133">
        <f>IF(SER_hh_tesh!T31=0,0,SER_hh_tesh!T31/SER_summary!T$26)</f>
        <v>8.3867897004407972</v>
      </c>
      <c r="U31" s="133">
        <f>IF(SER_hh_tesh!U31=0,0,SER_hh_tesh!U31/SER_summary!U$26)</f>
        <v>8.7683288216529469</v>
      </c>
      <c r="V31" s="133">
        <f>IF(SER_hh_tesh!V31=0,0,SER_hh_tesh!V31/SER_summary!V$26)</f>
        <v>7.2129447644204943</v>
      </c>
      <c r="W31" s="133">
        <f>IF(SER_hh_tesh!W31=0,0,SER_hh_tesh!W31/SER_summary!W$26)</f>
        <v>7.1981854530416172</v>
      </c>
      <c r="DA31" s="157" t="s">
        <v>534</v>
      </c>
    </row>
    <row r="32" spans="1:105" ht="12" customHeight="1" x14ac:dyDescent="0.25">
      <c r="A32" s="132" t="s">
        <v>128</v>
      </c>
      <c r="B32" s="133">
        <f>IF(SER_hh_tesh!B32=0,0,SER_hh_tesh!B32/SER_summary!B$26)</f>
        <v>0</v>
      </c>
      <c r="C32" s="133">
        <f>IF(SER_hh_tesh!C32=0,0,SER_hh_tesh!C32/SER_summary!C$26)</f>
        <v>0</v>
      </c>
      <c r="D32" s="133">
        <f>IF(SER_hh_tesh!D32=0,0,SER_hh_tesh!D32/SER_summary!D$26)</f>
        <v>0</v>
      </c>
      <c r="E32" s="133">
        <f>IF(SER_hh_tesh!E32=0,0,SER_hh_tesh!E32/SER_summary!E$26)</f>
        <v>11.039084115807462</v>
      </c>
      <c r="F32" s="133">
        <f>IF(SER_hh_tesh!F32=0,0,SER_hh_tesh!F32/SER_summary!F$26)</f>
        <v>8.3913949828580243</v>
      </c>
      <c r="G32" s="133">
        <f>IF(SER_hh_tesh!G32=0,0,SER_hh_tesh!G32/SER_summary!G$26)</f>
        <v>8.1517118096488144</v>
      </c>
      <c r="H32" s="133">
        <f>IF(SER_hh_tesh!H32=0,0,SER_hh_tesh!H32/SER_summary!H$26)</f>
        <v>7.9493254438950212</v>
      </c>
      <c r="I32" s="133">
        <f>IF(SER_hh_tesh!I32=0,0,SER_hh_tesh!I32/SER_summary!I$26)</f>
        <v>7.6988533034362412</v>
      </c>
      <c r="J32" s="133">
        <f>IF(SER_hh_tesh!J32=0,0,SER_hh_tesh!J32/SER_summary!J$26)</f>
        <v>7.3372421253761884</v>
      </c>
      <c r="K32" s="133">
        <f>IF(SER_hh_tesh!K32=0,0,SER_hh_tesh!K32/SER_summary!K$26)</f>
        <v>8.1886736857061457</v>
      </c>
      <c r="L32" s="133">
        <f>IF(SER_hh_tesh!L32=0,0,SER_hh_tesh!L32/SER_summary!L$26)</f>
        <v>8.2736352981408441</v>
      </c>
      <c r="M32" s="133">
        <f>IF(SER_hh_tesh!M32=0,0,SER_hh_tesh!M32/SER_summary!M$26)</f>
        <v>7.8951960260019503</v>
      </c>
      <c r="N32" s="133">
        <f>IF(SER_hh_tesh!N32=0,0,SER_hh_tesh!N32/SER_summary!N$26)</f>
        <v>8.2404472260995334</v>
      </c>
      <c r="O32" s="133">
        <f>IF(SER_hh_tesh!O32=0,0,SER_hh_tesh!O32/SER_summary!O$26)</f>
        <v>8.2617819490875029</v>
      </c>
      <c r="P32" s="133">
        <f>IF(SER_hh_tesh!P32=0,0,SER_hh_tesh!P32/SER_summary!P$26)</f>
        <v>8.272774316309345</v>
      </c>
      <c r="Q32" s="133">
        <f>IF(SER_hh_tesh!Q32=0,0,SER_hh_tesh!Q32/SER_summary!Q$26)</f>
        <v>8.3951244348858989</v>
      </c>
      <c r="R32" s="133">
        <f>IF(SER_hh_tesh!R32=0,0,SER_hh_tesh!R32/SER_summary!R$26)</f>
        <v>7.9700089097759568</v>
      </c>
      <c r="S32" s="133">
        <f>IF(SER_hh_tesh!S32=0,0,SER_hh_tesh!S32/SER_summary!S$26)</f>
        <v>8.2049969641407312</v>
      </c>
      <c r="T32" s="133">
        <f>IF(SER_hh_tesh!T32=0,0,SER_hh_tesh!T32/SER_summary!T$26)</f>
        <v>8.5213679985253528</v>
      </c>
      <c r="U32" s="133">
        <f>IF(SER_hh_tesh!U32=0,0,SER_hh_tesh!U32/SER_summary!U$26)</f>
        <v>8.4967746661603201</v>
      </c>
      <c r="V32" s="133">
        <f>IF(SER_hh_tesh!V32=0,0,SER_hh_tesh!V32/SER_summary!V$26)</f>
        <v>7.1651848604994939</v>
      </c>
      <c r="W32" s="133">
        <f>IF(SER_hh_tesh!W32=0,0,SER_hh_tesh!W32/SER_summary!W$26)</f>
        <v>7.806497179789937</v>
      </c>
      <c r="DA32" s="157" t="s">
        <v>535</v>
      </c>
    </row>
    <row r="33" spans="1:105" ht="12" customHeight="1" x14ac:dyDescent="0.25">
      <c r="A33" s="62" t="s">
        <v>24</v>
      </c>
      <c r="B33" s="68">
        <f>IF(SER_hh_tesh!B33=0,0,SER_hh_tesh!B33/SER_summary!B$26)</f>
        <v>7.5253878430257064</v>
      </c>
      <c r="C33" s="68">
        <f>IF(SER_hh_tesh!C33=0,0,SER_hh_tesh!C33/SER_summary!C$26)</f>
        <v>7.9757876391473355</v>
      </c>
      <c r="D33" s="68">
        <f>IF(SER_hh_tesh!D33=0,0,SER_hh_tesh!D33/SER_summary!D$26)</f>
        <v>7.9191559975252677</v>
      </c>
      <c r="E33" s="68">
        <f>IF(SER_hh_tesh!E33=0,0,SER_hh_tesh!E33/SER_summary!E$26)</f>
        <v>7.5351123506549555</v>
      </c>
      <c r="F33" s="68">
        <f>IF(SER_hh_tesh!F33=0,0,SER_hh_tesh!F33/SER_summary!F$26)</f>
        <v>7.7337485967095079</v>
      </c>
      <c r="G33" s="68">
        <f>IF(SER_hh_tesh!G33=0,0,SER_hh_tesh!G33/SER_summary!G$26)</f>
        <v>7.4946649181479321</v>
      </c>
      <c r="H33" s="68">
        <f>IF(SER_hh_tesh!H33=0,0,SER_hh_tesh!H33/SER_summary!H$26)</f>
        <v>7.7896328658536964</v>
      </c>
      <c r="I33" s="68">
        <f>IF(SER_hh_tesh!I33=0,0,SER_hh_tesh!I33/SER_summary!I$26)</f>
        <v>8.048209568719102</v>
      </c>
      <c r="J33" s="68">
        <f>IF(SER_hh_tesh!J33=0,0,SER_hh_tesh!J33/SER_summary!J$26)</f>
        <v>7.7626960694606826</v>
      </c>
      <c r="K33" s="68">
        <f>IF(SER_hh_tesh!K33=0,0,SER_hh_tesh!K33/SER_summary!K$26)</f>
        <v>7.9574725394120671</v>
      </c>
      <c r="L33" s="68">
        <f>IF(SER_hh_tesh!L33=0,0,SER_hh_tesh!L33/SER_summary!L$26)</f>
        <v>8.2140787623656042</v>
      </c>
      <c r="M33" s="68">
        <f>IF(SER_hh_tesh!M33=0,0,SER_hh_tesh!M33/SER_summary!M$26)</f>
        <v>8.3714631757361353</v>
      </c>
      <c r="N33" s="68">
        <f>IF(SER_hh_tesh!N33=0,0,SER_hh_tesh!N33/SER_summary!N$26)</f>
        <v>8.4418985088451777</v>
      </c>
      <c r="O33" s="68">
        <f>IF(SER_hh_tesh!O33=0,0,SER_hh_tesh!O33/SER_summary!O$26)</f>
        <v>8.79442748167099</v>
      </c>
      <c r="P33" s="68">
        <f>IF(SER_hh_tesh!P33=0,0,SER_hh_tesh!P33/SER_summary!P$26)</f>
        <v>6.9659817770902448</v>
      </c>
      <c r="Q33" s="68">
        <f>IF(SER_hh_tesh!Q33=0,0,SER_hh_tesh!Q33/SER_summary!Q$26)</f>
        <v>8.0935832715628901</v>
      </c>
      <c r="R33" s="68">
        <f>IF(SER_hh_tesh!R33=0,0,SER_hh_tesh!R33/SER_summary!R$26)</f>
        <v>8.458045809656463</v>
      </c>
      <c r="S33" s="68">
        <f>IF(SER_hh_tesh!S33=0,0,SER_hh_tesh!S33/SER_summary!S$26)</f>
        <v>9.0267836028277646</v>
      </c>
      <c r="T33" s="68">
        <f>IF(SER_hh_tesh!T33=0,0,SER_hh_tesh!T33/SER_summary!T$26)</f>
        <v>7.751952954890899</v>
      </c>
      <c r="U33" s="68">
        <f>IF(SER_hh_tesh!U33=0,0,SER_hh_tesh!U33/SER_summary!U$26)</f>
        <v>6.6540940879355848</v>
      </c>
      <c r="V33" s="68">
        <f>IF(SER_hh_tesh!V33=0,0,SER_hh_tesh!V33/SER_summary!V$26)</f>
        <v>8.6461449772297669</v>
      </c>
      <c r="W33" s="68">
        <f>IF(SER_hh_tesh!W33=0,0,SER_hh_tesh!W33/SER_summary!W$26)</f>
        <v>9.7077353313977603</v>
      </c>
      <c r="DA33" s="111" t="s">
        <v>536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theme="6" tint="0.39997558519241921"/>
    <pageSetUpPr fitToPage="1"/>
  </sheetPr>
  <dimension ref="A1:DA33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2" customHeight="1" x14ac:dyDescent="0.25"/>
  <cols>
    <col min="1" max="1" width="40.7109375" style="1" customWidth="1"/>
    <col min="2" max="23" width="10.7109375" style="1" customWidth="1"/>
    <col min="24" max="103" width="9.140625" style="1" hidden="1" customWidth="1"/>
    <col min="104" max="104" width="2.7109375" style="1" customWidth="1"/>
    <col min="105" max="105" width="10.7109375" style="118" customWidth="1"/>
    <col min="106" max="16384" width="9.140625" style="1"/>
  </cols>
  <sheetData>
    <row r="1" spans="1:105" ht="12.95" customHeight="1" x14ac:dyDescent="0.25">
      <c r="A1" s="28" t="s">
        <v>537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156</v>
      </c>
    </row>
    <row r="2" spans="1:105" s="2" customFormat="1" ht="12" customHeight="1" x14ac:dyDescent="0.25">
      <c r="DA2" s="7"/>
    </row>
    <row r="3" spans="1:105" ht="12.95" customHeight="1" x14ac:dyDescent="0.25">
      <c r="A3" s="124" t="s">
        <v>92</v>
      </c>
      <c r="B3" s="126">
        <f>IF(SER_hh_emih!B3=0,0,SER_hh_emih!B3/SER_summary!B$26)</f>
        <v>17.820749675331843</v>
      </c>
      <c r="C3" s="126">
        <f>IF(SER_hh_emih!C3=0,0,SER_hh_emih!C3/SER_summary!C$26)</f>
        <v>19.176933028589698</v>
      </c>
      <c r="D3" s="126">
        <f>IF(SER_hh_emih!D3=0,0,SER_hh_emih!D3/SER_summary!D$26)</f>
        <v>17.865459738847203</v>
      </c>
      <c r="E3" s="126">
        <f>IF(SER_hh_emih!E3=0,0,SER_hh_emih!E3/SER_summary!E$26)</f>
        <v>17.287140953227784</v>
      </c>
      <c r="F3" s="126">
        <f>IF(SER_hh_emih!F3=0,0,SER_hh_emih!F3/SER_summary!F$26)</f>
        <v>16.235154193792962</v>
      </c>
      <c r="G3" s="126">
        <f>IF(SER_hh_emih!G3=0,0,SER_hh_emih!G3/SER_summary!G$26)</f>
        <v>15.763743263725901</v>
      </c>
      <c r="H3" s="126">
        <f>IF(SER_hh_emih!H3=0,0,SER_hh_emih!H3/SER_summary!H$26)</f>
        <v>17.428008934496074</v>
      </c>
      <c r="I3" s="126">
        <f>IF(SER_hh_emih!I3=0,0,SER_hh_emih!I3/SER_summary!I$26)</f>
        <v>13.068600110317101</v>
      </c>
      <c r="J3" s="126">
        <f>IF(SER_hh_emih!J3=0,0,SER_hh_emih!J3/SER_summary!J$26)</f>
        <v>15.036578768331276</v>
      </c>
      <c r="K3" s="126">
        <f>IF(SER_hh_emih!K3=0,0,SER_hh_emih!K3/SER_summary!K$26)</f>
        <v>13.858981644767281</v>
      </c>
      <c r="L3" s="126">
        <f>IF(SER_hh_emih!L3=0,0,SER_hh_emih!L3/SER_summary!L$26)</f>
        <v>13.838378181212205</v>
      </c>
      <c r="M3" s="126">
        <f>IF(SER_hh_emih!M3=0,0,SER_hh_emih!M3/SER_summary!M$26)</f>
        <v>12.452930210310333</v>
      </c>
      <c r="N3" s="126">
        <f>IF(SER_hh_emih!N3=0,0,SER_hh_emih!N3/SER_summary!N$26)</f>
        <v>12.863037801217864</v>
      </c>
      <c r="O3" s="126">
        <f>IF(SER_hh_emih!O3=0,0,SER_hh_emih!O3/SER_summary!O$26)</f>
        <v>14.343827161113337</v>
      </c>
      <c r="P3" s="126">
        <f>IF(SER_hh_emih!P3=0,0,SER_hh_emih!P3/SER_summary!P$26)</f>
        <v>13.055037802861911</v>
      </c>
      <c r="Q3" s="126">
        <f>IF(SER_hh_emih!Q3=0,0,SER_hh_emih!Q3/SER_summary!Q$26)</f>
        <v>13.318831947310004</v>
      </c>
      <c r="R3" s="126">
        <f>IF(SER_hh_emih!R3=0,0,SER_hh_emih!R3/SER_summary!R$26)</f>
        <v>12.940623935589775</v>
      </c>
      <c r="S3" s="126">
        <f>IF(SER_hh_emih!S3=0,0,SER_hh_emih!S3/SER_summary!S$26)</f>
        <v>12.798919889978768</v>
      </c>
      <c r="T3" s="126">
        <f>IF(SER_hh_emih!T3=0,0,SER_hh_emih!T3/SER_summary!T$26)</f>
        <v>9.9610611018262905</v>
      </c>
      <c r="U3" s="126">
        <f>IF(SER_hh_emih!U3=0,0,SER_hh_emih!U3/SER_summary!U$26)</f>
        <v>9.3108451336141762</v>
      </c>
      <c r="V3" s="126">
        <f>IF(SER_hh_emih!V3=0,0,SER_hh_emih!V3/SER_summary!V$26)</f>
        <v>9.0628571450092448</v>
      </c>
      <c r="W3" s="126">
        <f>IF(SER_hh_emih!W3=0,0,SER_hh_emih!W3/SER_summary!W$26)</f>
        <v>10.653195928767596</v>
      </c>
      <c r="DA3" s="155" t="s">
        <v>538</v>
      </c>
    </row>
    <row r="4" spans="1:105" ht="12.95" customHeight="1" x14ac:dyDescent="0.25">
      <c r="A4" s="130" t="s">
        <v>32</v>
      </c>
      <c r="B4" s="131">
        <f>IF(SER_hh_emih!B4=0,0,SER_hh_emih!B4/SER_summary!B$26)</f>
        <v>13.941853119762241</v>
      </c>
      <c r="C4" s="131">
        <f>IF(SER_hh_emih!C4=0,0,SER_hh_emih!C4/SER_summary!C$26)</f>
        <v>15.341716483611656</v>
      </c>
      <c r="D4" s="131">
        <f>IF(SER_hh_emih!D4=0,0,SER_hh_emih!D4/SER_summary!D$26)</f>
        <v>13.989590324906176</v>
      </c>
      <c r="E4" s="131">
        <f>IF(SER_hh_emih!E4=0,0,SER_hh_emih!E4/SER_summary!E$26)</f>
        <v>13.383460060962712</v>
      </c>
      <c r="F4" s="131">
        <f>IF(SER_hh_emih!F4=0,0,SER_hh_emih!F4/SER_summary!F$26)</f>
        <v>12.40142364582961</v>
      </c>
      <c r="G4" s="131">
        <f>IF(SER_hh_emih!G4=0,0,SER_hh_emih!G4/SER_summary!G$26)</f>
        <v>11.910458160282346</v>
      </c>
      <c r="H4" s="131">
        <f>IF(SER_hh_emih!H4=0,0,SER_hh_emih!H4/SER_summary!H$26)</f>
        <v>13.647115995285423</v>
      </c>
      <c r="I4" s="131">
        <f>IF(SER_hh_emih!I4=0,0,SER_hh_emih!I4/SER_summary!I$26)</f>
        <v>9.4525452065824833</v>
      </c>
      <c r="J4" s="131">
        <f>IF(SER_hh_emih!J4=0,0,SER_hh_emih!J4/SER_summary!J$26)</f>
        <v>11.419907321434943</v>
      </c>
      <c r="K4" s="131">
        <f>IF(SER_hh_emih!K4=0,0,SER_hh_emih!K4/SER_summary!K$26)</f>
        <v>10.34454948549898</v>
      </c>
      <c r="L4" s="131">
        <f>IF(SER_hh_emih!L4=0,0,SER_hh_emih!L4/SER_summary!L$26)</f>
        <v>10.4762983022445</v>
      </c>
      <c r="M4" s="131">
        <f>IF(SER_hh_emih!M4=0,0,SER_hh_emih!M4/SER_summary!M$26)</f>
        <v>9.163445671549594</v>
      </c>
      <c r="N4" s="131">
        <f>IF(SER_hh_emih!N4=0,0,SER_hh_emih!N4/SER_summary!N$26)</f>
        <v>9.5941023289764509</v>
      </c>
      <c r="O4" s="131">
        <f>IF(SER_hh_emih!O4=0,0,SER_hh_emih!O4/SER_summary!O$26)</f>
        <v>10.950774397522387</v>
      </c>
      <c r="P4" s="131">
        <f>IF(SER_hh_emih!P4=0,0,SER_hh_emih!P4/SER_summary!P$26)</f>
        <v>9.2638579879987635</v>
      </c>
      <c r="Q4" s="131">
        <f>IF(SER_hh_emih!Q4=0,0,SER_hh_emih!Q4/SER_summary!Q$26)</f>
        <v>9.7265125218577086</v>
      </c>
      <c r="R4" s="131">
        <f>IF(SER_hh_emih!R4=0,0,SER_hh_emih!R4/SER_summary!R$26)</f>
        <v>9.4098150085574801</v>
      </c>
      <c r="S4" s="131">
        <f>IF(SER_hh_emih!S4=0,0,SER_hh_emih!S4/SER_summary!S$26)</f>
        <v>9.2703326121348368</v>
      </c>
      <c r="T4" s="131">
        <f>IF(SER_hh_emih!T4=0,0,SER_hh_emih!T4/SER_summary!T$26)</f>
        <v>6.4734394263717894</v>
      </c>
      <c r="U4" s="131">
        <f>IF(SER_hh_emih!U4=0,0,SER_hh_emih!U4/SER_summary!U$26)</f>
        <v>5.7309927694878837</v>
      </c>
      <c r="V4" s="131">
        <f>IF(SER_hh_emih!V4=0,0,SER_hh_emih!V4/SER_summary!V$26)</f>
        <v>5.9659729480134303</v>
      </c>
      <c r="W4" s="131">
        <f>IF(SER_hh_emih!W4=0,0,SER_hh_emih!W4/SER_summary!W$26)</f>
        <v>7.5916038834571218</v>
      </c>
      <c r="DA4" s="156" t="s">
        <v>539</v>
      </c>
    </row>
    <row r="5" spans="1:105" ht="12" customHeight="1" x14ac:dyDescent="0.25">
      <c r="A5" s="132" t="s">
        <v>29</v>
      </c>
      <c r="B5" s="133">
        <f>IF(SER_hh_emih!B5=0,0,SER_hh_emih!B5/SER_summary!B$26)</f>
        <v>21.586318556984534</v>
      </c>
      <c r="C5" s="133">
        <f>IF(SER_hh_emih!C5=0,0,SER_hh_emih!C5/SER_summary!C$26)</f>
        <v>23.820295264759896</v>
      </c>
      <c r="D5" s="133">
        <f>IF(SER_hh_emih!D5=0,0,SER_hh_emih!D5/SER_summary!D$26)</f>
        <v>25.498428720380616</v>
      </c>
      <c r="E5" s="133">
        <f>IF(SER_hh_emih!E5=0,0,SER_hh_emih!E5/SER_summary!E$26)</f>
        <v>13.964212100186055</v>
      </c>
      <c r="F5" s="133">
        <f>IF(SER_hh_emih!F5=0,0,SER_hh_emih!F5/SER_summary!F$26)</f>
        <v>13.757034129718848</v>
      </c>
      <c r="G5" s="133">
        <f>IF(SER_hh_emih!G5=0,0,SER_hh_emih!G5/SER_summary!G$26)</f>
        <v>15.677739484621075</v>
      </c>
      <c r="H5" s="133">
        <f>IF(SER_hh_emih!H5=0,0,SER_hh_emih!H5/SER_summary!H$26)</f>
        <v>20.81129704686899</v>
      </c>
      <c r="I5" s="133">
        <f>IF(SER_hh_emih!I5=0,0,SER_hh_emih!I5/SER_summary!I$26)</f>
        <v>29.14785812350982</v>
      </c>
      <c r="J5" s="133">
        <f>IF(SER_hh_emih!J5=0,0,SER_hh_emih!J5/SER_summary!J$26)</f>
        <v>23.852930892955083</v>
      </c>
      <c r="K5" s="133">
        <f>IF(SER_hh_emih!K5=0,0,SER_hh_emih!K5/SER_summary!K$26)</f>
        <v>20.717425637157699</v>
      </c>
      <c r="L5" s="133">
        <f>IF(SER_hh_emih!L5=0,0,SER_hh_emih!L5/SER_summary!L$26)</f>
        <v>20.526819103735995</v>
      </c>
      <c r="M5" s="133">
        <f>IF(SER_hh_emih!M5=0,0,SER_hh_emih!M5/SER_summary!M$26)</f>
        <v>21.869188721192373</v>
      </c>
      <c r="N5" s="133">
        <f>IF(SER_hh_emih!N5=0,0,SER_hh_emih!N5/SER_summary!N$26)</f>
        <v>25.066811927157627</v>
      </c>
      <c r="O5" s="133">
        <f>IF(SER_hh_emih!O5=0,0,SER_hh_emih!O5/SER_summary!O$26)</f>
        <v>11.69876313524596</v>
      </c>
      <c r="P5" s="133">
        <f>IF(SER_hh_emih!P5=0,0,SER_hh_emih!P5/SER_summary!P$26)</f>
        <v>17.02232772039941</v>
      </c>
      <c r="Q5" s="133">
        <f>IF(SER_hh_emih!Q5=0,0,SER_hh_emih!Q5/SER_summary!Q$26)</f>
        <v>35.675850087618549</v>
      </c>
      <c r="R5" s="133">
        <f>IF(SER_hh_emih!R5=0,0,SER_hh_emih!R5/SER_summary!R$26)</f>
        <v>8.6614594951918864</v>
      </c>
      <c r="S5" s="133">
        <f>IF(SER_hh_emih!S5=0,0,SER_hh_emih!S5/SER_summary!S$26)</f>
        <v>9.2883630527067442</v>
      </c>
      <c r="T5" s="133">
        <f>IF(SER_hh_emih!T5=0,0,SER_hh_emih!T5/SER_summary!T$26)</f>
        <v>22.269979258165339</v>
      </c>
      <c r="U5" s="133">
        <f>IF(SER_hh_emih!U5=0,0,SER_hh_emih!U5/SER_summary!U$26)</f>
        <v>4.1169729041411305</v>
      </c>
      <c r="V5" s="133">
        <f>IF(SER_hh_emih!V5=0,0,SER_hh_emih!V5/SER_summary!V$26)</f>
        <v>14.635010329424411</v>
      </c>
      <c r="W5" s="133">
        <f>IF(SER_hh_emih!W5=0,0,SER_hh_emih!W5/SER_summary!W$26)</f>
        <v>13.83043778975378</v>
      </c>
      <c r="DA5" s="157" t="s">
        <v>540</v>
      </c>
    </row>
    <row r="6" spans="1:105" ht="12" customHeight="1" x14ac:dyDescent="0.25">
      <c r="A6" s="132" t="s">
        <v>52</v>
      </c>
      <c r="B6" s="133">
        <f>IF(SER_hh_emih!B6=0,0,SER_hh_emih!B6/SER_summary!B$26)</f>
        <v>0</v>
      </c>
      <c r="C6" s="133">
        <f>IF(SER_hh_emih!C6=0,0,SER_hh_emih!C6/SER_summary!C$26)</f>
        <v>0</v>
      </c>
      <c r="D6" s="133">
        <f>IF(SER_hh_emih!D6=0,0,SER_hh_emih!D6/SER_summary!D$26)</f>
        <v>0</v>
      </c>
      <c r="E6" s="133">
        <f>IF(SER_hh_emih!E6=0,0,SER_hh_emih!E6/SER_summary!E$26)</f>
        <v>0</v>
      </c>
      <c r="F6" s="133">
        <f>IF(SER_hh_emih!F6=0,0,SER_hh_emih!F6/SER_summary!F$26)</f>
        <v>0</v>
      </c>
      <c r="G6" s="133">
        <f>IF(SER_hh_emih!G6=0,0,SER_hh_emih!G6/SER_summary!G$26)</f>
        <v>0</v>
      </c>
      <c r="H6" s="133">
        <f>IF(SER_hh_emih!H6=0,0,SER_hh_emih!H6/SER_summary!H$26)</f>
        <v>0</v>
      </c>
      <c r="I6" s="133">
        <f>IF(SER_hh_emih!I6=0,0,SER_hh_emih!I6/SER_summary!I$26)</f>
        <v>0</v>
      </c>
      <c r="J6" s="133">
        <f>IF(SER_hh_emih!J6=0,0,SER_hh_emih!J6/SER_summary!J$26)</f>
        <v>0</v>
      </c>
      <c r="K6" s="133">
        <f>IF(SER_hh_emih!K6=0,0,SER_hh_emih!K6/SER_summary!K$26)</f>
        <v>0</v>
      </c>
      <c r="L6" s="133">
        <f>IF(SER_hh_emih!L6=0,0,SER_hh_emih!L6/SER_summary!L$26)</f>
        <v>0</v>
      </c>
      <c r="M6" s="133">
        <f>IF(SER_hh_emih!M6=0,0,SER_hh_emih!M6/SER_summary!M$26)</f>
        <v>0</v>
      </c>
      <c r="N6" s="133">
        <f>IF(SER_hh_emih!N6=0,0,SER_hh_emih!N6/SER_summary!N$26)</f>
        <v>0</v>
      </c>
      <c r="O6" s="133">
        <f>IF(SER_hh_emih!O6=0,0,SER_hh_emih!O6/SER_summary!O$26)</f>
        <v>0</v>
      </c>
      <c r="P6" s="133">
        <f>IF(SER_hh_emih!P6=0,0,SER_hh_emih!P6/SER_summary!P$26)</f>
        <v>0</v>
      </c>
      <c r="Q6" s="133">
        <f>IF(SER_hh_emih!Q6=0,0,SER_hh_emih!Q6/SER_summary!Q$26)</f>
        <v>0</v>
      </c>
      <c r="R6" s="133">
        <f>IF(SER_hh_emih!R6=0,0,SER_hh_emih!R6/SER_summary!R$26)</f>
        <v>0</v>
      </c>
      <c r="S6" s="133">
        <f>IF(SER_hh_emih!S6=0,0,SER_hh_emih!S6/SER_summary!S$26)</f>
        <v>0</v>
      </c>
      <c r="T6" s="133">
        <f>IF(SER_hh_emih!T6=0,0,SER_hh_emih!T6/SER_summary!T$26)</f>
        <v>0</v>
      </c>
      <c r="U6" s="133">
        <f>IF(SER_hh_emih!U6=0,0,SER_hh_emih!U6/SER_summary!U$26)</f>
        <v>0</v>
      </c>
      <c r="V6" s="133">
        <f>IF(SER_hh_emih!V6=0,0,SER_hh_emih!V6/SER_summary!V$26)</f>
        <v>0</v>
      </c>
      <c r="W6" s="133">
        <f>IF(SER_hh_emih!W6=0,0,SER_hh_emih!W6/SER_summary!W$26)</f>
        <v>0</v>
      </c>
      <c r="DA6" s="157" t="s">
        <v>541</v>
      </c>
    </row>
    <row r="7" spans="1:105" ht="12" customHeight="1" x14ac:dyDescent="0.25">
      <c r="A7" s="132" t="s">
        <v>168</v>
      </c>
      <c r="B7" s="133">
        <f>IF(SER_hh_emih!B7=0,0,SER_hh_emih!B7/SER_summary!B$26)</f>
        <v>18.009513853661627</v>
      </c>
      <c r="C7" s="133">
        <f>IF(SER_hh_emih!C7=0,0,SER_hh_emih!C7/SER_summary!C$26)</f>
        <v>21.897807529304377</v>
      </c>
      <c r="D7" s="133">
        <f>IF(SER_hh_emih!D7=0,0,SER_hh_emih!D7/SER_summary!D$26)</f>
        <v>17.12978104781029</v>
      </c>
      <c r="E7" s="133">
        <f>IF(SER_hh_emih!E7=0,0,SER_hh_emih!E7/SER_summary!E$26)</f>
        <v>22.685416379935994</v>
      </c>
      <c r="F7" s="133">
        <f>IF(SER_hh_emih!F7=0,0,SER_hh_emih!F7/SER_summary!F$26)</f>
        <v>21.824204358484771</v>
      </c>
      <c r="G7" s="133">
        <f>IF(SER_hh_emih!G7=0,0,SER_hh_emih!G7/SER_summary!G$26)</f>
        <v>21.680435538054404</v>
      </c>
      <c r="H7" s="133">
        <f>IF(SER_hh_emih!H7=0,0,SER_hh_emih!H7/SER_summary!H$26)</f>
        <v>23.421503796391072</v>
      </c>
      <c r="I7" s="133">
        <f>IF(SER_hh_emih!I7=0,0,SER_hh_emih!I7/SER_summary!I$26)</f>
        <v>15.457339855727376</v>
      </c>
      <c r="J7" s="133">
        <f>IF(SER_hh_emih!J7=0,0,SER_hh_emih!J7/SER_summary!J$26)</f>
        <v>20.793186916805155</v>
      </c>
      <c r="K7" s="133">
        <f>IF(SER_hh_emih!K7=0,0,SER_hh_emih!K7/SER_summary!K$26)</f>
        <v>18.609526255801981</v>
      </c>
      <c r="L7" s="133">
        <f>IF(SER_hh_emih!L7=0,0,SER_hh_emih!L7/SER_summary!L$26)</f>
        <v>18.778415697623963</v>
      </c>
      <c r="M7" s="133">
        <f>IF(SER_hh_emih!M7=0,0,SER_hh_emih!M7/SER_summary!M$26)</f>
        <v>16.100114833885538</v>
      </c>
      <c r="N7" s="133">
        <f>IF(SER_hh_emih!N7=0,0,SER_hh_emih!N7/SER_summary!N$26)</f>
        <v>16.63843827077341</v>
      </c>
      <c r="O7" s="133">
        <f>IF(SER_hh_emih!O7=0,0,SER_hh_emih!O7/SER_summary!O$26)</f>
        <v>17.402082950548913</v>
      </c>
      <c r="P7" s="133">
        <f>IF(SER_hh_emih!P7=0,0,SER_hh_emih!P7/SER_summary!P$26)</f>
        <v>15.364598187044802</v>
      </c>
      <c r="Q7" s="133">
        <f>IF(SER_hh_emih!Q7=0,0,SER_hh_emih!Q7/SER_summary!Q$26)</f>
        <v>15.314588814720457</v>
      </c>
      <c r="R7" s="133">
        <f>IF(SER_hh_emih!R7=0,0,SER_hh_emih!R7/SER_summary!R$26)</f>
        <v>15.923627911956446</v>
      </c>
      <c r="S7" s="133">
        <f>IF(SER_hh_emih!S7=0,0,SER_hh_emih!S7/SER_summary!S$26)</f>
        <v>17.7381257049102</v>
      </c>
      <c r="T7" s="133">
        <f>IF(SER_hh_emih!T7=0,0,SER_hh_emih!T7/SER_summary!T$26)</f>
        <v>10.012848034962326</v>
      </c>
      <c r="U7" s="133">
        <f>IF(SER_hh_emih!U7=0,0,SER_hh_emih!U7/SER_summary!U$26)</f>
        <v>11.789518221755696</v>
      </c>
      <c r="V7" s="133">
        <f>IF(SER_hh_emih!V7=0,0,SER_hh_emih!V7/SER_summary!V$26)</f>
        <v>11.574582358095496</v>
      </c>
      <c r="W7" s="133">
        <f>IF(SER_hh_emih!W7=0,0,SER_hh_emih!W7/SER_summary!W$26)</f>
        <v>17.534855209373013</v>
      </c>
      <c r="DA7" s="157" t="s">
        <v>542</v>
      </c>
    </row>
    <row r="8" spans="1:105" ht="12" customHeight="1" x14ac:dyDescent="0.25">
      <c r="A8" s="132" t="s">
        <v>73</v>
      </c>
      <c r="B8" s="133">
        <f>IF(SER_hh_emih!B8=0,0,SER_hh_emih!B8/SER_summary!B$26)</f>
        <v>6.3168202158662057</v>
      </c>
      <c r="C8" s="133">
        <f>IF(SER_hh_emih!C8=0,0,SER_hh_emih!C8/SER_summary!C$26)</f>
        <v>6.6347762867730644</v>
      </c>
      <c r="D8" s="133">
        <f>IF(SER_hh_emih!D8=0,0,SER_hh_emih!D8/SER_summary!D$26)</f>
        <v>6.7595667203449796</v>
      </c>
      <c r="E8" s="133">
        <f>IF(SER_hh_emih!E8=0,0,SER_hh_emih!E8/SER_summary!E$26)</f>
        <v>6.9329926578335028</v>
      </c>
      <c r="F8" s="133">
        <f>IF(SER_hh_emih!F8=0,0,SER_hh_emih!F8/SER_summary!F$26)</f>
        <v>6.3580615903549553</v>
      </c>
      <c r="G8" s="133">
        <f>IF(SER_hh_emih!G8=0,0,SER_hh_emih!G8/SER_summary!G$26)</f>
        <v>4.9729369384182673</v>
      </c>
      <c r="H8" s="133">
        <f>IF(SER_hh_emih!H8=0,0,SER_hh_emih!H8/SER_summary!H$26)</f>
        <v>5.1188730094981931</v>
      </c>
      <c r="I8" s="133">
        <f>IF(SER_hh_emih!I8=0,0,SER_hh_emih!I8/SER_summary!I$26)</f>
        <v>5.3370584477712599</v>
      </c>
      <c r="J8" s="133">
        <f>IF(SER_hh_emih!J8=0,0,SER_hh_emih!J8/SER_summary!J$26)</f>
        <v>5.4559701636834728</v>
      </c>
      <c r="K8" s="133">
        <f>IF(SER_hh_emih!K8=0,0,SER_hh_emih!K8/SER_summary!K$26)</f>
        <v>4.7204723914411382</v>
      </c>
      <c r="L8" s="133">
        <f>IF(SER_hh_emih!L8=0,0,SER_hh_emih!L8/SER_summary!L$26)</f>
        <v>4.1306906236097936</v>
      </c>
      <c r="M8" s="133">
        <f>IF(SER_hh_emih!M8=0,0,SER_hh_emih!M8/SER_summary!M$26)</f>
        <v>4.1298857168824252</v>
      </c>
      <c r="N8" s="133">
        <f>IF(SER_hh_emih!N8=0,0,SER_hh_emih!N8/SER_summary!N$26)</f>
        <v>4.1042303910754363</v>
      </c>
      <c r="O8" s="133">
        <f>IF(SER_hh_emih!O8=0,0,SER_hh_emih!O8/SER_summary!O$26)</f>
        <v>4.1398109690268932</v>
      </c>
      <c r="P8" s="133">
        <f>IF(SER_hh_emih!P8=0,0,SER_hh_emih!P8/SER_summary!P$26)</f>
        <v>3.7046690996345162</v>
      </c>
      <c r="Q8" s="133">
        <f>IF(SER_hh_emih!Q8=0,0,SER_hh_emih!Q8/SER_summary!Q$26)</f>
        <v>3.7523866959450087</v>
      </c>
      <c r="R8" s="133">
        <f>IF(SER_hh_emih!R8=0,0,SER_hh_emih!R8/SER_summary!R$26)</f>
        <v>3.483466525411663</v>
      </c>
      <c r="S8" s="133">
        <f>IF(SER_hh_emih!S8=0,0,SER_hh_emih!S8/SER_summary!S$26)</f>
        <v>3.1713719642833524</v>
      </c>
      <c r="T8" s="133">
        <f>IF(SER_hh_emih!T8=0,0,SER_hh_emih!T8/SER_summary!T$26)</f>
        <v>2.8005217058730318</v>
      </c>
      <c r="U8" s="133">
        <f>IF(SER_hh_emih!U8=0,0,SER_hh_emih!U8/SER_summary!U$26)</f>
        <v>2.7518757280898445</v>
      </c>
      <c r="V8" s="133">
        <f>IF(SER_hh_emih!V8=0,0,SER_hh_emih!V8/SER_summary!V$26)</f>
        <v>2.5274864696407908</v>
      </c>
      <c r="W8" s="133">
        <f>IF(SER_hh_emih!W8=0,0,SER_hh_emih!W8/SER_summary!W$26)</f>
        <v>2.8311567878123225</v>
      </c>
      <c r="DA8" s="157" t="s">
        <v>543</v>
      </c>
    </row>
    <row r="9" spans="1:105" ht="12" customHeight="1" x14ac:dyDescent="0.25">
      <c r="A9" s="132" t="s">
        <v>78</v>
      </c>
      <c r="B9" s="133">
        <f>IF(SER_hh_emih!B9=0,0,SER_hh_emih!B9/SER_summary!B$26)</f>
        <v>13.12600564000563</v>
      </c>
      <c r="C9" s="133">
        <f>IF(SER_hh_emih!C9=0,0,SER_hh_emih!C9/SER_summary!C$26)</f>
        <v>12.229755151199109</v>
      </c>
      <c r="D9" s="133">
        <f>IF(SER_hh_emih!D9=0,0,SER_hh_emih!D9/SER_summary!D$26)</f>
        <v>13.692467776538219</v>
      </c>
      <c r="E9" s="133">
        <f>IF(SER_hh_emih!E9=0,0,SER_hh_emih!E9/SER_summary!E$26)</f>
        <v>13.648554145073854</v>
      </c>
      <c r="F9" s="133">
        <f>IF(SER_hh_emih!F9=0,0,SER_hh_emih!F9/SER_summary!F$26)</f>
        <v>14.144275841468328</v>
      </c>
      <c r="G9" s="133">
        <f>IF(SER_hh_emih!G9=0,0,SER_hh_emih!G9/SER_summary!G$26)</f>
        <v>13.750805972402691</v>
      </c>
      <c r="H9" s="133">
        <f>IF(SER_hh_emih!H9=0,0,SER_hh_emih!H9/SER_summary!H$26)</f>
        <v>16.17447680648954</v>
      </c>
      <c r="I9" s="133">
        <f>IF(SER_hh_emih!I9=0,0,SER_hh_emih!I9/SER_summary!I$26)</f>
        <v>11.56357679041621</v>
      </c>
      <c r="J9" s="133">
        <f>IF(SER_hh_emih!J9=0,0,SER_hh_emih!J9/SER_summary!J$26)</f>
        <v>12.780447938361817</v>
      </c>
      <c r="K9" s="133">
        <f>IF(SER_hh_emih!K9=0,0,SER_hh_emih!K9/SER_summary!K$26)</f>
        <v>11.945351935423748</v>
      </c>
      <c r="L9" s="133">
        <f>IF(SER_hh_emih!L9=0,0,SER_hh_emih!L9/SER_summary!L$26)</f>
        <v>12.594870451743088</v>
      </c>
      <c r="M9" s="133">
        <f>IF(SER_hh_emih!M9=0,0,SER_hh_emih!M9/SER_summary!M$26)</f>
        <v>10.363869750212434</v>
      </c>
      <c r="N9" s="133">
        <f>IF(SER_hh_emih!N9=0,0,SER_hh_emih!N9/SER_summary!N$26)</f>
        <v>10.309459858019197</v>
      </c>
      <c r="O9" s="133">
        <f>IF(SER_hh_emih!O9=0,0,SER_hh_emih!O9/SER_summary!O$26)</f>
        <v>12.348410416160243</v>
      </c>
      <c r="P9" s="133">
        <f>IF(SER_hh_emih!P9=0,0,SER_hh_emih!P9/SER_summary!P$26)</f>
        <v>9.2566598456530809</v>
      </c>
      <c r="Q9" s="133">
        <f>IF(SER_hh_emih!Q9=0,0,SER_hh_emih!Q9/SER_summary!Q$26)</f>
        <v>10.081891548985173</v>
      </c>
      <c r="R9" s="133">
        <f>IF(SER_hh_emih!R9=0,0,SER_hh_emih!R9/SER_summary!R$26)</f>
        <v>9.6096501263516849</v>
      </c>
      <c r="S9" s="133">
        <f>IF(SER_hh_emih!S9=0,0,SER_hh_emih!S9/SER_summary!S$26)</f>
        <v>8.92957399822828</v>
      </c>
      <c r="T9" s="133">
        <f>IF(SER_hh_emih!T9=0,0,SER_hh_emih!T9/SER_summary!T$26)</f>
        <v>8.3416356990701122</v>
      </c>
      <c r="U9" s="133">
        <f>IF(SER_hh_emih!U9=0,0,SER_hh_emih!U9/SER_summary!U$26)</f>
        <v>6.7117185069764496</v>
      </c>
      <c r="V9" s="133">
        <f>IF(SER_hh_emih!V9=0,0,SER_hh_emih!V9/SER_summary!V$26)</f>
        <v>7.6393778445666491</v>
      </c>
      <c r="W9" s="133">
        <f>IF(SER_hh_emih!W9=0,0,SER_hh_emih!W9/SER_summary!W$26)</f>
        <v>8.6670491769095435</v>
      </c>
      <c r="DA9" s="157" t="s">
        <v>544</v>
      </c>
    </row>
    <row r="10" spans="1:105" ht="12" customHeight="1" x14ac:dyDescent="0.25">
      <c r="A10" s="132" t="s">
        <v>128</v>
      </c>
      <c r="B10" s="133">
        <f>IF(SER_hh_emih!B10=0,0,SER_hh_emih!B10/SER_summary!B$26)</f>
        <v>0</v>
      </c>
      <c r="C10" s="133">
        <f>IF(SER_hh_emih!C10=0,0,SER_hh_emih!C10/SER_summary!C$26)</f>
        <v>0</v>
      </c>
      <c r="D10" s="133">
        <f>IF(SER_hh_emih!D10=0,0,SER_hh_emih!D10/SER_summary!D$26)</f>
        <v>0</v>
      </c>
      <c r="E10" s="133">
        <f>IF(SER_hh_emih!E10=0,0,SER_hh_emih!E10/SER_summary!E$26)</f>
        <v>0.4554906865673245</v>
      </c>
      <c r="F10" s="133">
        <f>IF(SER_hh_emih!F10=0,0,SER_hh_emih!F10/SER_summary!F$26)</f>
        <v>0.52323623358342564</v>
      </c>
      <c r="G10" s="133">
        <f>IF(SER_hh_emih!G10=0,0,SER_hh_emih!G10/SER_summary!G$26)</f>
        <v>0.70539082349714632</v>
      </c>
      <c r="H10" s="133">
        <f>IF(SER_hh_emih!H10=0,0,SER_hh_emih!H10/SER_summary!H$26)</f>
        <v>0.57022938762728248</v>
      </c>
      <c r="I10" s="133">
        <f>IF(SER_hh_emih!I10=0,0,SER_hh_emih!I10/SER_summary!I$26)</f>
        <v>0.43783677922922465</v>
      </c>
      <c r="J10" s="133">
        <f>IF(SER_hh_emih!J10=0,0,SER_hh_emih!J10/SER_summary!J$26)</f>
        <v>0.27910341793239857</v>
      </c>
      <c r="K10" s="133">
        <f>IF(SER_hh_emih!K10=0,0,SER_hh_emih!K10/SER_summary!K$26)</f>
        <v>0.25450543900764494</v>
      </c>
      <c r="L10" s="133">
        <f>IF(SER_hh_emih!L10=0,0,SER_hh_emih!L10/SER_summary!L$26)</f>
        <v>0.24115486077689596</v>
      </c>
      <c r="M10" s="133">
        <f>IF(SER_hh_emih!M10=0,0,SER_hh_emih!M10/SER_summary!M$26)</f>
        <v>1.9383443069459248E-2</v>
      </c>
      <c r="N10" s="133">
        <f>IF(SER_hh_emih!N10=0,0,SER_hh_emih!N10/SER_summary!N$26)</f>
        <v>0</v>
      </c>
      <c r="O10" s="133">
        <f>IF(SER_hh_emih!O10=0,0,SER_hh_emih!O10/SER_summary!O$26)</f>
        <v>0</v>
      </c>
      <c r="P10" s="133">
        <f>IF(SER_hh_emih!P10=0,0,SER_hh_emih!P10/SER_summary!P$26)</f>
        <v>0</v>
      </c>
      <c r="Q10" s="133">
        <f>IF(SER_hh_emih!Q10=0,0,SER_hh_emih!Q10/SER_summary!Q$26)</f>
        <v>0</v>
      </c>
      <c r="R10" s="133">
        <f>IF(SER_hh_emih!R10=0,0,SER_hh_emih!R10/SER_summary!R$26)</f>
        <v>0</v>
      </c>
      <c r="S10" s="133">
        <f>IF(SER_hh_emih!S10=0,0,SER_hh_emih!S10/SER_summary!S$26)</f>
        <v>0</v>
      </c>
      <c r="T10" s="133">
        <f>IF(SER_hh_emih!T10=0,0,SER_hh_emih!T10/SER_summary!T$26)</f>
        <v>0</v>
      </c>
      <c r="U10" s="133">
        <f>IF(SER_hh_emih!U10=0,0,SER_hh_emih!U10/SER_summary!U$26)</f>
        <v>0</v>
      </c>
      <c r="V10" s="133">
        <f>IF(SER_hh_emih!V10=0,0,SER_hh_emih!V10/SER_summary!V$26)</f>
        <v>0</v>
      </c>
      <c r="W10" s="133">
        <f>IF(SER_hh_emih!W10=0,0,SER_hh_emih!W10/SER_summary!W$26)</f>
        <v>0</v>
      </c>
      <c r="DA10" s="157" t="s">
        <v>545</v>
      </c>
    </row>
    <row r="11" spans="1:105" ht="12" customHeight="1" x14ac:dyDescent="0.25">
      <c r="A11" s="132" t="s">
        <v>25</v>
      </c>
      <c r="B11" s="133">
        <f>IF(SER_hh_emih!B11=0,0,SER_hh_emih!B11/SER_summary!B$26)</f>
        <v>0</v>
      </c>
      <c r="C11" s="133">
        <f>IF(SER_hh_emih!C11=0,0,SER_hh_emih!C11/SER_summary!C$26)</f>
        <v>0</v>
      </c>
      <c r="D11" s="133">
        <f>IF(SER_hh_emih!D11=0,0,SER_hh_emih!D11/SER_summary!D$26)</f>
        <v>0</v>
      </c>
      <c r="E11" s="133">
        <f>IF(SER_hh_emih!E11=0,0,SER_hh_emih!E11/SER_summary!E$26)</f>
        <v>0</v>
      </c>
      <c r="F11" s="133">
        <f>IF(SER_hh_emih!F11=0,0,SER_hh_emih!F11/SER_summary!F$26)</f>
        <v>0</v>
      </c>
      <c r="G11" s="133">
        <f>IF(SER_hh_emih!G11=0,0,SER_hh_emih!G11/SER_summary!G$26)</f>
        <v>0</v>
      </c>
      <c r="H11" s="133">
        <f>IF(SER_hh_emih!H11=0,0,SER_hh_emih!H11/SER_summary!H$26)</f>
        <v>0</v>
      </c>
      <c r="I11" s="133">
        <f>IF(SER_hh_emih!I11=0,0,SER_hh_emih!I11/SER_summary!I$26)</f>
        <v>0</v>
      </c>
      <c r="J11" s="133">
        <f>IF(SER_hh_emih!J11=0,0,SER_hh_emih!J11/SER_summary!J$26)</f>
        <v>0</v>
      </c>
      <c r="K11" s="133">
        <f>IF(SER_hh_emih!K11=0,0,SER_hh_emih!K11/SER_summary!K$26)</f>
        <v>0</v>
      </c>
      <c r="L11" s="133">
        <f>IF(SER_hh_emih!L11=0,0,SER_hh_emih!L11/SER_summary!L$26)</f>
        <v>0</v>
      </c>
      <c r="M11" s="133">
        <f>IF(SER_hh_emih!M11=0,0,SER_hh_emih!M11/SER_summary!M$26)</f>
        <v>0</v>
      </c>
      <c r="N11" s="133">
        <f>IF(SER_hh_emih!N11=0,0,SER_hh_emih!N11/SER_summary!N$26)</f>
        <v>0</v>
      </c>
      <c r="O11" s="133">
        <f>IF(SER_hh_emih!O11=0,0,SER_hh_emih!O11/SER_summary!O$26)</f>
        <v>0</v>
      </c>
      <c r="P11" s="133">
        <f>IF(SER_hh_emih!P11=0,0,SER_hh_emih!P11/SER_summary!P$26)</f>
        <v>0</v>
      </c>
      <c r="Q11" s="133">
        <f>IF(SER_hh_emih!Q11=0,0,SER_hh_emih!Q11/SER_summary!Q$26)</f>
        <v>0</v>
      </c>
      <c r="R11" s="133">
        <f>IF(SER_hh_emih!R11=0,0,SER_hh_emih!R11/SER_summary!R$26)</f>
        <v>0</v>
      </c>
      <c r="S11" s="133">
        <f>IF(SER_hh_emih!S11=0,0,SER_hh_emih!S11/SER_summary!S$26)</f>
        <v>0</v>
      </c>
      <c r="T11" s="133">
        <f>IF(SER_hh_emih!T11=0,0,SER_hh_emih!T11/SER_summary!T$26)</f>
        <v>0</v>
      </c>
      <c r="U11" s="133">
        <f>IF(SER_hh_emih!U11=0,0,SER_hh_emih!U11/SER_summary!U$26)</f>
        <v>0</v>
      </c>
      <c r="V11" s="133">
        <f>IF(SER_hh_emih!V11=0,0,SER_hh_emih!V11/SER_summary!V$26)</f>
        <v>0</v>
      </c>
      <c r="W11" s="133">
        <f>IF(SER_hh_emih!W11=0,0,SER_hh_emih!W11/SER_summary!W$26)</f>
        <v>0</v>
      </c>
      <c r="DA11" s="157" t="s">
        <v>546</v>
      </c>
    </row>
    <row r="12" spans="1:105" ht="12" customHeight="1" x14ac:dyDescent="0.25">
      <c r="A12" s="132" t="s">
        <v>169</v>
      </c>
      <c r="B12" s="133">
        <f>IF(SER_hh_emih!B12=0,0,SER_hh_emih!B12/SER_summary!B$26)</f>
        <v>0</v>
      </c>
      <c r="C12" s="133">
        <f>IF(SER_hh_emih!C12=0,0,SER_hh_emih!C12/SER_summary!C$26)</f>
        <v>0</v>
      </c>
      <c r="D12" s="133">
        <f>IF(SER_hh_emih!D12=0,0,SER_hh_emih!D12/SER_summary!D$26)</f>
        <v>0</v>
      </c>
      <c r="E12" s="133">
        <f>IF(SER_hh_emih!E12=0,0,SER_hh_emih!E12/SER_summary!E$26)</f>
        <v>0</v>
      </c>
      <c r="F12" s="133">
        <f>IF(SER_hh_emih!F12=0,0,SER_hh_emih!F12/SER_summary!F$26)</f>
        <v>0</v>
      </c>
      <c r="G12" s="133">
        <f>IF(SER_hh_emih!G12=0,0,SER_hh_emih!G12/SER_summary!G$26)</f>
        <v>0</v>
      </c>
      <c r="H12" s="133">
        <f>IF(SER_hh_emih!H12=0,0,SER_hh_emih!H12/SER_summary!H$26)</f>
        <v>0</v>
      </c>
      <c r="I12" s="133">
        <f>IF(SER_hh_emih!I12=0,0,SER_hh_emih!I12/SER_summary!I$26)</f>
        <v>0</v>
      </c>
      <c r="J12" s="133">
        <f>IF(SER_hh_emih!J12=0,0,SER_hh_emih!J12/SER_summary!J$26)</f>
        <v>0</v>
      </c>
      <c r="K12" s="133">
        <f>IF(SER_hh_emih!K12=0,0,SER_hh_emih!K12/SER_summary!K$26)</f>
        <v>0</v>
      </c>
      <c r="L12" s="133">
        <f>IF(SER_hh_emih!L12=0,0,SER_hh_emih!L12/SER_summary!L$26)</f>
        <v>0</v>
      </c>
      <c r="M12" s="133">
        <f>IF(SER_hh_emih!M12=0,0,SER_hh_emih!M12/SER_summary!M$26)</f>
        <v>0</v>
      </c>
      <c r="N12" s="133">
        <f>IF(SER_hh_emih!N12=0,0,SER_hh_emih!N12/SER_summary!N$26)</f>
        <v>0</v>
      </c>
      <c r="O12" s="133">
        <f>IF(SER_hh_emih!O12=0,0,SER_hh_emih!O12/SER_summary!O$26)</f>
        <v>0</v>
      </c>
      <c r="P12" s="133">
        <f>IF(SER_hh_emih!P12=0,0,SER_hh_emih!P12/SER_summary!P$26)</f>
        <v>0</v>
      </c>
      <c r="Q12" s="133">
        <f>IF(SER_hh_emih!Q12=0,0,SER_hh_emih!Q12/SER_summary!Q$26)</f>
        <v>0</v>
      </c>
      <c r="R12" s="133">
        <f>IF(SER_hh_emih!R12=0,0,SER_hh_emih!R12/SER_summary!R$26)</f>
        <v>0</v>
      </c>
      <c r="S12" s="133">
        <f>IF(SER_hh_emih!S12=0,0,SER_hh_emih!S12/SER_summary!S$26)</f>
        <v>0</v>
      </c>
      <c r="T12" s="133">
        <f>IF(SER_hh_emih!T12=0,0,SER_hh_emih!T12/SER_summary!T$26)</f>
        <v>0</v>
      </c>
      <c r="U12" s="133">
        <f>IF(SER_hh_emih!U12=0,0,SER_hh_emih!U12/SER_summary!U$26)</f>
        <v>0</v>
      </c>
      <c r="V12" s="133">
        <f>IF(SER_hh_emih!V12=0,0,SER_hh_emih!V12/SER_summary!V$26)</f>
        <v>0</v>
      </c>
      <c r="W12" s="133">
        <f>IF(SER_hh_emih!W12=0,0,SER_hh_emih!W12/SER_summary!W$26)</f>
        <v>0</v>
      </c>
      <c r="DA12" s="157" t="s">
        <v>547</v>
      </c>
    </row>
    <row r="13" spans="1:105" ht="12" customHeight="1" x14ac:dyDescent="0.25">
      <c r="A13" s="132" t="s">
        <v>77</v>
      </c>
      <c r="B13" s="133">
        <f>IF(SER_hh_emih!B13=0,0,SER_hh_emih!B13/SER_summary!B$26)</f>
        <v>0</v>
      </c>
      <c r="C13" s="133">
        <f>IF(SER_hh_emih!C13=0,0,SER_hh_emih!C13/SER_summary!C$26)</f>
        <v>0</v>
      </c>
      <c r="D13" s="133">
        <f>IF(SER_hh_emih!D13=0,0,SER_hh_emih!D13/SER_summary!D$26)</f>
        <v>0</v>
      </c>
      <c r="E13" s="133">
        <f>IF(SER_hh_emih!E13=0,0,SER_hh_emih!E13/SER_summary!E$26)</f>
        <v>0</v>
      </c>
      <c r="F13" s="133">
        <f>IF(SER_hh_emih!F13=0,0,SER_hh_emih!F13/SER_summary!F$26)</f>
        <v>0</v>
      </c>
      <c r="G13" s="133">
        <f>IF(SER_hh_emih!G13=0,0,SER_hh_emih!G13/SER_summary!G$26)</f>
        <v>0</v>
      </c>
      <c r="H13" s="133">
        <f>IF(SER_hh_emih!H13=0,0,SER_hh_emih!H13/SER_summary!H$26)</f>
        <v>0</v>
      </c>
      <c r="I13" s="133">
        <f>IF(SER_hh_emih!I13=0,0,SER_hh_emih!I13/SER_summary!I$26)</f>
        <v>0</v>
      </c>
      <c r="J13" s="133">
        <f>IF(SER_hh_emih!J13=0,0,SER_hh_emih!J13/SER_summary!J$26)</f>
        <v>0</v>
      </c>
      <c r="K13" s="133">
        <f>IF(SER_hh_emih!K13=0,0,SER_hh_emih!K13/SER_summary!K$26)</f>
        <v>0</v>
      </c>
      <c r="L13" s="133">
        <f>IF(SER_hh_emih!L13=0,0,SER_hh_emih!L13/SER_summary!L$26)</f>
        <v>0</v>
      </c>
      <c r="M13" s="133">
        <f>IF(SER_hh_emih!M13=0,0,SER_hh_emih!M13/SER_summary!M$26)</f>
        <v>0</v>
      </c>
      <c r="N13" s="133">
        <f>IF(SER_hh_emih!N13=0,0,SER_hh_emih!N13/SER_summary!N$26)</f>
        <v>0</v>
      </c>
      <c r="O13" s="133">
        <f>IF(SER_hh_emih!O13=0,0,SER_hh_emih!O13/SER_summary!O$26)</f>
        <v>0</v>
      </c>
      <c r="P13" s="133">
        <f>IF(SER_hh_emih!P13=0,0,SER_hh_emih!P13/SER_summary!P$26)</f>
        <v>0</v>
      </c>
      <c r="Q13" s="133">
        <f>IF(SER_hh_emih!Q13=0,0,SER_hh_emih!Q13/SER_summary!Q$26)</f>
        <v>0</v>
      </c>
      <c r="R13" s="133">
        <f>IF(SER_hh_emih!R13=0,0,SER_hh_emih!R13/SER_summary!R$26)</f>
        <v>0</v>
      </c>
      <c r="S13" s="133">
        <f>IF(SER_hh_emih!S13=0,0,SER_hh_emih!S13/SER_summary!S$26)</f>
        <v>0</v>
      </c>
      <c r="T13" s="133">
        <f>IF(SER_hh_emih!T13=0,0,SER_hh_emih!T13/SER_summary!T$26)</f>
        <v>0</v>
      </c>
      <c r="U13" s="133">
        <f>IF(SER_hh_emih!U13=0,0,SER_hh_emih!U13/SER_summary!U$26)</f>
        <v>0</v>
      </c>
      <c r="V13" s="133">
        <f>IF(SER_hh_emih!V13=0,0,SER_hh_emih!V13/SER_summary!V$26)</f>
        <v>0</v>
      </c>
      <c r="W13" s="133">
        <f>IF(SER_hh_emih!W13=0,0,SER_hh_emih!W13/SER_summary!W$26)</f>
        <v>0</v>
      </c>
      <c r="DA13" s="157" t="s">
        <v>548</v>
      </c>
    </row>
    <row r="14" spans="1:105" ht="12" customHeight="1" x14ac:dyDescent="0.25">
      <c r="A14" s="60" t="s">
        <v>76</v>
      </c>
      <c r="B14" s="65">
        <f>IF(SER_hh_emih!B14=0,0,SER_hh_emih!B14/SER_summary!B$26)</f>
        <v>0</v>
      </c>
      <c r="C14" s="65">
        <f>IF(SER_hh_emih!C14=0,0,SER_hh_emih!C14/SER_summary!C$26)</f>
        <v>0</v>
      </c>
      <c r="D14" s="65">
        <f>IF(SER_hh_emih!D14=0,0,SER_hh_emih!D14/SER_summary!D$26)</f>
        <v>0</v>
      </c>
      <c r="E14" s="65">
        <f>IF(SER_hh_emih!E14=0,0,SER_hh_emih!E14/SER_summary!E$26)</f>
        <v>0</v>
      </c>
      <c r="F14" s="65">
        <f>IF(SER_hh_emih!F14=0,0,SER_hh_emih!F14/SER_summary!F$26)</f>
        <v>0</v>
      </c>
      <c r="G14" s="65">
        <f>IF(SER_hh_emih!G14=0,0,SER_hh_emih!G14/SER_summary!G$26)</f>
        <v>0</v>
      </c>
      <c r="H14" s="65">
        <f>IF(SER_hh_emih!H14=0,0,SER_hh_emih!H14/SER_summary!H$26)</f>
        <v>0</v>
      </c>
      <c r="I14" s="65">
        <f>IF(SER_hh_emih!I14=0,0,SER_hh_emih!I14/SER_summary!I$26)</f>
        <v>0</v>
      </c>
      <c r="J14" s="65">
        <f>IF(SER_hh_emih!J14=0,0,SER_hh_emih!J14/SER_summary!J$26)</f>
        <v>0</v>
      </c>
      <c r="K14" s="65">
        <f>IF(SER_hh_emih!K14=0,0,SER_hh_emih!K14/SER_summary!K$26)</f>
        <v>0</v>
      </c>
      <c r="L14" s="65">
        <f>IF(SER_hh_emih!L14=0,0,SER_hh_emih!L14/SER_summary!L$26)</f>
        <v>0</v>
      </c>
      <c r="M14" s="65">
        <f>IF(SER_hh_emih!M14=0,0,SER_hh_emih!M14/SER_summary!M$26)</f>
        <v>0</v>
      </c>
      <c r="N14" s="65">
        <f>IF(SER_hh_emih!N14=0,0,SER_hh_emih!N14/SER_summary!N$26)</f>
        <v>0</v>
      </c>
      <c r="O14" s="65">
        <f>IF(SER_hh_emih!O14=0,0,SER_hh_emih!O14/SER_summary!O$26)</f>
        <v>0</v>
      </c>
      <c r="P14" s="65">
        <f>IF(SER_hh_emih!P14=0,0,SER_hh_emih!P14/SER_summary!P$26)</f>
        <v>0</v>
      </c>
      <c r="Q14" s="65">
        <f>IF(SER_hh_emih!Q14=0,0,SER_hh_emih!Q14/SER_summary!Q$26)</f>
        <v>0</v>
      </c>
      <c r="R14" s="65">
        <f>IF(SER_hh_emih!R14=0,0,SER_hh_emih!R14/SER_summary!R$26)</f>
        <v>0</v>
      </c>
      <c r="S14" s="65">
        <f>IF(SER_hh_emih!S14=0,0,SER_hh_emih!S14/SER_summary!S$26)</f>
        <v>0</v>
      </c>
      <c r="T14" s="65">
        <f>IF(SER_hh_emih!T14=0,0,SER_hh_emih!T14/SER_summary!T$26)</f>
        <v>0</v>
      </c>
      <c r="U14" s="65">
        <f>IF(SER_hh_emih!U14=0,0,SER_hh_emih!U14/SER_summary!U$26)</f>
        <v>0</v>
      </c>
      <c r="V14" s="65">
        <f>IF(SER_hh_emih!V14=0,0,SER_hh_emih!V14/SER_summary!V$26)</f>
        <v>0</v>
      </c>
      <c r="W14" s="65">
        <f>IF(SER_hh_emih!W14=0,0,SER_hh_emih!W14/SER_summary!W$26)</f>
        <v>0</v>
      </c>
      <c r="DA14" s="109" t="s">
        <v>549</v>
      </c>
    </row>
    <row r="15" spans="1:105" ht="12" customHeight="1" x14ac:dyDescent="0.25">
      <c r="A15" s="134" t="s">
        <v>80</v>
      </c>
      <c r="B15" s="135">
        <f>IF(SER_hh_emih!B15=0,0,SER_hh_emih!B15/SER_summary!B$26)</f>
        <v>0</v>
      </c>
      <c r="C15" s="135">
        <f>IF(SER_hh_emih!C15=0,0,SER_hh_emih!C15/SER_summary!C$26)</f>
        <v>0</v>
      </c>
      <c r="D15" s="135">
        <f>IF(SER_hh_emih!D15=0,0,SER_hh_emih!D15/SER_summary!D$26)</f>
        <v>0</v>
      </c>
      <c r="E15" s="135">
        <f>IF(SER_hh_emih!E15=0,0,SER_hh_emih!E15/SER_summary!E$26)</f>
        <v>0</v>
      </c>
      <c r="F15" s="135">
        <f>IF(SER_hh_emih!F15=0,0,SER_hh_emih!F15/SER_summary!F$26)</f>
        <v>0</v>
      </c>
      <c r="G15" s="135">
        <f>IF(SER_hh_emih!G15=0,0,SER_hh_emih!G15/SER_summary!G$26)</f>
        <v>0</v>
      </c>
      <c r="H15" s="135">
        <f>IF(SER_hh_emih!H15=0,0,SER_hh_emih!H15/SER_summary!H$26)</f>
        <v>0</v>
      </c>
      <c r="I15" s="135">
        <f>IF(SER_hh_emih!I15=0,0,SER_hh_emih!I15/SER_summary!I$26)</f>
        <v>0</v>
      </c>
      <c r="J15" s="135">
        <f>IF(SER_hh_emih!J15=0,0,SER_hh_emih!J15/SER_summary!J$26)</f>
        <v>0</v>
      </c>
      <c r="K15" s="135">
        <f>IF(SER_hh_emih!K15=0,0,SER_hh_emih!K15/SER_summary!K$26)</f>
        <v>0</v>
      </c>
      <c r="L15" s="135">
        <f>IF(SER_hh_emih!L15=0,0,SER_hh_emih!L15/SER_summary!L$26)</f>
        <v>0</v>
      </c>
      <c r="M15" s="135">
        <f>IF(SER_hh_emih!M15=0,0,SER_hh_emih!M15/SER_summary!M$26)</f>
        <v>0</v>
      </c>
      <c r="N15" s="135">
        <f>IF(SER_hh_emih!N15=0,0,SER_hh_emih!N15/SER_summary!N$26)</f>
        <v>0</v>
      </c>
      <c r="O15" s="135">
        <f>IF(SER_hh_emih!O15=0,0,SER_hh_emih!O15/SER_summary!O$26)</f>
        <v>0</v>
      </c>
      <c r="P15" s="135">
        <f>IF(SER_hh_emih!P15=0,0,SER_hh_emih!P15/SER_summary!P$26)</f>
        <v>0</v>
      </c>
      <c r="Q15" s="135">
        <f>IF(SER_hh_emih!Q15=0,0,SER_hh_emih!Q15/SER_summary!Q$26)</f>
        <v>0</v>
      </c>
      <c r="R15" s="135">
        <f>IF(SER_hh_emih!R15=0,0,SER_hh_emih!R15/SER_summary!R$26)</f>
        <v>0</v>
      </c>
      <c r="S15" s="135">
        <f>IF(SER_hh_emih!S15=0,0,SER_hh_emih!S15/SER_summary!S$26)</f>
        <v>0</v>
      </c>
      <c r="T15" s="135">
        <f>IF(SER_hh_emih!T15=0,0,SER_hh_emih!T15/SER_summary!T$26)</f>
        <v>0</v>
      </c>
      <c r="U15" s="135">
        <f>IF(SER_hh_emih!U15=0,0,SER_hh_emih!U15/SER_summary!U$26)</f>
        <v>0</v>
      </c>
      <c r="V15" s="135">
        <f>IF(SER_hh_emih!V15=0,0,SER_hh_emih!V15/SER_summary!V$26)</f>
        <v>0</v>
      </c>
      <c r="W15" s="135">
        <f>IF(SER_hh_emih!W15=0,0,SER_hh_emih!W15/SER_summary!W$26)</f>
        <v>0</v>
      </c>
      <c r="DA15" s="158" t="s">
        <v>550</v>
      </c>
    </row>
    <row r="16" spans="1:105" ht="12.95" customHeight="1" x14ac:dyDescent="0.25">
      <c r="A16" s="130" t="s">
        <v>74</v>
      </c>
      <c r="B16" s="131">
        <f>IF(SER_hh_emih!B16=0,0,SER_hh_emih!B16/SER_summary!B$26)</f>
        <v>1.4281538228796749E-3</v>
      </c>
      <c r="C16" s="131">
        <f>IF(SER_hh_emih!C16=0,0,SER_hh_emih!C16/SER_summary!C$26)</f>
        <v>1.4465515182604503E-3</v>
      </c>
      <c r="D16" s="131">
        <f>IF(SER_hh_emih!D16=0,0,SER_hh_emih!D16/SER_summary!D$26)</f>
        <v>1.4760209578910505E-3</v>
      </c>
      <c r="E16" s="131">
        <f>IF(SER_hh_emih!E16=0,0,SER_hh_emih!E16/SER_summary!E$26)</f>
        <v>1.6921297882604208E-3</v>
      </c>
      <c r="F16" s="131">
        <f>IF(SER_hh_emih!F16=0,0,SER_hh_emih!F16/SER_summary!F$26)</f>
        <v>1.9590443550123681E-3</v>
      </c>
      <c r="G16" s="131">
        <f>IF(SER_hh_emih!G16=0,0,SER_hh_emih!G16/SER_summary!G$26)</f>
        <v>2.2865756304134665E-3</v>
      </c>
      <c r="H16" s="131">
        <f>IF(SER_hh_emih!H16=0,0,SER_hh_emih!H16/SER_summary!H$26)</f>
        <v>2.4865371128096098E-3</v>
      </c>
      <c r="I16" s="131">
        <f>IF(SER_hh_emih!I16=0,0,SER_hh_emih!I16/SER_summary!I$26)</f>
        <v>3.4038068965342593E-3</v>
      </c>
      <c r="J16" s="131">
        <f>IF(SER_hh_emih!J16=0,0,SER_hh_emih!J16/SER_summary!J$26)</f>
        <v>3.9483066172640103E-3</v>
      </c>
      <c r="K16" s="131">
        <f>IF(SER_hh_emih!K16=0,0,SER_hh_emih!K16/SER_summary!K$26)</f>
        <v>4.4851499764318563E-3</v>
      </c>
      <c r="L16" s="131">
        <f>IF(SER_hh_emih!L16=0,0,SER_hh_emih!L16/SER_summary!L$26)</f>
        <v>5.4310108511733844E-3</v>
      </c>
      <c r="M16" s="131">
        <f>IF(SER_hh_emih!M16=0,0,SER_hh_emih!M16/SER_summary!M$26)</f>
        <v>5.7068450037917433E-3</v>
      </c>
      <c r="N16" s="131">
        <f>IF(SER_hh_emih!N16=0,0,SER_hh_emih!N16/SER_summary!N$26)</f>
        <v>6.2341761607915581E-3</v>
      </c>
      <c r="O16" s="131">
        <f>IF(SER_hh_emih!O16=0,0,SER_hh_emih!O16/SER_summary!O$26)</f>
        <v>7.4065380762303214E-3</v>
      </c>
      <c r="P16" s="131">
        <f>IF(SER_hh_emih!P16=0,0,SER_hh_emih!P16/SER_summary!P$26)</f>
        <v>9.5017150830787912E-3</v>
      </c>
      <c r="Q16" s="131">
        <f>IF(SER_hh_emih!Q16=0,0,SER_hh_emih!Q16/SER_summary!Q$26)</f>
        <v>1.2722808512111165E-2</v>
      </c>
      <c r="R16" s="131">
        <f>IF(SER_hh_emih!R16=0,0,SER_hh_emih!R16/SER_summary!R$26)</f>
        <v>1.5615365204422509E-2</v>
      </c>
      <c r="S16" s="131">
        <f>IF(SER_hh_emih!S16=0,0,SER_hh_emih!S16/SER_summary!S$26)</f>
        <v>1.6630006864750753E-2</v>
      </c>
      <c r="T16" s="131">
        <f>IF(SER_hh_emih!T16=0,0,SER_hh_emih!T16/SER_summary!T$26)</f>
        <v>2.711974747348736E-2</v>
      </c>
      <c r="U16" s="131">
        <f>IF(SER_hh_emih!U16=0,0,SER_hh_emih!U16/SER_summary!U$26)</f>
        <v>2.8622216275537873E-2</v>
      </c>
      <c r="V16" s="131">
        <f>IF(SER_hh_emih!V16=0,0,SER_hh_emih!V16/SER_summary!V$26)</f>
        <v>2.2564353398683814E-2</v>
      </c>
      <c r="W16" s="131">
        <f>IF(SER_hh_emih!W16=0,0,SER_hh_emih!W16/SER_summary!W$26)</f>
        <v>2.2311032516817871E-2</v>
      </c>
      <c r="DA16" s="156" t="s">
        <v>551</v>
      </c>
    </row>
    <row r="17" spans="1:105" ht="12.95" customHeight="1" x14ac:dyDescent="0.25">
      <c r="A17" s="132" t="s">
        <v>73</v>
      </c>
      <c r="B17" s="133">
        <f>IF(SER_hh_emih!B17=0,0,SER_hh_emih!B17/SER_summary!B$26)</f>
        <v>4.3789843041056633</v>
      </c>
      <c r="C17" s="133">
        <f>IF(SER_hh_emih!C17=0,0,SER_hh_emih!C17/SER_summary!C$26)</f>
        <v>4.4081563328148263</v>
      </c>
      <c r="D17" s="133">
        <f>IF(SER_hh_emih!D17=0,0,SER_hh_emih!D17/SER_summary!D$26)</f>
        <v>4.4139651193094558</v>
      </c>
      <c r="E17" s="133">
        <f>IF(SER_hh_emih!E17=0,0,SER_hh_emih!E17/SER_summary!E$26)</f>
        <v>5.2464709050045251</v>
      </c>
      <c r="F17" s="133">
        <f>IF(SER_hh_emih!F17=0,0,SER_hh_emih!F17/SER_summary!F$26)</f>
        <v>4.2461265536637125</v>
      </c>
      <c r="G17" s="133">
        <f>IF(SER_hh_emih!G17=0,0,SER_hh_emih!G17/SER_summary!G$26)</f>
        <v>4.259210983530676</v>
      </c>
      <c r="H17" s="133">
        <f>IF(SER_hh_emih!H17=0,0,SER_hh_emih!H17/SER_summary!H$26)</f>
        <v>4.7150752973111842</v>
      </c>
      <c r="I17" s="133">
        <f>IF(SER_hh_emih!I17=0,0,SER_hh_emih!I17/SER_summary!I$26)</f>
        <v>4.2380258456319364</v>
      </c>
      <c r="J17" s="133">
        <f>IF(SER_hh_emih!J17=0,0,SER_hh_emih!J17/SER_summary!J$26)</f>
        <v>4.2393511600765272</v>
      </c>
      <c r="K17" s="133">
        <f>IF(SER_hh_emih!K17=0,0,SER_hh_emih!K17/SER_summary!K$26)</f>
        <v>4.2020472206595496</v>
      </c>
      <c r="L17" s="133">
        <f>IF(SER_hh_emih!L17=0,0,SER_hh_emih!L17/SER_summary!L$26)</f>
        <v>4.5557711365549203</v>
      </c>
      <c r="M17" s="133">
        <f>IF(SER_hh_emih!M17=0,0,SER_hh_emih!M17/SER_summary!M$26)</f>
        <v>4.1825301148676495</v>
      </c>
      <c r="N17" s="133">
        <f>IF(SER_hh_emih!N17=0,0,SER_hh_emih!N17/SER_summary!N$26)</f>
        <v>4.2286460365016421</v>
      </c>
      <c r="O17" s="133">
        <f>IF(SER_hh_emih!O17=0,0,SER_hh_emih!O17/SER_summary!O$26)</f>
        <v>4.4232054935269263</v>
      </c>
      <c r="P17" s="133">
        <f>IF(SER_hh_emih!P17=0,0,SER_hh_emih!P17/SER_summary!P$26)</f>
        <v>4.0928266786138598</v>
      </c>
      <c r="Q17" s="133">
        <f>IF(SER_hh_emih!Q17=0,0,SER_hh_emih!Q17/SER_summary!Q$26)</f>
        <v>4.5564843462612643</v>
      </c>
      <c r="R17" s="133">
        <f>IF(SER_hh_emih!R17=0,0,SER_hh_emih!R17/SER_summary!R$26)</f>
        <v>4.0234425727657239</v>
      </c>
      <c r="S17" s="133">
        <f>IF(SER_hh_emih!S17=0,0,SER_hh_emih!S17/SER_summary!S$26)</f>
        <v>3.9258418543163316</v>
      </c>
      <c r="T17" s="133">
        <f>IF(SER_hh_emih!T17=0,0,SER_hh_emih!T17/SER_summary!T$26)</f>
        <v>4.7042894003323541</v>
      </c>
      <c r="U17" s="133">
        <f>IF(SER_hh_emih!U17=0,0,SER_hh_emih!U17/SER_summary!U$26)</f>
        <v>4.4394117154269699</v>
      </c>
      <c r="V17" s="133">
        <f>IF(SER_hh_emih!V17=0,0,SER_hh_emih!V17/SER_summary!V$26)</f>
        <v>3.2315395860790721</v>
      </c>
      <c r="W17" s="133">
        <f>IF(SER_hh_emih!W17=0,0,SER_hh_emih!W17/SER_summary!W$26)</f>
        <v>3.1284498516204433</v>
      </c>
      <c r="DA17" s="157" t="s">
        <v>552</v>
      </c>
    </row>
    <row r="18" spans="1:105" ht="12" customHeight="1" x14ac:dyDescent="0.25">
      <c r="A18" s="132" t="s">
        <v>72</v>
      </c>
      <c r="B18" s="133">
        <f>IF(SER_hh_emih!B18=0,0,SER_hh_emih!B18/SER_summary!B$26)</f>
        <v>0</v>
      </c>
      <c r="C18" s="133">
        <f>IF(SER_hh_emih!C18=0,0,SER_hh_emih!C18/SER_summary!C$26)</f>
        <v>0</v>
      </c>
      <c r="D18" s="133">
        <f>IF(SER_hh_emih!D18=0,0,SER_hh_emih!D18/SER_summary!D$26)</f>
        <v>0</v>
      </c>
      <c r="E18" s="133">
        <f>IF(SER_hh_emih!E18=0,0,SER_hh_emih!E18/SER_summary!E$26)</f>
        <v>0</v>
      </c>
      <c r="F18" s="133">
        <f>IF(SER_hh_emih!F18=0,0,SER_hh_emih!F18/SER_summary!F$26)</f>
        <v>0</v>
      </c>
      <c r="G18" s="133">
        <f>IF(SER_hh_emih!G18=0,0,SER_hh_emih!G18/SER_summary!G$26)</f>
        <v>0</v>
      </c>
      <c r="H18" s="133">
        <f>IF(SER_hh_emih!H18=0,0,SER_hh_emih!H18/SER_summary!H$26)</f>
        <v>0</v>
      </c>
      <c r="I18" s="133">
        <f>IF(SER_hh_emih!I18=0,0,SER_hh_emih!I18/SER_summary!I$26)</f>
        <v>0</v>
      </c>
      <c r="J18" s="133">
        <f>IF(SER_hh_emih!J18=0,0,SER_hh_emih!J18/SER_summary!J$26)</f>
        <v>0</v>
      </c>
      <c r="K18" s="133">
        <f>IF(SER_hh_emih!K18=0,0,SER_hh_emih!K18/SER_summary!K$26)</f>
        <v>0</v>
      </c>
      <c r="L18" s="133">
        <f>IF(SER_hh_emih!L18=0,0,SER_hh_emih!L18/SER_summary!L$26)</f>
        <v>0</v>
      </c>
      <c r="M18" s="133">
        <f>IF(SER_hh_emih!M18=0,0,SER_hh_emih!M18/SER_summary!M$26)</f>
        <v>0</v>
      </c>
      <c r="N18" s="133">
        <f>IF(SER_hh_emih!N18=0,0,SER_hh_emih!N18/SER_summary!N$26)</f>
        <v>0</v>
      </c>
      <c r="O18" s="133">
        <f>IF(SER_hh_emih!O18=0,0,SER_hh_emih!O18/SER_summary!O$26)</f>
        <v>0</v>
      </c>
      <c r="P18" s="133">
        <f>IF(SER_hh_emih!P18=0,0,SER_hh_emih!P18/SER_summary!P$26)</f>
        <v>0</v>
      </c>
      <c r="Q18" s="133">
        <f>IF(SER_hh_emih!Q18=0,0,SER_hh_emih!Q18/SER_summary!Q$26)</f>
        <v>0</v>
      </c>
      <c r="R18" s="133">
        <f>IF(SER_hh_emih!R18=0,0,SER_hh_emih!R18/SER_summary!R$26)</f>
        <v>0</v>
      </c>
      <c r="S18" s="133">
        <f>IF(SER_hh_emih!S18=0,0,SER_hh_emih!S18/SER_summary!S$26)</f>
        <v>0</v>
      </c>
      <c r="T18" s="133">
        <f>IF(SER_hh_emih!T18=0,0,SER_hh_emih!T18/SER_summary!T$26)</f>
        <v>0</v>
      </c>
      <c r="U18" s="133">
        <f>IF(SER_hh_emih!U18=0,0,SER_hh_emih!U18/SER_summary!U$26)</f>
        <v>0</v>
      </c>
      <c r="V18" s="133">
        <f>IF(SER_hh_emih!V18=0,0,SER_hh_emih!V18/SER_summary!V$26)</f>
        <v>0</v>
      </c>
      <c r="W18" s="133">
        <f>IF(SER_hh_emih!W18=0,0,SER_hh_emih!W18/SER_summary!W$26)</f>
        <v>0</v>
      </c>
      <c r="DA18" s="157" t="s">
        <v>553</v>
      </c>
    </row>
    <row r="19" spans="1:105" ht="12.95" customHeight="1" x14ac:dyDescent="0.25">
      <c r="A19" s="130" t="s">
        <v>35</v>
      </c>
      <c r="B19" s="131">
        <f>IF(SER_hh_emih!B19=0,0,SER_hh_emih!B19/SER_summary!B$26)</f>
        <v>2.1253796221114305</v>
      </c>
      <c r="C19" s="131">
        <f>IF(SER_hh_emih!C19=0,0,SER_hh_emih!C19/SER_summary!C$26)</f>
        <v>2.1082231034407486</v>
      </c>
      <c r="D19" s="131">
        <f>IF(SER_hh_emih!D19=0,0,SER_hh_emih!D19/SER_summary!D$26)</f>
        <v>2.1186089438069566</v>
      </c>
      <c r="E19" s="131">
        <f>IF(SER_hh_emih!E19=0,0,SER_hh_emih!E19/SER_summary!E$26)</f>
        <v>2.0744326981568082</v>
      </c>
      <c r="F19" s="131">
        <f>IF(SER_hh_emih!F19=0,0,SER_hh_emih!F19/SER_summary!F$26)</f>
        <v>2.0333230440291707</v>
      </c>
      <c r="G19" s="131">
        <f>IF(SER_hh_emih!G19=0,0,SER_hh_emih!G19/SER_summary!G$26)</f>
        <v>2.0139575778911021</v>
      </c>
      <c r="H19" s="131">
        <f>IF(SER_hh_emih!H19=0,0,SER_hh_emih!H19/SER_summary!H$26)</f>
        <v>2.0393794824838851</v>
      </c>
      <c r="I19" s="131">
        <f>IF(SER_hh_emih!I19=0,0,SER_hh_emih!I19/SER_summary!I$26)</f>
        <v>1.970930151435099</v>
      </c>
      <c r="J19" s="131">
        <f>IF(SER_hh_emih!J19=0,0,SER_hh_emih!J19/SER_summary!J$26)</f>
        <v>1.9577753014201724</v>
      </c>
      <c r="K19" s="131">
        <f>IF(SER_hh_emih!K19=0,0,SER_hh_emih!K19/SER_summary!K$26)</f>
        <v>1.9246411231470353</v>
      </c>
      <c r="L19" s="131">
        <f>IF(SER_hh_emih!L19=0,0,SER_hh_emih!L19/SER_summary!L$26)</f>
        <v>1.8712664698849342</v>
      </c>
      <c r="M19" s="131">
        <f>IF(SER_hh_emih!M19=0,0,SER_hh_emih!M19/SER_summary!M$26)</f>
        <v>1.873452239842198</v>
      </c>
      <c r="N19" s="131">
        <f>IF(SER_hh_emih!N19=0,0,SER_hh_emih!N19/SER_summary!N$26)</f>
        <v>1.8459596372671903</v>
      </c>
      <c r="O19" s="131">
        <f>IF(SER_hh_emih!O19=0,0,SER_hh_emih!O19/SER_summary!O$26)</f>
        <v>1.8768750953049091</v>
      </c>
      <c r="P19" s="131">
        <f>IF(SER_hh_emih!P19=0,0,SER_hh_emih!P19/SER_summary!P$26)</f>
        <v>1.923524283511038</v>
      </c>
      <c r="Q19" s="131">
        <f>IF(SER_hh_emih!Q19=0,0,SER_hh_emih!Q19/SER_summary!Q$26)</f>
        <v>1.8914016049799336</v>
      </c>
      <c r="R19" s="131">
        <f>IF(SER_hh_emih!R19=0,0,SER_hh_emih!R19/SER_summary!R$26)</f>
        <v>1.8252770471987967</v>
      </c>
      <c r="S19" s="131">
        <f>IF(SER_hh_emih!S19=0,0,SER_hh_emih!S19/SER_summary!S$26)</f>
        <v>1.8133638573464832</v>
      </c>
      <c r="T19" s="131">
        <f>IF(SER_hh_emih!T19=0,0,SER_hh_emih!T19/SER_summary!T$26)</f>
        <v>1.6104285352719594</v>
      </c>
      <c r="U19" s="131">
        <f>IF(SER_hh_emih!U19=0,0,SER_hh_emih!U19/SER_summary!U$26)</f>
        <v>1.5535103233866367</v>
      </c>
      <c r="V19" s="131">
        <f>IF(SER_hh_emih!V19=0,0,SER_hh_emih!V19/SER_summary!V$26)</f>
        <v>1.4044107260197976</v>
      </c>
      <c r="W19" s="131">
        <f>IF(SER_hh_emih!W19=0,0,SER_hh_emih!W19/SER_summary!W$26)</f>
        <v>1.3818820596280799</v>
      </c>
      <c r="DA19" s="156" t="s">
        <v>554</v>
      </c>
    </row>
    <row r="20" spans="1:105" ht="12" customHeight="1" x14ac:dyDescent="0.25">
      <c r="A20" s="132" t="s">
        <v>29</v>
      </c>
      <c r="B20" s="133">
        <f>IF(SER_hh_emih!B20=0,0,SER_hh_emih!B20/SER_summary!B$26)</f>
        <v>0</v>
      </c>
      <c r="C20" s="133">
        <f>IF(SER_hh_emih!C20=0,0,SER_hh_emih!C20/SER_summary!C$26)</f>
        <v>0</v>
      </c>
      <c r="D20" s="133">
        <f>IF(SER_hh_emih!D20=0,0,SER_hh_emih!D20/SER_summary!D$26)</f>
        <v>0</v>
      </c>
      <c r="E20" s="133">
        <f>IF(SER_hh_emih!E20=0,0,SER_hh_emih!E20/SER_summary!E$26)</f>
        <v>0</v>
      </c>
      <c r="F20" s="133">
        <f>IF(SER_hh_emih!F20=0,0,SER_hh_emih!F20/SER_summary!F$26)</f>
        <v>0</v>
      </c>
      <c r="G20" s="133">
        <f>IF(SER_hh_emih!G20=0,0,SER_hh_emih!G20/SER_summary!G$26)</f>
        <v>0</v>
      </c>
      <c r="H20" s="133">
        <f>IF(SER_hh_emih!H20=0,0,SER_hh_emih!H20/SER_summary!H$26)</f>
        <v>0</v>
      </c>
      <c r="I20" s="133">
        <f>IF(SER_hh_emih!I20=0,0,SER_hh_emih!I20/SER_summary!I$26)</f>
        <v>0</v>
      </c>
      <c r="J20" s="133">
        <f>IF(SER_hh_emih!J20=0,0,SER_hh_emih!J20/SER_summary!J$26)</f>
        <v>0</v>
      </c>
      <c r="K20" s="133">
        <f>IF(SER_hh_emih!K20=0,0,SER_hh_emih!K20/SER_summary!K$26)</f>
        <v>0</v>
      </c>
      <c r="L20" s="133">
        <f>IF(SER_hh_emih!L20=0,0,SER_hh_emih!L20/SER_summary!L$26)</f>
        <v>0</v>
      </c>
      <c r="M20" s="133">
        <f>IF(SER_hh_emih!M20=0,0,SER_hh_emih!M20/SER_summary!M$26)</f>
        <v>0</v>
      </c>
      <c r="N20" s="133">
        <f>IF(SER_hh_emih!N20=0,0,SER_hh_emih!N20/SER_summary!N$26)</f>
        <v>0</v>
      </c>
      <c r="O20" s="133">
        <f>IF(SER_hh_emih!O20=0,0,SER_hh_emih!O20/SER_summary!O$26)</f>
        <v>0</v>
      </c>
      <c r="P20" s="133">
        <f>IF(SER_hh_emih!P20=0,0,SER_hh_emih!P20/SER_summary!P$26)</f>
        <v>0</v>
      </c>
      <c r="Q20" s="133">
        <f>IF(SER_hh_emih!Q20=0,0,SER_hh_emih!Q20/SER_summary!Q$26)</f>
        <v>0</v>
      </c>
      <c r="R20" s="133">
        <f>IF(SER_hh_emih!R20=0,0,SER_hh_emih!R20/SER_summary!R$26)</f>
        <v>0</v>
      </c>
      <c r="S20" s="133">
        <f>IF(SER_hh_emih!S20=0,0,SER_hh_emih!S20/SER_summary!S$26)</f>
        <v>0</v>
      </c>
      <c r="T20" s="133">
        <f>IF(SER_hh_emih!T20=0,0,SER_hh_emih!T20/SER_summary!T$26)</f>
        <v>0</v>
      </c>
      <c r="U20" s="133">
        <f>IF(SER_hh_emih!U20=0,0,SER_hh_emih!U20/SER_summary!U$26)</f>
        <v>0</v>
      </c>
      <c r="V20" s="133">
        <f>IF(SER_hh_emih!V20=0,0,SER_hh_emih!V20/SER_summary!V$26)</f>
        <v>0</v>
      </c>
      <c r="W20" s="133">
        <f>IF(SER_hh_emih!W20=0,0,SER_hh_emih!W20/SER_summary!W$26)</f>
        <v>0</v>
      </c>
      <c r="DA20" s="157" t="s">
        <v>555</v>
      </c>
    </row>
    <row r="21" spans="1:105" s="2" customFormat="1" ht="12" customHeight="1" x14ac:dyDescent="0.25">
      <c r="A21" s="132" t="s">
        <v>52</v>
      </c>
      <c r="B21" s="133">
        <f>IF(SER_hh_emih!B21=0,0,SER_hh_emih!B21/SER_summary!B$26)</f>
        <v>2.6438573384178268</v>
      </c>
      <c r="C21" s="133">
        <f>IF(SER_hh_emih!C21=0,0,SER_hh_emih!C21/SER_summary!C$26)</f>
        <v>2.5971825155148411</v>
      </c>
      <c r="D21" s="133">
        <f>IF(SER_hh_emih!D21=0,0,SER_hh_emih!D21/SER_summary!D$26)</f>
        <v>2.88515122591475</v>
      </c>
      <c r="E21" s="133">
        <f>IF(SER_hh_emih!E21=0,0,SER_hh_emih!E21/SER_summary!E$26)</f>
        <v>2.6475084680396308</v>
      </c>
      <c r="F21" s="133">
        <f>IF(SER_hh_emih!F21=0,0,SER_hh_emih!F21/SER_summary!F$26)</f>
        <v>2.8646291487199282</v>
      </c>
      <c r="G21" s="133">
        <f>IF(SER_hh_emih!G21=0,0,SER_hh_emih!G21/SER_summary!G$26)</f>
        <v>2.8748948490556847</v>
      </c>
      <c r="H21" s="133">
        <f>IF(SER_hh_emih!H21=0,0,SER_hh_emih!H21/SER_summary!H$26)</f>
        <v>2.804886563771865</v>
      </c>
      <c r="I21" s="133">
        <f>IF(SER_hh_emih!I21=0,0,SER_hh_emih!I21/SER_summary!I$26)</f>
        <v>2.799089175587707</v>
      </c>
      <c r="J21" s="133">
        <f>IF(SER_hh_emih!J21=0,0,SER_hh_emih!J21/SER_summary!J$26)</f>
        <v>2.809825796791749</v>
      </c>
      <c r="K21" s="133">
        <f>IF(SER_hh_emih!K21=0,0,SER_hh_emih!K21/SER_summary!K$26)</f>
        <v>2.802226168425717</v>
      </c>
      <c r="L21" s="133">
        <f>IF(SER_hh_emih!L21=0,0,SER_hh_emih!L21/SER_summary!L$26)</f>
        <v>2.7313838051139041</v>
      </c>
      <c r="M21" s="133">
        <f>IF(SER_hh_emih!M21=0,0,SER_hh_emih!M21/SER_summary!M$26)</f>
        <v>2.8232132602293354</v>
      </c>
      <c r="N21" s="133">
        <f>IF(SER_hh_emih!N21=0,0,SER_hh_emih!N21/SER_summary!N$26)</f>
        <v>2.7887196310586937</v>
      </c>
      <c r="O21" s="133">
        <f>IF(SER_hh_emih!O21=0,0,SER_hh_emih!O21/SER_summary!O$26)</f>
        <v>2.6307227593010869</v>
      </c>
      <c r="P21" s="133">
        <f>IF(SER_hh_emih!P21=0,0,SER_hh_emih!P21/SER_summary!P$26)</f>
        <v>2.7156176512303123</v>
      </c>
      <c r="Q21" s="133">
        <f>IF(SER_hh_emih!Q21=0,0,SER_hh_emih!Q21/SER_summary!Q$26)</f>
        <v>2.7268585070225226</v>
      </c>
      <c r="R21" s="133">
        <f>IF(SER_hh_emih!R21=0,0,SER_hh_emih!R21/SER_summary!R$26)</f>
        <v>2.9013872633988109</v>
      </c>
      <c r="S21" s="133">
        <f>IF(SER_hh_emih!S21=0,0,SER_hh_emih!S21/SER_summary!S$26)</f>
        <v>2.7672037759726651</v>
      </c>
      <c r="T21" s="133">
        <f>IF(SER_hh_emih!T21=0,0,SER_hh_emih!T21/SER_summary!T$26)</f>
        <v>2.0779611486553495</v>
      </c>
      <c r="U21" s="133">
        <f>IF(SER_hh_emih!U21=0,0,SER_hh_emih!U21/SER_summary!U$26)</f>
        <v>2.5197412761658495</v>
      </c>
      <c r="V21" s="133">
        <f>IF(SER_hh_emih!V21=0,0,SER_hh_emih!V21/SER_summary!V$26)</f>
        <v>2.2095584759694069</v>
      </c>
      <c r="W21" s="133">
        <f>IF(SER_hh_emih!W21=0,0,SER_hh_emih!W21/SER_summary!W$26)</f>
        <v>1.738465781452593</v>
      </c>
      <c r="DA21" s="157" t="s">
        <v>556</v>
      </c>
    </row>
    <row r="22" spans="1:105" ht="12" customHeight="1" x14ac:dyDescent="0.25">
      <c r="A22" s="132" t="s">
        <v>168</v>
      </c>
      <c r="B22" s="133">
        <f>IF(SER_hh_emih!B22=0,0,SER_hh_emih!B22/SER_summary!B$26)</f>
        <v>3.5535361468357558</v>
      </c>
      <c r="C22" s="133">
        <f>IF(SER_hh_emih!C22=0,0,SER_hh_emih!C22/SER_summary!C$26)</f>
        <v>3.4985529646370139</v>
      </c>
      <c r="D22" s="133">
        <f>IF(SER_hh_emih!D22=0,0,SER_hh_emih!D22/SER_summary!D$26)</f>
        <v>3.3628522499454068</v>
      </c>
      <c r="E22" s="133">
        <f>IF(SER_hh_emih!E22=0,0,SER_hh_emih!E22/SER_summary!E$26)</f>
        <v>3.4578657636503731</v>
      </c>
      <c r="F22" s="133">
        <f>IF(SER_hh_emih!F22=0,0,SER_hh_emih!F22/SER_summary!F$26)</f>
        <v>3.4435850586400725</v>
      </c>
      <c r="G22" s="133">
        <f>IF(SER_hh_emih!G22=0,0,SER_hh_emih!G22/SER_summary!G$26)</f>
        <v>3.4367236409456305</v>
      </c>
      <c r="H22" s="133">
        <f>IF(SER_hh_emih!H22=0,0,SER_hh_emih!H22/SER_summary!H$26)</f>
        <v>3.4651159782083298</v>
      </c>
      <c r="I22" s="133">
        <f>IF(SER_hh_emih!I22=0,0,SER_hh_emih!I22/SER_summary!I$26)</f>
        <v>3.3486439968980446</v>
      </c>
      <c r="J22" s="133">
        <f>IF(SER_hh_emih!J22=0,0,SER_hh_emih!J22/SER_summary!J$26)</f>
        <v>3.3751421209625114</v>
      </c>
      <c r="K22" s="133">
        <f>IF(SER_hh_emih!K22=0,0,SER_hh_emih!K22/SER_summary!K$26)</f>
        <v>3.4102028468975836</v>
      </c>
      <c r="L22" s="133">
        <f>IF(SER_hh_emih!L22=0,0,SER_hh_emih!L22/SER_summary!L$26)</f>
        <v>3.286498856801173</v>
      </c>
      <c r="M22" s="133">
        <f>IF(SER_hh_emih!M22=0,0,SER_hh_emih!M22/SER_summary!M$26)</f>
        <v>3.343359889633605</v>
      </c>
      <c r="N22" s="133">
        <f>IF(SER_hh_emih!N22=0,0,SER_hh_emih!N22/SER_summary!N$26)</f>
        <v>3.2846195018495252</v>
      </c>
      <c r="O22" s="133">
        <f>IF(SER_hh_emih!O22=0,0,SER_hh_emih!O22/SER_summary!O$26)</f>
        <v>3.2602748501646448</v>
      </c>
      <c r="P22" s="133">
        <f>IF(SER_hh_emih!P22=0,0,SER_hh_emih!P22/SER_summary!P$26)</f>
        <v>3.2574059035367515</v>
      </c>
      <c r="Q22" s="133">
        <f>IF(SER_hh_emih!Q22=0,0,SER_hh_emih!Q22/SER_summary!Q$26)</f>
        <v>3.2320642485591176</v>
      </c>
      <c r="R22" s="133">
        <f>IF(SER_hh_emih!R22=0,0,SER_hh_emih!R22/SER_summary!R$26)</f>
        <v>3.3273547569148376</v>
      </c>
      <c r="S22" s="133">
        <f>IF(SER_hh_emih!S22=0,0,SER_hh_emih!S22/SER_summary!S$26)</f>
        <v>3.6772948574754407</v>
      </c>
      <c r="T22" s="133">
        <f>IF(SER_hh_emih!T22=0,0,SER_hh_emih!T22/SER_summary!T$26)</f>
        <v>2.4307519870093763</v>
      </c>
      <c r="U22" s="133">
        <f>IF(SER_hh_emih!U22=0,0,SER_hh_emih!U22/SER_summary!U$26)</f>
        <v>2.8047451551656488</v>
      </c>
      <c r="V22" s="133">
        <f>IF(SER_hh_emih!V22=0,0,SER_hh_emih!V22/SER_summary!V$26)</f>
        <v>2.6161364086730869</v>
      </c>
      <c r="W22" s="133">
        <f>IF(SER_hh_emih!W22=0,0,SER_hh_emih!W22/SER_summary!W$26)</f>
        <v>2.7408459006269195</v>
      </c>
      <c r="DA22" s="157" t="s">
        <v>557</v>
      </c>
    </row>
    <row r="23" spans="1:105" ht="12" customHeight="1" x14ac:dyDescent="0.25">
      <c r="A23" s="132" t="s">
        <v>153</v>
      </c>
      <c r="B23" s="133">
        <f>IF(SER_hh_emih!B23=0,0,SER_hh_emih!B23/SER_summary!B$26)</f>
        <v>2.6434717869151845</v>
      </c>
      <c r="C23" s="133">
        <f>IF(SER_hh_emih!C23=0,0,SER_hh_emih!C23/SER_summary!C$26)</f>
        <v>2.5522178557966977</v>
      </c>
      <c r="D23" s="133">
        <f>IF(SER_hh_emih!D23=0,0,SER_hh_emih!D23/SER_summary!D$26)</f>
        <v>2.6000047487187619</v>
      </c>
      <c r="E23" s="133">
        <f>IF(SER_hh_emih!E23=0,0,SER_hh_emih!E23/SER_summary!E$26)</f>
        <v>2.5201048827951587</v>
      </c>
      <c r="F23" s="133">
        <f>IF(SER_hh_emih!F23=0,0,SER_hh_emih!F23/SER_summary!F$26)</f>
        <v>2.4107707464174455</v>
      </c>
      <c r="G23" s="133">
        <f>IF(SER_hh_emih!G23=0,0,SER_hh_emih!G23/SER_summary!G$26)</f>
        <v>2.3931065941210541</v>
      </c>
      <c r="H23" s="133">
        <f>IF(SER_hh_emih!H23=0,0,SER_hh_emih!H23/SER_summary!H$26)</f>
        <v>2.4976027994267485</v>
      </c>
      <c r="I23" s="133">
        <f>IF(SER_hh_emih!I23=0,0,SER_hh_emih!I23/SER_summary!I$26)</f>
        <v>2.4107725826304653</v>
      </c>
      <c r="J23" s="133">
        <f>IF(SER_hh_emih!J23=0,0,SER_hh_emih!J23/SER_summary!J$26)</f>
        <v>2.3952543219159845</v>
      </c>
      <c r="K23" s="133">
        <f>IF(SER_hh_emih!K23=0,0,SER_hh_emih!K23/SER_summary!K$26)</f>
        <v>2.3447083895194725</v>
      </c>
      <c r="L23" s="133">
        <f>IF(SER_hh_emih!L23=0,0,SER_hh_emih!L23/SER_summary!L$26)</f>
        <v>2.3056597532361538</v>
      </c>
      <c r="M23" s="133">
        <f>IF(SER_hh_emih!M23=0,0,SER_hh_emih!M23/SER_summary!M$26)</f>
        <v>2.213856365103493</v>
      </c>
      <c r="N23" s="133">
        <f>IF(SER_hh_emih!N23=0,0,SER_hh_emih!N23/SER_summary!N$26)</f>
        <v>2.1277190507103079</v>
      </c>
      <c r="O23" s="133">
        <f>IF(SER_hh_emih!O23=0,0,SER_hh_emih!O23/SER_summary!O$26)</f>
        <v>2.1462773438573057</v>
      </c>
      <c r="P23" s="133">
        <f>IF(SER_hh_emih!P23=0,0,SER_hh_emih!P23/SER_summary!P$26)</f>
        <v>2.212693479908999</v>
      </c>
      <c r="Q23" s="133">
        <f>IF(SER_hh_emih!Q23=0,0,SER_hh_emih!Q23/SER_summary!Q$26)</f>
        <v>2.1204850306009146</v>
      </c>
      <c r="R23" s="133">
        <f>IF(SER_hh_emih!R23=0,0,SER_hh_emih!R23/SER_summary!R$26)</f>
        <v>1.9196630177675125</v>
      </c>
      <c r="S23" s="133">
        <f>IF(SER_hh_emih!S23=0,0,SER_hh_emih!S23/SER_summary!S$26)</f>
        <v>1.7979779510420684</v>
      </c>
      <c r="T23" s="133">
        <f>IF(SER_hh_emih!T23=0,0,SER_hh_emih!T23/SER_summary!T$26)</f>
        <v>2.074423641348011</v>
      </c>
      <c r="U23" s="133">
        <f>IF(SER_hh_emih!U23=0,0,SER_hh_emih!U23/SER_summary!U$26)</f>
        <v>1.8599046158488699</v>
      </c>
      <c r="V23" s="133">
        <f>IF(SER_hh_emih!V23=0,0,SER_hh_emih!V23/SER_summary!V$26)</f>
        <v>1.6587169930660208</v>
      </c>
      <c r="W23" s="133">
        <f>IF(SER_hh_emih!W23=0,0,SER_hh_emih!W23/SER_summary!W$26)</f>
        <v>1.615322602567729</v>
      </c>
      <c r="DA23" s="157" t="s">
        <v>558</v>
      </c>
    </row>
    <row r="24" spans="1:105" ht="12" customHeight="1" x14ac:dyDescent="0.25">
      <c r="A24" s="132" t="s">
        <v>128</v>
      </c>
      <c r="B24" s="133">
        <f>IF(SER_hh_emih!B24=0,0,SER_hh_emih!B24/SER_summary!B$26)</f>
        <v>0</v>
      </c>
      <c r="C24" s="133">
        <f>IF(SER_hh_emih!C24=0,0,SER_hh_emih!C24/SER_summary!C$26)</f>
        <v>0</v>
      </c>
      <c r="D24" s="133">
        <f>IF(SER_hh_emih!D24=0,0,SER_hh_emih!D24/SER_summary!D$26)</f>
        <v>0</v>
      </c>
      <c r="E24" s="133">
        <f>IF(SER_hh_emih!E24=0,0,SER_hh_emih!E24/SER_summary!E$26)</f>
        <v>0</v>
      </c>
      <c r="F24" s="133">
        <f>IF(SER_hh_emih!F24=0,0,SER_hh_emih!F24/SER_summary!F$26)</f>
        <v>0</v>
      </c>
      <c r="G24" s="133">
        <f>IF(SER_hh_emih!G24=0,0,SER_hh_emih!G24/SER_summary!G$26)</f>
        <v>0</v>
      </c>
      <c r="H24" s="133">
        <f>IF(SER_hh_emih!H24=0,0,SER_hh_emih!H24/SER_summary!H$26)</f>
        <v>0</v>
      </c>
      <c r="I24" s="133">
        <f>IF(SER_hh_emih!I24=0,0,SER_hh_emih!I24/SER_summary!I$26)</f>
        <v>0</v>
      </c>
      <c r="J24" s="133">
        <f>IF(SER_hh_emih!J24=0,0,SER_hh_emih!J24/SER_summary!J$26)</f>
        <v>0</v>
      </c>
      <c r="K24" s="133">
        <f>IF(SER_hh_emih!K24=0,0,SER_hh_emih!K24/SER_summary!K$26)</f>
        <v>0</v>
      </c>
      <c r="L24" s="133">
        <f>IF(SER_hh_emih!L24=0,0,SER_hh_emih!L24/SER_summary!L$26)</f>
        <v>0</v>
      </c>
      <c r="M24" s="133">
        <f>IF(SER_hh_emih!M24=0,0,SER_hh_emih!M24/SER_summary!M$26)</f>
        <v>0</v>
      </c>
      <c r="N24" s="133">
        <f>IF(SER_hh_emih!N24=0,0,SER_hh_emih!N24/SER_summary!N$26)</f>
        <v>0</v>
      </c>
      <c r="O24" s="133">
        <f>IF(SER_hh_emih!O24=0,0,SER_hh_emih!O24/SER_summary!O$26)</f>
        <v>0</v>
      </c>
      <c r="P24" s="133">
        <f>IF(SER_hh_emih!P24=0,0,SER_hh_emih!P24/SER_summary!P$26)</f>
        <v>0</v>
      </c>
      <c r="Q24" s="133">
        <f>IF(SER_hh_emih!Q24=0,0,SER_hh_emih!Q24/SER_summary!Q$26)</f>
        <v>0</v>
      </c>
      <c r="R24" s="133">
        <f>IF(SER_hh_emih!R24=0,0,SER_hh_emih!R24/SER_summary!R$26)</f>
        <v>0</v>
      </c>
      <c r="S24" s="133">
        <f>IF(SER_hh_emih!S24=0,0,SER_hh_emih!S24/SER_summary!S$26)</f>
        <v>0</v>
      </c>
      <c r="T24" s="133">
        <f>IF(SER_hh_emih!T24=0,0,SER_hh_emih!T24/SER_summary!T$26)</f>
        <v>0</v>
      </c>
      <c r="U24" s="133">
        <f>IF(SER_hh_emih!U24=0,0,SER_hh_emih!U24/SER_summary!U$26)</f>
        <v>0</v>
      </c>
      <c r="V24" s="133">
        <f>IF(SER_hh_emih!V24=0,0,SER_hh_emih!V24/SER_summary!V$26)</f>
        <v>0</v>
      </c>
      <c r="W24" s="133">
        <f>IF(SER_hh_emih!W24=0,0,SER_hh_emih!W24/SER_summary!W$26)</f>
        <v>0</v>
      </c>
      <c r="DA24" s="157" t="s">
        <v>559</v>
      </c>
    </row>
    <row r="25" spans="1:105" ht="12" customHeight="1" x14ac:dyDescent="0.25">
      <c r="A25" s="132" t="s">
        <v>169</v>
      </c>
      <c r="B25" s="133">
        <f>IF(SER_hh_emih!B25=0,0,SER_hh_emih!B25/SER_summary!B$26)</f>
        <v>0</v>
      </c>
      <c r="C25" s="133">
        <f>IF(SER_hh_emih!C25=0,0,SER_hh_emih!C25/SER_summary!C$26)</f>
        <v>0</v>
      </c>
      <c r="D25" s="133">
        <f>IF(SER_hh_emih!D25=0,0,SER_hh_emih!D25/SER_summary!D$26)</f>
        <v>0</v>
      </c>
      <c r="E25" s="133">
        <f>IF(SER_hh_emih!E25=0,0,SER_hh_emih!E25/SER_summary!E$26)</f>
        <v>0</v>
      </c>
      <c r="F25" s="133">
        <f>IF(SER_hh_emih!F25=0,0,SER_hh_emih!F25/SER_summary!F$26)</f>
        <v>0</v>
      </c>
      <c r="G25" s="133">
        <f>IF(SER_hh_emih!G25=0,0,SER_hh_emih!G25/SER_summary!G$26)</f>
        <v>0</v>
      </c>
      <c r="H25" s="133">
        <f>IF(SER_hh_emih!H25=0,0,SER_hh_emih!H25/SER_summary!H$26)</f>
        <v>0</v>
      </c>
      <c r="I25" s="133">
        <f>IF(SER_hh_emih!I25=0,0,SER_hh_emih!I25/SER_summary!I$26)</f>
        <v>0</v>
      </c>
      <c r="J25" s="133">
        <f>IF(SER_hh_emih!J25=0,0,SER_hh_emih!J25/SER_summary!J$26)</f>
        <v>0</v>
      </c>
      <c r="K25" s="133">
        <f>IF(SER_hh_emih!K25=0,0,SER_hh_emih!K25/SER_summary!K$26)</f>
        <v>0</v>
      </c>
      <c r="L25" s="133">
        <f>IF(SER_hh_emih!L25=0,0,SER_hh_emih!L25/SER_summary!L$26)</f>
        <v>0</v>
      </c>
      <c r="M25" s="133">
        <f>IF(SER_hh_emih!M25=0,0,SER_hh_emih!M25/SER_summary!M$26)</f>
        <v>0</v>
      </c>
      <c r="N25" s="133">
        <f>IF(SER_hh_emih!N25=0,0,SER_hh_emih!N25/SER_summary!N$26)</f>
        <v>0</v>
      </c>
      <c r="O25" s="133">
        <f>IF(SER_hh_emih!O25=0,0,SER_hh_emih!O25/SER_summary!O$26)</f>
        <v>0</v>
      </c>
      <c r="P25" s="133">
        <f>IF(SER_hh_emih!P25=0,0,SER_hh_emih!P25/SER_summary!P$26)</f>
        <v>0</v>
      </c>
      <c r="Q25" s="133">
        <f>IF(SER_hh_emih!Q25=0,0,SER_hh_emih!Q25/SER_summary!Q$26)</f>
        <v>0</v>
      </c>
      <c r="R25" s="133">
        <f>IF(SER_hh_emih!R25=0,0,SER_hh_emih!R25/SER_summary!R$26)</f>
        <v>0</v>
      </c>
      <c r="S25" s="133">
        <f>IF(SER_hh_emih!S25=0,0,SER_hh_emih!S25/SER_summary!S$26)</f>
        <v>0</v>
      </c>
      <c r="T25" s="133">
        <f>IF(SER_hh_emih!T25=0,0,SER_hh_emih!T25/SER_summary!T$26)</f>
        <v>0</v>
      </c>
      <c r="U25" s="133">
        <f>IF(SER_hh_emih!U25=0,0,SER_hh_emih!U25/SER_summary!U$26)</f>
        <v>0</v>
      </c>
      <c r="V25" s="133">
        <f>IF(SER_hh_emih!V25=0,0,SER_hh_emih!V25/SER_summary!V$26)</f>
        <v>0</v>
      </c>
      <c r="W25" s="133">
        <f>IF(SER_hh_emih!W25=0,0,SER_hh_emih!W25/SER_summary!W$26)</f>
        <v>0</v>
      </c>
      <c r="DA25" s="157" t="s">
        <v>560</v>
      </c>
    </row>
    <row r="26" spans="1:105" ht="12" customHeight="1" x14ac:dyDescent="0.25">
      <c r="A26" s="132" t="s">
        <v>24</v>
      </c>
      <c r="B26" s="65">
        <f>IF(SER_hh_emih!B26=0,0,SER_hh_emih!B26/SER_summary!B$26)</f>
        <v>0</v>
      </c>
      <c r="C26" s="65">
        <f>IF(SER_hh_emih!C26=0,0,SER_hh_emih!C26/SER_summary!C$26)</f>
        <v>0</v>
      </c>
      <c r="D26" s="65">
        <f>IF(SER_hh_emih!D26=0,0,SER_hh_emih!D26/SER_summary!D$26)</f>
        <v>0</v>
      </c>
      <c r="E26" s="65">
        <f>IF(SER_hh_emih!E26=0,0,SER_hh_emih!E26/SER_summary!E$26)</f>
        <v>0</v>
      </c>
      <c r="F26" s="65">
        <f>IF(SER_hh_emih!F26=0,0,SER_hh_emih!F26/SER_summary!F$26)</f>
        <v>0</v>
      </c>
      <c r="G26" s="65">
        <f>IF(SER_hh_emih!G26=0,0,SER_hh_emih!G26/SER_summary!G$26)</f>
        <v>0</v>
      </c>
      <c r="H26" s="65">
        <f>IF(SER_hh_emih!H26=0,0,SER_hh_emih!H26/SER_summary!H$26)</f>
        <v>0</v>
      </c>
      <c r="I26" s="65">
        <f>IF(SER_hh_emih!I26=0,0,SER_hh_emih!I26/SER_summary!I$26)</f>
        <v>0</v>
      </c>
      <c r="J26" s="65">
        <f>IF(SER_hh_emih!J26=0,0,SER_hh_emih!J26/SER_summary!J$26)</f>
        <v>0</v>
      </c>
      <c r="K26" s="65">
        <f>IF(SER_hh_emih!K26=0,0,SER_hh_emih!K26/SER_summary!K$26)</f>
        <v>0</v>
      </c>
      <c r="L26" s="65">
        <f>IF(SER_hh_emih!L26=0,0,SER_hh_emih!L26/SER_summary!L$26)</f>
        <v>0</v>
      </c>
      <c r="M26" s="65">
        <f>IF(SER_hh_emih!M26=0,0,SER_hh_emih!M26/SER_summary!M$26)</f>
        <v>0</v>
      </c>
      <c r="N26" s="65">
        <f>IF(SER_hh_emih!N26=0,0,SER_hh_emih!N26/SER_summary!N$26)</f>
        <v>0</v>
      </c>
      <c r="O26" s="65">
        <f>IF(SER_hh_emih!O26=0,0,SER_hh_emih!O26/SER_summary!O$26)</f>
        <v>0</v>
      </c>
      <c r="P26" s="65">
        <f>IF(SER_hh_emih!P26=0,0,SER_hh_emih!P26/SER_summary!P$26)</f>
        <v>0</v>
      </c>
      <c r="Q26" s="65">
        <f>IF(SER_hh_emih!Q26=0,0,SER_hh_emih!Q26/SER_summary!Q$26)</f>
        <v>0</v>
      </c>
      <c r="R26" s="65">
        <f>IF(SER_hh_emih!R26=0,0,SER_hh_emih!R26/SER_summary!R$26)</f>
        <v>0</v>
      </c>
      <c r="S26" s="65">
        <f>IF(SER_hh_emih!S26=0,0,SER_hh_emih!S26/SER_summary!S$26)</f>
        <v>0</v>
      </c>
      <c r="T26" s="65">
        <f>IF(SER_hh_emih!T26=0,0,SER_hh_emih!T26/SER_summary!T$26)</f>
        <v>0</v>
      </c>
      <c r="U26" s="65">
        <f>IF(SER_hh_emih!U26=0,0,SER_hh_emih!U26/SER_summary!U$26)</f>
        <v>0</v>
      </c>
      <c r="V26" s="65">
        <f>IF(SER_hh_emih!V26=0,0,SER_hh_emih!V26/SER_summary!V$26)</f>
        <v>0</v>
      </c>
      <c r="W26" s="65">
        <f>IF(SER_hh_emih!W26=0,0,SER_hh_emih!W26/SER_summary!W$26)</f>
        <v>0</v>
      </c>
      <c r="DA26" s="109" t="s">
        <v>561</v>
      </c>
    </row>
    <row r="27" spans="1:105" ht="12" customHeight="1" x14ac:dyDescent="0.25">
      <c r="A27" s="145" t="s">
        <v>86</v>
      </c>
      <c r="B27" s="146">
        <f>IF(SER_hh_emih!B27=0,0,SER_hh_emih!B27/SER_summary!B$26)</f>
        <v>0</v>
      </c>
      <c r="C27" s="146">
        <f>IF(SER_hh_emih!C27=0,0,SER_hh_emih!C27/SER_summary!C$26)</f>
        <v>0</v>
      </c>
      <c r="D27" s="146">
        <f>IF(SER_hh_emih!D27=0,0,SER_hh_emih!D27/SER_summary!D$26)</f>
        <v>0</v>
      </c>
      <c r="E27" s="146">
        <f>IF(SER_hh_emih!E27=0,0,SER_hh_emih!E27/SER_summary!E$26)</f>
        <v>0</v>
      </c>
      <c r="F27" s="146">
        <f>IF(SER_hh_emih!F27=0,0,SER_hh_emih!F27/SER_summary!F$26)</f>
        <v>0</v>
      </c>
      <c r="G27" s="146">
        <f>IF(SER_hh_emih!G27=0,0,SER_hh_emih!G27/SER_summary!G$26)</f>
        <v>0</v>
      </c>
      <c r="H27" s="146">
        <f>IF(SER_hh_emih!H27=0,0,SER_hh_emih!H27/SER_summary!H$26)</f>
        <v>0</v>
      </c>
      <c r="I27" s="146">
        <f>IF(SER_hh_emih!I27=0,0,SER_hh_emih!I27/SER_summary!I$26)</f>
        <v>0</v>
      </c>
      <c r="J27" s="146">
        <f>IF(SER_hh_emih!J27=0,0,SER_hh_emih!J27/SER_summary!J$26)</f>
        <v>0</v>
      </c>
      <c r="K27" s="146">
        <f>IF(SER_hh_emih!K27=0,0,SER_hh_emih!K27/SER_summary!K$26)</f>
        <v>0</v>
      </c>
      <c r="L27" s="146">
        <f>IF(SER_hh_emih!L27=0,0,SER_hh_emih!L27/SER_summary!L$26)</f>
        <v>0</v>
      </c>
      <c r="M27" s="146">
        <f>IF(SER_hh_emih!M27=0,0,SER_hh_emih!M27/SER_summary!M$26)</f>
        <v>0</v>
      </c>
      <c r="N27" s="146">
        <f>IF(SER_hh_emih!N27=0,0,SER_hh_emih!N27/SER_summary!N$26)</f>
        <v>0</v>
      </c>
      <c r="O27" s="146">
        <f>IF(SER_hh_emih!O27=0,0,SER_hh_emih!O27/SER_summary!O$26)</f>
        <v>0</v>
      </c>
      <c r="P27" s="146">
        <f>IF(SER_hh_emih!P27=0,0,SER_hh_emih!P27/SER_summary!P$26)</f>
        <v>0</v>
      </c>
      <c r="Q27" s="146">
        <f>IF(SER_hh_emih!Q27=0,0,SER_hh_emih!Q27/SER_summary!Q$26)</f>
        <v>0</v>
      </c>
      <c r="R27" s="146">
        <f>IF(SER_hh_emih!R27=0,0,SER_hh_emih!R27/SER_summary!R$26)</f>
        <v>0</v>
      </c>
      <c r="S27" s="146">
        <f>IF(SER_hh_emih!S27=0,0,SER_hh_emih!S27/SER_summary!S$26)</f>
        <v>0</v>
      </c>
      <c r="T27" s="146">
        <f>IF(SER_hh_emih!T27=0,0,SER_hh_emih!T27/SER_summary!T$26)</f>
        <v>0</v>
      </c>
      <c r="U27" s="146">
        <f>IF(SER_hh_emih!U27=0,0,SER_hh_emih!U27/SER_summary!U$26)</f>
        <v>0</v>
      </c>
      <c r="V27" s="146">
        <f>IF(SER_hh_emih!V27=0,0,SER_hh_emih!V27/SER_summary!V$26)</f>
        <v>0</v>
      </c>
      <c r="W27" s="146">
        <f>IF(SER_hh_emih!W27=0,0,SER_hh_emih!W27/SER_summary!W$26)</f>
        <v>0</v>
      </c>
      <c r="DA27" s="159" t="s">
        <v>562</v>
      </c>
    </row>
    <row r="28" spans="1:105" ht="12" customHeight="1" x14ac:dyDescent="0.25">
      <c r="A28" s="78" t="s">
        <v>85</v>
      </c>
      <c r="B28" s="147">
        <f>IF(SER_hh_emih!B28=0,0,SER_hh_emih!B28/SER_summary!B$26)</f>
        <v>0</v>
      </c>
      <c r="C28" s="147">
        <f>IF(SER_hh_emih!C28=0,0,SER_hh_emih!C28/SER_summary!C$26)</f>
        <v>0</v>
      </c>
      <c r="D28" s="147">
        <f>IF(SER_hh_emih!D28=0,0,SER_hh_emih!D28/SER_summary!D$26)</f>
        <v>0</v>
      </c>
      <c r="E28" s="147">
        <f>IF(SER_hh_emih!E28=0,0,SER_hh_emih!E28/SER_summary!E$26)</f>
        <v>0</v>
      </c>
      <c r="F28" s="147">
        <f>IF(SER_hh_emih!F28=0,0,SER_hh_emih!F28/SER_summary!F$26)</f>
        <v>0</v>
      </c>
      <c r="G28" s="147">
        <f>IF(SER_hh_emih!G28=0,0,SER_hh_emih!G28/SER_summary!G$26)</f>
        <v>0</v>
      </c>
      <c r="H28" s="147">
        <f>IF(SER_hh_emih!H28=0,0,SER_hh_emih!H28/SER_summary!H$26)</f>
        <v>0</v>
      </c>
      <c r="I28" s="147">
        <f>IF(SER_hh_emih!I28=0,0,SER_hh_emih!I28/SER_summary!I$26)</f>
        <v>0</v>
      </c>
      <c r="J28" s="147">
        <f>IF(SER_hh_emih!J28=0,0,SER_hh_emih!J28/SER_summary!J$26)</f>
        <v>0</v>
      </c>
      <c r="K28" s="147">
        <f>IF(SER_hh_emih!K28=0,0,SER_hh_emih!K28/SER_summary!K$26)</f>
        <v>0</v>
      </c>
      <c r="L28" s="147">
        <f>IF(SER_hh_emih!L28=0,0,SER_hh_emih!L28/SER_summary!L$26)</f>
        <v>0</v>
      </c>
      <c r="M28" s="147">
        <f>IF(SER_hh_emih!M28=0,0,SER_hh_emih!M28/SER_summary!M$26)</f>
        <v>0</v>
      </c>
      <c r="N28" s="147">
        <f>IF(SER_hh_emih!N28=0,0,SER_hh_emih!N28/SER_summary!N$26)</f>
        <v>0</v>
      </c>
      <c r="O28" s="147">
        <f>IF(SER_hh_emih!O28=0,0,SER_hh_emih!O28/SER_summary!O$26)</f>
        <v>0</v>
      </c>
      <c r="P28" s="147">
        <f>IF(SER_hh_emih!P28=0,0,SER_hh_emih!P28/SER_summary!P$26)</f>
        <v>0</v>
      </c>
      <c r="Q28" s="147">
        <f>IF(SER_hh_emih!Q28=0,0,SER_hh_emih!Q28/SER_summary!Q$26)</f>
        <v>0</v>
      </c>
      <c r="R28" s="147">
        <f>IF(SER_hh_emih!R28=0,0,SER_hh_emih!R28/SER_summary!R$26)</f>
        <v>0</v>
      </c>
      <c r="S28" s="147">
        <f>IF(SER_hh_emih!S28=0,0,SER_hh_emih!S28/SER_summary!S$26)</f>
        <v>0</v>
      </c>
      <c r="T28" s="147">
        <f>IF(SER_hh_emih!T28=0,0,SER_hh_emih!T28/SER_summary!T$26)</f>
        <v>0</v>
      </c>
      <c r="U28" s="147">
        <f>IF(SER_hh_emih!U28=0,0,SER_hh_emih!U28/SER_summary!U$26)</f>
        <v>0</v>
      </c>
      <c r="V28" s="147">
        <f>IF(SER_hh_emih!V28=0,0,SER_hh_emih!V28/SER_summary!V$26)</f>
        <v>0</v>
      </c>
      <c r="W28" s="147">
        <f>IF(SER_hh_emih!W28=0,0,SER_hh_emih!W28/SER_summary!W$26)</f>
        <v>0</v>
      </c>
      <c r="DA28" s="160"/>
    </row>
    <row r="29" spans="1:105" ht="12.95" customHeight="1" x14ac:dyDescent="0.25">
      <c r="A29" s="130" t="s">
        <v>34</v>
      </c>
      <c r="B29" s="131">
        <f>IF(SER_hh_emih!B29=0,0,SER_hh_emih!B29/SER_summary!B$26)</f>
        <v>1.7533753562707515</v>
      </c>
      <c r="C29" s="131">
        <f>IF(SER_hh_emih!C29=0,0,SER_hh_emih!C29/SER_summary!C$26)</f>
        <v>1.7268443041552266</v>
      </c>
      <c r="D29" s="131">
        <f>IF(SER_hh_emih!D29=0,0,SER_hh_emih!D29/SER_summary!D$26)</f>
        <v>1.7570994535022719</v>
      </c>
      <c r="E29" s="131">
        <f>IF(SER_hh_emih!E29=0,0,SER_hh_emih!E29/SER_summary!E$26)</f>
        <v>1.8290559313473358</v>
      </c>
      <c r="F29" s="131">
        <f>IF(SER_hh_emih!F29=0,0,SER_hh_emih!F29/SER_summary!F$26)</f>
        <v>1.8001732546069857</v>
      </c>
      <c r="G29" s="131">
        <f>IF(SER_hh_emih!G29=0,0,SER_hh_emih!G29/SER_summary!G$26)</f>
        <v>1.8390383475308145</v>
      </c>
      <c r="H29" s="131">
        <f>IF(SER_hh_emih!H29=0,0,SER_hh_emih!H29/SER_summary!H$26)</f>
        <v>1.7411799780126873</v>
      </c>
      <c r="I29" s="131">
        <f>IF(SER_hh_emih!I29=0,0,SER_hh_emih!I29/SER_summary!I$26)</f>
        <v>1.6446304407386552</v>
      </c>
      <c r="J29" s="131">
        <f>IF(SER_hh_emih!J29=0,0,SER_hh_emih!J29/SER_summary!J$26)</f>
        <v>1.6582920636449952</v>
      </c>
      <c r="K29" s="131">
        <f>IF(SER_hh_emih!K29=0,0,SER_hh_emih!K29/SER_summary!K$26)</f>
        <v>1.5890506560414095</v>
      </c>
      <c r="L29" s="131">
        <f>IF(SER_hh_emih!L29=0,0,SER_hh_emih!L29/SER_summary!L$26)</f>
        <v>1.4898680639425841</v>
      </c>
      <c r="M29" s="131">
        <f>IF(SER_hh_emih!M29=0,0,SER_hh_emih!M29/SER_summary!M$26)</f>
        <v>1.4149965292105753</v>
      </c>
      <c r="N29" s="131">
        <f>IF(SER_hh_emih!N29=0,0,SER_hh_emih!N29/SER_summary!N$26)</f>
        <v>1.4217988154743029</v>
      </c>
      <c r="O29" s="131">
        <f>IF(SER_hh_emih!O29=0,0,SER_hh_emih!O29/SER_summary!O$26)</f>
        <v>1.5147369523800136</v>
      </c>
      <c r="P29" s="131">
        <f>IF(SER_hh_emih!P29=0,0,SER_hh_emih!P29/SER_summary!P$26)</f>
        <v>1.8657815727105496</v>
      </c>
      <c r="Q29" s="131">
        <f>IF(SER_hh_emih!Q29=0,0,SER_hh_emih!Q29/SER_summary!Q$26)</f>
        <v>1.6983715251141851</v>
      </c>
      <c r="R29" s="131">
        <f>IF(SER_hh_emih!R29=0,0,SER_hh_emih!R29/SER_summary!R$26)</f>
        <v>1.7023501955383182</v>
      </c>
      <c r="S29" s="131">
        <f>IF(SER_hh_emih!S29=0,0,SER_hh_emih!S29/SER_summary!S$26)</f>
        <v>1.7118345152767929</v>
      </c>
      <c r="T29" s="131">
        <f>IF(SER_hh_emih!T29=0,0,SER_hh_emih!T29/SER_summary!T$26)</f>
        <v>1.8716258094270264</v>
      </c>
      <c r="U29" s="131">
        <f>IF(SER_hh_emih!U29=0,0,SER_hh_emih!U29/SER_summary!U$26)</f>
        <v>2.0203811241661223</v>
      </c>
      <c r="V29" s="131">
        <f>IF(SER_hh_emih!V29=0,0,SER_hh_emih!V29/SER_summary!V$26)</f>
        <v>1.6879293573193157</v>
      </c>
      <c r="W29" s="131">
        <f>IF(SER_hh_emih!W29=0,0,SER_hh_emih!W29/SER_summary!W$26)</f>
        <v>1.6751402181760329</v>
      </c>
      <c r="DA29" s="156" t="s">
        <v>563</v>
      </c>
    </row>
    <row r="30" spans="1:105" ht="12" customHeight="1" x14ac:dyDescent="0.25">
      <c r="A30" s="132" t="s">
        <v>52</v>
      </c>
      <c r="B30" s="133">
        <f>IF(SER_hh_emih!B30=0,0,SER_hh_emih!B30/SER_summary!B$26)</f>
        <v>3.2095187914928935</v>
      </c>
      <c r="C30" s="133">
        <f>IF(SER_hh_emih!C30=0,0,SER_hh_emih!C30/SER_summary!C$26)</f>
        <v>3.0545077125736553</v>
      </c>
      <c r="D30" s="133">
        <f>IF(SER_hh_emih!D30=0,0,SER_hh_emih!D30/SER_summary!D$26)</f>
        <v>2.0363942331970462</v>
      </c>
      <c r="E30" s="133">
        <f>IF(SER_hh_emih!E30=0,0,SER_hh_emih!E30/SER_summary!E$26)</f>
        <v>3.4617431170884436</v>
      </c>
      <c r="F30" s="133">
        <f>IF(SER_hh_emih!F30=0,0,SER_hh_emih!F30/SER_summary!F$26)</f>
        <v>2.7252145688733287</v>
      </c>
      <c r="G30" s="133">
        <f>IF(SER_hh_emih!G30=0,0,SER_hh_emih!G30/SER_summary!G$26)</f>
        <v>4.1047860314296152</v>
      </c>
      <c r="H30" s="133">
        <f>IF(SER_hh_emih!H30=0,0,SER_hh_emih!H30/SER_summary!H$26)</f>
        <v>2.8670454307612956</v>
      </c>
      <c r="I30" s="133">
        <f>IF(SER_hh_emih!I30=0,0,SER_hh_emih!I30/SER_summary!I$26)</f>
        <v>2.7174354359889104</v>
      </c>
      <c r="J30" s="133">
        <f>IF(SER_hh_emih!J30=0,0,SER_hh_emih!J30/SER_summary!J$26)</f>
        <v>3.2435136745112061</v>
      </c>
      <c r="K30" s="133">
        <f>IF(SER_hh_emih!K30=0,0,SER_hh_emih!K30/SER_summary!K$26)</f>
        <v>3.0249722343948489</v>
      </c>
      <c r="L30" s="133">
        <f>IF(SER_hh_emih!L30=0,0,SER_hh_emih!L30/SER_summary!L$26)</f>
        <v>2.6606774965422821</v>
      </c>
      <c r="M30" s="133">
        <f>IF(SER_hh_emih!M30=0,0,SER_hh_emih!M30/SER_summary!M$26)</f>
        <v>2.6451176994992212</v>
      </c>
      <c r="N30" s="133">
        <f>IF(SER_hh_emih!N30=0,0,SER_hh_emih!N30/SER_summary!N$26)</f>
        <v>2.8521055340744605</v>
      </c>
      <c r="O30" s="133">
        <f>IF(SER_hh_emih!O30=0,0,SER_hh_emih!O30/SER_summary!O$26)</f>
        <v>3.6834243583460471</v>
      </c>
      <c r="P30" s="133">
        <f>IF(SER_hh_emih!P30=0,0,SER_hh_emih!P30/SER_summary!P$26)</f>
        <v>3.1328112984611591</v>
      </c>
      <c r="Q30" s="133">
        <f>IF(SER_hh_emih!Q30=0,0,SER_hh_emih!Q30/SER_summary!Q$26)</f>
        <v>2.7060394391580922</v>
      </c>
      <c r="R30" s="133">
        <f>IF(SER_hh_emih!R30=0,0,SER_hh_emih!R30/SER_summary!R$26)</f>
        <v>3.8975744050399865</v>
      </c>
      <c r="S30" s="133">
        <f>IF(SER_hh_emih!S30=0,0,SER_hh_emih!S30/SER_summary!S$26)</f>
        <v>2.9814558768831416</v>
      </c>
      <c r="T30" s="133">
        <f>IF(SER_hh_emih!T30=0,0,SER_hh_emih!T30/SER_summary!T$26)</f>
        <v>2.4201194913816129</v>
      </c>
      <c r="U30" s="133">
        <f>IF(SER_hh_emih!U30=0,0,SER_hh_emih!U30/SER_summary!U$26)</f>
        <v>3.0710485602614908</v>
      </c>
      <c r="V30" s="133">
        <f>IF(SER_hh_emih!V30=0,0,SER_hh_emih!V30/SER_summary!V$26)</f>
        <v>3.1098164526852083</v>
      </c>
      <c r="W30" s="133">
        <f>IF(SER_hh_emih!W30=0,0,SER_hh_emih!W30/SER_summary!W$26)</f>
        <v>2.7712450196973455</v>
      </c>
      <c r="DA30" s="157" t="s">
        <v>564</v>
      </c>
    </row>
    <row r="31" spans="1:105" ht="12" customHeight="1" x14ac:dyDescent="0.25">
      <c r="A31" s="132" t="s">
        <v>153</v>
      </c>
      <c r="B31" s="133">
        <f>IF(SER_hh_emih!B31=0,0,SER_hh_emih!B31/SER_summary!B$26)</f>
        <v>2.6877569384487647</v>
      </c>
      <c r="C31" s="133">
        <f>IF(SER_hh_emih!C31=0,0,SER_hh_emih!C31/SER_summary!C$26)</f>
        <v>2.629636178336261</v>
      </c>
      <c r="D31" s="133">
        <f>IF(SER_hh_emih!D31=0,0,SER_hh_emih!D31/SER_summary!D$26)</f>
        <v>2.7376634582652968</v>
      </c>
      <c r="E31" s="133">
        <f>IF(SER_hh_emih!E31=0,0,SER_hh_emih!E31/SER_summary!E$26)</f>
        <v>2.6634284963034012</v>
      </c>
      <c r="F31" s="133">
        <f>IF(SER_hh_emih!F31=0,0,SER_hh_emih!F31/SER_summary!F$26)</f>
        <v>2.6941456875868059</v>
      </c>
      <c r="G31" s="133">
        <f>IF(SER_hh_emih!G31=0,0,SER_hh_emih!G31/SER_summary!G$26)</f>
        <v>2.6024673396503188</v>
      </c>
      <c r="H31" s="133">
        <f>IF(SER_hh_emih!H31=0,0,SER_hh_emih!H31/SER_summary!H$26)</f>
        <v>2.6661737294755286</v>
      </c>
      <c r="I31" s="133">
        <f>IF(SER_hh_emih!I31=0,0,SER_hh_emih!I31/SER_summary!I$26)</f>
        <v>2.5967632682223249</v>
      </c>
      <c r="J31" s="133">
        <f>IF(SER_hh_emih!J31=0,0,SER_hh_emih!J31/SER_summary!J$26)</f>
        <v>2.6326705165911855</v>
      </c>
      <c r="K31" s="133">
        <f>IF(SER_hh_emih!K31=0,0,SER_hh_emih!K31/SER_summary!K$26)</f>
        <v>2.660857598552453</v>
      </c>
      <c r="L31" s="133">
        <f>IF(SER_hh_emih!L31=0,0,SER_hh_emih!L31/SER_summary!L$26)</f>
        <v>2.6234941459231682</v>
      </c>
      <c r="M31" s="133">
        <f>IF(SER_hh_emih!M31=0,0,SER_hh_emih!M31/SER_summary!M$26)</f>
        <v>2.5794307121681119</v>
      </c>
      <c r="N31" s="133">
        <f>IF(SER_hh_emih!N31=0,0,SER_hh_emih!N31/SER_summary!N$26)</f>
        <v>2.5213731869494969</v>
      </c>
      <c r="O31" s="133">
        <f>IF(SER_hh_emih!O31=0,0,SER_hh_emih!O31/SER_summary!O$26)</f>
        <v>2.4559932507545135</v>
      </c>
      <c r="P31" s="133">
        <f>IF(SER_hh_emih!P31=0,0,SER_hh_emih!P31/SER_summary!P$26)</f>
        <v>2.9688360737949329</v>
      </c>
      <c r="Q31" s="133">
        <f>IF(SER_hh_emih!Q31=0,0,SER_hh_emih!Q31/SER_summary!Q$26)</f>
        <v>2.6819767531867749</v>
      </c>
      <c r="R31" s="133">
        <f>IF(SER_hh_emih!R31=0,0,SER_hh_emih!R31/SER_summary!R$26)</f>
        <v>2.5008734861723352</v>
      </c>
      <c r="S31" s="133">
        <f>IF(SER_hh_emih!S31=0,0,SER_hh_emih!S31/SER_summary!S$26)</f>
        <v>2.5556379671108758</v>
      </c>
      <c r="T31" s="133">
        <f>IF(SER_hh_emih!T31=0,0,SER_hh_emih!T31/SER_summary!T$26)</f>
        <v>2.7069507422450134</v>
      </c>
      <c r="U31" s="133">
        <f>IF(SER_hh_emih!U31=0,0,SER_hh_emih!U31/SER_summary!U$26)</f>
        <v>2.8142848203195037</v>
      </c>
      <c r="V31" s="133">
        <f>IF(SER_hh_emih!V31=0,0,SER_hh_emih!V31/SER_summary!V$26)</f>
        <v>2.3146235622710241</v>
      </c>
      <c r="W31" s="133">
        <f>IF(SER_hh_emih!W31=0,0,SER_hh_emih!W31/SER_summary!W$26)</f>
        <v>2.3266652084560526</v>
      </c>
      <c r="DA31" s="157" t="s">
        <v>565</v>
      </c>
    </row>
    <row r="32" spans="1:105" ht="12" customHeight="1" x14ac:dyDescent="0.25">
      <c r="A32" s="132" t="s">
        <v>128</v>
      </c>
      <c r="B32" s="133">
        <f>IF(SER_hh_emih!B32=0,0,SER_hh_emih!B32/SER_summary!B$26)</f>
        <v>0</v>
      </c>
      <c r="C32" s="133">
        <f>IF(SER_hh_emih!C32=0,0,SER_hh_emih!C32/SER_summary!C$26)</f>
        <v>0</v>
      </c>
      <c r="D32" s="133">
        <f>IF(SER_hh_emih!D32=0,0,SER_hh_emih!D32/SER_summary!D$26)</f>
        <v>0</v>
      </c>
      <c r="E32" s="133">
        <f>IF(SER_hh_emih!E32=0,0,SER_hh_emih!E32/SER_summary!E$26)</f>
        <v>0.11523606890456016</v>
      </c>
      <c r="F32" s="133">
        <f>IF(SER_hh_emih!F32=0,0,SER_hh_emih!F32/SER_summary!F$26)</f>
        <v>0.10442211199898829</v>
      </c>
      <c r="G32" s="133">
        <f>IF(SER_hh_emih!G32=0,0,SER_hh_emih!G32/SER_summary!G$26)</f>
        <v>0.16683045488638945</v>
      </c>
      <c r="H32" s="133">
        <f>IF(SER_hh_emih!H32=0,0,SER_hh_emih!H32/SER_summary!H$26)</f>
        <v>0.13387474019391854</v>
      </c>
      <c r="I32" s="133">
        <f>IF(SER_hh_emih!I32=0,0,SER_hh_emih!I32/SER_summary!I$26)</f>
        <v>0.1171082147485915</v>
      </c>
      <c r="J32" s="133">
        <f>IF(SER_hh_emih!J32=0,0,SER_hh_emih!J32/SER_summary!J$26)</f>
        <v>5.9465028285549247E-2</v>
      </c>
      <c r="K32" s="133">
        <f>IF(SER_hh_emih!K32=0,0,SER_hh_emih!K32/SER_summary!K$26)</f>
        <v>6.5736040846071861E-2</v>
      </c>
      <c r="L32" s="133">
        <f>IF(SER_hh_emih!L32=0,0,SER_hh_emih!L32/SER_summary!L$26)</f>
        <v>5.2057388442030839E-2</v>
      </c>
      <c r="M32" s="133">
        <f>IF(SER_hh_emih!M32=0,0,SER_hh_emih!M32/SER_summary!M$26)</f>
        <v>5.5275562338161794E-3</v>
      </c>
      <c r="N32" s="133">
        <f>IF(SER_hh_emih!N32=0,0,SER_hh_emih!N32/SER_summary!N$26)</f>
        <v>0</v>
      </c>
      <c r="O32" s="133">
        <f>IF(SER_hh_emih!O32=0,0,SER_hh_emih!O32/SER_summary!O$26)</f>
        <v>0</v>
      </c>
      <c r="P32" s="133">
        <f>IF(SER_hh_emih!P32=0,0,SER_hh_emih!P32/SER_summary!P$26)</f>
        <v>0</v>
      </c>
      <c r="Q32" s="133">
        <f>IF(SER_hh_emih!Q32=0,0,SER_hh_emih!Q32/SER_summary!Q$26)</f>
        <v>0</v>
      </c>
      <c r="R32" s="133">
        <f>IF(SER_hh_emih!R32=0,0,SER_hh_emih!R32/SER_summary!R$26)</f>
        <v>0</v>
      </c>
      <c r="S32" s="133">
        <f>IF(SER_hh_emih!S32=0,0,SER_hh_emih!S32/SER_summary!S$26)</f>
        <v>0</v>
      </c>
      <c r="T32" s="133">
        <f>IF(SER_hh_emih!T32=0,0,SER_hh_emih!T32/SER_summary!T$26)</f>
        <v>0</v>
      </c>
      <c r="U32" s="133">
        <f>IF(SER_hh_emih!U32=0,0,SER_hh_emih!U32/SER_summary!U$26)</f>
        <v>0</v>
      </c>
      <c r="V32" s="133">
        <f>IF(SER_hh_emih!V32=0,0,SER_hh_emih!V32/SER_summary!V$26)</f>
        <v>0</v>
      </c>
      <c r="W32" s="133">
        <f>IF(SER_hh_emih!W32=0,0,SER_hh_emih!W32/SER_summary!W$26)</f>
        <v>0</v>
      </c>
      <c r="DA32" s="157" t="s">
        <v>566</v>
      </c>
    </row>
    <row r="33" spans="1:105" ht="12" customHeight="1" x14ac:dyDescent="0.25">
      <c r="A33" s="62" t="s">
        <v>24</v>
      </c>
      <c r="B33" s="68">
        <f>IF(SER_hh_emih!B33=0,0,SER_hh_emih!B33/SER_summary!B$26)</f>
        <v>0</v>
      </c>
      <c r="C33" s="68">
        <f>IF(SER_hh_emih!C33=0,0,SER_hh_emih!C33/SER_summary!C$26)</f>
        <v>0</v>
      </c>
      <c r="D33" s="68">
        <f>IF(SER_hh_emih!D33=0,0,SER_hh_emih!D33/SER_summary!D$26)</f>
        <v>0</v>
      </c>
      <c r="E33" s="68">
        <f>IF(SER_hh_emih!E33=0,0,SER_hh_emih!E33/SER_summary!E$26)</f>
        <v>0</v>
      </c>
      <c r="F33" s="68">
        <f>IF(SER_hh_emih!F33=0,0,SER_hh_emih!F33/SER_summary!F$26)</f>
        <v>0</v>
      </c>
      <c r="G33" s="68">
        <f>IF(SER_hh_emih!G33=0,0,SER_hh_emih!G33/SER_summary!G$26)</f>
        <v>0</v>
      </c>
      <c r="H33" s="68">
        <f>IF(SER_hh_emih!H33=0,0,SER_hh_emih!H33/SER_summary!H$26)</f>
        <v>0</v>
      </c>
      <c r="I33" s="68">
        <f>IF(SER_hh_emih!I33=0,0,SER_hh_emih!I33/SER_summary!I$26)</f>
        <v>0</v>
      </c>
      <c r="J33" s="68">
        <f>IF(SER_hh_emih!J33=0,0,SER_hh_emih!J33/SER_summary!J$26)</f>
        <v>0</v>
      </c>
      <c r="K33" s="68">
        <f>IF(SER_hh_emih!K33=0,0,SER_hh_emih!K33/SER_summary!K$26)</f>
        <v>0</v>
      </c>
      <c r="L33" s="68">
        <f>IF(SER_hh_emih!L33=0,0,SER_hh_emih!L33/SER_summary!L$26)</f>
        <v>0</v>
      </c>
      <c r="M33" s="68">
        <f>IF(SER_hh_emih!M33=0,0,SER_hh_emih!M33/SER_summary!M$26)</f>
        <v>0</v>
      </c>
      <c r="N33" s="68">
        <f>IF(SER_hh_emih!N33=0,0,SER_hh_emih!N33/SER_summary!N$26)</f>
        <v>0</v>
      </c>
      <c r="O33" s="68">
        <f>IF(SER_hh_emih!O33=0,0,SER_hh_emih!O33/SER_summary!O$26)</f>
        <v>0</v>
      </c>
      <c r="P33" s="68">
        <f>IF(SER_hh_emih!P33=0,0,SER_hh_emih!P33/SER_summary!P$26)</f>
        <v>0</v>
      </c>
      <c r="Q33" s="68">
        <f>IF(SER_hh_emih!Q33=0,0,SER_hh_emih!Q33/SER_summary!Q$26)</f>
        <v>0</v>
      </c>
      <c r="R33" s="68">
        <f>IF(SER_hh_emih!R33=0,0,SER_hh_emih!R33/SER_summary!R$26)</f>
        <v>0</v>
      </c>
      <c r="S33" s="68">
        <f>IF(SER_hh_emih!S33=0,0,SER_hh_emih!S33/SER_summary!S$26)</f>
        <v>0</v>
      </c>
      <c r="T33" s="68">
        <f>IF(SER_hh_emih!T33=0,0,SER_hh_emih!T33/SER_summary!T$26)</f>
        <v>0</v>
      </c>
      <c r="U33" s="68">
        <f>IF(SER_hh_emih!U33=0,0,SER_hh_emih!U33/SER_summary!U$26)</f>
        <v>0</v>
      </c>
      <c r="V33" s="68">
        <f>IF(SER_hh_emih!V33=0,0,SER_hh_emih!V33/SER_summary!V$26)</f>
        <v>0</v>
      </c>
      <c r="W33" s="68">
        <f>IF(SER_hh_emih!W33=0,0,SER_hh_emih!W33/SER_summary!W$26)</f>
        <v>0</v>
      </c>
      <c r="DA33" s="111" t="s">
        <v>567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tabColor theme="6" tint="0.79998168889431442"/>
    <pageSetUpPr fitToPage="1"/>
  </sheetPr>
  <dimension ref="A1:DA33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2" customHeight="1" x14ac:dyDescent="0.25"/>
  <cols>
    <col min="1" max="1" width="40.7109375" style="1" customWidth="1"/>
    <col min="2" max="23" width="10.7109375" style="1" customWidth="1"/>
    <col min="24" max="103" width="9.140625" style="1" hidden="1" customWidth="1"/>
    <col min="104" max="104" width="2.7109375" style="1" customWidth="1"/>
    <col min="105" max="105" width="10.7109375" style="118" customWidth="1"/>
    <col min="106" max="16384" width="9.140625" style="1"/>
  </cols>
  <sheetData>
    <row r="1" spans="1:105" ht="25.5" customHeight="1" x14ac:dyDescent="0.25">
      <c r="A1" s="28" t="s">
        <v>568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156</v>
      </c>
    </row>
    <row r="2" spans="1:105" s="2" customFormat="1" ht="12" customHeight="1" x14ac:dyDescent="0.25">
      <c r="DA2" s="7"/>
    </row>
    <row r="3" spans="1:105" ht="12.95" customHeight="1" x14ac:dyDescent="0.25">
      <c r="A3" s="124" t="s">
        <v>79</v>
      </c>
      <c r="B3" s="125"/>
      <c r="C3" s="125">
        <f t="shared" ref="C3:W3" si="0">C4</f>
        <v>64093.431181147265</v>
      </c>
      <c r="D3" s="125">
        <f t="shared" si="0"/>
        <v>37866.486389342725</v>
      </c>
      <c r="E3" s="125">
        <f t="shared" si="0"/>
        <v>27584.434474766356</v>
      </c>
      <c r="F3" s="125">
        <f t="shared" si="0"/>
        <v>56414.693841241584</v>
      </c>
      <c r="G3" s="125">
        <f t="shared" si="0"/>
        <v>45903.181678112269</v>
      </c>
      <c r="H3" s="125">
        <f t="shared" si="0"/>
        <v>99440.032380908669</v>
      </c>
      <c r="I3" s="125">
        <f t="shared" si="0"/>
        <v>96455.286799383306</v>
      </c>
      <c r="J3" s="125">
        <f t="shared" si="0"/>
        <v>56689.900775834023</v>
      </c>
      <c r="K3" s="125">
        <f t="shared" si="0"/>
        <v>14569.335761257214</v>
      </c>
      <c r="L3" s="125">
        <f t="shared" si="0"/>
        <v>46935.388374995659</v>
      </c>
      <c r="M3" s="125">
        <f t="shared" si="0"/>
        <v>14626.645994122642</v>
      </c>
      <c r="N3" s="125">
        <f t="shared" si="0"/>
        <v>37570.743537030343</v>
      </c>
      <c r="O3" s="125">
        <f t="shared" si="0"/>
        <v>31524.830575164255</v>
      </c>
      <c r="P3" s="125">
        <f t="shared" si="0"/>
        <v>39661.131592148136</v>
      </c>
      <c r="Q3" s="125">
        <f t="shared" si="0"/>
        <v>49096.902497866431</v>
      </c>
      <c r="R3" s="125">
        <f t="shared" si="0"/>
        <v>66748.195453252018</v>
      </c>
      <c r="S3" s="125">
        <f t="shared" si="0"/>
        <v>52715.13338638538</v>
      </c>
      <c r="T3" s="125">
        <f t="shared" si="0"/>
        <v>47168.915020499124</v>
      </c>
      <c r="U3" s="125">
        <f t="shared" si="0"/>
        <v>41178.549315499244</v>
      </c>
      <c r="V3" s="125">
        <f t="shared" si="0"/>
        <v>36786.957434801086</v>
      </c>
      <c r="W3" s="125">
        <f t="shared" si="0"/>
        <v>33138.146996099764</v>
      </c>
      <c r="DA3" s="169" t="s">
        <v>569</v>
      </c>
    </row>
    <row r="4" spans="1:105" ht="12.95" customHeight="1" x14ac:dyDescent="0.25">
      <c r="A4" s="130" t="s">
        <v>32</v>
      </c>
      <c r="B4" s="140"/>
      <c r="C4" s="140">
        <f t="shared" ref="C4:Q4" si="1">SUM(C5:C14)</f>
        <v>64093.431181147265</v>
      </c>
      <c r="D4" s="140">
        <f t="shared" si="1"/>
        <v>37866.486389342725</v>
      </c>
      <c r="E4" s="140">
        <f t="shared" si="1"/>
        <v>27584.434474766356</v>
      </c>
      <c r="F4" s="140">
        <f t="shared" si="1"/>
        <v>56414.693841241584</v>
      </c>
      <c r="G4" s="140">
        <f t="shared" si="1"/>
        <v>45903.181678112269</v>
      </c>
      <c r="H4" s="140">
        <f t="shared" si="1"/>
        <v>99440.032380908669</v>
      </c>
      <c r="I4" s="140">
        <f t="shared" si="1"/>
        <v>96455.286799383306</v>
      </c>
      <c r="J4" s="140">
        <f t="shared" si="1"/>
        <v>56689.900775834023</v>
      </c>
      <c r="K4" s="140">
        <f t="shared" si="1"/>
        <v>14569.335761257214</v>
      </c>
      <c r="L4" s="140">
        <f t="shared" si="1"/>
        <v>46935.388374995659</v>
      </c>
      <c r="M4" s="140">
        <f t="shared" si="1"/>
        <v>14626.645994122642</v>
      </c>
      <c r="N4" s="140">
        <f t="shared" si="1"/>
        <v>37570.743537030343</v>
      </c>
      <c r="O4" s="140">
        <f t="shared" si="1"/>
        <v>31524.830575164255</v>
      </c>
      <c r="P4" s="140">
        <f t="shared" si="1"/>
        <v>39661.131592148136</v>
      </c>
      <c r="Q4" s="140">
        <f t="shared" si="1"/>
        <v>49096.902497866431</v>
      </c>
      <c r="R4" s="140">
        <f t="shared" ref="R4:W4" si="2">SUM(R5:R14)</f>
        <v>66748.195453252018</v>
      </c>
      <c r="S4" s="140">
        <f t="shared" si="2"/>
        <v>52715.13338638538</v>
      </c>
      <c r="T4" s="140">
        <f t="shared" si="2"/>
        <v>47168.915020499124</v>
      </c>
      <c r="U4" s="140">
        <f t="shared" si="2"/>
        <v>41178.549315499244</v>
      </c>
      <c r="V4" s="140">
        <f t="shared" si="2"/>
        <v>36786.957434801086</v>
      </c>
      <c r="W4" s="140">
        <f t="shared" si="2"/>
        <v>33138.146996099764</v>
      </c>
      <c r="DA4" s="170" t="s">
        <v>570</v>
      </c>
    </row>
    <row r="5" spans="1:105" ht="12" customHeight="1" x14ac:dyDescent="0.25">
      <c r="A5" s="132" t="s">
        <v>29</v>
      </c>
      <c r="B5" s="141"/>
      <c r="C5" s="141">
        <v>433.22782348966263</v>
      </c>
      <c r="D5" s="141">
        <v>0</v>
      </c>
      <c r="E5" s="141">
        <v>0</v>
      </c>
      <c r="F5" s="141">
        <v>0</v>
      </c>
      <c r="G5" s="141">
        <v>0</v>
      </c>
      <c r="H5" s="141">
        <v>0</v>
      </c>
      <c r="I5" s="141">
        <v>2901.8521927483325</v>
      </c>
      <c r="J5" s="141">
        <v>0</v>
      </c>
      <c r="K5" s="141">
        <v>0</v>
      </c>
      <c r="L5" s="141">
        <v>0</v>
      </c>
      <c r="M5" s="141">
        <v>106.10112497136336</v>
      </c>
      <c r="N5" s="141">
        <v>372.4140858047993</v>
      </c>
      <c r="O5" s="141">
        <v>269.85163098347107</v>
      </c>
      <c r="P5" s="141">
        <v>0</v>
      </c>
      <c r="Q5" s="141">
        <v>1979.0835715770809</v>
      </c>
      <c r="R5" s="141">
        <v>0</v>
      </c>
      <c r="S5" s="141">
        <v>0</v>
      </c>
      <c r="T5" s="141">
        <v>0</v>
      </c>
      <c r="U5" s="141">
        <v>0</v>
      </c>
      <c r="V5" s="141">
        <v>0</v>
      </c>
      <c r="W5" s="141">
        <v>0</v>
      </c>
      <c r="DA5" s="171" t="s">
        <v>571</v>
      </c>
    </row>
    <row r="6" spans="1:105" ht="12" customHeight="1" x14ac:dyDescent="0.25">
      <c r="A6" s="132" t="s">
        <v>52</v>
      </c>
      <c r="B6" s="141"/>
      <c r="C6" s="141">
        <v>0</v>
      </c>
      <c r="D6" s="141">
        <v>0</v>
      </c>
      <c r="E6" s="141">
        <v>0</v>
      </c>
      <c r="F6" s="141">
        <v>0</v>
      </c>
      <c r="G6" s="141">
        <v>0</v>
      </c>
      <c r="H6" s="141">
        <v>0</v>
      </c>
      <c r="I6" s="141">
        <v>0</v>
      </c>
      <c r="J6" s="141">
        <v>0</v>
      </c>
      <c r="K6" s="141">
        <v>0</v>
      </c>
      <c r="L6" s="141">
        <v>0</v>
      </c>
      <c r="M6" s="141">
        <v>0</v>
      </c>
      <c r="N6" s="141">
        <v>0</v>
      </c>
      <c r="O6" s="141">
        <v>0</v>
      </c>
      <c r="P6" s="141">
        <v>0</v>
      </c>
      <c r="Q6" s="141">
        <v>0</v>
      </c>
      <c r="R6" s="141">
        <v>0</v>
      </c>
      <c r="S6" s="141">
        <v>0</v>
      </c>
      <c r="T6" s="141">
        <v>0</v>
      </c>
      <c r="U6" s="141">
        <v>0</v>
      </c>
      <c r="V6" s="141">
        <v>0</v>
      </c>
      <c r="W6" s="141">
        <v>0</v>
      </c>
      <c r="DA6" s="171" t="s">
        <v>572</v>
      </c>
    </row>
    <row r="7" spans="1:105" ht="12" customHeight="1" x14ac:dyDescent="0.25">
      <c r="A7" s="132" t="s">
        <v>168</v>
      </c>
      <c r="B7" s="141"/>
      <c r="C7" s="141">
        <v>10939.092809875798</v>
      </c>
      <c r="D7" s="141">
        <v>32335.038284269929</v>
      </c>
      <c r="E7" s="141">
        <v>0</v>
      </c>
      <c r="F7" s="141">
        <v>0</v>
      </c>
      <c r="G7" s="141">
        <v>0</v>
      </c>
      <c r="H7" s="141">
        <v>21460.171576510471</v>
      </c>
      <c r="I7" s="141">
        <v>25438.950935990648</v>
      </c>
      <c r="J7" s="141">
        <v>26947.694740500447</v>
      </c>
      <c r="K7" s="141">
        <v>7378.7312604759009</v>
      </c>
      <c r="L7" s="141">
        <v>18602.85009741081</v>
      </c>
      <c r="M7" s="141">
        <v>6507.2125008930507</v>
      </c>
      <c r="N7" s="141">
        <v>15519.730196443885</v>
      </c>
      <c r="O7" s="141">
        <v>11529.957275438343</v>
      </c>
      <c r="P7" s="141">
        <v>13809.121639800613</v>
      </c>
      <c r="Q7" s="141">
        <v>9936.6450945779598</v>
      </c>
      <c r="R7" s="141">
        <v>5985.620075787856</v>
      </c>
      <c r="S7" s="141">
        <v>0</v>
      </c>
      <c r="T7" s="141">
        <v>0</v>
      </c>
      <c r="U7" s="141">
        <v>0</v>
      </c>
      <c r="V7" s="141">
        <v>0</v>
      </c>
      <c r="W7" s="141">
        <v>6627.9471518325172</v>
      </c>
      <c r="DA7" s="171" t="s">
        <v>573</v>
      </c>
    </row>
    <row r="8" spans="1:105" ht="12" customHeight="1" x14ac:dyDescent="0.25">
      <c r="A8" s="132" t="s">
        <v>73</v>
      </c>
      <c r="B8" s="141"/>
      <c r="C8" s="141">
        <v>11.033868287377857</v>
      </c>
      <c r="D8" s="141">
        <v>7.9959360811028848</v>
      </c>
      <c r="E8" s="141">
        <v>3.3796904598549777</v>
      </c>
      <c r="F8" s="141">
        <v>26.639008793653034</v>
      </c>
      <c r="G8" s="141">
        <v>40.542005031788392</v>
      </c>
      <c r="H8" s="141">
        <v>62.636107107787524</v>
      </c>
      <c r="I8" s="141">
        <v>89.637238468537731</v>
      </c>
      <c r="J8" s="141">
        <v>23.280149948424203</v>
      </c>
      <c r="K8" s="141">
        <v>5.2323013443041342</v>
      </c>
      <c r="L8" s="141">
        <v>12.521329015883826</v>
      </c>
      <c r="M8" s="141">
        <v>13.45665972340189</v>
      </c>
      <c r="N8" s="141">
        <v>37.967674420546956</v>
      </c>
      <c r="O8" s="141">
        <v>36.455879241971736</v>
      </c>
      <c r="P8" s="141">
        <v>101.744472849781</v>
      </c>
      <c r="Q8" s="141">
        <v>114.4478287021076</v>
      </c>
      <c r="R8" s="141">
        <v>157.45891192327181</v>
      </c>
      <c r="S8" s="141">
        <v>114.1815251211373</v>
      </c>
      <c r="T8" s="141">
        <v>104.08424850865471</v>
      </c>
      <c r="U8" s="141">
        <v>99.106334609052624</v>
      </c>
      <c r="V8" s="141">
        <v>123.46043725918446</v>
      </c>
      <c r="W8" s="141">
        <v>0</v>
      </c>
      <c r="DA8" s="171" t="s">
        <v>574</v>
      </c>
    </row>
    <row r="9" spans="1:105" ht="12" customHeight="1" x14ac:dyDescent="0.25">
      <c r="A9" s="132" t="s">
        <v>78</v>
      </c>
      <c r="B9" s="141"/>
      <c r="C9" s="141">
        <v>52558.857769187009</v>
      </c>
      <c r="D9" s="141">
        <v>0</v>
      </c>
      <c r="E9" s="141">
        <v>0</v>
      </c>
      <c r="F9" s="141">
        <v>0</v>
      </c>
      <c r="G9" s="141">
        <v>15636.638272793147</v>
      </c>
      <c r="H9" s="141">
        <v>69882.489386082802</v>
      </c>
      <c r="I9" s="141">
        <v>50815.522395562977</v>
      </c>
      <c r="J9" s="141">
        <v>17972.353381279579</v>
      </c>
      <c r="K9" s="141">
        <v>4204.8745672457999</v>
      </c>
      <c r="L9" s="141">
        <v>15027.282784305391</v>
      </c>
      <c r="M9" s="141">
        <v>7612.7321109433124</v>
      </c>
      <c r="N9" s="141">
        <v>19878.701099527072</v>
      </c>
      <c r="O9" s="141">
        <v>16274.719612628058</v>
      </c>
      <c r="P9" s="141">
        <v>22222.920584404172</v>
      </c>
      <c r="Q9" s="141">
        <v>26056.493268164431</v>
      </c>
      <c r="R9" s="141">
        <v>43223.729347713226</v>
      </c>
      <c r="S9" s="141">
        <v>26199.34746031286</v>
      </c>
      <c r="T9" s="141">
        <v>23057.963298153278</v>
      </c>
      <c r="U9" s="141">
        <v>11730.792946299587</v>
      </c>
      <c r="V9" s="141">
        <v>25014.120913626321</v>
      </c>
      <c r="W9" s="141">
        <v>19484.587703873891</v>
      </c>
      <c r="DA9" s="171" t="s">
        <v>575</v>
      </c>
    </row>
    <row r="10" spans="1:105" ht="12" customHeight="1" x14ac:dyDescent="0.25">
      <c r="A10" s="132" t="s">
        <v>128</v>
      </c>
      <c r="B10" s="141"/>
      <c r="C10" s="141">
        <v>0</v>
      </c>
      <c r="D10" s="141">
        <v>0</v>
      </c>
      <c r="E10" s="141">
        <v>4265.3828323120033</v>
      </c>
      <c r="F10" s="141">
        <v>12511.287429538212</v>
      </c>
      <c r="G10" s="141">
        <v>8263.2703433556926</v>
      </c>
      <c r="H10" s="141">
        <v>7697.8454128911571</v>
      </c>
      <c r="I10" s="141">
        <v>11834.164932908001</v>
      </c>
      <c r="J10" s="141">
        <v>8585.8870630747242</v>
      </c>
      <c r="K10" s="141">
        <v>2120.8261247685227</v>
      </c>
      <c r="L10" s="141">
        <v>4133.2743007372164</v>
      </c>
      <c r="M10" s="141">
        <v>177.95502351504919</v>
      </c>
      <c r="N10" s="141">
        <v>363.752937824676</v>
      </c>
      <c r="O10" s="141">
        <v>356.96854740114509</v>
      </c>
      <c r="P10" s="141">
        <v>2298.1602398570503</v>
      </c>
      <c r="Q10" s="141">
        <v>5836.3014563067582</v>
      </c>
      <c r="R10" s="141">
        <v>11592.942112920671</v>
      </c>
      <c r="S10" s="141">
        <v>11107.125499030084</v>
      </c>
      <c r="T10" s="141">
        <v>10619.351947289317</v>
      </c>
      <c r="U10" s="141">
        <v>9127.236038424373</v>
      </c>
      <c r="V10" s="141">
        <v>8161.4544948952544</v>
      </c>
      <c r="W10" s="141">
        <v>1403.4526401904495</v>
      </c>
      <c r="DA10" s="171" t="s">
        <v>576</v>
      </c>
    </row>
    <row r="11" spans="1:105" ht="12" customHeight="1" x14ac:dyDescent="0.25">
      <c r="A11" s="132" t="s">
        <v>25</v>
      </c>
      <c r="B11" s="141"/>
      <c r="C11" s="141">
        <v>0</v>
      </c>
      <c r="D11" s="141">
        <v>0</v>
      </c>
      <c r="E11" s="141">
        <v>315.64446166582513</v>
      </c>
      <c r="F11" s="141">
        <v>542.99322926543573</v>
      </c>
      <c r="G11" s="141">
        <v>362.56611358306833</v>
      </c>
      <c r="H11" s="141">
        <v>45.438566118670977</v>
      </c>
      <c r="I11" s="141">
        <v>239.17353264355498</v>
      </c>
      <c r="J11" s="141">
        <v>0</v>
      </c>
      <c r="K11" s="141">
        <v>39.624876490202006</v>
      </c>
      <c r="L11" s="141">
        <v>87.875754347560033</v>
      </c>
      <c r="M11" s="141">
        <v>70.780051485476619</v>
      </c>
      <c r="N11" s="141">
        <v>137.14737896151362</v>
      </c>
      <c r="O11" s="141">
        <v>30.119727790588563</v>
      </c>
      <c r="P11" s="141">
        <v>588.81892934387554</v>
      </c>
      <c r="Q11" s="141">
        <v>57.366347734085217</v>
      </c>
      <c r="R11" s="141">
        <v>583.0392635348619</v>
      </c>
      <c r="S11" s="141">
        <v>458.25509955530492</v>
      </c>
      <c r="T11" s="141">
        <v>436.24596498731535</v>
      </c>
      <c r="U11" s="141">
        <v>336.82048424114771</v>
      </c>
      <c r="V11" s="141">
        <v>283.02713840632282</v>
      </c>
      <c r="W11" s="141">
        <v>0</v>
      </c>
      <c r="DA11" s="171" t="s">
        <v>577</v>
      </c>
    </row>
    <row r="12" spans="1:105" ht="12" customHeight="1" x14ac:dyDescent="0.25">
      <c r="A12" s="132" t="s">
        <v>169</v>
      </c>
      <c r="B12" s="141"/>
      <c r="C12" s="141">
        <v>0</v>
      </c>
      <c r="D12" s="141">
        <v>0</v>
      </c>
      <c r="E12" s="141">
        <v>20367.364175647632</v>
      </c>
      <c r="F12" s="141">
        <v>27349.839408888354</v>
      </c>
      <c r="G12" s="141">
        <v>21347.883890593661</v>
      </c>
      <c r="H12" s="141">
        <v>0</v>
      </c>
      <c r="I12" s="141">
        <v>4535.7860942646121</v>
      </c>
      <c r="J12" s="141">
        <v>2823.4158562505149</v>
      </c>
      <c r="K12" s="141">
        <v>213.68895977605519</v>
      </c>
      <c r="L12" s="141">
        <v>7641.9391409381415</v>
      </c>
      <c r="M12" s="141">
        <v>0</v>
      </c>
      <c r="N12" s="141">
        <v>0</v>
      </c>
      <c r="O12" s="141">
        <v>0</v>
      </c>
      <c r="P12" s="141">
        <v>0</v>
      </c>
      <c r="Q12" s="141">
        <v>0</v>
      </c>
      <c r="R12" s="141">
        <v>0</v>
      </c>
      <c r="S12" s="141">
        <v>13130.253361389374</v>
      </c>
      <c r="T12" s="141">
        <v>11031.057096496772</v>
      </c>
      <c r="U12" s="141">
        <v>16930.565979253548</v>
      </c>
      <c r="V12" s="141">
        <v>113.03410402837079</v>
      </c>
      <c r="W12" s="141">
        <v>5622.1595002029026</v>
      </c>
      <c r="DA12" s="171" t="s">
        <v>578</v>
      </c>
    </row>
    <row r="13" spans="1:105" ht="12" customHeight="1" x14ac:dyDescent="0.25">
      <c r="A13" s="132" t="s">
        <v>77</v>
      </c>
      <c r="B13" s="141"/>
      <c r="C13" s="141">
        <v>151.21891030742276</v>
      </c>
      <c r="D13" s="141">
        <v>213.22031450406305</v>
      </c>
      <c r="E13" s="141">
        <v>81.428202880113957</v>
      </c>
      <c r="F13" s="141">
        <v>290.1265345886253</v>
      </c>
      <c r="G13" s="141">
        <v>252.28105275490702</v>
      </c>
      <c r="H13" s="141">
        <v>291.45133219778199</v>
      </c>
      <c r="I13" s="141">
        <v>600.1994767966454</v>
      </c>
      <c r="J13" s="141">
        <v>337.26958478033254</v>
      </c>
      <c r="K13" s="141">
        <v>172.93746830721688</v>
      </c>
      <c r="L13" s="141">
        <v>422.52795189307352</v>
      </c>
      <c r="M13" s="141">
        <v>138.40852259098727</v>
      </c>
      <c r="N13" s="141">
        <v>224.35322389217117</v>
      </c>
      <c r="O13" s="141">
        <v>173.01645997672034</v>
      </c>
      <c r="P13" s="141">
        <v>640.36572589265006</v>
      </c>
      <c r="Q13" s="141">
        <v>745.84331775868532</v>
      </c>
      <c r="R13" s="141">
        <v>1413.8789155736138</v>
      </c>
      <c r="S13" s="141">
        <v>1117.7491761188835</v>
      </c>
      <c r="T13" s="141">
        <v>1038.1679777545285</v>
      </c>
      <c r="U13" s="141">
        <v>978.89822321480233</v>
      </c>
      <c r="V13" s="141">
        <v>1184.4668472153496</v>
      </c>
      <c r="W13" s="141">
        <v>0</v>
      </c>
      <c r="DA13" s="171" t="s">
        <v>579</v>
      </c>
    </row>
    <row r="14" spans="1:105" ht="12" customHeight="1" x14ac:dyDescent="0.25">
      <c r="A14" s="60" t="s">
        <v>76</v>
      </c>
      <c r="B14" s="142"/>
      <c r="C14" s="142">
        <v>0</v>
      </c>
      <c r="D14" s="142">
        <v>5310.2318544876252</v>
      </c>
      <c r="E14" s="142">
        <v>2551.2351118009274</v>
      </c>
      <c r="F14" s="142">
        <v>15693.808230167298</v>
      </c>
      <c r="G14" s="142">
        <v>0</v>
      </c>
      <c r="H14" s="142">
        <v>0</v>
      </c>
      <c r="I14" s="142">
        <v>0</v>
      </c>
      <c r="J14" s="142">
        <v>0</v>
      </c>
      <c r="K14" s="142">
        <v>433.42020284921682</v>
      </c>
      <c r="L14" s="142">
        <v>1007.1170163475794</v>
      </c>
      <c r="M14" s="142">
        <v>0</v>
      </c>
      <c r="N14" s="142">
        <v>1036.6769401556842</v>
      </c>
      <c r="O14" s="142">
        <v>2853.7414417039599</v>
      </c>
      <c r="P14" s="142">
        <v>0</v>
      </c>
      <c r="Q14" s="142">
        <v>4370.7216130453207</v>
      </c>
      <c r="R14" s="142">
        <v>3791.5268257985135</v>
      </c>
      <c r="S14" s="142">
        <v>588.22126485773128</v>
      </c>
      <c r="T14" s="142">
        <v>882.04448730926413</v>
      </c>
      <c r="U14" s="142">
        <v>1975.1293094567284</v>
      </c>
      <c r="V14" s="142">
        <v>1907.3934993702856</v>
      </c>
      <c r="W14" s="142">
        <v>0</v>
      </c>
      <c r="DA14" s="172" t="s">
        <v>580</v>
      </c>
    </row>
    <row r="15" spans="1:105" ht="12" customHeight="1" x14ac:dyDescent="0.25">
      <c r="A15" s="143" t="s">
        <v>75</v>
      </c>
      <c r="B15" s="144"/>
      <c r="C15" s="144">
        <f t="shared" ref="C15:Q15" si="3">SUM(C5:C12)</f>
        <v>63942.212270839846</v>
      </c>
      <c r="D15" s="144">
        <f t="shared" si="3"/>
        <v>32343.034220351034</v>
      </c>
      <c r="E15" s="144">
        <f t="shared" si="3"/>
        <v>24951.771160085314</v>
      </c>
      <c r="F15" s="144">
        <f t="shared" si="3"/>
        <v>40430.759076485658</v>
      </c>
      <c r="G15" s="144">
        <f t="shared" si="3"/>
        <v>45650.900625357361</v>
      </c>
      <c r="H15" s="144">
        <f t="shared" si="3"/>
        <v>99148.581048710883</v>
      </c>
      <c r="I15" s="144">
        <f t="shared" si="3"/>
        <v>95855.087322586667</v>
      </c>
      <c r="J15" s="144">
        <f t="shared" si="3"/>
        <v>56352.63119105369</v>
      </c>
      <c r="K15" s="144">
        <f t="shared" si="3"/>
        <v>13962.978090100782</v>
      </c>
      <c r="L15" s="144">
        <f t="shared" si="3"/>
        <v>45505.743406755006</v>
      </c>
      <c r="M15" s="144">
        <f t="shared" si="3"/>
        <v>14488.237471531655</v>
      </c>
      <c r="N15" s="144">
        <f t="shared" si="3"/>
        <v>36309.713372982493</v>
      </c>
      <c r="O15" s="144">
        <f t="shared" si="3"/>
        <v>28498.072673483577</v>
      </c>
      <c r="P15" s="144">
        <f t="shared" si="3"/>
        <v>39020.76586625549</v>
      </c>
      <c r="Q15" s="144">
        <f t="shared" si="3"/>
        <v>43980.337567062423</v>
      </c>
      <c r="R15" s="144">
        <f t="shared" ref="R15:W15" si="4">SUM(R5:R12)</f>
        <v>61542.789711879894</v>
      </c>
      <c r="S15" s="144">
        <f t="shared" si="4"/>
        <v>51009.16294540876</v>
      </c>
      <c r="T15" s="144">
        <f t="shared" si="4"/>
        <v>45248.702555435331</v>
      </c>
      <c r="U15" s="144">
        <f t="shared" si="4"/>
        <v>38224.521782827709</v>
      </c>
      <c r="V15" s="144">
        <f t="shared" si="4"/>
        <v>33695.097088215451</v>
      </c>
      <c r="W15" s="144">
        <f t="shared" si="4"/>
        <v>33138.146996099764</v>
      </c>
      <c r="DA15" s="173"/>
    </row>
    <row r="16" spans="1:105" ht="12.95" customHeight="1" x14ac:dyDescent="0.25">
      <c r="A16" s="130" t="s">
        <v>74</v>
      </c>
      <c r="B16" s="140"/>
      <c r="C16" s="140">
        <f t="shared" ref="C16:Q16" si="5">SUM(C17:C18)</f>
        <v>58697.455734575597</v>
      </c>
      <c r="D16" s="140">
        <f t="shared" si="5"/>
        <v>37866.486389342717</v>
      </c>
      <c r="E16" s="140">
        <f t="shared" si="5"/>
        <v>27584.434474766356</v>
      </c>
      <c r="F16" s="140">
        <f t="shared" si="5"/>
        <v>56414.693841241577</v>
      </c>
      <c r="G16" s="140">
        <f t="shared" si="5"/>
        <v>45903.181678112276</v>
      </c>
      <c r="H16" s="140">
        <f t="shared" si="5"/>
        <v>85772.254939781837</v>
      </c>
      <c r="I16" s="140">
        <f t="shared" si="5"/>
        <v>96455.286799383321</v>
      </c>
      <c r="J16" s="140">
        <f t="shared" si="5"/>
        <v>56689.900775834016</v>
      </c>
      <c r="K16" s="140">
        <f t="shared" si="5"/>
        <v>14569.335761257216</v>
      </c>
      <c r="L16" s="140">
        <f t="shared" si="5"/>
        <v>46935.388374995659</v>
      </c>
      <c r="M16" s="140">
        <f t="shared" si="5"/>
        <v>14626.645994122644</v>
      </c>
      <c r="N16" s="140">
        <f t="shared" si="5"/>
        <v>37570.743537030343</v>
      </c>
      <c r="O16" s="140">
        <f t="shared" si="5"/>
        <v>31524.830575164247</v>
      </c>
      <c r="P16" s="140">
        <f t="shared" si="5"/>
        <v>39661.131592148136</v>
      </c>
      <c r="Q16" s="140">
        <f t="shared" si="5"/>
        <v>49096.902497866431</v>
      </c>
      <c r="R16" s="140">
        <f t="shared" ref="R16:W16" si="6">SUM(R17:R18)</f>
        <v>66748.195453252018</v>
      </c>
      <c r="S16" s="140">
        <f t="shared" si="6"/>
        <v>52715.133386385372</v>
      </c>
      <c r="T16" s="140">
        <f t="shared" si="6"/>
        <v>47168.915020499124</v>
      </c>
      <c r="U16" s="140">
        <f t="shared" si="6"/>
        <v>41178.549315499236</v>
      </c>
      <c r="V16" s="140">
        <f t="shared" si="6"/>
        <v>36786.957434801094</v>
      </c>
      <c r="W16" s="140">
        <f t="shared" si="6"/>
        <v>33138.146996099771</v>
      </c>
      <c r="DA16" s="170" t="s">
        <v>581</v>
      </c>
    </row>
    <row r="17" spans="1:105" ht="12.95" customHeight="1" x14ac:dyDescent="0.25">
      <c r="A17" s="132" t="s">
        <v>73</v>
      </c>
      <c r="B17" s="141"/>
      <c r="C17" s="141">
        <v>19.832840096840442</v>
      </c>
      <c r="D17" s="141">
        <v>13.74386073923022</v>
      </c>
      <c r="E17" s="141">
        <v>6.9024191304635956</v>
      </c>
      <c r="F17" s="141">
        <v>65.717283000355948</v>
      </c>
      <c r="G17" s="141">
        <v>38.341160564054881</v>
      </c>
      <c r="H17" s="141">
        <v>31.921552378748359</v>
      </c>
      <c r="I17" s="141">
        <v>174.99919756411703</v>
      </c>
      <c r="J17" s="141">
        <v>72.028989438901036</v>
      </c>
      <c r="K17" s="141">
        <v>27.03598542063861</v>
      </c>
      <c r="L17" s="141">
        <v>80.697188680508802</v>
      </c>
      <c r="M17" s="141">
        <v>29.514280435092118</v>
      </c>
      <c r="N17" s="141">
        <v>63.830074078714922</v>
      </c>
      <c r="O17" s="141">
        <v>79.979234584229914</v>
      </c>
      <c r="P17" s="141">
        <v>246.35796425970028</v>
      </c>
      <c r="Q17" s="141">
        <v>236.30935854396733</v>
      </c>
      <c r="R17" s="141">
        <v>603.57334722216137</v>
      </c>
      <c r="S17" s="141">
        <v>250.33025467426606</v>
      </c>
      <c r="T17" s="141">
        <v>671.97399390804924</v>
      </c>
      <c r="U17" s="141">
        <v>342.25705529770687</v>
      </c>
      <c r="V17" s="141">
        <v>285.32997385279538</v>
      </c>
      <c r="W17" s="141">
        <v>172.69274278796883</v>
      </c>
      <c r="DA17" s="171" t="s">
        <v>582</v>
      </c>
    </row>
    <row r="18" spans="1:105" ht="12" customHeight="1" x14ac:dyDescent="0.25">
      <c r="A18" s="132" t="s">
        <v>72</v>
      </c>
      <c r="B18" s="141"/>
      <c r="C18" s="141">
        <v>58677.622894478758</v>
      </c>
      <c r="D18" s="141">
        <v>37852.742528603485</v>
      </c>
      <c r="E18" s="141">
        <v>27577.532055635893</v>
      </c>
      <c r="F18" s="141">
        <v>56348.976558241222</v>
      </c>
      <c r="G18" s="141">
        <v>45864.840517548218</v>
      </c>
      <c r="H18" s="141">
        <v>85740.333387403094</v>
      </c>
      <c r="I18" s="141">
        <v>96280.287601819204</v>
      </c>
      <c r="J18" s="141">
        <v>56617.871786395117</v>
      </c>
      <c r="K18" s="141">
        <v>14542.299775836578</v>
      </c>
      <c r="L18" s="141">
        <v>46854.691186315147</v>
      </c>
      <c r="M18" s="141">
        <v>14597.131713687551</v>
      </c>
      <c r="N18" s="141">
        <v>37506.913462951627</v>
      </c>
      <c r="O18" s="141">
        <v>31444.851340580019</v>
      </c>
      <c r="P18" s="141">
        <v>39414.773627888433</v>
      </c>
      <c r="Q18" s="141">
        <v>48860.593139322467</v>
      </c>
      <c r="R18" s="141">
        <v>66144.622106029856</v>
      </c>
      <c r="S18" s="141">
        <v>52464.803131711109</v>
      </c>
      <c r="T18" s="141">
        <v>46496.941026591077</v>
      </c>
      <c r="U18" s="141">
        <v>40836.292260201531</v>
      </c>
      <c r="V18" s="141">
        <v>36501.627460948301</v>
      </c>
      <c r="W18" s="141">
        <v>32965.4542533118</v>
      </c>
      <c r="DA18" s="171" t="s">
        <v>583</v>
      </c>
    </row>
    <row r="19" spans="1:105" ht="12.95" customHeight="1" x14ac:dyDescent="0.25">
      <c r="A19" s="130" t="s">
        <v>35</v>
      </c>
      <c r="B19" s="140"/>
      <c r="C19" s="140">
        <f t="shared" ref="C19:Q19" si="7">SUM(C20:C26)</f>
        <v>64093.431181147265</v>
      </c>
      <c r="D19" s="140">
        <f t="shared" si="7"/>
        <v>37866.486389342717</v>
      </c>
      <c r="E19" s="140">
        <f t="shared" si="7"/>
        <v>27584.434474766356</v>
      </c>
      <c r="F19" s="140">
        <f t="shared" si="7"/>
        <v>56414.693841241584</v>
      </c>
      <c r="G19" s="140">
        <f t="shared" si="7"/>
        <v>45903.181678112269</v>
      </c>
      <c r="H19" s="140">
        <f t="shared" si="7"/>
        <v>99440.032380908669</v>
      </c>
      <c r="I19" s="140">
        <f t="shared" si="7"/>
        <v>96455.286799383292</v>
      </c>
      <c r="J19" s="140">
        <f t="shared" si="7"/>
        <v>56689.90077583403</v>
      </c>
      <c r="K19" s="140">
        <f t="shared" si="7"/>
        <v>14569.335761257222</v>
      </c>
      <c r="L19" s="140">
        <f t="shared" si="7"/>
        <v>46935.388374995659</v>
      </c>
      <c r="M19" s="140">
        <f t="shared" si="7"/>
        <v>14626.645994122642</v>
      </c>
      <c r="N19" s="140">
        <f t="shared" si="7"/>
        <v>37570.743537030343</v>
      </c>
      <c r="O19" s="140">
        <f t="shared" si="7"/>
        <v>31524.830575164251</v>
      </c>
      <c r="P19" s="140">
        <f t="shared" si="7"/>
        <v>39661.131592148129</v>
      </c>
      <c r="Q19" s="140">
        <f t="shared" si="7"/>
        <v>49096.902497866431</v>
      </c>
      <c r="R19" s="140">
        <f t="shared" ref="R19:W19" si="8">SUM(R20:R26)</f>
        <v>66748.195453252018</v>
      </c>
      <c r="S19" s="140">
        <f t="shared" si="8"/>
        <v>52715.133386385365</v>
      </c>
      <c r="T19" s="140">
        <f t="shared" si="8"/>
        <v>47168.915020499138</v>
      </c>
      <c r="U19" s="140">
        <f t="shared" si="8"/>
        <v>41178.549315499236</v>
      </c>
      <c r="V19" s="140">
        <f t="shared" si="8"/>
        <v>36786.957434801094</v>
      </c>
      <c r="W19" s="140">
        <f t="shared" si="8"/>
        <v>33138.146996099764</v>
      </c>
      <c r="DA19" s="170" t="s">
        <v>584</v>
      </c>
    </row>
    <row r="20" spans="1:105" ht="12" customHeight="1" x14ac:dyDescent="0.25">
      <c r="A20" s="132" t="s">
        <v>29</v>
      </c>
      <c r="B20" s="141"/>
      <c r="C20" s="141">
        <v>0</v>
      </c>
      <c r="D20" s="141">
        <v>0</v>
      </c>
      <c r="E20" s="141">
        <v>0</v>
      </c>
      <c r="F20" s="141">
        <v>0</v>
      </c>
      <c r="G20" s="141">
        <v>0</v>
      </c>
      <c r="H20" s="141">
        <v>0</v>
      </c>
      <c r="I20" s="141">
        <v>0</v>
      </c>
      <c r="J20" s="141">
        <v>0</v>
      </c>
      <c r="K20" s="141">
        <v>0</v>
      </c>
      <c r="L20" s="141">
        <v>0</v>
      </c>
      <c r="M20" s="141">
        <v>0</v>
      </c>
      <c r="N20" s="141">
        <v>0</v>
      </c>
      <c r="O20" s="141">
        <v>0</v>
      </c>
      <c r="P20" s="141">
        <v>0</v>
      </c>
      <c r="Q20" s="141">
        <v>0</v>
      </c>
      <c r="R20" s="141">
        <v>0</v>
      </c>
      <c r="S20" s="141">
        <v>0</v>
      </c>
      <c r="T20" s="141">
        <v>0</v>
      </c>
      <c r="U20" s="141">
        <v>0</v>
      </c>
      <c r="V20" s="141">
        <v>0</v>
      </c>
      <c r="W20" s="141">
        <v>0</v>
      </c>
      <c r="DA20" s="171" t="s">
        <v>585</v>
      </c>
    </row>
    <row r="21" spans="1:105" s="2" customFormat="1" ht="12" customHeight="1" x14ac:dyDescent="0.25">
      <c r="A21" s="132" t="s">
        <v>52</v>
      </c>
      <c r="B21" s="141"/>
      <c r="C21" s="141">
        <v>3107.5933407349685</v>
      </c>
      <c r="D21" s="141">
        <v>3051.2436787789838</v>
      </c>
      <c r="E21" s="141">
        <v>1218.2130765268807</v>
      </c>
      <c r="F21" s="141">
        <v>4391.3583847434693</v>
      </c>
      <c r="G21" s="141">
        <v>3315.0901262535817</v>
      </c>
      <c r="H21" s="141">
        <v>4353.4163021323848</v>
      </c>
      <c r="I21" s="141">
        <v>2216.347347135687</v>
      </c>
      <c r="J21" s="141">
        <v>635.07572443589549</v>
      </c>
      <c r="K21" s="141">
        <v>135.4735450383213</v>
      </c>
      <c r="L21" s="141">
        <v>321.29851981317717</v>
      </c>
      <c r="M21" s="141">
        <v>158.54361083100932</v>
      </c>
      <c r="N21" s="141">
        <v>238.67020847846183</v>
      </c>
      <c r="O21" s="141">
        <v>233.00186617306431</v>
      </c>
      <c r="P21" s="141">
        <v>815.97602299244568</v>
      </c>
      <c r="Q21" s="141">
        <v>1442.1696989544594</v>
      </c>
      <c r="R21" s="141">
        <v>1425.2168156895764</v>
      </c>
      <c r="S21" s="141">
        <v>116.70848573402162</v>
      </c>
      <c r="T21" s="141">
        <v>0</v>
      </c>
      <c r="U21" s="141">
        <v>0</v>
      </c>
      <c r="V21" s="141">
        <v>0</v>
      </c>
      <c r="W21" s="141">
        <v>0</v>
      </c>
      <c r="DA21" s="171" t="s">
        <v>586</v>
      </c>
    </row>
    <row r="22" spans="1:105" ht="12" customHeight="1" x14ac:dyDescent="0.25">
      <c r="A22" s="132" t="s">
        <v>168</v>
      </c>
      <c r="B22" s="141"/>
      <c r="C22" s="141">
        <v>28661.151256225708</v>
      </c>
      <c r="D22" s="141">
        <v>18086.289558145592</v>
      </c>
      <c r="E22" s="141">
        <v>3316.8749226443606</v>
      </c>
      <c r="F22" s="141">
        <v>19295.503781830063</v>
      </c>
      <c r="G22" s="141">
        <v>14818.721984932166</v>
      </c>
      <c r="H22" s="141">
        <v>36242.189016657569</v>
      </c>
      <c r="I22" s="141">
        <v>35808.326702141356</v>
      </c>
      <c r="J22" s="141">
        <v>16068.348974006036</v>
      </c>
      <c r="K22" s="141">
        <v>3015.7267843788891</v>
      </c>
      <c r="L22" s="141">
        <v>16384.649571833164</v>
      </c>
      <c r="M22" s="141">
        <v>4910.8293314013736</v>
      </c>
      <c r="N22" s="141">
        <v>12974.959979383633</v>
      </c>
      <c r="O22" s="141">
        <v>9868.5176201983249</v>
      </c>
      <c r="P22" s="141">
        <v>9101.495818256155</v>
      </c>
      <c r="Q22" s="141">
        <v>12723.083849973669</v>
      </c>
      <c r="R22" s="141">
        <v>3635.7495203378494</v>
      </c>
      <c r="S22" s="141">
        <v>0</v>
      </c>
      <c r="T22" s="141">
        <v>0</v>
      </c>
      <c r="U22" s="141">
        <v>0</v>
      </c>
      <c r="V22" s="141">
        <v>0</v>
      </c>
      <c r="W22" s="141">
        <v>4062.0099526010749</v>
      </c>
      <c r="DA22" s="171" t="s">
        <v>587</v>
      </c>
    </row>
    <row r="23" spans="1:105" ht="12" customHeight="1" x14ac:dyDescent="0.25">
      <c r="A23" s="132" t="s">
        <v>153</v>
      </c>
      <c r="B23" s="141"/>
      <c r="C23" s="141">
        <v>18528.500618352271</v>
      </c>
      <c r="D23" s="141">
        <v>9568.4302929113328</v>
      </c>
      <c r="E23" s="141">
        <v>3440.3919422205577</v>
      </c>
      <c r="F23" s="141">
        <v>13130.669450847628</v>
      </c>
      <c r="G23" s="141">
        <v>17476.893219190741</v>
      </c>
      <c r="H23" s="141">
        <v>43220.998552038676</v>
      </c>
      <c r="I23" s="141">
        <v>33929.575992518498</v>
      </c>
      <c r="J23" s="141">
        <v>19114.624198471542</v>
      </c>
      <c r="K23" s="141">
        <v>5492.9315087661116</v>
      </c>
      <c r="L23" s="141">
        <v>15939.835945630344</v>
      </c>
      <c r="M23" s="141">
        <v>5885.8723510407644</v>
      </c>
      <c r="N23" s="141">
        <v>15332.765805460402</v>
      </c>
      <c r="O23" s="141">
        <v>14607.402440327907</v>
      </c>
      <c r="P23" s="141">
        <v>23778.582619319539</v>
      </c>
      <c r="Q23" s="141">
        <v>26201.327799528015</v>
      </c>
      <c r="R23" s="141">
        <v>48775.662570617991</v>
      </c>
      <c r="S23" s="141">
        <v>40902.380761044078</v>
      </c>
      <c r="T23" s="141">
        <v>39884.453292686958</v>
      </c>
      <c r="U23" s="141">
        <v>31019.991794938385</v>
      </c>
      <c r="V23" s="141">
        <v>33052.309987312889</v>
      </c>
      <c r="W23" s="141">
        <v>17381.537985444254</v>
      </c>
      <c r="DA23" s="171" t="s">
        <v>588</v>
      </c>
    </row>
    <row r="24" spans="1:105" ht="12" customHeight="1" x14ac:dyDescent="0.25">
      <c r="A24" s="132" t="s">
        <v>128</v>
      </c>
      <c r="B24" s="141"/>
      <c r="C24" s="141">
        <v>0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  <c r="I24" s="141">
        <v>0</v>
      </c>
      <c r="J24" s="141">
        <v>0</v>
      </c>
      <c r="K24" s="141">
        <v>0</v>
      </c>
      <c r="L24" s="141">
        <v>0</v>
      </c>
      <c r="M24" s="141">
        <v>0</v>
      </c>
      <c r="N24" s="141">
        <v>0</v>
      </c>
      <c r="O24" s="141">
        <v>0</v>
      </c>
      <c r="P24" s="141">
        <v>0</v>
      </c>
      <c r="Q24" s="141">
        <v>0</v>
      </c>
      <c r="R24" s="141">
        <v>0</v>
      </c>
      <c r="S24" s="141">
        <v>0</v>
      </c>
      <c r="T24" s="141">
        <v>0</v>
      </c>
      <c r="U24" s="141">
        <v>0</v>
      </c>
      <c r="V24" s="141">
        <v>0</v>
      </c>
      <c r="W24" s="141">
        <v>0</v>
      </c>
      <c r="DA24" s="171" t="s">
        <v>589</v>
      </c>
    </row>
    <row r="25" spans="1:105" ht="12" customHeight="1" x14ac:dyDescent="0.25">
      <c r="A25" s="132" t="s">
        <v>169</v>
      </c>
      <c r="B25" s="141"/>
      <c r="C25" s="141">
        <v>0</v>
      </c>
      <c r="D25" s="141">
        <v>0</v>
      </c>
      <c r="E25" s="141">
        <v>19608.954533374559</v>
      </c>
      <c r="F25" s="141">
        <v>19597.162223820422</v>
      </c>
      <c r="G25" s="141">
        <v>10292.476347735783</v>
      </c>
      <c r="H25" s="141">
        <v>1231.7981537456772</v>
      </c>
      <c r="I25" s="141">
        <v>397.7832323268841</v>
      </c>
      <c r="J25" s="141">
        <v>402.87291476213886</v>
      </c>
      <c r="K25" s="141">
        <v>399.15225724540096</v>
      </c>
      <c r="L25" s="141">
        <v>2001.3002850045623</v>
      </c>
      <c r="M25" s="141">
        <v>169.04262333156828</v>
      </c>
      <c r="N25" s="141">
        <v>0</v>
      </c>
      <c r="O25" s="141">
        <v>0</v>
      </c>
      <c r="P25" s="141">
        <v>0</v>
      </c>
      <c r="Q25" s="141">
        <v>0</v>
      </c>
      <c r="R25" s="141">
        <v>0</v>
      </c>
      <c r="S25" s="141">
        <v>6104.0885880546175</v>
      </c>
      <c r="T25" s="141">
        <v>6519.0040924334426</v>
      </c>
      <c r="U25" s="141">
        <v>9088.5396837885255</v>
      </c>
      <c r="V25" s="141">
        <v>3734.6474474882061</v>
      </c>
      <c r="W25" s="141">
        <v>2758.1632640469716</v>
      </c>
      <c r="DA25" s="171" t="s">
        <v>590</v>
      </c>
    </row>
    <row r="26" spans="1:105" ht="12" customHeight="1" x14ac:dyDescent="0.25">
      <c r="A26" s="132" t="s">
        <v>24</v>
      </c>
      <c r="B26" s="142"/>
      <c r="C26" s="142">
        <v>13796.185965834318</v>
      </c>
      <c r="D26" s="142">
        <v>7160.5228595068056</v>
      </c>
      <c r="E26" s="142">
        <v>0</v>
      </c>
      <c r="F26" s="142">
        <v>0</v>
      </c>
      <c r="G26" s="142">
        <v>0</v>
      </c>
      <c r="H26" s="142">
        <v>14391.630356334355</v>
      </c>
      <c r="I26" s="142">
        <v>24103.253525260865</v>
      </c>
      <c r="J26" s="142">
        <v>20468.97896415841</v>
      </c>
      <c r="K26" s="142">
        <v>5526.0516658284969</v>
      </c>
      <c r="L26" s="142">
        <v>12288.304052714408</v>
      </c>
      <c r="M26" s="142">
        <v>3502.3580775179275</v>
      </c>
      <c r="N26" s="142">
        <v>9024.3475437078432</v>
      </c>
      <c r="O26" s="142">
        <v>6815.9086484649551</v>
      </c>
      <c r="P26" s="142">
        <v>5965.0771315799939</v>
      </c>
      <c r="Q26" s="142">
        <v>8730.321149410287</v>
      </c>
      <c r="R26" s="142">
        <v>12911.566546606597</v>
      </c>
      <c r="S26" s="142">
        <v>5591.9555515526454</v>
      </c>
      <c r="T26" s="142">
        <v>765.45763537873722</v>
      </c>
      <c r="U26" s="142">
        <v>1070.0178367723297</v>
      </c>
      <c r="V26" s="142">
        <v>0</v>
      </c>
      <c r="W26" s="142">
        <v>8936.4357940074642</v>
      </c>
      <c r="DA26" s="172" t="s">
        <v>591</v>
      </c>
    </row>
    <row r="27" spans="1:105" ht="12" customHeight="1" x14ac:dyDescent="0.25">
      <c r="A27" s="145" t="s">
        <v>26</v>
      </c>
      <c r="B27" s="151"/>
      <c r="C27" s="151">
        <v>1677.3232579042094</v>
      </c>
      <c r="D27" s="151">
        <v>7663.9439861767096</v>
      </c>
      <c r="E27" s="151">
        <v>4202.9994098083434</v>
      </c>
      <c r="F27" s="151">
        <v>1787.1350359909618</v>
      </c>
      <c r="G27" s="151">
        <v>2695.7226425856852</v>
      </c>
      <c r="H27" s="151">
        <v>6612.2659795219161</v>
      </c>
      <c r="I27" s="151">
        <v>13876.40526211878</v>
      </c>
      <c r="J27" s="151">
        <v>1653.8782531361971</v>
      </c>
      <c r="K27" s="151">
        <v>6243.6835493274957</v>
      </c>
      <c r="L27" s="151">
        <v>5486.5286755630377</v>
      </c>
      <c r="M27" s="151">
        <v>6969.5348958945706</v>
      </c>
      <c r="N27" s="151">
        <v>3591.1889288908096</v>
      </c>
      <c r="O27" s="151">
        <v>6367.7601988522965</v>
      </c>
      <c r="P27" s="151">
        <v>2.3286918840151922</v>
      </c>
      <c r="Q27" s="151">
        <v>4490.515319459706</v>
      </c>
      <c r="R27" s="151">
        <v>4379.7137696473073</v>
      </c>
      <c r="S27" s="151">
        <v>8043.354461898286</v>
      </c>
      <c r="T27" s="151">
        <v>6952.4311509801182</v>
      </c>
      <c r="U27" s="151">
        <v>1467.0047532647234</v>
      </c>
      <c r="V27" s="151">
        <v>7886.0447426880301</v>
      </c>
      <c r="W27" s="151">
        <v>7121.670045000883</v>
      </c>
      <c r="DA27" s="174" t="s">
        <v>592</v>
      </c>
    </row>
    <row r="28" spans="1:105" ht="12" hidden="1" customHeight="1" x14ac:dyDescent="0.25">
      <c r="A28" s="78" t="s">
        <v>26</v>
      </c>
      <c r="B28" s="152"/>
      <c r="C28" s="152"/>
      <c r="D28" s="152"/>
      <c r="E28" s="152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2"/>
      <c r="U28" s="152"/>
      <c r="V28" s="152"/>
      <c r="W28" s="152"/>
      <c r="DA28" s="175"/>
    </row>
    <row r="29" spans="1:105" ht="12.95" customHeight="1" x14ac:dyDescent="0.25">
      <c r="A29" s="130" t="s">
        <v>34</v>
      </c>
      <c r="B29" s="140"/>
      <c r="C29" s="140">
        <f t="shared" ref="C29:Q29" si="9">SUM(C30:C33)</f>
        <v>64093.431181147273</v>
      </c>
      <c r="D29" s="140">
        <f t="shared" si="9"/>
        <v>37866.486389342725</v>
      </c>
      <c r="E29" s="140">
        <f t="shared" si="9"/>
        <v>27584.434474766356</v>
      </c>
      <c r="F29" s="140">
        <f t="shared" si="9"/>
        <v>56414.693841241577</v>
      </c>
      <c r="G29" s="140">
        <f t="shared" si="9"/>
        <v>45903.181678112276</v>
      </c>
      <c r="H29" s="140">
        <f t="shared" si="9"/>
        <v>99440.032380908669</v>
      </c>
      <c r="I29" s="140">
        <f t="shared" si="9"/>
        <v>96455.286799383292</v>
      </c>
      <c r="J29" s="140">
        <f t="shared" si="9"/>
        <v>56689.900775834016</v>
      </c>
      <c r="K29" s="140">
        <f t="shared" si="9"/>
        <v>14569.335761257218</v>
      </c>
      <c r="L29" s="140">
        <f t="shared" si="9"/>
        <v>46935.388374995651</v>
      </c>
      <c r="M29" s="140">
        <f t="shared" si="9"/>
        <v>14626.645994122644</v>
      </c>
      <c r="N29" s="140">
        <f t="shared" si="9"/>
        <v>37570.74353703035</v>
      </c>
      <c r="O29" s="140">
        <f t="shared" si="9"/>
        <v>31524.830575164255</v>
      </c>
      <c r="P29" s="140">
        <f t="shared" si="9"/>
        <v>39661.131592148136</v>
      </c>
      <c r="Q29" s="140">
        <f t="shared" si="9"/>
        <v>49096.902497866431</v>
      </c>
      <c r="R29" s="140">
        <f t="shared" ref="R29:W29" si="10">SUM(R30:R33)</f>
        <v>66748.195453252003</v>
      </c>
      <c r="S29" s="140">
        <f t="shared" si="10"/>
        <v>52715.133386385372</v>
      </c>
      <c r="T29" s="140">
        <f t="shared" si="10"/>
        <v>47168.915020499138</v>
      </c>
      <c r="U29" s="140">
        <f t="shared" si="10"/>
        <v>41178.549315499244</v>
      </c>
      <c r="V29" s="140">
        <f t="shared" si="10"/>
        <v>36786.957434801094</v>
      </c>
      <c r="W29" s="140">
        <f t="shared" si="10"/>
        <v>33138.146996099764</v>
      </c>
      <c r="DA29" s="170" t="s">
        <v>593</v>
      </c>
    </row>
    <row r="30" spans="1:105" s="2" customFormat="1" ht="12" customHeight="1" x14ac:dyDescent="0.25">
      <c r="A30" s="132" t="s">
        <v>52</v>
      </c>
      <c r="B30" s="141"/>
      <c r="C30" s="141">
        <v>3832.6954387191149</v>
      </c>
      <c r="D30" s="141">
        <v>3005.2251082529224</v>
      </c>
      <c r="E30" s="141">
        <v>6281.3334648947093</v>
      </c>
      <c r="F30" s="141">
        <v>7777.2201671442153</v>
      </c>
      <c r="G30" s="141">
        <v>5466.8149561743121</v>
      </c>
      <c r="H30" s="141">
        <v>3880.3866526290412</v>
      </c>
      <c r="I30" s="141">
        <v>1246.0509465466541</v>
      </c>
      <c r="J30" s="141">
        <v>1444.3267315209505</v>
      </c>
      <c r="K30" s="141">
        <v>837.79189018143938</v>
      </c>
      <c r="L30" s="141">
        <v>2744.1374581219998</v>
      </c>
      <c r="M30" s="141">
        <v>1730.2847632488235</v>
      </c>
      <c r="N30" s="141">
        <v>4195.3728109864978</v>
      </c>
      <c r="O30" s="141">
        <v>3677.5608425624678</v>
      </c>
      <c r="P30" s="141">
        <v>3023.3969814561565</v>
      </c>
      <c r="Q30" s="141">
        <v>2587.9972978727719</v>
      </c>
      <c r="R30" s="141">
        <v>2399.7967510659105</v>
      </c>
      <c r="S30" s="141">
        <v>0</v>
      </c>
      <c r="T30" s="141">
        <v>0</v>
      </c>
      <c r="U30" s="141">
        <v>0</v>
      </c>
      <c r="V30" s="141">
        <v>406.63264621570841</v>
      </c>
      <c r="W30" s="141">
        <v>432.94233954474657</v>
      </c>
      <c r="DA30" s="171" t="s">
        <v>594</v>
      </c>
    </row>
    <row r="31" spans="1:105" ht="12" customHeight="1" x14ac:dyDescent="0.25">
      <c r="A31" s="132" t="s">
        <v>153</v>
      </c>
      <c r="B31" s="141"/>
      <c r="C31" s="141">
        <v>40502.691343451675</v>
      </c>
      <c r="D31" s="141">
        <v>23956.746844591857</v>
      </c>
      <c r="E31" s="141">
        <v>13734.338282747276</v>
      </c>
      <c r="F31" s="141">
        <v>29911.642935902812</v>
      </c>
      <c r="G31" s="141">
        <v>18964.810394049378</v>
      </c>
      <c r="H31" s="141">
        <v>54479.805226964214</v>
      </c>
      <c r="I31" s="141">
        <v>48823.528235803846</v>
      </c>
      <c r="J31" s="141">
        <v>27476.010970321175</v>
      </c>
      <c r="K31" s="141">
        <v>5611.6895620878049</v>
      </c>
      <c r="L31" s="141">
        <v>19157.484110240475</v>
      </c>
      <c r="M31" s="141">
        <v>3076.3277801176496</v>
      </c>
      <c r="N31" s="141">
        <v>23147.890525930856</v>
      </c>
      <c r="O31" s="141">
        <v>23237.803680879304</v>
      </c>
      <c r="P31" s="141">
        <v>36526.784158283881</v>
      </c>
      <c r="Q31" s="141">
        <v>31597.014938925364</v>
      </c>
      <c r="R31" s="141">
        <v>42074.954947225277</v>
      </c>
      <c r="S31" s="141">
        <v>37150.456281382299</v>
      </c>
      <c r="T31" s="141">
        <v>40320.597650151387</v>
      </c>
      <c r="U31" s="141">
        <v>29613.89630331911</v>
      </c>
      <c r="V31" s="141">
        <v>20880.281384583825</v>
      </c>
      <c r="W31" s="141">
        <v>17868.971031521269</v>
      </c>
      <c r="DA31" s="171" t="s">
        <v>595</v>
      </c>
    </row>
    <row r="32" spans="1:105" ht="12" customHeight="1" x14ac:dyDescent="0.25">
      <c r="A32" s="132" t="s">
        <v>128</v>
      </c>
      <c r="B32" s="141"/>
      <c r="C32" s="141">
        <v>0</v>
      </c>
      <c r="D32" s="141">
        <v>0</v>
      </c>
      <c r="E32" s="141">
        <v>313.19612058452941</v>
      </c>
      <c r="F32" s="141">
        <v>185.45180724966349</v>
      </c>
      <c r="G32" s="141">
        <v>102.04349106985616</v>
      </c>
      <c r="H32" s="141">
        <v>45.508778022928809</v>
      </c>
      <c r="I32" s="141">
        <v>63.775568200919636</v>
      </c>
      <c r="J32" s="141">
        <v>62.390097820248933</v>
      </c>
      <c r="K32" s="141">
        <v>31.320634613913704</v>
      </c>
      <c r="L32" s="141">
        <v>118.57898279998329</v>
      </c>
      <c r="M32" s="141">
        <v>63.46324327799416</v>
      </c>
      <c r="N32" s="141">
        <v>124.44860910195209</v>
      </c>
      <c r="O32" s="141">
        <v>83.483391290910774</v>
      </c>
      <c r="P32" s="141">
        <v>110.95045240810143</v>
      </c>
      <c r="Q32" s="141">
        <v>164.39245436973124</v>
      </c>
      <c r="R32" s="141">
        <v>68.975640883924711</v>
      </c>
      <c r="S32" s="141">
        <v>44.887088156487088</v>
      </c>
      <c r="T32" s="141">
        <v>24.103180196601212</v>
      </c>
      <c r="U32" s="141">
        <v>10.82458569149925</v>
      </c>
      <c r="V32" s="141">
        <v>0</v>
      </c>
      <c r="W32" s="141">
        <v>32.457941462876519</v>
      </c>
      <c r="DA32" s="171" t="s">
        <v>596</v>
      </c>
    </row>
    <row r="33" spans="1:105" ht="12" customHeight="1" x14ac:dyDescent="0.25">
      <c r="A33" s="62" t="s">
        <v>24</v>
      </c>
      <c r="B33" s="153"/>
      <c r="C33" s="153">
        <v>19758.044398976479</v>
      </c>
      <c r="D33" s="153">
        <v>10904.514436497942</v>
      </c>
      <c r="E33" s="153">
        <v>7255.5666065398382</v>
      </c>
      <c r="F33" s="153">
        <v>18540.378930944888</v>
      </c>
      <c r="G33" s="153">
        <v>21369.512836818725</v>
      </c>
      <c r="H33" s="153">
        <v>41034.331723292475</v>
      </c>
      <c r="I33" s="153">
        <v>46321.932048831877</v>
      </c>
      <c r="J33" s="153">
        <v>27707.172976171645</v>
      </c>
      <c r="K33" s="153">
        <v>8088.5336743740609</v>
      </c>
      <c r="L33" s="153">
        <v>24915.187823833192</v>
      </c>
      <c r="M33" s="153">
        <v>9756.5702074781766</v>
      </c>
      <c r="N33" s="153">
        <v>10103.031591011046</v>
      </c>
      <c r="O33" s="153">
        <v>4525.9826604315704</v>
      </c>
      <c r="P33" s="153">
        <v>0</v>
      </c>
      <c r="Q33" s="153">
        <v>14747.497806698566</v>
      </c>
      <c r="R33" s="153">
        <v>22204.468114076888</v>
      </c>
      <c r="S33" s="153">
        <v>15519.790016846588</v>
      </c>
      <c r="T33" s="153">
        <v>6824.2141901511523</v>
      </c>
      <c r="U33" s="153">
        <v>11553.828426488633</v>
      </c>
      <c r="V33" s="153">
        <v>15500.043404001564</v>
      </c>
      <c r="W33" s="153">
        <v>14803.775683570871</v>
      </c>
      <c r="DA33" s="176" t="s">
        <v>597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  <ignoredErrors>
    <ignoredError sqref="C15:W15 C19:W19" formulaRange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tabColor theme="6" tint="0.79998168889431442"/>
    <pageSetUpPr fitToPage="1"/>
  </sheetPr>
  <dimension ref="A1:DA33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2" customHeight="1" x14ac:dyDescent="0.25"/>
  <cols>
    <col min="1" max="1" width="40.7109375" style="1" customWidth="1"/>
    <col min="2" max="23" width="10.7109375" style="1" customWidth="1"/>
    <col min="24" max="103" width="9.140625" style="1" hidden="1" customWidth="1"/>
    <col min="104" max="104" width="2.7109375" style="1" customWidth="1"/>
    <col min="105" max="105" width="10.7109375" style="118" customWidth="1"/>
    <col min="106" max="16384" width="9.140625" style="1"/>
  </cols>
  <sheetData>
    <row r="1" spans="1:105" ht="25.5" customHeight="1" x14ac:dyDescent="0.25">
      <c r="A1" s="28" t="s">
        <v>598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156</v>
      </c>
    </row>
    <row r="2" spans="1:105" s="2" customFormat="1" ht="12" customHeight="1" x14ac:dyDescent="0.25">
      <c r="DA2" s="7"/>
    </row>
    <row r="3" spans="1:105" ht="12.95" customHeight="1" x14ac:dyDescent="0.25">
      <c r="A3" s="124" t="s">
        <v>81</v>
      </c>
      <c r="B3" s="126"/>
      <c r="C3" s="126">
        <f t="shared" ref="C3:Q3" si="0">SUM(C4,C16,C19,C29)</f>
        <v>448.22266886306966</v>
      </c>
      <c r="D3" s="126">
        <f t="shared" si="0"/>
        <v>267.99620178415142</v>
      </c>
      <c r="E3" s="126">
        <f t="shared" si="0"/>
        <v>234.28649122663191</v>
      </c>
      <c r="F3" s="126">
        <f t="shared" si="0"/>
        <v>411.56429076488467</v>
      </c>
      <c r="G3" s="126">
        <f t="shared" si="0"/>
        <v>298.4039612750849</v>
      </c>
      <c r="H3" s="126">
        <f t="shared" si="0"/>
        <v>756.75744415122028</v>
      </c>
      <c r="I3" s="126">
        <f t="shared" si="0"/>
        <v>588.24433510907306</v>
      </c>
      <c r="J3" s="126">
        <f t="shared" si="0"/>
        <v>385.13374035272824</v>
      </c>
      <c r="K3" s="126">
        <f t="shared" si="0"/>
        <v>91.793322314613889</v>
      </c>
      <c r="L3" s="126">
        <f t="shared" si="0"/>
        <v>302.52582935139651</v>
      </c>
      <c r="M3" s="126">
        <f t="shared" si="0"/>
        <v>81.04378785280494</v>
      </c>
      <c r="N3" s="126">
        <f t="shared" si="0"/>
        <v>209.83840606088387</v>
      </c>
      <c r="O3" s="126">
        <f t="shared" si="0"/>
        <v>183.30342492251799</v>
      </c>
      <c r="P3" s="126">
        <f t="shared" si="0"/>
        <v>201.26187349331747</v>
      </c>
      <c r="Q3" s="126">
        <f t="shared" si="0"/>
        <v>242.84404954707031</v>
      </c>
      <c r="R3" s="126">
        <f t="shared" ref="R3:W3" si="1">SUM(R4,R16,R19,R29)</f>
        <v>295.53079358677888</v>
      </c>
      <c r="S3" s="126">
        <f t="shared" si="1"/>
        <v>209.17853031344401</v>
      </c>
      <c r="T3" s="126">
        <f t="shared" si="1"/>
        <v>186.72217711128761</v>
      </c>
      <c r="U3" s="126">
        <f t="shared" si="1"/>
        <v>143.88981612344452</v>
      </c>
      <c r="V3" s="126">
        <f t="shared" si="1"/>
        <v>116.0793217857356</v>
      </c>
      <c r="W3" s="126">
        <f t="shared" si="1"/>
        <v>107.0309620656157</v>
      </c>
      <c r="DA3" s="155" t="s">
        <v>599</v>
      </c>
    </row>
    <row r="4" spans="1:105" ht="12.95" customHeight="1" x14ac:dyDescent="0.25">
      <c r="A4" s="130" t="s">
        <v>32</v>
      </c>
      <c r="B4" s="131"/>
      <c r="C4" s="131">
        <f t="shared" ref="C4:Q4" si="2">SUM(C5:C15)</f>
        <v>277.87897023032559</v>
      </c>
      <c r="D4" s="131">
        <f t="shared" si="2"/>
        <v>166.58865668169489</v>
      </c>
      <c r="E4" s="131">
        <f t="shared" si="2"/>
        <v>154.15286572809867</v>
      </c>
      <c r="F4" s="131">
        <f t="shared" si="2"/>
        <v>266.33392796449118</v>
      </c>
      <c r="G4" s="131">
        <f t="shared" si="2"/>
        <v>182.04399448616437</v>
      </c>
      <c r="H4" s="131">
        <f t="shared" si="2"/>
        <v>507.34931821023855</v>
      </c>
      <c r="I4" s="131">
        <f t="shared" si="2"/>
        <v>349.84990392311028</v>
      </c>
      <c r="J4" s="131">
        <f t="shared" si="2"/>
        <v>247.2644993913184</v>
      </c>
      <c r="K4" s="131">
        <f t="shared" si="2"/>
        <v>57.62888813441559</v>
      </c>
      <c r="L4" s="131">
        <f t="shared" si="2"/>
        <v>189.49661522199088</v>
      </c>
      <c r="M4" s="131">
        <f t="shared" si="2"/>
        <v>48.447590386892863</v>
      </c>
      <c r="N4" s="131">
        <f t="shared" si="2"/>
        <v>123.13215558340323</v>
      </c>
      <c r="O4" s="131">
        <f t="shared" si="2"/>
        <v>110.60033113629537</v>
      </c>
      <c r="P4" s="131">
        <f t="shared" si="2"/>
        <v>105.09643567506913</v>
      </c>
      <c r="Q4" s="131">
        <f t="shared" si="2"/>
        <v>134.23239485720273</v>
      </c>
      <c r="R4" s="131">
        <f t="shared" ref="R4:W4" si="3">SUM(R5:R15)</f>
        <v>158.05839900841448</v>
      </c>
      <c r="S4" s="131">
        <f t="shared" si="3"/>
        <v>103.9220933817128</v>
      </c>
      <c r="T4" s="131">
        <f t="shared" si="3"/>
        <v>82.63940249866026</v>
      </c>
      <c r="U4" s="131">
        <f t="shared" si="3"/>
        <v>59.667856873884617</v>
      </c>
      <c r="V4" s="131">
        <f t="shared" si="3"/>
        <v>50.145768523707588</v>
      </c>
      <c r="W4" s="131">
        <f t="shared" si="3"/>
        <v>48.903645312751649</v>
      </c>
      <c r="DA4" s="156" t="s">
        <v>600</v>
      </c>
    </row>
    <row r="5" spans="1:105" ht="12" customHeight="1" x14ac:dyDescent="0.25">
      <c r="A5" s="132" t="s">
        <v>29</v>
      </c>
      <c r="B5" s="133"/>
      <c r="C5" s="133">
        <v>1.9634336340247605</v>
      </c>
      <c r="D5" s="133">
        <v>0</v>
      </c>
      <c r="E5" s="133">
        <v>0</v>
      </c>
      <c r="F5" s="133">
        <v>0</v>
      </c>
      <c r="G5" s="133">
        <v>0</v>
      </c>
      <c r="H5" s="133">
        <v>0</v>
      </c>
      <c r="I5" s="133">
        <v>14.909765464847601</v>
      </c>
      <c r="J5" s="133">
        <v>0</v>
      </c>
      <c r="K5" s="133">
        <v>0</v>
      </c>
      <c r="L5" s="133">
        <v>0</v>
      </c>
      <c r="M5" s="133">
        <v>0.3635169742175281</v>
      </c>
      <c r="N5" s="133">
        <v>1.5059747593785215</v>
      </c>
      <c r="O5" s="133">
        <v>0.51277088130089443</v>
      </c>
      <c r="P5" s="133">
        <v>0</v>
      </c>
      <c r="Q5" s="133">
        <v>10.868372173399671</v>
      </c>
      <c r="R5" s="133">
        <v>0</v>
      </c>
      <c r="S5" s="133">
        <v>0</v>
      </c>
      <c r="T5" s="133">
        <v>0</v>
      </c>
      <c r="U5" s="133">
        <v>0</v>
      </c>
      <c r="V5" s="133">
        <v>0</v>
      </c>
      <c r="W5" s="133">
        <v>0</v>
      </c>
      <c r="DA5" s="157" t="s">
        <v>601</v>
      </c>
    </row>
    <row r="6" spans="1:105" ht="12" customHeight="1" x14ac:dyDescent="0.25">
      <c r="A6" s="132" t="s">
        <v>52</v>
      </c>
      <c r="B6" s="133"/>
      <c r="C6" s="133">
        <v>0</v>
      </c>
      <c r="D6" s="133">
        <v>0</v>
      </c>
      <c r="E6" s="133">
        <v>0</v>
      </c>
      <c r="F6" s="133">
        <v>0</v>
      </c>
      <c r="G6" s="133">
        <v>0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  <c r="P6" s="133">
        <v>0</v>
      </c>
      <c r="Q6" s="133">
        <v>0</v>
      </c>
      <c r="R6" s="133">
        <v>0</v>
      </c>
      <c r="S6" s="133">
        <v>0</v>
      </c>
      <c r="T6" s="133">
        <v>0</v>
      </c>
      <c r="U6" s="133">
        <v>0</v>
      </c>
      <c r="V6" s="133">
        <v>0</v>
      </c>
      <c r="W6" s="133">
        <v>0</v>
      </c>
      <c r="DA6" s="157" t="s">
        <v>602</v>
      </c>
    </row>
    <row r="7" spans="1:105" ht="12" customHeight="1" x14ac:dyDescent="0.25">
      <c r="A7" s="132" t="s">
        <v>168</v>
      </c>
      <c r="B7" s="133"/>
      <c r="C7" s="133">
        <v>60.778253119435298</v>
      </c>
      <c r="D7" s="133">
        <v>141.03315949163948</v>
      </c>
      <c r="E7" s="133">
        <v>0</v>
      </c>
      <c r="F7" s="133">
        <v>0</v>
      </c>
      <c r="G7" s="133">
        <v>0</v>
      </c>
      <c r="H7" s="133">
        <v>118.78346451030816</v>
      </c>
      <c r="I7" s="133">
        <v>92.747934195124699</v>
      </c>
      <c r="J7" s="133">
        <v>130.61665587879961</v>
      </c>
      <c r="K7" s="133">
        <v>31.902154871526257</v>
      </c>
      <c r="L7" s="133">
        <v>79.805858646359454</v>
      </c>
      <c r="M7" s="133">
        <v>23.380876656360378</v>
      </c>
      <c r="N7" s="133">
        <v>55.910751709134907</v>
      </c>
      <c r="O7" s="133">
        <v>41.580007833403968</v>
      </c>
      <c r="P7" s="133">
        <v>41.11059245592233</v>
      </c>
      <c r="Q7" s="133">
        <v>27.478622639804787</v>
      </c>
      <c r="R7" s="133">
        <v>16.206448603515231</v>
      </c>
      <c r="S7" s="133">
        <v>0</v>
      </c>
      <c r="T7" s="133">
        <v>0</v>
      </c>
      <c r="U7" s="133">
        <v>0</v>
      </c>
      <c r="V7" s="133">
        <v>0</v>
      </c>
      <c r="W7" s="133">
        <v>11.927436586763354</v>
      </c>
      <c r="DA7" s="157" t="s">
        <v>603</v>
      </c>
    </row>
    <row r="8" spans="1:105" ht="12" customHeight="1" x14ac:dyDescent="0.25">
      <c r="A8" s="132" t="s">
        <v>73</v>
      </c>
      <c r="B8" s="133"/>
      <c r="C8" s="133">
        <v>2.1169635182882285E-2</v>
      </c>
      <c r="D8" s="133">
        <v>1.5983092309126902E-2</v>
      </c>
      <c r="E8" s="133">
        <v>7.09370399837745E-3</v>
      </c>
      <c r="F8" s="133">
        <v>5.1966495303825896E-2</v>
      </c>
      <c r="G8" s="133">
        <v>6.3505994559255596E-2</v>
      </c>
      <c r="H8" s="133">
        <v>0.10195421567577996</v>
      </c>
      <c r="I8" s="133">
        <v>0.15344642284233773</v>
      </c>
      <c r="J8" s="133">
        <v>3.9410731956077E-2</v>
      </c>
      <c r="K8" s="133">
        <v>7.3983480035434571E-3</v>
      </c>
      <c r="L8" s="133">
        <v>1.4917530525441206E-2</v>
      </c>
      <c r="M8" s="133">
        <v>1.5757072522648415E-2</v>
      </c>
      <c r="N8" s="133">
        <v>4.308390260274618E-2</v>
      </c>
      <c r="O8" s="133">
        <v>4.0053212228285728E-2</v>
      </c>
      <c r="P8" s="133">
        <v>9.689815336007479E-2</v>
      </c>
      <c r="Q8" s="133">
        <v>0.1058573136436782</v>
      </c>
      <c r="R8" s="133">
        <v>0.13103525947452366</v>
      </c>
      <c r="S8" s="133">
        <v>8.3171236447677155E-2</v>
      </c>
      <c r="T8" s="133">
        <v>6.3641398716965475E-2</v>
      </c>
      <c r="U8" s="133">
        <v>5.5925958855094951E-2</v>
      </c>
      <c r="V8" s="133">
        <v>5.8935578969459904E-2</v>
      </c>
      <c r="W8" s="133">
        <v>0</v>
      </c>
      <c r="DA8" s="157" t="s">
        <v>604</v>
      </c>
    </row>
    <row r="9" spans="1:105" ht="12" customHeight="1" x14ac:dyDescent="0.25">
      <c r="A9" s="132" t="s">
        <v>78</v>
      </c>
      <c r="B9" s="133"/>
      <c r="C9" s="133">
        <v>211.51270148454856</v>
      </c>
      <c r="D9" s="133">
        <v>0</v>
      </c>
      <c r="E9" s="133">
        <v>0</v>
      </c>
      <c r="F9" s="133">
        <v>0</v>
      </c>
      <c r="G9" s="133">
        <v>65.97585789958589</v>
      </c>
      <c r="H9" s="133">
        <v>349.94713166131675</v>
      </c>
      <c r="I9" s="133">
        <v>182.47621650511468</v>
      </c>
      <c r="J9" s="133">
        <v>70.252218625907645</v>
      </c>
      <c r="K9" s="133">
        <v>15.142087627420187</v>
      </c>
      <c r="L9" s="133">
        <v>56.326318197800617</v>
      </c>
      <c r="M9" s="133">
        <v>23.295514327749103</v>
      </c>
      <c r="N9" s="133">
        <v>59.613157361688636</v>
      </c>
      <c r="O9" s="133">
        <v>56.472740614409005</v>
      </c>
      <c r="P9" s="133">
        <v>54.978479870818198</v>
      </c>
      <c r="Q9" s="133">
        <v>66.47719438811437</v>
      </c>
      <c r="R9" s="133">
        <v>100.73606063291339</v>
      </c>
      <c r="S9" s="133">
        <v>53.958311094133236</v>
      </c>
      <c r="T9" s="133">
        <v>41.600323757283945</v>
      </c>
      <c r="U9" s="133">
        <v>15.796901063728804</v>
      </c>
      <c r="V9" s="133">
        <v>35.211878594127796</v>
      </c>
      <c r="W9" s="133">
        <v>26.133054886856353</v>
      </c>
      <c r="DA9" s="157" t="s">
        <v>605</v>
      </c>
    </row>
    <row r="10" spans="1:105" ht="12" customHeight="1" x14ac:dyDescent="0.25">
      <c r="A10" s="132" t="s">
        <v>128</v>
      </c>
      <c r="B10" s="133"/>
      <c r="C10" s="133">
        <v>0</v>
      </c>
      <c r="D10" s="133">
        <v>0</v>
      </c>
      <c r="E10" s="133">
        <v>24.666012102468745</v>
      </c>
      <c r="F10" s="133">
        <v>68.18577429751376</v>
      </c>
      <c r="G10" s="133">
        <v>35.978019623945748</v>
      </c>
      <c r="H10" s="133">
        <v>32.037818698036702</v>
      </c>
      <c r="I10" s="133">
        <v>40.82450789541484</v>
      </c>
      <c r="J10" s="133">
        <v>34.428702614869593</v>
      </c>
      <c r="K10" s="133">
        <v>7.55924737662132</v>
      </c>
      <c r="L10" s="133">
        <v>17.158832275920275</v>
      </c>
      <c r="M10" s="133">
        <v>0.51051808884756955</v>
      </c>
      <c r="N10" s="133">
        <v>1.1114169018259876</v>
      </c>
      <c r="O10" s="133">
        <v>1.1390194498907895</v>
      </c>
      <c r="P10" s="133">
        <v>5.5682388538716783</v>
      </c>
      <c r="Q10" s="133">
        <v>15.245110940315458</v>
      </c>
      <c r="R10" s="133">
        <v>26.259994333927999</v>
      </c>
      <c r="S10" s="133">
        <v>22.078834429782081</v>
      </c>
      <c r="T10" s="133">
        <v>18.891562130151083</v>
      </c>
      <c r="U10" s="133">
        <v>14.441460110374663</v>
      </c>
      <c r="V10" s="133">
        <v>10.932312853786247</v>
      </c>
      <c r="W10" s="133">
        <v>1.8704278774769709</v>
      </c>
      <c r="DA10" s="157" t="s">
        <v>606</v>
      </c>
    </row>
    <row r="11" spans="1:105" ht="12" customHeight="1" x14ac:dyDescent="0.25">
      <c r="A11" s="132" t="s">
        <v>25</v>
      </c>
      <c r="B11" s="133"/>
      <c r="C11" s="133">
        <v>0</v>
      </c>
      <c r="D11" s="133">
        <v>0</v>
      </c>
      <c r="E11" s="133">
        <v>1.7895455654029899</v>
      </c>
      <c r="F11" s="133">
        <v>2.2163676109029491</v>
      </c>
      <c r="G11" s="133">
        <v>1.3525454721526362</v>
      </c>
      <c r="H11" s="133">
        <v>0.15787910931052485</v>
      </c>
      <c r="I11" s="133">
        <v>0.75936236914487865</v>
      </c>
      <c r="J11" s="133">
        <v>0</v>
      </c>
      <c r="K11" s="133">
        <v>0.12189938782180301</v>
      </c>
      <c r="L11" s="133">
        <v>0.25328956863934149</v>
      </c>
      <c r="M11" s="133">
        <v>0.19975098408173311</v>
      </c>
      <c r="N11" s="133">
        <v>0.35597559485186275</v>
      </c>
      <c r="O11" s="133">
        <v>7.8646941557218797E-2</v>
      </c>
      <c r="P11" s="133">
        <v>1.644909629154129</v>
      </c>
      <c r="Q11" s="133">
        <v>0.11505875715186187</v>
      </c>
      <c r="R11" s="133">
        <v>1.1443095281796722</v>
      </c>
      <c r="S11" s="133">
        <v>0.89197418142339779</v>
      </c>
      <c r="T11" s="133">
        <v>0.75198418384392784</v>
      </c>
      <c r="U11" s="133">
        <v>0.45986586910293337</v>
      </c>
      <c r="V11" s="133">
        <v>0.33788508845769488</v>
      </c>
      <c r="W11" s="133">
        <v>0</v>
      </c>
      <c r="DA11" s="157" t="s">
        <v>607</v>
      </c>
    </row>
    <row r="12" spans="1:105" ht="12" customHeight="1" x14ac:dyDescent="0.25">
      <c r="A12" s="132" t="s">
        <v>169</v>
      </c>
      <c r="B12" s="133"/>
      <c r="C12" s="133">
        <v>0</v>
      </c>
      <c r="D12" s="133">
        <v>0</v>
      </c>
      <c r="E12" s="133">
        <v>113.45439279636784</v>
      </c>
      <c r="F12" s="133">
        <v>126.06845628497513</v>
      </c>
      <c r="G12" s="133">
        <v>76.956241940517472</v>
      </c>
      <c r="H12" s="133">
        <v>0</v>
      </c>
      <c r="I12" s="133">
        <v>13.576451509449528</v>
      </c>
      <c r="J12" s="133">
        <v>9.0047000068201655</v>
      </c>
      <c r="K12" s="133">
        <v>0.64350916483200549</v>
      </c>
      <c r="L12" s="133">
        <v>29.736155050309097</v>
      </c>
      <c r="M12" s="133">
        <v>0</v>
      </c>
      <c r="N12" s="133">
        <v>0</v>
      </c>
      <c r="O12" s="133">
        <v>0</v>
      </c>
      <c r="P12" s="133">
        <v>0</v>
      </c>
      <c r="Q12" s="133">
        <v>0</v>
      </c>
      <c r="R12" s="133">
        <v>0</v>
      </c>
      <c r="S12" s="133">
        <v>24.278680564842421</v>
      </c>
      <c r="T12" s="133">
        <v>18.950109509490446</v>
      </c>
      <c r="U12" s="133">
        <v>25.227155446728005</v>
      </c>
      <c r="V12" s="133">
        <v>0.12412526220952863</v>
      </c>
      <c r="W12" s="133">
        <v>8.4186076664552605</v>
      </c>
      <c r="DA12" s="157" t="s">
        <v>608</v>
      </c>
    </row>
    <row r="13" spans="1:105" ht="12" customHeight="1" x14ac:dyDescent="0.25">
      <c r="A13" s="132" t="s">
        <v>77</v>
      </c>
      <c r="B13" s="133"/>
      <c r="C13" s="133">
        <v>0.14039026979291172</v>
      </c>
      <c r="D13" s="133">
        <v>0.29802733947077054</v>
      </c>
      <c r="E13" s="133">
        <v>0.15344074885532036</v>
      </c>
      <c r="F13" s="133">
        <v>0.43646900151401724</v>
      </c>
      <c r="G13" s="133">
        <v>0.3222437993177299</v>
      </c>
      <c r="H13" s="133">
        <v>0.35628088454645113</v>
      </c>
      <c r="I13" s="133">
        <v>0.66379218383146921</v>
      </c>
      <c r="J13" s="133">
        <v>0.35579706436469621</v>
      </c>
      <c r="K13" s="133">
        <v>0.17614418078211017</v>
      </c>
      <c r="L13" s="133">
        <v>0.42874205797566806</v>
      </c>
      <c r="M13" s="133">
        <v>0.12270186877491528</v>
      </c>
      <c r="N13" s="133">
        <v>0.18480940248399008</v>
      </c>
      <c r="O13" s="133">
        <v>0.1315779934586595</v>
      </c>
      <c r="P13" s="133">
        <v>0.43611414924813319</v>
      </c>
      <c r="Q13" s="133">
        <v>0.46737278624410517</v>
      </c>
      <c r="R13" s="133">
        <v>0.81274297776442928</v>
      </c>
      <c r="S13" s="133">
        <v>0.57478088527409466</v>
      </c>
      <c r="T13" s="133">
        <v>0.45017169873622709</v>
      </c>
      <c r="U13" s="133">
        <v>0.38178079389053915</v>
      </c>
      <c r="V13" s="133">
        <v>0.40386954050533064</v>
      </c>
      <c r="W13" s="133">
        <v>0</v>
      </c>
      <c r="DA13" s="157" t="s">
        <v>609</v>
      </c>
    </row>
    <row r="14" spans="1:105" ht="12" customHeight="1" x14ac:dyDescent="0.25">
      <c r="A14" s="60" t="s">
        <v>76</v>
      </c>
      <c r="B14" s="65"/>
      <c r="C14" s="65">
        <v>0</v>
      </c>
      <c r="D14" s="65">
        <v>23.651714719834999</v>
      </c>
      <c r="E14" s="65">
        <v>13.446261299754676</v>
      </c>
      <c r="F14" s="65">
        <v>68.407121378534896</v>
      </c>
      <c r="G14" s="65">
        <v>0</v>
      </c>
      <c r="H14" s="65">
        <v>0</v>
      </c>
      <c r="I14" s="65">
        <v>0</v>
      </c>
      <c r="J14" s="65">
        <v>0</v>
      </c>
      <c r="K14" s="65">
        <v>1.4861894887449456</v>
      </c>
      <c r="L14" s="65">
        <v>3.9657938947865952</v>
      </c>
      <c r="M14" s="65">
        <v>0</v>
      </c>
      <c r="N14" s="65">
        <v>2.9985362632797319</v>
      </c>
      <c r="O14" s="65">
        <v>9.4195434384635242</v>
      </c>
      <c r="P14" s="65">
        <v>0</v>
      </c>
      <c r="Q14" s="65">
        <v>12.073437341225373</v>
      </c>
      <c r="R14" s="65">
        <v>11.017230091220158</v>
      </c>
      <c r="S14" s="65">
        <v>1.0735179916550355</v>
      </c>
      <c r="T14" s="65">
        <v>1.1541447212528273</v>
      </c>
      <c r="U14" s="65">
        <v>2.8891505592659392</v>
      </c>
      <c r="V14" s="65">
        <v>2.5114850376254245</v>
      </c>
      <c r="W14" s="65">
        <v>0</v>
      </c>
      <c r="DA14" s="109" t="s">
        <v>610</v>
      </c>
    </row>
    <row r="15" spans="1:105" ht="12" customHeight="1" x14ac:dyDescent="0.25">
      <c r="A15" s="134" t="s">
        <v>80</v>
      </c>
      <c r="B15" s="135"/>
      <c r="C15" s="135">
        <v>3.4630220873411641</v>
      </c>
      <c r="D15" s="135">
        <v>1.589772038440501</v>
      </c>
      <c r="E15" s="135">
        <v>0.63611951125070043</v>
      </c>
      <c r="F15" s="135">
        <v>0.96777289574664394</v>
      </c>
      <c r="G15" s="135">
        <v>1.3955797560856249</v>
      </c>
      <c r="H15" s="135">
        <v>5.9647891310442587</v>
      </c>
      <c r="I15" s="135">
        <v>3.7384273773402485</v>
      </c>
      <c r="J15" s="135">
        <v>2.5670144686005854</v>
      </c>
      <c r="K15" s="135">
        <v>0.5902576886634131</v>
      </c>
      <c r="L15" s="135">
        <v>1.8067079996744151</v>
      </c>
      <c r="M15" s="135">
        <v>0.55895441433898452</v>
      </c>
      <c r="N15" s="135">
        <v>1.4084496881568489</v>
      </c>
      <c r="O15" s="135">
        <v>1.2259707715830084</v>
      </c>
      <c r="P15" s="135">
        <v>1.2612025626946128</v>
      </c>
      <c r="Q15" s="135">
        <v>1.401368517303442</v>
      </c>
      <c r="R15" s="135">
        <v>1.7505775814190592</v>
      </c>
      <c r="S15" s="135">
        <v>0.98282299815486129</v>
      </c>
      <c r="T15" s="135">
        <v>0.77746509918482232</v>
      </c>
      <c r="U15" s="135">
        <v>0.41561707193862324</v>
      </c>
      <c r="V15" s="135">
        <v>0.56527656802609383</v>
      </c>
      <c r="W15" s="135">
        <v>0.55411829519971367</v>
      </c>
      <c r="DA15" s="158" t="s">
        <v>611</v>
      </c>
    </row>
    <row r="16" spans="1:105" ht="12.95" customHeight="1" x14ac:dyDescent="0.25">
      <c r="A16" s="130" t="s">
        <v>74</v>
      </c>
      <c r="B16" s="131"/>
      <c r="C16" s="131">
        <f t="shared" ref="C16:Q16" si="4">SUM(C17:C18)</f>
        <v>52.375383783235137</v>
      </c>
      <c r="D16" s="131">
        <f t="shared" si="4"/>
        <v>32.578572893705392</v>
      </c>
      <c r="E16" s="131">
        <f t="shared" si="4"/>
        <v>27.602236681615434</v>
      </c>
      <c r="F16" s="131">
        <f t="shared" si="4"/>
        <v>44.380010709879194</v>
      </c>
      <c r="G16" s="131">
        <f t="shared" si="4"/>
        <v>35.016130620647388</v>
      </c>
      <c r="H16" s="131">
        <f t="shared" si="4"/>
        <v>69.747054829098943</v>
      </c>
      <c r="I16" s="131">
        <f t="shared" si="4"/>
        <v>69.054680678810598</v>
      </c>
      <c r="J16" s="131">
        <f t="shared" si="4"/>
        <v>39.103305457688059</v>
      </c>
      <c r="K16" s="131">
        <f t="shared" si="4"/>
        <v>9.5384205721382376</v>
      </c>
      <c r="L16" s="131">
        <f t="shared" si="4"/>
        <v>32.027770067835803</v>
      </c>
      <c r="M16" s="131">
        <f t="shared" si="4"/>
        <v>8.7411141295705974</v>
      </c>
      <c r="N16" s="131">
        <f t="shared" si="4"/>
        <v>21.530656408289097</v>
      </c>
      <c r="O16" s="131">
        <f t="shared" si="4"/>
        <v>17.715878229161046</v>
      </c>
      <c r="P16" s="131">
        <f t="shared" si="4"/>
        <v>19.844634633892536</v>
      </c>
      <c r="Q16" s="131">
        <f t="shared" si="4"/>
        <v>26.094233219602067</v>
      </c>
      <c r="R16" s="131">
        <f t="shared" ref="R16:W16" si="5">SUM(R17:R18)</f>
        <v>31.00348247923262</v>
      </c>
      <c r="S16" s="131">
        <f t="shared" si="5"/>
        <v>22.996217935850161</v>
      </c>
      <c r="T16" s="131">
        <f t="shared" si="5"/>
        <v>24.51982729304569</v>
      </c>
      <c r="U16" s="131">
        <f t="shared" si="5"/>
        <v>19.340009266804515</v>
      </c>
      <c r="V16" s="131">
        <f t="shared" si="5"/>
        <v>14.662535906502345</v>
      </c>
      <c r="W16" s="131">
        <f t="shared" si="5"/>
        <v>11.408933430094789</v>
      </c>
      <c r="DA16" s="156" t="s">
        <v>612</v>
      </c>
    </row>
    <row r="17" spans="1:105" ht="12.95" customHeight="1" x14ac:dyDescent="0.25">
      <c r="A17" s="132" t="s">
        <v>73</v>
      </c>
      <c r="B17" s="133"/>
      <c r="C17" s="133">
        <v>3.2843985546190731E-2</v>
      </c>
      <c r="D17" s="133">
        <v>2.2616076251549082E-2</v>
      </c>
      <c r="E17" s="133">
        <v>1.3607584639115116E-2</v>
      </c>
      <c r="F17" s="133">
        <v>0.10551751719443378</v>
      </c>
      <c r="G17" s="133">
        <v>6.1510491621534137E-2</v>
      </c>
      <c r="H17" s="133">
        <v>5.6006363135251432E-2</v>
      </c>
      <c r="I17" s="133">
        <v>0.28072630751375094</v>
      </c>
      <c r="J17" s="133">
        <v>0.1141915888489044</v>
      </c>
      <c r="K17" s="133">
        <v>4.1595004911434613E-2</v>
      </c>
      <c r="L17" s="133">
        <v>0.13299205494762456</v>
      </c>
      <c r="M17" s="133">
        <v>4.3652766083587043E-2</v>
      </c>
      <c r="N17" s="133">
        <v>9.3079508110709336E-2</v>
      </c>
      <c r="O17" s="133">
        <v>0.11748976008157699</v>
      </c>
      <c r="P17" s="133">
        <v>0.33202906833594692</v>
      </c>
      <c r="Q17" s="133">
        <v>0.34533441162606909</v>
      </c>
      <c r="R17" s="133">
        <v>0.78039181063619401</v>
      </c>
      <c r="S17" s="133">
        <v>0.30461322594553075</v>
      </c>
      <c r="T17" s="133">
        <v>0.95741056153418047</v>
      </c>
      <c r="U17" s="133">
        <v>0.43770815348089159</v>
      </c>
      <c r="V17" s="133">
        <v>0.25034312697853706</v>
      </c>
      <c r="W17" s="133">
        <v>0.13033700742709114</v>
      </c>
      <c r="DA17" s="157" t="s">
        <v>613</v>
      </c>
    </row>
    <row r="18" spans="1:105" ht="12" customHeight="1" x14ac:dyDescent="0.25">
      <c r="A18" s="132" t="s">
        <v>72</v>
      </c>
      <c r="B18" s="133"/>
      <c r="C18" s="133">
        <v>52.342539797688943</v>
      </c>
      <c r="D18" s="133">
        <v>32.55595681745384</v>
      </c>
      <c r="E18" s="133">
        <v>27.588629096976319</v>
      </c>
      <c r="F18" s="133">
        <v>44.274493192684758</v>
      </c>
      <c r="G18" s="133">
        <v>34.954620129025855</v>
      </c>
      <c r="H18" s="133">
        <v>69.691048465963689</v>
      </c>
      <c r="I18" s="133">
        <v>68.773954371296853</v>
      </c>
      <c r="J18" s="133">
        <v>38.989113868839155</v>
      </c>
      <c r="K18" s="133">
        <v>9.4968255672268036</v>
      </c>
      <c r="L18" s="133">
        <v>31.894778012888178</v>
      </c>
      <c r="M18" s="133">
        <v>8.6974613634870099</v>
      </c>
      <c r="N18" s="133">
        <v>21.437576900178389</v>
      </c>
      <c r="O18" s="133">
        <v>17.59838846907947</v>
      </c>
      <c r="P18" s="133">
        <v>19.512605565556591</v>
      </c>
      <c r="Q18" s="133">
        <v>25.748898807975998</v>
      </c>
      <c r="R18" s="133">
        <v>30.223090668596427</v>
      </c>
      <c r="S18" s="133">
        <v>22.691604709904631</v>
      </c>
      <c r="T18" s="133">
        <v>23.562416731511508</v>
      </c>
      <c r="U18" s="133">
        <v>18.902301113323624</v>
      </c>
      <c r="V18" s="133">
        <v>14.412192779523808</v>
      </c>
      <c r="W18" s="133">
        <v>11.278596422667698</v>
      </c>
      <c r="DA18" s="157" t="s">
        <v>614</v>
      </c>
    </row>
    <row r="19" spans="1:105" ht="12.95" customHeight="1" x14ac:dyDescent="0.25">
      <c r="A19" s="130" t="s">
        <v>35</v>
      </c>
      <c r="B19" s="131"/>
      <c r="C19" s="131">
        <f t="shared" ref="C19:Q19" si="6">SUM(C20:C27)</f>
        <v>57.960362592122216</v>
      </c>
      <c r="D19" s="131">
        <f t="shared" si="6"/>
        <v>33.311365866454125</v>
      </c>
      <c r="E19" s="131">
        <f t="shared" si="6"/>
        <v>25.157604559327922</v>
      </c>
      <c r="F19" s="131">
        <f t="shared" si="6"/>
        <v>48.117429411557907</v>
      </c>
      <c r="G19" s="131">
        <f t="shared" si="6"/>
        <v>38.683659159721195</v>
      </c>
      <c r="H19" s="131">
        <f t="shared" si="6"/>
        <v>88.27288535973203</v>
      </c>
      <c r="I19" s="131">
        <f t="shared" si="6"/>
        <v>82.190689790069044</v>
      </c>
      <c r="J19" s="131">
        <f t="shared" si="6"/>
        <v>47.875584224871012</v>
      </c>
      <c r="K19" s="131">
        <f t="shared" si="6"/>
        <v>11.588009057511357</v>
      </c>
      <c r="L19" s="131">
        <f t="shared" si="6"/>
        <v>38.658748960447369</v>
      </c>
      <c r="M19" s="131">
        <f t="shared" si="6"/>
        <v>11.131590189357784</v>
      </c>
      <c r="N19" s="131">
        <f t="shared" si="6"/>
        <v>29.565454825416982</v>
      </c>
      <c r="O19" s="131">
        <f t="shared" si="6"/>
        <v>23.935732407020872</v>
      </c>
      <c r="P19" s="131">
        <f t="shared" si="6"/>
        <v>29.91758035268597</v>
      </c>
      <c r="Q19" s="131">
        <f t="shared" si="6"/>
        <v>34.863026443907103</v>
      </c>
      <c r="R19" s="131">
        <f t="shared" ref="R19:W19" si="7">SUM(R20:R27)</f>
        <v>43.671790209616184</v>
      </c>
      <c r="S19" s="131">
        <f t="shared" si="7"/>
        <v>31.548801321951231</v>
      </c>
      <c r="T19" s="131">
        <f t="shared" si="7"/>
        <v>31.717390572545792</v>
      </c>
      <c r="U19" s="131">
        <f t="shared" si="7"/>
        <v>25.132954497045009</v>
      </c>
      <c r="V19" s="131">
        <f t="shared" si="7"/>
        <v>19.934620888229301</v>
      </c>
      <c r="W19" s="131">
        <f t="shared" si="7"/>
        <v>17.451829991951879</v>
      </c>
      <c r="DA19" s="156" t="s">
        <v>615</v>
      </c>
    </row>
    <row r="20" spans="1:105" ht="12" customHeight="1" x14ac:dyDescent="0.25">
      <c r="A20" s="132" t="s">
        <v>29</v>
      </c>
      <c r="B20" s="133"/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0</v>
      </c>
      <c r="I20" s="133">
        <v>0</v>
      </c>
      <c r="J20" s="133">
        <v>0</v>
      </c>
      <c r="K20" s="133">
        <v>0</v>
      </c>
      <c r="L20" s="133">
        <v>0</v>
      </c>
      <c r="M20" s="133">
        <v>0</v>
      </c>
      <c r="N20" s="133">
        <v>0</v>
      </c>
      <c r="O20" s="133">
        <v>0</v>
      </c>
      <c r="P20" s="133">
        <v>0</v>
      </c>
      <c r="Q20" s="133">
        <v>0</v>
      </c>
      <c r="R20" s="133">
        <v>0</v>
      </c>
      <c r="S20" s="133">
        <v>0</v>
      </c>
      <c r="T20" s="133">
        <v>0</v>
      </c>
      <c r="U20" s="133">
        <v>0</v>
      </c>
      <c r="V20" s="133">
        <v>0</v>
      </c>
      <c r="W20" s="133">
        <v>0</v>
      </c>
      <c r="DA20" s="157" t="s">
        <v>616</v>
      </c>
    </row>
    <row r="21" spans="1:105" s="2" customFormat="1" ht="12" customHeight="1" x14ac:dyDescent="0.25">
      <c r="A21" s="132" t="s">
        <v>52</v>
      </c>
      <c r="B21" s="133"/>
      <c r="C21" s="133">
        <v>2.6606647552781943</v>
      </c>
      <c r="D21" s="133">
        <v>2.868325749435114</v>
      </c>
      <c r="E21" s="133">
        <v>1.0092728126541326</v>
      </c>
      <c r="F21" s="133">
        <v>4.0944191509938248</v>
      </c>
      <c r="G21" s="133">
        <v>3.0866890279488892</v>
      </c>
      <c r="H21" s="133">
        <v>4.0497548207248224</v>
      </c>
      <c r="I21" s="133">
        <v>2.0440937064315552</v>
      </c>
      <c r="J21" s="133">
        <v>0.58369623641974266</v>
      </c>
      <c r="K21" s="133">
        <v>0.12255336081646087</v>
      </c>
      <c r="L21" s="133">
        <v>0.28150320806021639</v>
      </c>
      <c r="M21" s="133">
        <v>0.14019545558746491</v>
      </c>
      <c r="N21" s="133">
        <v>0.20391642073298311</v>
      </c>
      <c r="O21" s="133">
        <v>0.18077402969843029</v>
      </c>
      <c r="P21" s="133">
        <v>0.62660840836093423</v>
      </c>
      <c r="Q21" s="133">
        <v>1.0784038953542587</v>
      </c>
      <c r="R21" s="133">
        <v>1.1110514841327728</v>
      </c>
      <c r="S21" s="133">
        <v>7.0258602761247652E-2</v>
      </c>
      <c r="T21" s="133">
        <v>0</v>
      </c>
      <c r="U21" s="133">
        <v>0</v>
      </c>
      <c r="V21" s="133">
        <v>0</v>
      </c>
      <c r="W21" s="133">
        <v>0</v>
      </c>
      <c r="DA21" s="157" t="s">
        <v>617</v>
      </c>
    </row>
    <row r="22" spans="1:105" ht="12" customHeight="1" x14ac:dyDescent="0.25">
      <c r="A22" s="132" t="s">
        <v>168</v>
      </c>
      <c r="B22" s="133"/>
      <c r="C22" s="133">
        <v>28.039533540762186</v>
      </c>
      <c r="D22" s="133">
        <v>16.676077708691615</v>
      </c>
      <c r="E22" s="133">
        <v>2.3921365865306283</v>
      </c>
      <c r="F22" s="133">
        <v>18.239743021677256</v>
      </c>
      <c r="G22" s="133">
        <v>13.755512254933731</v>
      </c>
      <c r="H22" s="133">
        <v>35.244240133563927</v>
      </c>
      <c r="I22" s="133">
        <v>33.87847581776348</v>
      </c>
      <c r="J22" s="133">
        <v>15.197261792994951</v>
      </c>
      <c r="K22" s="133">
        <v>2.7212858347567659</v>
      </c>
      <c r="L22" s="133">
        <v>14.949809643053859</v>
      </c>
      <c r="M22" s="133">
        <v>3.6247679789358447</v>
      </c>
      <c r="N22" s="133">
        <v>11.421894241451714</v>
      </c>
      <c r="O22" s="133">
        <v>8.3240539274359957</v>
      </c>
      <c r="P22" s="133">
        <v>7.3342142706814144</v>
      </c>
      <c r="Q22" s="133">
        <v>9.6028798648635156</v>
      </c>
      <c r="R22" s="133">
        <v>2.765425959347934</v>
      </c>
      <c r="S22" s="133">
        <v>0</v>
      </c>
      <c r="T22" s="133">
        <v>0</v>
      </c>
      <c r="U22" s="133">
        <v>0</v>
      </c>
      <c r="V22" s="133">
        <v>0</v>
      </c>
      <c r="W22" s="133">
        <v>2.1281107574960201</v>
      </c>
      <c r="DA22" s="157" t="s">
        <v>618</v>
      </c>
    </row>
    <row r="23" spans="1:105" ht="12" customHeight="1" x14ac:dyDescent="0.25">
      <c r="A23" s="132" t="s">
        <v>153</v>
      </c>
      <c r="B23" s="133"/>
      <c r="C23" s="133">
        <v>16.44752237666648</v>
      </c>
      <c r="D23" s="133">
        <v>8.2544597705002438</v>
      </c>
      <c r="E23" s="133">
        <v>2.422112037736603</v>
      </c>
      <c r="F23" s="133">
        <v>10.994896413939889</v>
      </c>
      <c r="G23" s="133">
        <v>14.21348628650418</v>
      </c>
      <c r="H23" s="133">
        <v>37.965929055264255</v>
      </c>
      <c r="I23" s="133">
        <v>28.941931097009412</v>
      </c>
      <c r="J23" s="133">
        <v>16.195716673428777</v>
      </c>
      <c r="K23" s="133">
        <v>4.3991474018459096</v>
      </c>
      <c r="L23" s="133">
        <v>13.043551964850856</v>
      </c>
      <c r="M23" s="133">
        <v>3.9528188407329683</v>
      </c>
      <c r="N23" s="133">
        <v>11.599074787004101</v>
      </c>
      <c r="O23" s="133">
        <v>10.765031386045541</v>
      </c>
      <c r="P23" s="133">
        <v>17.898911583557997</v>
      </c>
      <c r="Q23" s="133">
        <v>17.834041679534852</v>
      </c>
      <c r="R23" s="133">
        <v>30.88405384780901</v>
      </c>
      <c r="S23" s="133">
        <v>23.65372057927657</v>
      </c>
      <c r="T23" s="133">
        <v>25.398748894193961</v>
      </c>
      <c r="U23" s="133">
        <v>19.19231811011247</v>
      </c>
      <c r="V23" s="133">
        <v>15.950188641545509</v>
      </c>
      <c r="W23" s="133">
        <v>9.1632922969759694</v>
      </c>
      <c r="DA23" s="157" t="s">
        <v>619</v>
      </c>
    </row>
    <row r="24" spans="1:105" ht="12" customHeight="1" x14ac:dyDescent="0.25">
      <c r="A24" s="132" t="s">
        <v>128</v>
      </c>
      <c r="B24" s="133"/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0</v>
      </c>
      <c r="I24" s="133">
        <v>0</v>
      </c>
      <c r="J24" s="133">
        <v>0</v>
      </c>
      <c r="K24" s="133">
        <v>0</v>
      </c>
      <c r="L24" s="133">
        <v>0</v>
      </c>
      <c r="M24" s="133">
        <v>0</v>
      </c>
      <c r="N24" s="133">
        <v>0</v>
      </c>
      <c r="O24" s="133">
        <v>0</v>
      </c>
      <c r="P24" s="133">
        <v>0</v>
      </c>
      <c r="Q24" s="133">
        <v>0</v>
      </c>
      <c r="R24" s="133">
        <v>0</v>
      </c>
      <c r="S24" s="133">
        <v>0</v>
      </c>
      <c r="T24" s="133">
        <v>0</v>
      </c>
      <c r="U24" s="133">
        <v>0</v>
      </c>
      <c r="V24" s="133">
        <v>0</v>
      </c>
      <c r="W24" s="133">
        <v>0</v>
      </c>
      <c r="DA24" s="157" t="s">
        <v>620</v>
      </c>
    </row>
    <row r="25" spans="1:105" ht="12" customHeight="1" x14ac:dyDescent="0.25">
      <c r="A25" s="132" t="s">
        <v>169</v>
      </c>
      <c r="B25" s="133"/>
      <c r="C25" s="133">
        <v>0</v>
      </c>
      <c r="D25" s="133">
        <v>0</v>
      </c>
      <c r="E25" s="133">
        <v>17.525155721333174</v>
      </c>
      <c r="F25" s="133">
        <v>14.189279509218606</v>
      </c>
      <c r="G25" s="133">
        <v>6.7725201138878894</v>
      </c>
      <c r="H25" s="133">
        <v>0.8222958522676197</v>
      </c>
      <c r="I25" s="133">
        <v>0.2608736105934773</v>
      </c>
      <c r="J25" s="133">
        <v>0.26486427943652369</v>
      </c>
      <c r="K25" s="133">
        <v>0.26065178715924031</v>
      </c>
      <c r="L25" s="133">
        <v>1.3000954594370786</v>
      </c>
      <c r="M25" s="133">
        <v>0.10151233259064389</v>
      </c>
      <c r="N25" s="133">
        <v>0</v>
      </c>
      <c r="O25" s="133">
        <v>0</v>
      </c>
      <c r="P25" s="133">
        <v>0</v>
      </c>
      <c r="Q25" s="133">
        <v>0</v>
      </c>
      <c r="R25" s="133">
        <v>0</v>
      </c>
      <c r="S25" s="133">
        <v>3.5923046040882567</v>
      </c>
      <c r="T25" s="133">
        <v>3.7226117029032939</v>
      </c>
      <c r="U25" s="133">
        <v>5.1752870299044016</v>
      </c>
      <c r="V25" s="133">
        <v>1.6241749491920885</v>
      </c>
      <c r="W25" s="133">
        <v>1.4366540500825371</v>
      </c>
      <c r="DA25" s="157" t="s">
        <v>621</v>
      </c>
    </row>
    <row r="26" spans="1:105" ht="12" customHeight="1" x14ac:dyDescent="0.25">
      <c r="A26" s="132" t="s">
        <v>24</v>
      </c>
      <c r="B26" s="65"/>
      <c r="C26" s="65">
        <v>10.230641979981524</v>
      </c>
      <c r="D26" s="65">
        <v>2.9142765227098186</v>
      </c>
      <c r="E26" s="65">
        <v>0</v>
      </c>
      <c r="F26" s="65">
        <v>0</v>
      </c>
      <c r="G26" s="65">
        <v>0</v>
      </c>
      <c r="H26" s="65">
        <v>7.9774100940085084</v>
      </c>
      <c r="I26" s="65">
        <v>12.875228694384681</v>
      </c>
      <c r="J26" s="65">
        <v>15.077654589360613</v>
      </c>
      <c r="K26" s="65">
        <v>1.9861455841575921</v>
      </c>
      <c r="L26" s="65">
        <v>7.2541114374730675</v>
      </c>
      <c r="M26" s="65">
        <v>1.114683247349485</v>
      </c>
      <c r="N26" s="65">
        <v>5.1987729546920036</v>
      </c>
      <c r="O26" s="65">
        <v>2.7513875886540156</v>
      </c>
      <c r="P26" s="65">
        <v>4.0570211939428305</v>
      </c>
      <c r="Q26" s="65">
        <v>4.825565452067905</v>
      </c>
      <c r="R26" s="65">
        <v>7.4547800679218899</v>
      </c>
      <c r="S26" s="65">
        <v>1.7841143452760453</v>
      </c>
      <c r="T26" s="65">
        <v>0.20101531011385149</v>
      </c>
      <c r="U26" s="65">
        <v>0.29347820515668505</v>
      </c>
      <c r="V26" s="65">
        <v>0</v>
      </c>
      <c r="W26" s="65">
        <v>2.680183136120128</v>
      </c>
      <c r="DA26" s="109" t="s">
        <v>622</v>
      </c>
    </row>
    <row r="27" spans="1:105" ht="12" customHeight="1" x14ac:dyDescent="0.25">
      <c r="A27" s="145" t="s">
        <v>26</v>
      </c>
      <c r="B27" s="148"/>
      <c r="C27" s="148">
        <v>0.58199993943383266</v>
      </c>
      <c r="D27" s="148">
        <v>2.598226115117328</v>
      </c>
      <c r="E27" s="148">
        <v>1.8089274010733836</v>
      </c>
      <c r="F27" s="148">
        <v>0.5990913157283293</v>
      </c>
      <c r="G27" s="148">
        <v>0.85545147644651109</v>
      </c>
      <c r="H27" s="148">
        <v>2.213255403902906</v>
      </c>
      <c r="I27" s="148">
        <v>4.190086863886429</v>
      </c>
      <c r="J27" s="148">
        <v>0.55639065323041093</v>
      </c>
      <c r="K27" s="148">
        <v>2.0982250887753873</v>
      </c>
      <c r="L27" s="148">
        <v>1.8296772475722889</v>
      </c>
      <c r="M27" s="148">
        <v>2.1976123341613771</v>
      </c>
      <c r="N27" s="148">
        <v>1.1417964215361811</v>
      </c>
      <c r="O27" s="148">
        <v>1.9144854751868881</v>
      </c>
      <c r="P27" s="148">
        <v>8.2489614279477198E-4</v>
      </c>
      <c r="Q27" s="148">
        <v>1.5221355520865758</v>
      </c>
      <c r="R27" s="148">
        <v>1.4564788504045763</v>
      </c>
      <c r="S27" s="148">
        <v>2.4484031905491146</v>
      </c>
      <c r="T27" s="148">
        <v>2.3950146653346862</v>
      </c>
      <c r="U27" s="148">
        <v>0.47187115187145445</v>
      </c>
      <c r="V27" s="148">
        <v>2.3602572974917035</v>
      </c>
      <c r="W27" s="148">
        <v>2.0435897512772256</v>
      </c>
      <c r="DA27" s="161" t="s">
        <v>623</v>
      </c>
    </row>
    <row r="28" spans="1:105" ht="12" hidden="1" customHeight="1" x14ac:dyDescent="0.25">
      <c r="A28" s="78" t="s">
        <v>26</v>
      </c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DA28" s="111"/>
    </row>
    <row r="29" spans="1:105" ht="12.95" customHeight="1" x14ac:dyDescent="0.25">
      <c r="A29" s="130" t="s">
        <v>34</v>
      </c>
      <c r="B29" s="131"/>
      <c r="C29" s="131">
        <f t="shared" ref="C29:Q29" si="8">SUM(C30:C33)</f>
        <v>60.007952257386691</v>
      </c>
      <c r="D29" s="131">
        <f t="shared" si="8"/>
        <v>35.517606342297029</v>
      </c>
      <c r="E29" s="131">
        <f t="shared" si="8"/>
        <v>27.373784257589882</v>
      </c>
      <c r="F29" s="131">
        <f t="shared" si="8"/>
        <v>52.732922678956413</v>
      </c>
      <c r="G29" s="131">
        <f t="shared" si="8"/>
        <v>42.660177008551941</v>
      </c>
      <c r="H29" s="131">
        <f t="shared" si="8"/>
        <v>91.388185752150662</v>
      </c>
      <c r="I29" s="131">
        <f t="shared" si="8"/>
        <v>87.149060717083188</v>
      </c>
      <c r="J29" s="131">
        <f t="shared" si="8"/>
        <v>50.890351278850744</v>
      </c>
      <c r="K29" s="131">
        <f t="shared" si="8"/>
        <v>13.038004550548703</v>
      </c>
      <c r="L29" s="131">
        <f t="shared" si="8"/>
        <v>42.34269510112243</v>
      </c>
      <c r="M29" s="131">
        <f t="shared" si="8"/>
        <v>12.723493146983694</v>
      </c>
      <c r="N29" s="131">
        <f t="shared" si="8"/>
        <v>35.61013924377454</v>
      </c>
      <c r="O29" s="131">
        <f t="shared" si="8"/>
        <v>31.051483150040688</v>
      </c>
      <c r="P29" s="131">
        <f t="shared" si="8"/>
        <v>46.403222831669844</v>
      </c>
      <c r="Q29" s="131">
        <f t="shared" si="8"/>
        <v>47.654395026358387</v>
      </c>
      <c r="R29" s="131">
        <f t="shared" ref="R29:W29" si="9">SUM(R30:R33)</f>
        <v>62.797121889515623</v>
      </c>
      <c r="S29" s="131">
        <f t="shared" si="9"/>
        <v>50.711417673929802</v>
      </c>
      <c r="T29" s="131">
        <f t="shared" si="9"/>
        <v>47.845556747035857</v>
      </c>
      <c r="U29" s="131">
        <f t="shared" si="9"/>
        <v>39.748995485710381</v>
      </c>
      <c r="V29" s="131">
        <f t="shared" si="9"/>
        <v>31.336396467296368</v>
      </c>
      <c r="W29" s="131">
        <f t="shared" si="9"/>
        <v>29.26655333081737</v>
      </c>
      <c r="DA29" s="156" t="s">
        <v>624</v>
      </c>
    </row>
    <row r="30" spans="1:105" s="2" customFormat="1" ht="12" customHeight="1" x14ac:dyDescent="0.25">
      <c r="A30" s="132" t="s">
        <v>52</v>
      </c>
      <c r="B30" s="133"/>
      <c r="C30" s="133">
        <v>3.9504516491818631</v>
      </c>
      <c r="D30" s="133">
        <v>2.0668203435297334</v>
      </c>
      <c r="E30" s="133">
        <v>7.3615274965579962</v>
      </c>
      <c r="F30" s="133">
        <v>7.1812991394090551</v>
      </c>
      <c r="G30" s="133">
        <v>7.6068978912702407</v>
      </c>
      <c r="H30" s="133">
        <v>3.7711448874670941</v>
      </c>
      <c r="I30" s="133">
        <v>1.1475853543285197</v>
      </c>
      <c r="J30" s="133">
        <v>1.5877976270492875</v>
      </c>
      <c r="K30" s="133">
        <v>0.85935392451151604</v>
      </c>
      <c r="L30" s="133">
        <v>2.4763691280299498</v>
      </c>
      <c r="M30" s="133">
        <v>1.5525719007971066</v>
      </c>
      <c r="N30" s="133">
        <v>4.0621973763925094</v>
      </c>
      <c r="O30" s="133">
        <v>4.6030174047717392</v>
      </c>
      <c r="P30" s="133">
        <v>3.221033704815162</v>
      </c>
      <c r="Q30" s="133">
        <v>2.3833220141149676</v>
      </c>
      <c r="R30" s="133">
        <v>3.1765478068894444</v>
      </c>
      <c r="S30" s="133">
        <v>0</v>
      </c>
      <c r="T30" s="133">
        <v>0</v>
      </c>
      <c r="U30" s="133">
        <v>0</v>
      </c>
      <c r="V30" s="133">
        <v>0.42159054422418873</v>
      </c>
      <c r="W30" s="133">
        <v>0.39867972327413709</v>
      </c>
      <c r="DA30" s="157" t="s">
        <v>625</v>
      </c>
    </row>
    <row r="31" spans="1:105" ht="12" customHeight="1" x14ac:dyDescent="0.25">
      <c r="A31" s="132" t="s">
        <v>153</v>
      </c>
      <c r="B31" s="133"/>
      <c r="C31" s="133">
        <v>40.412513134013039</v>
      </c>
      <c r="D31" s="133">
        <v>24.889640210496374</v>
      </c>
      <c r="E31" s="133">
        <v>14.126679680019732</v>
      </c>
      <c r="F31" s="133">
        <v>31.164852894469316</v>
      </c>
      <c r="G31" s="133">
        <v>19.131744575931741</v>
      </c>
      <c r="H31" s="133">
        <v>56.067163918418942</v>
      </c>
      <c r="I31" s="133">
        <v>49.25315887361355</v>
      </c>
      <c r="J31" s="133">
        <v>28.113467687570218</v>
      </c>
      <c r="K31" s="133">
        <v>5.8328976291469035</v>
      </c>
      <c r="L31" s="133">
        <v>19.70562799266072</v>
      </c>
      <c r="M31" s="133">
        <v>3.131088060423926</v>
      </c>
      <c r="N31" s="133">
        <v>23.113128781008633</v>
      </c>
      <c r="O31" s="133">
        <v>22.501470614411456</v>
      </c>
      <c r="P31" s="133">
        <v>43.057106233613844</v>
      </c>
      <c r="Q31" s="133">
        <v>33.689123538711463</v>
      </c>
      <c r="R31" s="133">
        <v>41.806672759891107</v>
      </c>
      <c r="S31" s="133">
        <v>37.60041151147589</v>
      </c>
      <c r="T31" s="133">
        <v>42.953543911353371</v>
      </c>
      <c r="U31" s="133">
        <v>32.75896708155723</v>
      </c>
      <c r="V31" s="133">
        <v>18.88123243113327</v>
      </c>
      <c r="W31" s="133">
        <v>16.031918893437489</v>
      </c>
      <c r="DA31" s="157" t="s">
        <v>626</v>
      </c>
    </row>
    <row r="32" spans="1:105" ht="12" customHeight="1" x14ac:dyDescent="0.25">
      <c r="A32" s="132" t="s">
        <v>128</v>
      </c>
      <c r="B32" s="133"/>
      <c r="C32" s="133">
        <v>0</v>
      </c>
      <c r="D32" s="133">
        <v>0</v>
      </c>
      <c r="E32" s="133">
        <v>0.47336229897453602</v>
      </c>
      <c r="F32" s="133">
        <v>0.21292302980206587</v>
      </c>
      <c r="G32" s="133">
        <v>0.1137388036343579</v>
      </c>
      <c r="H32" s="133">
        <v>4.9433422350279713E-2</v>
      </c>
      <c r="I32" s="133">
        <v>6.7050290057831141E-2</v>
      </c>
      <c r="J32" s="133">
        <v>6.247430665079954E-2</v>
      </c>
      <c r="K32" s="133">
        <v>3.498162929725606E-2</v>
      </c>
      <c r="L32" s="133">
        <v>0.13373776330591872</v>
      </c>
      <c r="M32" s="133">
        <v>6.8281467154440945E-2</v>
      </c>
      <c r="N32" s="133">
        <v>0.13975214853528276</v>
      </c>
      <c r="O32" s="133">
        <v>9.3992126505082374E-2</v>
      </c>
      <c r="P32" s="133">
        <v>0.12508289324083552</v>
      </c>
      <c r="Q32" s="133">
        <v>0.18807309918214857</v>
      </c>
      <c r="R32" s="133">
        <v>7.4771712550585512E-2</v>
      </c>
      <c r="S32" s="133">
        <v>4.9936816572888593E-2</v>
      </c>
      <c r="T32" s="133">
        <v>2.7747336197225324E-2</v>
      </c>
      <c r="U32" s="133">
        <v>1.2378532427630963E-2</v>
      </c>
      <c r="V32" s="133">
        <v>0</v>
      </c>
      <c r="W32" s="133">
        <v>3.3874008479561769E-2</v>
      </c>
      <c r="DA32" s="157" t="s">
        <v>627</v>
      </c>
    </row>
    <row r="33" spans="1:105" ht="12" customHeight="1" x14ac:dyDescent="0.25">
      <c r="A33" s="62" t="s">
        <v>24</v>
      </c>
      <c r="B33" s="68"/>
      <c r="C33" s="68">
        <v>15.644987474191783</v>
      </c>
      <c r="D33" s="68">
        <v>8.5611457882709239</v>
      </c>
      <c r="E33" s="68">
        <v>5.412214782037621</v>
      </c>
      <c r="F33" s="68">
        <v>14.173847615275983</v>
      </c>
      <c r="G33" s="68">
        <v>15.807795737715599</v>
      </c>
      <c r="H33" s="68">
        <v>31.500443523914349</v>
      </c>
      <c r="I33" s="68">
        <v>36.681266199083296</v>
      </c>
      <c r="J33" s="68">
        <v>21.126611657580437</v>
      </c>
      <c r="K33" s="68">
        <v>6.3107713675930279</v>
      </c>
      <c r="L33" s="68">
        <v>20.026960217125843</v>
      </c>
      <c r="M33" s="68">
        <v>7.9715517186082208</v>
      </c>
      <c r="N33" s="68">
        <v>8.2950609378381088</v>
      </c>
      <c r="O33" s="68">
        <v>3.8530030043524119</v>
      </c>
      <c r="P33" s="68">
        <v>0</v>
      </c>
      <c r="Q33" s="68">
        <v>11.393876374349812</v>
      </c>
      <c r="R33" s="68">
        <v>17.739129610184488</v>
      </c>
      <c r="S33" s="68">
        <v>13.06106934588102</v>
      </c>
      <c r="T33" s="68">
        <v>4.8642654994852634</v>
      </c>
      <c r="U33" s="68">
        <v>6.9776498717255189</v>
      </c>
      <c r="V33" s="68">
        <v>12.033573491938911</v>
      </c>
      <c r="W33" s="68">
        <v>12.802080705626182</v>
      </c>
      <c r="DA33" s="111" t="s">
        <v>628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tabColor theme="6" tint="0.79998168889431442"/>
    <pageSetUpPr fitToPage="1"/>
  </sheetPr>
  <dimension ref="A1:DA33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2" customHeight="1" x14ac:dyDescent="0.25"/>
  <cols>
    <col min="1" max="1" width="40.7109375" style="1" customWidth="1"/>
    <col min="2" max="23" width="10.7109375" style="1" customWidth="1"/>
    <col min="24" max="103" width="9.140625" style="1" hidden="1" customWidth="1"/>
    <col min="104" max="104" width="2.7109375" style="1" customWidth="1"/>
    <col min="105" max="105" width="10.7109375" style="118" customWidth="1"/>
    <col min="106" max="16384" width="9.140625" style="1"/>
  </cols>
  <sheetData>
    <row r="1" spans="1:105" ht="25.5" customHeight="1" x14ac:dyDescent="0.25">
      <c r="A1" s="28" t="s">
        <v>629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156</v>
      </c>
    </row>
    <row r="2" spans="1:105" s="2" customFormat="1" ht="12" customHeight="1" x14ac:dyDescent="0.25">
      <c r="DA2" s="7"/>
    </row>
    <row r="3" spans="1:105" ht="12.95" customHeight="1" x14ac:dyDescent="0.25">
      <c r="A3" s="124" t="s">
        <v>82</v>
      </c>
      <c r="B3" s="126"/>
      <c r="C3" s="126">
        <f t="shared" ref="C3:Q3" si="0">SUM(C4,C16,C19,C29)</f>
        <v>385.30330315113451</v>
      </c>
      <c r="D3" s="126">
        <f t="shared" si="0"/>
        <v>231.41792632813926</v>
      </c>
      <c r="E3" s="126">
        <f t="shared" si="0"/>
        <v>240.53327905856065</v>
      </c>
      <c r="F3" s="126">
        <f t="shared" si="0"/>
        <v>407.08289911400129</v>
      </c>
      <c r="G3" s="126">
        <f t="shared" si="0"/>
        <v>295.89082890211279</v>
      </c>
      <c r="H3" s="126">
        <f t="shared" si="0"/>
        <v>671.54880888065998</v>
      </c>
      <c r="I3" s="126">
        <f t="shared" si="0"/>
        <v>566.87215361617552</v>
      </c>
      <c r="J3" s="126">
        <f t="shared" si="0"/>
        <v>356.98899374164426</v>
      </c>
      <c r="K3" s="126">
        <f t="shared" si="0"/>
        <v>87.676566463496783</v>
      </c>
      <c r="L3" s="126">
        <f t="shared" si="0"/>
        <v>299.43726673502317</v>
      </c>
      <c r="M3" s="126">
        <f t="shared" si="0"/>
        <v>81.409266387849229</v>
      </c>
      <c r="N3" s="126">
        <f t="shared" si="0"/>
        <v>209.71549829129998</v>
      </c>
      <c r="O3" s="126">
        <f t="shared" si="0"/>
        <v>186.71811863580231</v>
      </c>
      <c r="P3" s="126">
        <f t="shared" si="0"/>
        <v>209.57066609292841</v>
      </c>
      <c r="Q3" s="126">
        <f t="shared" si="0"/>
        <v>272.58121817260161</v>
      </c>
      <c r="R3" s="126">
        <f t="shared" ref="R3:W3" si="1">SUM(R4,R16,R19,R29)</f>
        <v>337.34013084803576</v>
      </c>
      <c r="S3" s="126">
        <f t="shared" si="1"/>
        <v>247.83969541365406</v>
      </c>
      <c r="T3" s="126">
        <f t="shared" si="1"/>
        <v>232.72990059913795</v>
      </c>
      <c r="U3" s="126">
        <f t="shared" si="1"/>
        <v>184.63535287607371</v>
      </c>
      <c r="V3" s="126">
        <f t="shared" si="1"/>
        <v>148.04574832155922</v>
      </c>
      <c r="W3" s="126">
        <f t="shared" si="1"/>
        <v>129.01216326614008</v>
      </c>
      <c r="DA3" s="155" t="s">
        <v>630</v>
      </c>
    </row>
    <row r="4" spans="1:105" ht="12.95" customHeight="1" x14ac:dyDescent="0.25">
      <c r="A4" s="130" t="s">
        <v>32</v>
      </c>
      <c r="B4" s="131"/>
      <c r="C4" s="131">
        <f t="shared" ref="C4:Q4" si="2">SUM(C5:C15)</f>
        <v>181.70630953633614</v>
      </c>
      <c r="D4" s="131">
        <f t="shared" si="2"/>
        <v>104.59728128179167</v>
      </c>
      <c r="E4" s="131">
        <f t="shared" si="2"/>
        <v>130.31793329581194</v>
      </c>
      <c r="F4" s="131">
        <f t="shared" si="2"/>
        <v>219.53960198715217</v>
      </c>
      <c r="G4" s="131">
        <f t="shared" si="2"/>
        <v>143.54478579103463</v>
      </c>
      <c r="H4" s="131">
        <f t="shared" si="2"/>
        <v>352.32928091990669</v>
      </c>
      <c r="I4" s="131">
        <f t="shared" si="2"/>
        <v>248.19725710239337</v>
      </c>
      <c r="J4" s="131">
        <f t="shared" si="2"/>
        <v>170.3858066730925</v>
      </c>
      <c r="K4" s="131">
        <f t="shared" si="2"/>
        <v>40.148933493644584</v>
      </c>
      <c r="L4" s="131">
        <f t="shared" si="2"/>
        <v>139.70995081906321</v>
      </c>
      <c r="M4" s="131">
        <f t="shared" si="2"/>
        <v>34.740307332951907</v>
      </c>
      <c r="N4" s="131">
        <f t="shared" si="2"/>
        <v>90.626921172215773</v>
      </c>
      <c r="O4" s="131">
        <f t="shared" si="2"/>
        <v>84.986954687613391</v>
      </c>
      <c r="P4" s="131">
        <f t="shared" si="2"/>
        <v>83.529005355226573</v>
      </c>
      <c r="Q4" s="131">
        <f t="shared" si="2"/>
        <v>110.7979446861936</v>
      </c>
      <c r="R4" s="131">
        <f t="shared" ref="R4:W4" si="3">SUM(R5:R15)</f>
        <v>135.11064765221766</v>
      </c>
      <c r="S4" s="131">
        <f t="shared" si="3"/>
        <v>92.412749560567519</v>
      </c>
      <c r="T4" s="131">
        <f t="shared" si="3"/>
        <v>74.108995380303071</v>
      </c>
      <c r="U4" s="131">
        <f t="shared" si="3"/>
        <v>55.105387650856294</v>
      </c>
      <c r="V4" s="131">
        <f t="shared" si="3"/>
        <v>45.248388956067991</v>
      </c>
      <c r="W4" s="131">
        <f t="shared" si="3"/>
        <v>42.351550667721604</v>
      </c>
      <c r="DA4" s="156" t="s">
        <v>631</v>
      </c>
    </row>
    <row r="5" spans="1:105" ht="12" customHeight="1" x14ac:dyDescent="0.25">
      <c r="A5" s="132" t="s">
        <v>29</v>
      </c>
      <c r="B5" s="133"/>
      <c r="C5" s="133">
        <v>1.3273259082313762</v>
      </c>
      <c r="D5" s="133">
        <v>0</v>
      </c>
      <c r="E5" s="133">
        <v>0</v>
      </c>
      <c r="F5" s="133">
        <v>0</v>
      </c>
      <c r="G5" s="133">
        <v>0</v>
      </c>
      <c r="H5" s="133">
        <v>0</v>
      </c>
      <c r="I5" s="133">
        <v>10.657846053573031</v>
      </c>
      <c r="J5" s="133">
        <v>0</v>
      </c>
      <c r="K5" s="133">
        <v>0</v>
      </c>
      <c r="L5" s="133">
        <v>0</v>
      </c>
      <c r="M5" s="133">
        <v>0.26899200200579215</v>
      </c>
      <c r="N5" s="133">
        <v>1.1227454402510297</v>
      </c>
      <c r="O5" s="133">
        <v>0.38490866994417239</v>
      </c>
      <c r="P5" s="133">
        <v>0</v>
      </c>
      <c r="Q5" s="133">
        <v>8.2785316594419296</v>
      </c>
      <c r="R5" s="133">
        <v>0</v>
      </c>
      <c r="S5" s="133">
        <v>0</v>
      </c>
      <c r="T5" s="133">
        <v>0</v>
      </c>
      <c r="U5" s="133">
        <v>0</v>
      </c>
      <c r="V5" s="133">
        <v>0</v>
      </c>
      <c r="W5" s="133">
        <v>0</v>
      </c>
      <c r="DA5" s="157" t="s">
        <v>632</v>
      </c>
    </row>
    <row r="6" spans="1:105" ht="12" customHeight="1" x14ac:dyDescent="0.25">
      <c r="A6" s="132" t="s">
        <v>52</v>
      </c>
      <c r="B6" s="133"/>
      <c r="C6" s="133">
        <v>0</v>
      </c>
      <c r="D6" s="133">
        <v>0</v>
      </c>
      <c r="E6" s="133">
        <v>0</v>
      </c>
      <c r="F6" s="133">
        <v>0</v>
      </c>
      <c r="G6" s="133">
        <v>0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  <c r="P6" s="133">
        <v>0</v>
      </c>
      <c r="Q6" s="133">
        <v>0</v>
      </c>
      <c r="R6" s="133">
        <v>0</v>
      </c>
      <c r="S6" s="133">
        <v>0</v>
      </c>
      <c r="T6" s="133">
        <v>0</v>
      </c>
      <c r="U6" s="133">
        <v>0</v>
      </c>
      <c r="V6" s="133">
        <v>0</v>
      </c>
      <c r="W6" s="133">
        <v>0</v>
      </c>
      <c r="DA6" s="157" t="s">
        <v>633</v>
      </c>
    </row>
    <row r="7" spans="1:105" ht="12" customHeight="1" x14ac:dyDescent="0.25">
      <c r="A7" s="132" t="s">
        <v>168</v>
      </c>
      <c r="B7" s="133"/>
      <c r="C7" s="133">
        <v>35.408706388038283</v>
      </c>
      <c r="D7" s="133">
        <v>82.948234888258028</v>
      </c>
      <c r="E7" s="133">
        <v>0</v>
      </c>
      <c r="F7" s="133">
        <v>0</v>
      </c>
      <c r="G7" s="133">
        <v>0</v>
      </c>
      <c r="H7" s="133">
        <v>72.643601162395939</v>
      </c>
      <c r="I7" s="133">
        <v>57.297719251714398</v>
      </c>
      <c r="J7" s="133">
        <v>81.5520712680499</v>
      </c>
      <c r="K7" s="133">
        <v>20.145054965483645</v>
      </c>
      <c r="L7" s="133">
        <v>51.004883647108386</v>
      </c>
      <c r="M7" s="133">
        <v>15.229654165303236</v>
      </c>
      <c r="N7" s="133">
        <v>37.428327375289122</v>
      </c>
      <c r="O7" s="133">
        <v>28.854686014279679</v>
      </c>
      <c r="P7" s="133">
        <v>29.684779758226426</v>
      </c>
      <c r="Q7" s="133">
        <v>20.480912800325395</v>
      </c>
      <c r="R7" s="133">
        <v>12.263762793740108</v>
      </c>
      <c r="S7" s="133">
        <v>0</v>
      </c>
      <c r="T7" s="133">
        <v>0</v>
      </c>
      <c r="U7" s="133">
        <v>0</v>
      </c>
      <c r="V7" s="133">
        <v>0</v>
      </c>
      <c r="W7" s="133">
        <v>9.3286174088251368</v>
      </c>
      <c r="DA7" s="157" t="s">
        <v>634</v>
      </c>
    </row>
    <row r="8" spans="1:105" ht="12" customHeight="1" x14ac:dyDescent="0.25">
      <c r="A8" s="132" t="s">
        <v>73</v>
      </c>
      <c r="B8" s="133"/>
      <c r="C8" s="133">
        <v>3.1492169193600601E-2</v>
      </c>
      <c r="D8" s="133">
        <v>2.4578188799197109E-2</v>
      </c>
      <c r="E8" s="133">
        <v>1.127349302246769E-2</v>
      </c>
      <c r="F8" s="133">
        <v>8.5316747877988583E-2</v>
      </c>
      <c r="G8" s="133">
        <v>0.10767883782695067</v>
      </c>
      <c r="H8" s="133">
        <v>0.1784811934996639</v>
      </c>
      <c r="I8" s="133">
        <v>0.2772611317141051</v>
      </c>
      <c r="J8" s="133">
        <v>7.3485781273769826E-2</v>
      </c>
      <c r="K8" s="133">
        <v>1.4233650117926476E-2</v>
      </c>
      <c r="L8" s="133">
        <v>2.9607470049640726E-2</v>
      </c>
      <c r="M8" s="133">
        <v>3.2333748139638421E-2</v>
      </c>
      <c r="N8" s="133">
        <v>9.1639573055249474E-2</v>
      </c>
      <c r="O8" s="133">
        <v>8.8482715291584496E-2</v>
      </c>
      <c r="P8" s="133">
        <v>0.22209960090938355</v>
      </c>
      <c r="Q8" s="133">
        <v>0.24984973018998141</v>
      </c>
      <c r="R8" s="133">
        <v>0.31448595667330886</v>
      </c>
      <c r="S8" s="133">
        <v>0.20173853685012941</v>
      </c>
      <c r="T8" s="133">
        <v>0.15543344890578481</v>
      </c>
      <c r="U8" s="133">
        <v>0.13733909722421286</v>
      </c>
      <c r="V8" s="133">
        <v>0.1456531288235213</v>
      </c>
      <c r="W8" s="133">
        <v>0</v>
      </c>
      <c r="DA8" s="157" t="s">
        <v>635</v>
      </c>
    </row>
    <row r="9" spans="1:105" ht="12" customHeight="1" x14ac:dyDescent="0.25">
      <c r="A9" s="132" t="s">
        <v>78</v>
      </c>
      <c r="B9" s="133"/>
      <c r="C9" s="133">
        <v>141.18812534000256</v>
      </c>
      <c r="D9" s="133">
        <v>0</v>
      </c>
      <c r="E9" s="133">
        <v>0</v>
      </c>
      <c r="F9" s="133">
        <v>0</v>
      </c>
      <c r="G9" s="133">
        <v>46.387588068042241</v>
      </c>
      <c r="H9" s="133">
        <v>249.13391196832245</v>
      </c>
      <c r="I9" s="133">
        <v>131.51923090016979</v>
      </c>
      <c r="J9" s="133">
        <v>51.262522961263194</v>
      </c>
      <c r="K9" s="133">
        <v>11.187694161717717</v>
      </c>
      <c r="L9" s="133">
        <v>42.145566980706747</v>
      </c>
      <c r="M9" s="133">
        <v>17.710282922433905</v>
      </c>
      <c r="N9" s="133">
        <v>46.23890805774834</v>
      </c>
      <c r="O9" s="133">
        <v>44.890704852234833</v>
      </c>
      <c r="P9" s="133">
        <v>44.878909017450141</v>
      </c>
      <c r="Q9" s="133">
        <v>55.471046559651967</v>
      </c>
      <c r="R9" s="133">
        <v>85.096401661150992</v>
      </c>
      <c r="S9" s="133">
        <v>46.010472343821732</v>
      </c>
      <c r="T9" s="133">
        <v>35.736577429142983</v>
      </c>
      <c r="U9" s="133">
        <v>13.653670665066464</v>
      </c>
      <c r="V9" s="133">
        <v>30.595947715549464</v>
      </c>
      <c r="W9" s="133">
        <v>22.790144856014376</v>
      </c>
      <c r="DA9" s="157" t="s">
        <v>636</v>
      </c>
    </row>
    <row r="10" spans="1:105" ht="12" customHeight="1" x14ac:dyDescent="0.25">
      <c r="A10" s="132" t="s">
        <v>128</v>
      </c>
      <c r="B10" s="133"/>
      <c r="C10" s="133">
        <v>0</v>
      </c>
      <c r="D10" s="133">
        <v>0</v>
      </c>
      <c r="E10" s="133">
        <v>17.106202787332094</v>
      </c>
      <c r="F10" s="133">
        <v>48.120064063153549</v>
      </c>
      <c r="G10" s="133">
        <v>25.832853354993436</v>
      </c>
      <c r="H10" s="133">
        <v>23.400176924674359</v>
      </c>
      <c r="I10" s="133">
        <v>30.325500916180786</v>
      </c>
      <c r="J10" s="133">
        <v>26.003284348365124</v>
      </c>
      <c r="K10" s="133">
        <v>5.8032397079790297</v>
      </c>
      <c r="L10" s="133">
        <v>13.384652143780984</v>
      </c>
      <c r="M10" s="133">
        <v>0.40403042687700108</v>
      </c>
      <c r="N10" s="133">
        <v>0.89060392254882925</v>
      </c>
      <c r="O10" s="133">
        <v>0.92205335387543608</v>
      </c>
      <c r="P10" s="133">
        <v>4.5475276794929611</v>
      </c>
      <c r="Q10" s="133">
        <v>12.580769068197023</v>
      </c>
      <c r="R10" s="133">
        <v>22.00137800447007</v>
      </c>
      <c r="S10" s="133">
        <v>18.809967033740872</v>
      </c>
      <c r="T10" s="133">
        <v>16.362568374809005</v>
      </c>
      <c r="U10" s="133">
        <v>12.696898363283408</v>
      </c>
      <c r="V10" s="133">
        <v>9.7314037700994369</v>
      </c>
      <c r="W10" s="133">
        <v>1.6814408216899002</v>
      </c>
      <c r="DA10" s="157" t="s">
        <v>637</v>
      </c>
    </row>
    <row r="11" spans="1:105" ht="12" customHeight="1" x14ac:dyDescent="0.25">
      <c r="A11" s="132" t="s">
        <v>25</v>
      </c>
      <c r="B11" s="133"/>
      <c r="C11" s="133">
        <v>0</v>
      </c>
      <c r="D11" s="133">
        <v>0</v>
      </c>
      <c r="E11" s="133">
        <v>1.560760197392058</v>
      </c>
      <c r="F11" s="133">
        <v>1.943655244176502</v>
      </c>
      <c r="G11" s="133">
        <v>1.1926160499730125</v>
      </c>
      <c r="H11" s="133">
        <v>0.13996910814852548</v>
      </c>
      <c r="I11" s="133">
        <v>0.67686642647315565</v>
      </c>
      <c r="J11" s="133">
        <v>0</v>
      </c>
      <c r="K11" s="133">
        <v>0.10982788807831047</v>
      </c>
      <c r="L11" s="133">
        <v>0.22942449717553839</v>
      </c>
      <c r="M11" s="133">
        <v>0.18190098681860298</v>
      </c>
      <c r="N11" s="133">
        <v>0.3259198189901007</v>
      </c>
      <c r="O11" s="133">
        <v>7.239800313893946E-2</v>
      </c>
      <c r="P11" s="133">
        <v>1.5223052385024547</v>
      </c>
      <c r="Q11" s="133">
        <v>0.10700905247357874</v>
      </c>
      <c r="R11" s="133">
        <v>1.0688180464525461</v>
      </c>
      <c r="S11" s="133">
        <v>0.83640734239387193</v>
      </c>
      <c r="T11" s="133">
        <v>0.70771260596471974</v>
      </c>
      <c r="U11" s="133">
        <v>0.43428057850032609</v>
      </c>
      <c r="V11" s="133">
        <v>0.32013860983219566</v>
      </c>
      <c r="W11" s="133">
        <v>0</v>
      </c>
      <c r="DA11" s="157" t="s">
        <v>638</v>
      </c>
    </row>
    <row r="12" spans="1:105" ht="12" customHeight="1" x14ac:dyDescent="0.25">
      <c r="A12" s="132" t="s">
        <v>169</v>
      </c>
      <c r="B12" s="133"/>
      <c r="C12" s="133">
        <v>0</v>
      </c>
      <c r="D12" s="133">
        <v>0</v>
      </c>
      <c r="E12" s="133">
        <v>99.597730172098153</v>
      </c>
      <c r="F12" s="133">
        <v>110.92380916953741</v>
      </c>
      <c r="G12" s="133">
        <v>67.869391995016358</v>
      </c>
      <c r="H12" s="133">
        <v>0</v>
      </c>
      <c r="I12" s="133">
        <v>12.030993968662175</v>
      </c>
      <c r="J12" s="133">
        <v>7.9998680293544142</v>
      </c>
      <c r="K12" s="133">
        <v>0.57322805547837807</v>
      </c>
      <c r="L12" s="133">
        <v>26.563269951277437</v>
      </c>
      <c r="M12" s="133">
        <v>0</v>
      </c>
      <c r="N12" s="133">
        <v>0</v>
      </c>
      <c r="O12" s="133">
        <v>0</v>
      </c>
      <c r="P12" s="133">
        <v>0</v>
      </c>
      <c r="Q12" s="133">
        <v>0</v>
      </c>
      <c r="R12" s="133">
        <v>0</v>
      </c>
      <c r="S12" s="133">
        <v>22.624876415351448</v>
      </c>
      <c r="T12" s="133">
        <v>17.751773962849434</v>
      </c>
      <c r="U12" s="133">
        <v>23.749754932760982</v>
      </c>
      <c r="V12" s="133">
        <v>0.11740586504623136</v>
      </c>
      <c r="W12" s="133">
        <v>7.9972292859924803</v>
      </c>
      <c r="DA12" s="157" t="s">
        <v>639</v>
      </c>
    </row>
    <row r="13" spans="1:105" ht="12" customHeight="1" x14ac:dyDescent="0.25">
      <c r="A13" s="132" t="s">
        <v>77</v>
      </c>
      <c r="B13" s="133"/>
      <c r="C13" s="133">
        <v>0.28763764352916266</v>
      </c>
      <c r="D13" s="133">
        <v>0.63257420621957683</v>
      </c>
      <c r="E13" s="133">
        <v>0.33731531581221097</v>
      </c>
      <c r="F13" s="133">
        <v>0.99337854874275477</v>
      </c>
      <c r="G13" s="133">
        <v>0.75907772909702453</v>
      </c>
      <c r="H13" s="133">
        <v>0.86835143182144592</v>
      </c>
      <c r="I13" s="133">
        <v>1.6734110765656431</v>
      </c>
      <c r="J13" s="133">
        <v>0.92755981618551731</v>
      </c>
      <c r="K13" s="133">
        <v>0.47478806592188572</v>
      </c>
      <c r="L13" s="133">
        <v>1.1946324766774121</v>
      </c>
      <c r="M13" s="133">
        <v>0.35415866703474824</v>
      </c>
      <c r="N13" s="133">
        <v>0.55387977404216671</v>
      </c>
      <c r="O13" s="133">
        <v>0.41017346721131381</v>
      </c>
      <c r="P13" s="133">
        <v>1.4121814979505976</v>
      </c>
      <c r="Q13" s="133">
        <v>1.5596659071409111</v>
      </c>
      <c r="R13" s="133">
        <v>2.7592403953727236</v>
      </c>
      <c r="S13" s="133">
        <v>1.9724234700128604</v>
      </c>
      <c r="T13" s="133">
        <v>1.5553912711606095</v>
      </c>
      <c r="U13" s="133">
        <v>1.3262329579555188</v>
      </c>
      <c r="V13" s="133">
        <v>1.4120819948043428</v>
      </c>
      <c r="W13" s="133">
        <v>0</v>
      </c>
      <c r="DA13" s="157" t="s">
        <v>640</v>
      </c>
    </row>
    <row r="14" spans="1:105" ht="12" customHeight="1" x14ac:dyDescent="0.25">
      <c r="A14" s="60" t="s">
        <v>76</v>
      </c>
      <c r="B14" s="65"/>
      <c r="C14" s="65">
        <v>0</v>
      </c>
      <c r="D14" s="65">
        <v>19.402121960074368</v>
      </c>
      <c r="E14" s="65">
        <v>11.068531818904237</v>
      </c>
      <c r="F14" s="65">
        <v>56.505605317917343</v>
      </c>
      <c r="G14" s="65">
        <v>0</v>
      </c>
      <c r="H14" s="65">
        <v>0</v>
      </c>
      <c r="I14" s="65">
        <v>0</v>
      </c>
      <c r="J14" s="65">
        <v>0</v>
      </c>
      <c r="K14" s="65">
        <v>1.2506093102042724</v>
      </c>
      <c r="L14" s="65">
        <v>3.351205652612637</v>
      </c>
      <c r="M14" s="65">
        <v>0</v>
      </c>
      <c r="N14" s="65">
        <v>2.5664475221340881</v>
      </c>
      <c r="O14" s="65">
        <v>8.1375768400544164</v>
      </c>
      <c r="P14" s="65">
        <v>0</v>
      </c>
      <c r="Q14" s="65">
        <v>10.668791391469384</v>
      </c>
      <c r="R14" s="65">
        <v>9.8559832129388294</v>
      </c>
      <c r="S14" s="65">
        <v>0.97404142024174978</v>
      </c>
      <c r="T14" s="65">
        <v>1.0620731882857104</v>
      </c>
      <c r="U14" s="65">
        <v>2.6915939841267518</v>
      </c>
      <c r="V14" s="65">
        <v>2.3604813038867021</v>
      </c>
      <c r="W14" s="65">
        <v>0</v>
      </c>
      <c r="DA14" s="109" t="s">
        <v>641</v>
      </c>
    </row>
    <row r="15" spans="1:105" ht="12" customHeight="1" x14ac:dyDescent="0.25">
      <c r="A15" s="134" t="s">
        <v>80</v>
      </c>
      <c r="B15" s="135"/>
      <c r="C15" s="135">
        <v>3.4630220873411641</v>
      </c>
      <c r="D15" s="135">
        <v>1.589772038440501</v>
      </c>
      <c r="E15" s="135">
        <v>0.63611951125070043</v>
      </c>
      <c r="F15" s="135">
        <v>0.96777289574664394</v>
      </c>
      <c r="G15" s="135">
        <v>1.3955797560856249</v>
      </c>
      <c r="H15" s="135">
        <v>5.9647891310442587</v>
      </c>
      <c r="I15" s="135">
        <v>3.7384273773402485</v>
      </c>
      <c r="J15" s="135">
        <v>2.5670144686005854</v>
      </c>
      <c r="K15" s="135">
        <v>0.5902576886634131</v>
      </c>
      <c r="L15" s="135">
        <v>1.8067079996744151</v>
      </c>
      <c r="M15" s="135">
        <v>0.55895441433898452</v>
      </c>
      <c r="N15" s="135">
        <v>1.4084496881568489</v>
      </c>
      <c r="O15" s="135">
        <v>1.2259707715830084</v>
      </c>
      <c r="P15" s="135">
        <v>1.2612025626946128</v>
      </c>
      <c r="Q15" s="135">
        <v>1.401368517303442</v>
      </c>
      <c r="R15" s="135">
        <v>1.7505775814190592</v>
      </c>
      <c r="S15" s="135">
        <v>0.98282299815486129</v>
      </c>
      <c r="T15" s="135">
        <v>0.77746509918482232</v>
      </c>
      <c r="U15" s="135">
        <v>0.41561707193862324</v>
      </c>
      <c r="V15" s="135">
        <v>0.56527656802609383</v>
      </c>
      <c r="W15" s="135">
        <v>0.55411829519971367</v>
      </c>
      <c r="DA15" s="158" t="s">
        <v>642</v>
      </c>
    </row>
    <row r="16" spans="1:105" ht="12.95" customHeight="1" x14ac:dyDescent="0.25">
      <c r="A16" s="130" t="s">
        <v>74</v>
      </c>
      <c r="B16" s="131"/>
      <c r="C16" s="131">
        <f t="shared" ref="C16:Q16" si="4">SUM(C17:C18)</f>
        <v>127.24903540918631</v>
      </c>
      <c r="D16" s="131">
        <f t="shared" si="4"/>
        <v>81.879282578348025</v>
      </c>
      <c r="E16" s="131">
        <f t="shared" si="4"/>
        <v>71.717007170437583</v>
      </c>
      <c r="F16" s="131">
        <f t="shared" si="4"/>
        <v>118.95886255032258</v>
      </c>
      <c r="G16" s="131">
        <f t="shared" si="4"/>
        <v>96.882678346893456</v>
      </c>
      <c r="H16" s="131">
        <f t="shared" si="4"/>
        <v>199.0905992763916</v>
      </c>
      <c r="I16" s="131">
        <f t="shared" si="4"/>
        <v>202.77049009852814</v>
      </c>
      <c r="J16" s="131">
        <f t="shared" si="4"/>
        <v>118.35819062518281</v>
      </c>
      <c r="K16" s="131">
        <f t="shared" si="4"/>
        <v>29.712265735086984</v>
      </c>
      <c r="L16" s="131">
        <f t="shared" si="4"/>
        <v>102.75751400330572</v>
      </c>
      <c r="M16" s="131">
        <f t="shared" si="4"/>
        <v>29.001441266112412</v>
      </c>
      <c r="N16" s="131">
        <f t="shared" si="4"/>
        <v>74.356015936231017</v>
      </c>
      <c r="O16" s="131">
        <f t="shared" si="4"/>
        <v>63.932816667198537</v>
      </c>
      <c r="P16" s="131">
        <f t="shared" si="4"/>
        <v>74.585523422613463</v>
      </c>
      <c r="Q16" s="131">
        <f t="shared" si="4"/>
        <v>102.16897025302713</v>
      </c>
      <c r="R16" s="131">
        <f t="shared" ref="R16:W16" si="5">SUM(R17:R18)</f>
        <v>123.33677959240845</v>
      </c>
      <c r="S16" s="131">
        <f t="shared" si="5"/>
        <v>93.893840927506218</v>
      </c>
      <c r="T16" s="131">
        <f t="shared" si="5"/>
        <v>99.975941078585947</v>
      </c>
      <c r="U16" s="131">
        <f t="shared" si="5"/>
        <v>80.785096221912809</v>
      </c>
      <c r="V16" s="131">
        <f t="shared" si="5"/>
        <v>62.309611548165527</v>
      </c>
      <c r="W16" s="131">
        <f t="shared" si="5"/>
        <v>49.301237833631419</v>
      </c>
      <c r="DA16" s="156" t="s">
        <v>643</v>
      </c>
    </row>
    <row r="17" spans="1:105" ht="12.95" customHeight="1" x14ac:dyDescent="0.25">
      <c r="A17" s="132" t="s">
        <v>73</v>
      </c>
      <c r="B17" s="133"/>
      <c r="C17" s="133">
        <v>4.2997037865989157E-2</v>
      </c>
      <c r="D17" s="133">
        <v>2.9723786680524299E-2</v>
      </c>
      <c r="E17" s="133">
        <v>1.7942790484304399E-2</v>
      </c>
      <c r="F17" s="133">
        <v>0.13951531263858585</v>
      </c>
      <c r="G17" s="133">
        <v>8.1511035841073276E-2</v>
      </c>
      <c r="H17" s="133">
        <v>7.4359939493561372E-2</v>
      </c>
      <c r="I17" s="133">
        <v>0.37334504500361554</v>
      </c>
      <c r="J17" s="133">
        <v>0.15211243223261053</v>
      </c>
      <c r="K17" s="133">
        <v>5.5510588363004286E-2</v>
      </c>
      <c r="L17" s="133">
        <v>0.17788623531744788</v>
      </c>
      <c r="M17" s="133">
        <v>5.8687458502092352E-2</v>
      </c>
      <c r="N17" s="133">
        <v>0.12653724373183231</v>
      </c>
      <c r="O17" s="133">
        <v>0.16263808078689643</v>
      </c>
      <c r="P17" s="133">
        <v>0.47093219293726718</v>
      </c>
      <c r="Q17" s="133">
        <v>0.50230202746867991</v>
      </c>
      <c r="R17" s="133">
        <v>1.1583342631326545</v>
      </c>
      <c r="S17" s="133">
        <v>0.4610925517717428</v>
      </c>
      <c r="T17" s="133">
        <v>1.4820603014278626</v>
      </c>
      <c r="U17" s="133">
        <v>0.69345489576965214</v>
      </c>
      <c r="V17" s="133">
        <v>0.40541392669545917</v>
      </c>
      <c r="W17" s="133">
        <v>0.21481860276295159</v>
      </c>
      <c r="DA17" s="157" t="s">
        <v>644</v>
      </c>
    </row>
    <row r="18" spans="1:105" ht="12" customHeight="1" x14ac:dyDescent="0.25">
      <c r="A18" s="132" t="s">
        <v>72</v>
      </c>
      <c r="B18" s="133"/>
      <c r="C18" s="133">
        <v>127.20603837132032</v>
      </c>
      <c r="D18" s="133">
        <v>81.849558791667505</v>
      </c>
      <c r="E18" s="133">
        <v>71.699064379953285</v>
      </c>
      <c r="F18" s="133">
        <v>118.819347237684</v>
      </c>
      <c r="G18" s="133">
        <v>96.801167311052382</v>
      </c>
      <c r="H18" s="133">
        <v>199.01623933689805</v>
      </c>
      <c r="I18" s="133">
        <v>202.39714505352453</v>
      </c>
      <c r="J18" s="133">
        <v>118.2060781929502</v>
      </c>
      <c r="K18" s="133">
        <v>29.656755146723981</v>
      </c>
      <c r="L18" s="133">
        <v>102.57962776798827</v>
      </c>
      <c r="M18" s="133">
        <v>28.94275380761032</v>
      </c>
      <c r="N18" s="133">
        <v>74.229478692499185</v>
      </c>
      <c r="O18" s="133">
        <v>63.770178586411639</v>
      </c>
      <c r="P18" s="133">
        <v>74.114591229676194</v>
      </c>
      <c r="Q18" s="133">
        <v>101.66666822555845</v>
      </c>
      <c r="R18" s="133">
        <v>122.17844532927579</v>
      </c>
      <c r="S18" s="133">
        <v>93.432748375734477</v>
      </c>
      <c r="T18" s="133">
        <v>98.493880777158083</v>
      </c>
      <c r="U18" s="133">
        <v>80.091641326143161</v>
      </c>
      <c r="V18" s="133">
        <v>61.904197621470068</v>
      </c>
      <c r="W18" s="133">
        <v>49.086419230868465</v>
      </c>
      <c r="DA18" s="157" t="s">
        <v>645</v>
      </c>
    </row>
    <row r="19" spans="1:105" ht="12.95" customHeight="1" x14ac:dyDescent="0.25">
      <c r="A19" s="130" t="s">
        <v>35</v>
      </c>
      <c r="B19" s="131"/>
      <c r="C19" s="131">
        <f t="shared" ref="C19:Q19" si="6">SUM(C20:C27)</f>
        <v>37.853841252129072</v>
      </c>
      <c r="D19" s="131">
        <f t="shared" si="6"/>
        <v>22.257978367942631</v>
      </c>
      <c r="E19" s="131">
        <f t="shared" si="6"/>
        <v>21.250500518041076</v>
      </c>
      <c r="F19" s="131">
        <f t="shared" si="6"/>
        <v>34.568223990184592</v>
      </c>
      <c r="G19" s="131">
        <f t="shared" si="6"/>
        <v>27.099021934939316</v>
      </c>
      <c r="H19" s="131">
        <f t="shared" si="6"/>
        <v>59.675256318786211</v>
      </c>
      <c r="I19" s="131">
        <f t="shared" si="6"/>
        <v>56.91229426565264</v>
      </c>
      <c r="J19" s="131">
        <f t="shared" si="6"/>
        <v>33.809045220001806</v>
      </c>
      <c r="K19" s="131">
        <f t="shared" si="6"/>
        <v>8.8118494406809234</v>
      </c>
      <c r="L19" s="131">
        <f t="shared" si="6"/>
        <v>27.773808964435922</v>
      </c>
      <c r="M19" s="131">
        <f t="shared" si="6"/>
        <v>8.5069482315762333</v>
      </c>
      <c r="N19" s="131">
        <f t="shared" si="6"/>
        <v>21.776542922403209</v>
      </c>
      <c r="O19" s="131">
        <f t="shared" si="6"/>
        <v>18.433325671765289</v>
      </c>
      <c r="P19" s="131">
        <f t="shared" si="6"/>
        <v>23.649324175439702</v>
      </c>
      <c r="Q19" s="131">
        <f t="shared" si="6"/>
        <v>28.650856406098608</v>
      </c>
      <c r="R19" s="131">
        <f t="shared" ref="R19:W19" si="7">SUM(R20:R27)</f>
        <v>37.263836360900179</v>
      </c>
      <c r="S19" s="131">
        <f t="shared" si="7"/>
        <v>27.906904319186321</v>
      </c>
      <c r="T19" s="131">
        <f t="shared" si="7"/>
        <v>28.366367643154934</v>
      </c>
      <c r="U19" s="131">
        <f t="shared" si="7"/>
        <v>22.693884104583454</v>
      </c>
      <c r="V19" s="131">
        <f t="shared" si="7"/>
        <v>18.205341181270743</v>
      </c>
      <c r="W19" s="131">
        <f t="shared" si="7"/>
        <v>16.021169821681415</v>
      </c>
      <c r="DA19" s="156" t="s">
        <v>646</v>
      </c>
    </row>
    <row r="20" spans="1:105" ht="12" customHeight="1" x14ac:dyDescent="0.25">
      <c r="A20" s="132" t="s">
        <v>29</v>
      </c>
      <c r="B20" s="133"/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0</v>
      </c>
      <c r="I20" s="133">
        <v>0</v>
      </c>
      <c r="J20" s="133">
        <v>0</v>
      </c>
      <c r="K20" s="133">
        <v>0</v>
      </c>
      <c r="L20" s="133">
        <v>0</v>
      </c>
      <c r="M20" s="133">
        <v>0</v>
      </c>
      <c r="N20" s="133">
        <v>0</v>
      </c>
      <c r="O20" s="133">
        <v>0</v>
      </c>
      <c r="P20" s="133">
        <v>0</v>
      </c>
      <c r="Q20" s="133">
        <v>0</v>
      </c>
      <c r="R20" s="133">
        <v>0</v>
      </c>
      <c r="S20" s="133">
        <v>0</v>
      </c>
      <c r="T20" s="133">
        <v>0</v>
      </c>
      <c r="U20" s="133">
        <v>0</v>
      </c>
      <c r="V20" s="133">
        <v>0</v>
      </c>
      <c r="W20" s="133">
        <v>0</v>
      </c>
      <c r="DA20" s="157" t="s">
        <v>647</v>
      </c>
    </row>
    <row r="21" spans="1:105" s="2" customFormat="1" ht="12" customHeight="1" x14ac:dyDescent="0.25">
      <c r="A21" s="132" t="s">
        <v>52</v>
      </c>
      <c r="B21" s="133"/>
      <c r="C21" s="133">
        <v>1.7042221258898516</v>
      </c>
      <c r="D21" s="133">
        <v>1.842309299302741</v>
      </c>
      <c r="E21" s="133">
        <v>0.65033158272173386</v>
      </c>
      <c r="F21" s="133">
        <v>2.6468733105848758</v>
      </c>
      <c r="G21" s="133">
        <v>2.0027388376011865</v>
      </c>
      <c r="H21" s="133">
        <v>2.6381899903697437</v>
      </c>
      <c r="I21" s="133">
        <v>1.3375654326254713</v>
      </c>
      <c r="J21" s="133">
        <v>0.38395438728520331</v>
      </c>
      <c r="K21" s="133">
        <v>8.1126381615072157E-2</v>
      </c>
      <c r="L21" s="133">
        <v>0.18773944029463019</v>
      </c>
      <c r="M21" s="133">
        <v>9.4958321315998184E-2</v>
      </c>
      <c r="N21" s="133">
        <v>0.14165766867354554</v>
      </c>
      <c r="O21" s="133">
        <v>0.13019856809588573</v>
      </c>
      <c r="P21" s="133">
        <v>0.47080327251890375</v>
      </c>
      <c r="Q21" s="133">
        <v>0.84073468747387647</v>
      </c>
      <c r="R21" s="133">
        <v>0.88737600973388753</v>
      </c>
      <c r="S21" s="133">
        <v>5.7405412164880307E-2</v>
      </c>
      <c r="T21" s="133">
        <v>0</v>
      </c>
      <c r="U21" s="133">
        <v>0</v>
      </c>
      <c r="V21" s="133">
        <v>0</v>
      </c>
      <c r="W21" s="133">
        <v>0</v>
      </c>
      <c r="DA21" s="157" t="s">
        <v>648</v>
      </c>
    </row>
    <row r="22" spans="1:105" ht="12" customHeight="1" x14ac:dyDescent="0.25">
      <c r="A22" s="132" t="s">
        <v>168</v>
      </c>
      <c r="B22" s="133"/>
      <c r="C22" s="133">
        <v>16.933772172504725</v>
      </c>
      <c r="D22" s="133">
        <v>10.103930098572331</v>
      </c>
      <c r="E22" s="133">
        <v>1.45486970821497</v>
      </c>
      <c r="F22" s="133">
        <v>11.135865636110456</v>
      </c>
      <c r="G22" s="133">
        <v>8.4344242928245112</v>
      </c>
      <c r="H22" s="133">
        <v>21.713096407553078</v>
      </c>
      <c r="I22" s="133">
        <v>20.981450608501508</v>
      </c>
      <c r="J22" s="133">
        <v>9.4700990670694978</v>
      </c>
      <c r="K22" s="133">
        <v>1.7083812369080649</v>
      </c>
      <c r="L22" s="133">
        <v>9.467597892485875</v>
      </c>
      <c r="M22" s="133">
        <v>2.3375261055722101</v>
      </c>
      <c r="N22" s="133">
        <v>7.586298498155096</v>
      </c>
      <c r="O22" s="133">
        <v>5.765334982364644</v>
      </c>
      <c r="P22" s="133">
        <v>5.3337537016265708</v>
      </c>
      <c r="Q22" s="133">
        <v>7.2855724065532197</v>
      </c>
      <c r="R22" s="133">
        <v>2.1567742870239819</v>
      </c>
      <c r="S22" s="133">
        <v>0</v>
      </c>
      <c r="T22" s="133">
        <v>0</v>
      </c>
      <c r="U22" s="133">
        <v>0</v>
      </c>
      <c r="V22" s="133">
        <v>0</v>
      </c>
      <c r="W22" s="133">
        <v>1.8105127793307689</v>
      </c>
      <c r="DA22" s="157" t="s">
        <v>649</v>
      </c>
    </row>
    <row r="23" spans="1:105" ht="12" customHeight="1" x14ac:dyDescent="0.25">
      <c r="A23" s="132" t="s">
        <v>153</v>
      </c>
      <c r="B23" s="133"/>
      <c r="C23" s="133">
        <v>10.832865887933353</v>
      </c>
      <c r="D23" s="133">
        <v>5.4853600672578331</v>
      </c>
      <c r="E23" s="133">
        <v>1.6244835262204766</v>
      </c>
      <c r="F23" s="133">
        <v>7.4423854805612191</v>
      </c>
      <c r="G23" s="133">
        <v>9.7125461487250053</v>
      </c>
      <c r="H23" s="133">
        <v>26.195724300163199</v>
      </c>
      <c r="I23" s="133">
        <v>20.168974125180675</v>
      </c>
      <c r="J23" s="133">
        <v>11.405121873866209</v>
      </c>
      <c r="K23" s="133">
        <v>3.1327062473601899</v>
      </c>
      <c r="L23" s="133">
        <v>9.3997604216985238</v>
      </c>
      <c r="M23" s="133">
        <v>2.899550991830433</v>
      </c>
      <c r="N23" s="133">
        <v>8.7220275645993794</v>
      </c>
      <c r="O23" s="133">
        <v>8.3617742180057526</v>
      </c>
      <c r="P23" s="133">
        <v>14.419464344607217</v>
      </c>
      <c r="Q23" s="133">
        <v>14.824449796185281</v>
      </c>
      <c r="R23" s="133">
        <v>26.192851285117801</v>
      </c>
      <c r="S23" s="133">
        <v>20.424628122666192</v>
      </c>
      <c r="T23" s="133">
        <v>22.274482821939834</v>
      </c>
      <c r="U23" s="133">
        <v>17.046184708398197</v>
      </c>
      <c r="V23" s="133">
        <v>14.300221323458738</v>
      </c>
      <c r="W23" s="133">
        <v>8.255015380416987</v>
      </c>
      <c r="DA23" s="157" t="s">
        <v>650</v>
      </c>
    </row>
    <row r="24" spans="1:105" ht="12" customHeight="1" x14ac:dyDescent="0.25">
      <c r="A24" s="132" t="s">
        <v>128</v>
      </c>
      <c r="B24" s="133"/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0</v>
      </c>
      <c r="I24" s="133">
        <v>0</v>
      </c>
      <c r="J24" s="133">
        <v>0</v>
      </c>
      <c r="K24" s="133">
        <v>0</v>
      </c>
      <c r="L24" s="133">
        <v>0</v>
      </c>
      <c r="M24" s="133">
        <v>0</v>
      </c>
      <c r="N24" s="133">
        <v>0</v>
      </c>
      <c r="O24" s="133">
        <v>0</v>
      </c>
      <c r="P24" s="133">
        <v>0</v>
      </c>
      <c r="Q24" s="133">
        <v>0</v>
      </c>
      <c r="R24" s="133">
        <v>0</v>
      </c>
      <c r="S24" s="133">
        <v>0</v>
      </c>
      <c r="T24" s="133">
        <v>0</v>
      </c>
      <c r="U24" s="133">
        <v>0</v>
      </c>
      <c r="V24" s="133">
        <v>0</v>
      </c>
      <c r="W24" s="133">
        <v>0</v>
      </c>
      <c r="DA24" s="157" t="s">
        <v>651</v>
      </c>
    </row>
    <row r="25" spans="1:105" ht="12" customHeight="1" x14ac:dyDescent="0.25">
      <c r="A25" s="132" t="s">
        <v>169</v>
      </c>
      <c r="B25" s="133"/>
      <c r="C25" s="133">
        <v>0</v>
      </c>
      <c r="D25" s="133">
        <v>0</v>
      </c>
      <c r="E25" s="133">
        <v>15.711888299810511</v>
      </c>
      <c r="F25" s="133">
        <v>12.744008247199705</v>
      </c>
      <c r="G25" s="133">
        <v>6.0938611793421007</v>
      </c>
      <c r="H25" s="133">
        <v>0.74127987099606418</v>
      </c>
      <c r="I25" s="133">
        <v>0.2356216779914643</v>
      </c>
      <c r="J25" s="133">
        <v>0.23970358164600675</v>
      </c>
      <c r="K25" s="133">
        <v>0.23638848073674654</v>
      </c>
      <c r="L25" s="133">
        <v>1.1816995514481441</v>
      </c>
      <c r="M25" s="133">
        <v>9.2551819037157063E-2</v>
      </c>
      <c r="N25" s="133">
        <v>0</v>
      </c>
      <c r="O25" s="133">
        <v>0</v>
      </c>
      <c r="P25" s="133">
        <v>0</v>
      </c>
      <c r="Q25" s="133">
        <v>0</v>
      </c>
      <c r="R25" s="133">
        <v>0</v>
      </c>
      <c r="S25" s="133">
        <v>3.376524328733912</v>
      </c>
      <c r="T25" s="133">
        <v>3.5136034156737637</v>
      </c>
      <c r="U25" s="133">
        <v>4.9041455926353876</v>
      </c>
      <c r="V25" s="133">
        <v>1.5448625603203012</v>
      </c>
      <c r="W25" s="133">
        <v>1.3712090745822352</v>
      </c>
      <c r="DA25" s="157" t="s">
        <v>652</v>
      </c>
    </row>
    <row r="26" spans="1:105" ht="12" customHeight="1" x14ac:dyDescent="0.25">
      <c r="A26" s="132" t="s">
        <v>24</v>
      </c>
      <c r="B26" s="65"/>
      <c r="C26" s="65">
        <v>7.8009811263673026</v>
      </c>
      <c r="D26" s="65">
        <v>2.2281527876923981</v>
      </c>
      <c r="E26" s="65">
        <v>0</v>
      </c>
      <c r="F26" s="65">
        <v>0</v>
      </c>
      <c r="G26" s="65">
        <v>0</v>
      </c>
      <c r="H26" s="65">
        <v>6.1737103458012221</v>
      </c>
      <c r="I26" s="65">
        <v>9.9985955574670946</v>
      </c>
      <c r="J26" s="65">
        <v>11.753775656904477</v>
      </c>
      <c r="K26" s="65">
        <v>1.5550220052854618</v>
      </c>
      <c r="L26" s="65">
        <v>5.7073344109364603</v>
      </c>
      <c r="M26" s="65">
        <v>0.88474865965905747</v>
      </c>
      <c r="N26" s="65">
        <v>4.1847627694390086</v>
      </c>
      <c r="O26" s="65">
        <v>2.261532428112119</v>
      </c>
      <c r="P26" s="65">
        <v>3.4244779605442157</v>
      </c>
      <c r="Q26" s="65">
        <v>4.1779639637996588</v>
      </c>
      <c r="R26" s="65">
        <v>6.5703559286199287</v>
      </c>
      <c r="S26" s="65">
        <v>1.5999432650722232</v>
      </c>
      <c r="T26" s="65">
        <v>0.18326674020665179</v>
      </c>
      <c r="U26" s="65">
        <v>0.2716826516784151</v>
      </c>
      <c r="V26" s="65">
        <v>0</v>
      </c>
      <c r="W26" s="65">
        <v>2.540842836074197</v>
      </c>
      <c r="DA26" s="109" t="s">
        <v>653</v>
      </c>
    </row>
    <row r="27" spans="1:105" ht="12" customHeight="1" x14ac:dyDescent="0.25">
      <c r="A27" s="145" t="s">
        <v>26</v>
      </c>
      <c r="B27" s="148"/>
      <c r="C27" s="148">
        <v>0.58199993943383266</v>
      </c>
      <c r="D27" s="148">
        <v>2.598226115117328</v>
      </c>
      <c r="E27" s="148">
        <v>1.8089274010733836</v>
      </c>
      <c r="F27" s="148">
        <v>0.5990913157283293</v>
      </c>
      <c r="G27" s="148">
        <v>0.85545147644651109</v>
      </c>
      <c r="H27" s="148">
        <v>2.213255403902906</v>
      </c>
      <c r="I27" s="148">
        <v>4.190086863886429</v>
      </c>
      <c r="J27" s="148">
        <v>0.55639065323041093</v>
      </c>
      <c r="K27" s="148">
        <v>2.0982250887753873</v>
      </c>
      <c r="L27" s="148">
        <v>1.8296772475722889</v>
      </c>
      <c r="M27" s="148">
        <v>2.1976123341613771</v>
      </c>
      <c r="N27" s="148">
        <v>1.1417964215361811</v>
      </c>
      <c r="O27" s="148">
        <v>1.9144854751868881</v>
      </c>
      <c r="P27" s="148">
        <v>8.2489614279477198E-4</v>
      </c>
      <c r="Q27" s="148">
        <v>1.5221355520865758</v>
      </c>
      <c r="R27" s="148">
        <v>1.4564788504045763</v>
      </c>
      <c r="S27" s="148">
        <v>2.4484031905491146</v>
      </c>
      <c r="T27" s="148">
        <v>2.3950146653346862</v>
      </c>
      <c r="U27" s="148">
        <v>0.47187115187145445</v>
      </c>
      <c r="V27" s="148">
        <v>2.3602572974917035</v>
      </c>
      <c r="W27" s="148">
        <v>2.0435897512772256</v>
      </c>
      <c r="DA27" s="161" t="s">
        <v>654</v>
      </c>
    </row>
    <row r="28" spans="1:105" ht="12" hidden="1" customHeight="1" x14ac:dyDescent="0.25">
      <c r="A28" s="78" t="s">
        <v>26</v>
      </c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DA28" s="111"/>
    </row>
    <row r="29" spans="1:105" ht="12.95" customHeight="1" x14ac:dyDescent="0.25">
      <c r="A29" s="130" t="s">
        <v>34</v>
      </c>
      <c r="B29" s="131"/>
      <c r="C29" s="131">
        <f t="shared" ref="C29:Q29" si="8">SUM(C30:C33)</f>
        <v>38.494116953482987</v>
      </c>
      <c r="D29" s="131">
        <f t="shared" si="8"/>
        <v>22.683384100056944</v>
      </c>
      <c r="E29" s="131">
        <f t="shared" si="8"/>
        <v>17.247838074270074</v>
      </c>
      <c r="F29" s="131">
        <f t="shared" si="8"/>
        <v>34.016210586341906</v>
      </c>
      <c r="G29" s="131">
        <f t="shared" si="8"/>
        <v>28.364342829245356</v>
      </c>
      <c r="H29" s="131">
        <f t="shared" si="8"/>
        <v>60.453672365575507</v>
      </c>
      <c r="I29" s="131">
        <f t="shared" si="8"/>
        <v>58.992112149601333</v>
      </c>
      <c r="J29" s="131">
        <f t="shared" si="8"/>
        <v>34.435951223367184</v>
      </c>
      <c r="K29" s="131">
        <f t="shared" si="8"/>
        <v>9.0035177940842992</v>
      </c>
      <c r="L29" s="131">
        <f t="shared" si="8"/>
        <v>29.195992948218326</v>
      </c>
      <c r="M29" s="131">
        <f t="shared" si="8"/>
        <v>9.1605695572086763</v>
      </c>
      <c r="N29" s="131">
        <f t="shared" si="8"/>
        <v>22.956018260449991</v>
      </c>
      <c r="O29" s="131">
        <f t="shared" si="8"/>
        <v>19.365021609225103</v>
      </c>
      <c r="P29" s="131">
        <f t="shared" si="8"/>
        <v>27.806813139648657</v>
      </c>
      <c r="Q29" s="131">
        <f t="shared" si="8"/>
        <v>30.963446827282311</v>
      </c>
      <c r="R29" s="131">
        <f t="shared" ref="R29:W29" si="9">SUM(R30:R33)</f>
        <v>41.628867242509429</v>
      </c>
      <c r="S29" s="131">
        <f t="shared" si="9"/>
        <v>33.626200606394008</v>
      </c>
      <c r="T29" s="131">
        <f t="shared" si="9"/>
        <v>30.278596497093996</v>
      </c>
      <c r="U29" s="131">
        <f t="shared" si="9"/>
        <v>26.050984898721158</v>
      </c>
      <c r="V29" s="131">
        <f t="shared" si="9"/>
        <v>22.282406636054958</v>
      </c>
      <c r="W29" s="131">
        <f t="shared" si="9"/>
        <v>21.338204943105623</v>
      </c>
      <c r="DA29" s="156" t="s">
        <v>655</v>
      </c>
    </row>
    <row r="30" spans="1:105" s="2" customFormat="1" ht="12" customHeight="1" x14ac:dyDescent="0.25">
      <c r="A30" s="132" t="s">
        <v>52</v>
      </c>
      <c r="B30" s="133"/>
      <c r="C30" s="133">
        <v>2.3300992236341007</v>
      </c>
      <c r="D30" s="133">
        <v>1.2202347312716391</v>
      </c>
      <c r="E30" s="133">
        <v>4.3502616074668268</v>
      </c>
      <c r="F30" s="133">
        <v>4.2477217682288799</v>
      </c>
      <c r="G30" s="133">
        <v>4.5036073012574391</v>
      </c>
      <c r="H30" s="133">
        <v>2.2347084812181266</v>
      </c>
      <c r="I30" s="133">
        <v>0.68064573570977394</v>
      </c>
      <c r="J30" s="133">
        <v>0.94255982222259949</v>
      </c>
      <c r="K30" s="133">
        <v>0.5105623525741293</v>
      </c>
      <c r="L30" s="133">
        <v>1.4724459184932452</v>
      </c>
      <c r="M30" s="133">
        <v>0.92355431922006936</v>
      </c>
      <c r="N30" s="133">
        <v>2.4164162255967629</v>
      </c>
      <c r="O30" s="133">
        <v>2.7381254313822865</v>
      </c>
      <c r="P30" s="133">
        <v>1.9160462642072627</v>
      </c>
      <c r="Q30" s="133">
        <v>1.4177297290373938</v>
      </c>
      <c r="R30" s="133">
        <v>1.89471589633966</v>
      </c>
      <c r="S30" s="133">
        <v>0</v>
      </c>
      <c r="T30" s="133">
        <v>0</v>
      </c>
      <c r="U30" s="133">
        <v>0</v>
      </c>
      <c r="V30" s="133">
        <v>0.25647844644007461</v>
      </c>
      <c r="W30" s="133">
        <v>0.24363763709458228</v>
      </c>
      <c r="DA30" s="157" t="s">
        <v>656</v>
      </c>
    </row>
    <row r="31" spans="1:105" ht="12" customHeight="1" x14ac:dyDescent="0.25">
      <c r="A31" s="132" t="s">
        <v>153</v>
      </c>
      <c r="B31" s="133"/>
      <c r="C31" s="133">
        <v>23.969059031484935</v>
      </c>
      <c r="D31" s="133">
        <v>14.780510004219165</v>
      </c>
      <c r="E31" s="133">
        <v>8.3992087040316505</v>
      </c>
      <c r="F31" s="133">
        <v>18.551932840974857</v>
      </c>
      <c r="G31" s="133">
        <v>11.402416475834672</v>
      </c>
      <c r="H31" s="133">
        <v>33.455100703235772</v>
      </c>
      <c r="I31" s="133">
        <v>29.423276048388697</v>
      </c>
      <c r="J31" s="133">
        <v>16.813587393342768</v>
      </c>
      <c r="K31" s="133">
        <v>3.4922088250887136</v>
      </c>
      <c r="L31" s="133">
        <v>11.810154512130165</v>
      </c>
      <c r="M31" s="133">
        <v>1.8775964363065631</v>
      </c>
      <c r="N31" s="133">
        <v>13.860079114236353</v>
      </c>
      <c r="O31" s="133">
        <v>13.493290582046308</v>
      </c>
      <c r="P31" s="133">
        <v>25.819736673570528</v>
      </c>
      <c r="Q31" s="133">
        <v>20.202107726734457</v>
      </c>
      <c r="R31" s="133">
        <v>25.158009431785509</v>
      </c>
      <c r="S31" s="133">
        <v>22.75639183434685</v>
      </c>
      <c r="T31" s="133">
        <v>26.168902474558603</v>
      </c>
      <c r="U31" s="133">
        <v>20.094406055894343</v>
      </c>
      <c r="V31" s="133">
        <v>11.65498578360315</v>
      </c>
      <c r="W31" s="133">
        <v>9.9537188827108043</v>
      </c>
      <c r="DA31" s="157" t="s">
        <v>657</v>
      </c>
    </row>
    <row r="32" spans="1:105" ht="12" customHeight="1" x14ac:dyDescent="0.25">
      <c r="A32" s="132" t="s">
        <v>128</v>
      </c>
      <c r="B32" s="133"/>
      <c r="C32" s="133">
        <v>0</v>
      </c>
      <c r="D32" s="133">
        <v>0</v>
      </c>
      <c r="E32" s="133">
        <v>0.26755447015386724</v>
      </c>
      <c r="F32" s="133">
        <v>0.12042815377687892</v>
      </c>
      <c r="G32" s="133">
        <v>6.4371987801095959E-2</v>
      </c>
      <c r="H32" s="133">
        <v>2.7995501148101006E-2</v>
      </c>
      <c r="I32" s="133">
        <v>3.7996463416161308E-2</v>
      </c>
      <c r="J32" s="133">
        <v>3.5425118533083777E-2</v>
      </c>
      <c r="K32" s="133">
        <v>1.9847550372683979E-2</v>
      </c>
      <c r="L32" s="133">
        <v>7.5921868610526203E-2</v>
      </c>
      <c r="M32" s="133">
        <v>3.8774657911698443E-2</v>
      </c>
      <c r="N32" s="133">
        <v>7.9360359079923823E-2</v>
      </c>
      <c r="O32" s="133">
        <v>5.3374842450066171E-2</v>
      </c>
      <c r="P32" s="133">
        <v>7.1030201870866699E-2</v>
      </c>
      <c r="Q32" s="133">
        <v>0.1068001375349248</v>
      </c>
      <c r="R32" s="133">
        <v>4.2541945413770245E-2</v>
      </c>
      <c r="S32" s="133">
        <v>2.850116765673125E-2</v>
      </c>
      <c r="T32" s="133">
        <v>1.5894485086071074E-2</v>
      </c>
      <c r="U32" s="133">
        <v>7.1175115157086086E-3</v>
      </c>
      <c r="V32" s="133">
        <v>0</v>
      </c>
      <c r="W32" s="133">
        <v>1.9608301431002513E-2</v>
      </c>
      <c r="DA32" s="157" t="s">
        <v>658</v>
      </c>
    </row>
    <row r="33" spans="1:105" ht="12" customHeight="1" x14ac:dyDescent="0.25">
      <c r="A33" s="62" t="s">
        <v>24</v>
      </c>
      <c r="B33" s="68"/>
      <c r="C33" s="68">
        <v>12.19495869836395</v>
      </c>
      <c r="D33" s="68">
        <v>6.6826393645661391</v>
      </c>
      <c r="E33" s="68">
        <v>4.2308132926177295</v>
      </c>
      <c r="F33" s="68">
        <v>11.096127823361291</v>
      </c>
      <c r="G33" s="68">
        <v>12.393947064352149</v>
      </c>
      <c r="H33" s="68">
        <v>24.735867679973509</v>
      </c>
      <c r="I33" s="68">
        <v>28.850193902086701</v>
      </c>
      <c r="J33" s="68">
        <v>16.644378889268733</v>
      </c>
      <c r="K33" s="68">
        <v>4.9808990660487735</v>
      </c>
      <c r="L33" s="68">
        <v>15.837470648984389</v>
      </c>
      <c r="M33" s="68">
        <v>6.3206441437703447</v>
      </c>
      <c r="N33" s="68">
        <v>6.6001625615369512</v>
      </c>
      <c r="O33" s="68">
        <v>3.0802307533464464</v>
      </c>
      <c r="P33" s="68">
        <v>0</v>
      </c>
      <c r="Q33" s="68">
        <v>9.236809233975535</v>
      </c>
      <c r="R33" s="68">
        <v>14.53359996897049</v>
      </c>
      <c r="S33" s="68">
        <v>10.841307604390426</v>
      </c>
      <c r="T33" s="68">
        <v>4.0937995374493212</v>
      </c>
      <c r="U33" s="68">
        <v>5.949461331311106</v>
      </c>
      <c r="V33" s="68">
        <v>10.370942406011734</v>
      </c>
      <c r="W33" s="68">
        <v>11.121240121869233</v>
      </c>
      <c r="DA33" s="111" t="s">
        <v>659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tabColor theme="6" tint="0.79998168889431442"/>
    <pageSetUpPr fitToPage="1"/>
  </sheetPr>
  <dimension ref="A1:DA33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2" customHeight="1" x14ac:dyDescent="0.25"/>
  <cols>
    <col min="1" max="1" width="40.7109375" style="1" customWidth="1"/>
    <col min="2" max="23" width="10.7109375" style="1" customWidth="1"/>
    <col min="24" max="103" width="9.140625" style="1" hidden="1" customWidth="1"/>
    <col min="104" max="104" width="2.7109375" style="1" customWidth="1"/>
    <col min="105" max="105" width="10.7109375" style="118" customWidth="1"/>
    <col min="106" max="16384" width="9.140625" style="1"/>
  </cols>
  <sheetData>
    <row r="1" spans="1:105" ht="25.5" customHeight="1" x14ac:dyDescent="0.25">
      <c r="A1" s="28" t="s">
        <v>660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156</v>
      </c>
    </row>
    <row r="2" spans="1:105" s="2" customFormat="1" ht="12" customHeight="1" x14ac:dyDescent="0.25">
      <c r="DA2" s="7"/>
    </row>
    <row r="3" spans="1:105" ht="12.95" customHeight="1" x14ac:dyDescent="0.25">
      <c r="A3" s="124" t="s">
        <v>83</v>
      </c>
      <c r="B3" s="127"/>
      <c r="C3" s="127">
        <f>IF(SER_hh_tes_in!C3=0,"",SER_hh_tes_in!C3/SER_hh_fec_in!C3)</f>
        <v>0.85962475777601344</v>
      </c>
      <c r="D3" s="127">
        <f>IF(SER_hh_tes_in!D3=0,"",SER_hh_tes_in!D3/SER_hh_fec_in!D3)</f>
        <v>0.86351196318269874</v>
      </c>
      <c r="E3" s="127">
        <f>IF(SER_hh_tes_in!E3=0,"",SER_hh_tes_in!E3/SER_hh_fec_in!E3)</f>
        <v>1.026663030374577</v>
      </c>
      <c r="F3" s="127">
        <f>IF(SER_hh_tes_in!F3=0,"",SER_hh_tes_in!F3/SER_hh_fec_in!F3)</f>
        <v>0.98911132051190642</v>
      </c>
      <c r="G3" s="127">
        <f>IF(SER_hh_tes_in!G3=0,"",SER_hh_tes_in!G3/SER_hh_fec_in!G3)</f>
        <v>0.99157808642273559</v>
      </c>
      <c r="H3" s="127">
        <f>IF(SER_hh_tes_in!H3=0,"",SER_hh_tes_in!H3/SER_hh_fec_in!H3)</f>
        <v>0.88740297709772731</v>
      </c>
      <c r="I3" s="127">
        <f>IF(SER_hh_tes_in!I3=0,"",SER_hh_tes_in!I3/SER_hh_fec_in!I3)</f>
        <v>0.96366784987579235</v>
      </c>
      <c r="J3" s="127">
        <f>IF(SER_hh_tes_in!J3=0,"",SER_hh_tes_in!J3/SER_hh_fec_in!J3)</f>
        <v>0.92692214765367653</v>
      </c>
      <c r="K3" s="127">
        <f>IF(SER_hh_tes_in!K3=0,"",SER_hh_tes_in!K3/SER_hh_fec_in!K3)</f>
        <v>0.95515190269497741</v>
      </c>
      <c r="L3" s="127">
        <f>IF(SER_hh_tes_in!L3=0,"",SER_hh_tes_in!L3/SER_hh_fec_in!L3)</f>
        <v>0.9897907473785128</v>
      </c>
      <c r="M3" s="127">
        <f>IF(SER_hh_tes_in!M3=0,"",SER_hh_tes_in!M3/SER_hh_fec_in!M3)</f>
        <v>1.0045096428082567</v>
      </c>
      <c r="N3" s="127">
        <f>IF(SER_hh_tes_in!N3=0,"",SER_hh_tes_in!N3/SER_hh_fec_in!N3)</f>
        <v>0.99941427419369444</v>
      </c>
      <c r="O3" s="127">
        <f>IF(SER_hh_tes_in!O3=0,"",SER_hh_tes_in!O3/SER_hh_fec_in!O3)</f>
        <v>1.0186286410890997</v>
      </c>
      <c r="P3" s="127">
        <f>IF(SER_hh_tes_in!P3=0,"",SER_hh_tes_in!P3/SER_hh_fec_in!P3)</f>
        <v>1.0412834902875274</v>
      </c>
      <c r="Q3" s="127">
        <f>IF(SER_hh_tes_in!Q3=0,"",SER_hh_tes_in!Q3/SER_hh_fec_in!Q3)</f>
        <v>1.1224537668557011</v>
      </c>
      <c r="R3" s="127">
        <f>IF(SER_hh_tes_in!R3=0,"",SER_hh_tes_in!R3/SER_hh_fec_in!R3)</f>
        <v>1.1414720163466827</v>
      </c>
      <c r="S3" s="127">
        <f>IF(SER_hh_tes_in!S3=0,"",SER_hh_tes_in!S3/SER_hh_fec_in!S3)</f>
        <v>1.1848237725080013</v>
      </c>
      <c r="T3" s="127">
        <f>IF(SER_hh_tes_in!T3=0,"",SER_hh_tes_in!T3/SER_hh_fec_in!T3)</f>
        <v>1.2463966744583823</v>
      </c>
      <c r="U3" s="127">
        <f>IF(SER_hh_tes_in!U3=0,"",SER_hh_tes_in!U3/SER_hh_fec_in!U3)</f>
        <v>1.2831717897093786</v>
      </c>
      <c r="V3" s="127">
        <f>IF(SER_hh_tes_in!V3=0,"",SER_hh_tes_in!V3/SER_hh_fec_in!V3)</f>
        <v>1.275384332403567</v>
      </c>
      <c r="W3" s="127">
        <f>IF(SER_hh_tes_in!W3=0,"",SER_hh_tes_in!W3/SER_hh_fec_in!W3)</f>
        <v>1.2053723593276564</v>
      </c>
      <c r="DA3" s="162" t="s">
        <v>661</v>
      </c>
    </row>
    <row r="4" spans="1:105" ht="12.95" customHeight="1" x14ac:dyDescent="0.25">
      <c r="A4" s="130" t="s">
        <v>32</v>
      </c>
      <c r="B4" s="136"/>
      <c r="C4" s="136">
        <f>IF(SER_hh_tes_in!C4=0,"",SER_hh_tes_in!C4/SER_hh_fec_in!C4)</f>
        <v>0.6539045016099102</v>
      </c>
      <c r="D4" s="136">
        <f>IF(SER_hh_tes_in!D4=0,"",SER_hh_tes_in!D4/SER_hh_fec_in!D4)</f>
        <v>0.62787757201048988</v>
      </c>
      <c r="E4" s="136">
        <f>IF(SER_hh_tes_in!E4=0,"",SER_hh_tes_in!E4/SER_hh_fec_in!E4)</f>
        <v>0.84538119145752511</v>
      </c>
      <c r="F4" s="136">
        <f>IF(SER_hh_tes_in!F4=0,"",SER_hh_tes_in!F4/SER_hh_fec_in!F4)</f>
        <v>0.82430204692667675</v>
      </c>
      <c r="G4" s="136">
        <f>IF(SER_hh_tes_in!G4=0,"",SER_hh_tes_in!G4/SER_hh_fec_in!G4)</f>
        <v>0.78851700763984423</v>
      </c>
      <c r="H4" s="136">
        <f>IF(SER_hh_tes_in!H4=0,"",SER_hh_tes_in!H4/SER_hh_fec_in!H4)</f>
        <v>0.69445107793346106</v>
      </c>
      <c r="I4" s="136">
        <f>IF(SER_hh_tes_in!I4=0,"",SER_hh_tes_in!I4/SER_hh_fec_in!I4)</f>
        <v>0.70943926043478911</v>
      </c>
      <c r="J4" s="136">
        <f>IF(SER_hh_tes_in!J4=0,"",SER_hh_tes_in!J4/SER_hh_fec_in!J4)</f>
        <v>0.68908317648722217</v>
      </c>
      <c r="K4" s="136">
        <f>IF(SER_hh_tes_in!K4=0,"",SER_hh_tes_in!K4/SER_hh_fec_in!K4)</f>
        <v>0.69668068903220615</v>
      </c>
      <c r="L4" s="136">
        <f>IF(SER_hh_tes_in!L4=0,"",SER_hh_tes_in!L4/SER_hh_fec_in!L4)</f>
        <v>0.73726884596538178</v>
      </c>
      <c r="M4" s="136">
        <f>IF(SER_hh_tes_in!M4=0,"",SER_hh_tes_in!M4/SER_hh_fec_in!M4)</f>
        <v>0.71706986984332333</v>
      </c>
      <c r="N4" s="136">
        <f>IF(SER_hh_tes_in!N4=0,"",SER_hh_tes_in!N4/SER_hh_fec_in!N4)</f>
        <v>0.73601343810496256</v>
      </c>
      <c r="O4" s="136">
        <f>IF(SER_hh_tes_in!O4=0,"",SER_hh_tes_in!O4/SER_hh_fec_in!O4)</f>
        <v>0.76841501118908939</v>
      </c>
      <c r="P4" s="136">
        <f>IF(SER_hh_tes_in!P4=0,"",SER_hh_tes_in!P4/SER_hh_fec_in!P4)</f>
        <v>0.79478437892486242</v>
      </c>
      <c r="Q4" s="136">
        <f>IF(SER_hh_tes_in!Q4=0,"",SER_hh_tes_in!Q4/SER_hh_fec_in!Q4)</f>
        <v>0.82541881789460103</v>
      </c>
      <c r="R4" s="136">
        <f>IF(SER_hh_tes_in!R4=0,"",SER_hh_tes_in!R4/SER_hh_fec_in!R4)</f>
        <v>0.85481472987098173</v>
      </c>
      <c r="S4" s="136">
        <f>IF(SER_hh_tes_in!S4=0,"",SER_hh_tes_in!S4/SER_hh_fec_in!S4)</f>
        <v>0.88925026963351583</v>
      </c>
      <c r="T4" s="136">
        <f>IF(SER_hh_tes_in!T4=0,"",SER_hh_tes_in!T4/SER_hh_fec_in!T4)</f>
        <v>0.89677554700984818</v>
      </c>
      <c r="U4" s="136">
        <f>IF(SER_hh_tes_in!U4=0,"",SER_hh_tes_in!U4/SER_hh_fec_in!U4)</f>
        <v>0.92353556065082643</v>
      </c>
      <c r="V4" s="136">
        <f>IF(SER_hh_tes_in!V4=0,"",SER_hh_tes_in!V4/SER_hh_fec_in!V4)</f>
        <v>0.90233713208873756</v>
      </c>
      <c r="W4" s="136">
        <f>IF(SER_hh_tes_in!W4=0,"",SER_hh_tes_in!W4/SER_hh_fec_in!W4)</f>
        <v>0.86602032214311064</v>
      </c>
      <c r="DA4" s="163" t="s">
        <v>662</v>
      </c>
    </row>
    <row r="5" spans="1:105" ht="12" customHeight="1" x14ac:dyDescent="0.25">
      <c r="A5" s="132" t="s">
        <v>29</v>
      </c>
      <c r="B5" s="137"/>
      <c r="C5" s="137">
        <f>IF(SER_hh_tes_in!C5=0,"",SER_hh_tes_in!C5/SER_hh_fec_in!C5)</f>
        <v>0.67602280272165161</v>
      </c>
      <c r="D5" s="137" t="str">
        <f>IF(SER_hh_tes_in!D5=0,"",SER_hh_tes_in!D5/SER_hh_fec_in!D5)</f>
        <v/>
      </c>
      <c r="E5" s="137" t="str">
        <f>IF(SER_hh_tes_in!E5=0,"",SER_hh_tes_in!E5/SER_hh_fec_in!E5)</f>
        <v/>
      </c>
      <c r="F5" s="137" t="str">
        <f>IF(SER_hh_tes_in!F5=0,"",SER_hh_tes_in!F5/SER_hh_fec_in!F5)</f>
        <v/>
      </c>
      <c r="G5" s="137" t="str">
        <f>IF(SER_hh_tes_in!G5=0,"",SER_hh_tes_in!G5/SER_hh_fec_in!G5)</f>
        <v/>
      </c>
      <c r="H5" s="137" t="str">
        <f>IF(SER_hh_tes_in!H5=0,"",SER_hh_tes_in!H5/SER_hh_fec_in!H5)</f>
        <v/>
      </c>
      <c r="I5" s="137">
        <f>IF(SER_hh_tes_in!I5=0,"",SER_hh_tes_in!I5/SER_hh_fec_in!I5)</f>
        <v>0.71482318609912288</v>
      </c>
      <c r="J5" s="137" t="str">
        <f>IF(SER_hh_tes_in!J5=0,"",SER_hh_tes_in!J5/SER_hh_fec_in!J5)</f>
        <v/>
      </c>
      <c r="K5" s="137" t="str">
        <f>IF(SER_hh_tes_in!K5=0,"",SER_hh_tes_in!K5/SER_hh_fec_in!K5)</f>
        <v/>
      </c>
      <c r="L5" s="137" t="str">
        <f>IF(SER_hh_tes_in!L5=0,"",SER_hh_tes_in!L5/SER_hh_fec_in!L5)</f>
        <v/>
      </c>
      <c r="M5" s="137">
        <f>IF(SER_hh_tes_in!M5=0,"",SER_hh_tes_in!M5/SER_hh_fec_in!M5)</f>
        <v>0.73997095344666819</v>
      </c>
      <c r="N5" s="137">
        <f>IF(SER_hh_tes_in!N5=0,"",SER_hh_tes_in!N5/SER_hh_fec_in!N5)</f>
        <v>0.74552739563467785</v>
      </c>
      <c r="O5" s="137">
        <f>IF(SER_hh_tes_in!O5=0,"",SER_hh_tes_in!O5/SER_hh_fec_in!O5)</f>
        <v>0.75064455486954151</v>
      </c>
      <c r="P5" s="137" t="str">
        <f>IF(SER_hh_tes_in!P5=0,"",SER_hh_tes_in!P5/SER_hh_fec_in!P5)</f>
        <v/>
      </c>
      <c r="Q5" s="137">
        <f>IF(SER_hh_tes_in!Q5=0,"",SER_hh_tes_in!Q5/SER_hh_fec_in!Q5)</f>
        <v>0.76170851783155047</v>
      </c>
      <c r="R5" s="137" t="str">
        <f>IF(SER_hh_tes_in!R5=0,"",SER_hh_tes_in!R5/SER_hh_fec_in!R5)</f>
        <v/>
      </c>
      <c r="S5" s="137" t="str">
        <f>IF(SER_hh_tes_in!S5=0,"",SER_hh_tes_in!S5/SER_hh_fec_in!S5)</f>
        <v/>
      </c>
      <c r="T5" s="137" t="str">
        <f>IF(SER_hh_tes_in!T5=0,"",SER_hh_tes_in!T5/SER_hh_fec_in!T5)</f>
        <v/>
      </c>
      <c r="U5" s="137" t="str">
        <f>IF(SER_hh_tes_in!U5=0,"",SER_hh_tes_in!U5/SER_hh_fec_in!U5)</f>
        <v/>
      </c>
      <c r="V5" s="137" t="str">
        <f>IF(SER_hh_tes_in!V5=0,"",SER_hh_tes_in!V5/SER_hh_fec_in!V5)</f>
        <v/>
      </c>
      <c r="W5" s="137" t="str">
        <f>IF(SER_hh_tes_in!W5=0,"",SER_hh_tes_in!W5/SER_hh_fec_in!W5)</f>
        <v/>
      </c>
      <c r="DA5" s="164" t="s">
        <v>663</v>
      </c>
    </row>
    <row r="6" spans="1:105" ht="12" customHeight="1" x14ac:dyDescent="0.25">
      <c r="A6" s="132" t="s">
        <v>52</v>
      </c>
      <c r="B6" s="137"/>
      <c r="C6" s="137" t="str">
        <f>IF(SER_hh_tes_in!C6=0,"",SER_hh_tes_in!C6/SER_hh_fec_in!C6)</f>
        <v/>
      </c>
      <c r="D6" s="137" t="str">
        <f>IF(SER_hh_tes_in!D6=0,"",SER_hh_tes_in!D6/SER_hh_fec_in!D6)</f>
        <v/>
      </c>
      <c r="E6" s="137" t="str">
        <f>IF(SER_hh_tes_in!E6=0,"",SER_hh_tes_in!E6/SER_hh_fec_in!E6)</f>
        <v/>
      </c>
      <c r="F6" s="137" t="str">
        <f>IF(SER_hh_tes_in!F6=0,"",SER_hh_tes_in!F6/SER_hh_fec_in!F6)</f>
        <v/>
      </c>
      <c r="G6" s="137" t="str">
        <f>IF(SER_hh_tes_in!G6=0,"",SER_hh_tes_in!G6/SER_hh_fec_in!G6)</f>
        <v/>
      </c>
      <c r="H6" s="137" t="str">
        <f>IF(SER_hh_tes_in!H6=0,"",SER_hh_tes_in!H6/SER_hh_fec_in!H6)</f>
        <v/>
      </c>
      <c r="I6" s="137" t="str">
        <f>IF(SER_hh_tes_in!I6=0,"",SER_hh_tes_in!I6/SER_hh_fec_in!I6)</f>
        <v/>
      </c>
      <c r="J6" s="137" t="str">
        <f>IF(SER_hh_tes_in!J6=0,"",SER_hh_tes_in!J6/SER_hh_fec_in!J6)</f>
        <v/>
      </c>
      <c r="K6" s="137" t="str">
        <f>IF(SER_hh_tes_in!K6=0,"",SER_hh_tes_in!K6/SER_hh_fec_in!K6)</f>
        <v/>
      </c>
      <c r="L6" s="137" t="str">
        <f>IF(SER_hh_tes_in!L6=0,"",SER_hh_tes_in!L6/SER_hh_fec_in!L6)</f>
        <v/>
      </c>
      <c r="M6" s="137" t="str">
        <f>IF(SER_hh_tes_in!M6=0,"",SER_hh_tes_in!M6/SER_hh_fec_in!M6)</f>
        <v/>
      </c>
      <c r="N6" s="137" t="str">
        <f>IF(SER_hh_tes_in!N6=0,"",SER_hh_tes_in!N6/SER_hh_fec_in!N6)</f>
        <v/>
      </c>
      <c r="O6" s="137" t="str">
        <f>IF(SER_hh_tes_in!O6=0,"",SER_hh_tes_in!O6/SER_hh_fec_in!O6)</f>
        <v/>
      </c>
      <c r="P6" s="137" t="str">
        <f>IF(SER_hh_tes_in!P6=0,"",SER_hh_tes_in!P6/SER_hh_fec_in!P6)</f>
        <v/>
      </c>
      <c r="Q6" s="137" t="str">
        <f>IF(SER_hh_tes_in!Q6=0,"",SER_hh_tes_in!Q6/SER_hh_fec_in!Q6)</f>
        <v/>
      </c>
      <c r="R6" s="137" t="str">
        <f>IF(SER_hh_tes_in!R6=0,"",SER_hh_tes_in!R6/SER_hh_fec_in!R6)</f>
        <v/>
      </c>
      <c r="S6" s="137" t="str">
        <f>IF(SER_hh_tes_in!S6=0,"",SER_hh_tes_in!S6/SER_hh_fec_in!S6)</f>
        <v/>
      </c>
      <c r="T6" s="137" t="str">
        <f>IF(SER_hh_tes_in!T6=0,"",SER_hh_tes_in!T6/SER_hh_fec_in!T6)</f>
        <v/>
      </c>
      <c r="U6" s="137" t="str">
        <f>IF(SER_hh_tes_in!U6=0,"",SER_hh_tes_in!U6/SER_hh_fec_in!U6)</f>
        <v/>
      </c>
      <c r="V6" s="137" t="str">
        <f>IF(SER_hh_tes_in!V6=0,"",SER_hh_tes_in!V6/SER_hh_fec_in!V6)</f>
        <v/>
      </c>
      <c r="W6" s="137" t="str">
        <f>IF(SER_hh_tes_in!W6=0,"",SER_hh_tes_in!W6/SER_hh_fec_in!W6)</f>
        <v/>
      </c>
      <c r="DA6" s="164" t="s">
        <v>664</v>
      </c>
    </row>
    <row r="7" spans="1:105" ht="12" customHeight="1" x14ac:dyDescent="0.25">
      <c r="A7" s="132" t="s">
        <v>168</v>
      </c>
      <c r="B7" s="137"/>
      <c r="C7" s="137">
        <f>IF(SER_hh_tes_in!C7=0,"",SER_hh_tes_in!C7/SER_hh_fec_in!C7)</f>
        <v>0.58258841889477575</v>
      </c>
      <c r="D7" s="137">
        <f>IF(SER_hh_tes_in!D7=0,"",SER_hh_tes_in!D7/SER_hh_fec_in!D7)</f>
        <v>0.58814703710282579</v>
      </c>
      <c r="E7" s="137" t="str">
        <f>IF(SER_hh_tes_in!E7=0,"",SER_hh_tes_in!E7/SER_hh_fec_in!E7)</f>
        <v/>
      </c>
      <c r="F7" s="137" t="str">
        <f>IF(SER_hh_tes_in!F7=0,"",SER_hh_tes_in!F7/SER_hh_fec_in!F7)</f>
        <v/>
      </c>
      <c r="G7" s="137" t="str">
        <f>IF(SER_hh_tes_in!G7=0,"",SER_hh_tes_in!G7/SER_hh_fec_in!G7)</f>
        <v/>
      </c>
      <c r="H7" s="137">
        <f>IF(SER_hh_tes_in!H7=0,"",SER_hh_tes_in!H7/SER_hh_fec_in!H7)</f>
        <v>0.61156324629756731</v>
      </c>
      <c r="I7" s="137">
        <f>IF(SER_hh_tes_in!I7=0,"",SER_hh_tes_in!I7/SER_hh_fec_in!I7)</f>
        <v>0.61777892681868762</v>
      </c>
      <c r="J7" s="137">
        <f>IF(SER_hh_tes_in!J7=0,"",SER_hh_tes_in!J7/SER_hh_fec_in!J7)</f>
        <v>0.62436195996108501</v>
      </c>
      <c r="K7" s="137">
        <f>IF(SER_hh_tes_in!K7=0,"",SER_hh_tes_in!K7/SER_hh_fec_in!K7)</f>
        <v>0.63146376934756165</v>
      </c>
      <c r="L7" s="137">
        <f>IF(SER_hh_tes_in!L7=0,"",SER_hh_tes_in!L7/SER_hh_fec_in!L7)</f>
        <v>0.639112021501132</v>
      </c>
      <c r="M7" s="137">
        <f>IF(SER_hh_tes_in!M7=0,"",SER_hh_tes_in!M7/SER_hh_fec_in!M7)</f>
        <v>0.65137224703506835</v>
      </c>
      <c r="N7" s="137">
        <f>IF(SER_hh_tes_in!N7=0,"",SER_hh_tes_in!N7/SER_hh_fec_in!N7)</f>
        <v>0.66942987227220452</v>
      </c>
      <c r="O7" s="137">
        <f>IF(SER_hh_tes_in!O7=0,"",SER_hh_tes_in!O7/SER_hh_fec_in!O7)</f>
        <v>0.69395576186252672</v>
      </c>
      <c r="P7" s="137">
        <f>IF(SER_hh_tes_in!P7=0,"",SER_hh_tes_in!P7/SER_hh_fec_in!P7)</f>
        <v>0.72207131994153695</v>
      </c>
      <c r="Q7" s="137">
        <f>IF(SER_hh_tes_in!Q7=0,"",SER_hh_tes_in!Q7/SER_hh_fec_in!Q7)</f>
        <v>0.74533986178249345</v>
      </c>
      <c r="R7" s="137">
        <f>IF(SER_hh_tes_in!R7=0,"",SER_hh_tes_in!R7/SER_hh_fec_in!R7)</f>
        <v>0.75672117277316753</v>
      </c>
      <c r="S7" s="137" t="str">
        <f>IF(SER_hh_tes_in!S7=0,"",SER_hh_tes_in!S7/SER_hh_fec_in!S7)</f>
        <v/>
      </c>
      <c r="T7" s="137" t="str">
        <f>IF(SER_hh_tes_in!T7=0,"",SER_hh_tes_in!T7/SER_hh_fec_in!T7)</f>
        <v/>
      </c>
      <c r="U7" s="137" t="str">
        <f>IF(SER_hh_tes_in!U7=0,"",SER_hh_tes_in!U7/SER_hh_fec_in!U7)</f>
        <v/>
      </c>
      <c r="V7" s="137" t="str">
        <f>IF(SER_hh_tes_in!V7=0,"",SER_hh_tes_in!V7/SER_hh_fec_in!V7)</f>
        <v/>
      </c>
      <c r="W7" s="137">
        <f>IF(SER_hh_tes_in!W7=0,"",SER_hh_tes_in!W7/SER_hh_fec_in!W7)</f>
        <v>0.78211419033471996</v>
      </c>
      <c r="DA7" s="164" t="s">
        <v>665</v>
      </c>
    </row>
    <row r="8" spans="1:105" ht="12" customHeight="1" x14ac:dyDescent="0.25">
      <c r="A8" s="132" t="s">
        <v>73</v>
      </c>
      <c r="B8" s="137"/>
      <c r="C8" s="137">
        <f>IF(SER_hh_tes_in!C8=0,"",SER_hh_tes_in!C8/SER_hh_fec_in!C8)</f>
        <v>1.4876103873091346</v>
      </c>
      <c r="D8" s="137">
        <f>IF(SER_hh_tes_in!D8=0,"",SER_hh_tes_in!D8/SER_hh_fec_in!D8)</f>
        <v>1.537761800021771</v>
      </c>
      <c r="E8" s="137">
        <f>IF(SER_hh_tes_in!E8=0,"",SER_hh_tes_in!E8/SER_hh_fec_in!E8)</f>
        <v>1.5892251812376563</v>
      </c>
      <c r="F8" s="137">
        <f>IF(SER_hh_tes_in!F8=0,"",SER_hh_tes_in!F8/SER_hh_fec_in!F8)</f>
        <v>1.6417645134461736</v>
      </c>
      <c r="G8" s="137">
        <f>IF(SER_hh_tes_in!G8=0,"",SER_hh_tes_in!G8/SER_hh_fec_in!G8)</f>
        <v>1.6955696635296167</v>
      </c>
      <c r="H8" s="137">
        <f>IF(SER_hh_tes_in!H8=0,"",SER_hh_tes_in!H8/SER_hh_fec_in!H8)</f>
        <v>1.7506014078637411</v>
      </c>
      <c r="I8" s="137">
        <f>IF(SER_hh_tes_in!I8=0,"",SER_hh_tes_in!I8/SER_hh_fec_in!I8)</f>
        <v>1.8068921163381164</v>
      </c>
      <c r="J8" s="137">
        <f>IF(SER_hh_tes_in!J8=0,"",SER_hh_tes_in!J8/SER_hh_fec_in!J8)</f>
        <v>1.8646134600004192</v>
      </c>
      <c r="K8" s="137">
        <f>IF(SER_hh_tes_in!K8=0,"",SER_hh_tes_in!K8/SER_hh_fec_in!K8)</f>
        <v>1.9238957279529476</v>
      </c>
      <c r="L8" s="137">
        <f>IF(SER_hh_tes_in!L8=0,"",SER_hh_tes_in!L8/SER_hh_fec_in!L8)</f>
        <v>1.9847433862559529</v>
      </c>
      <c r="M8" s="137">
        <f>IF(SER_hh_tes_in!M8=0,"",SER_hh_tes_in!M8/SER_hh_fec_in!M8)</f>
        <v>2.0520149344469627</v>
      </c>
      <c r="N8" s="137">
        <f>IF(SER_hh_tes_in!N8=0,"",SER_hh_tes_in!N8/SER_hh_fec_in!N8)</f>
        <v>2.1270026046667447</v>
      </c>
      <c r="O8" s="137">
        <f>IF(SER_hh_tes_in!O8=0,"",SER_hh_tes_in!O8/SER_hh_fec_in!O8)</f>
        <v>2.2091290652862461</v>
      </c>
      <c r="P8" s="137">
        <f>IF(SER_hh_tes_in!P8=0,"",SER_hh_tes_in!P8/SER_hh_fec_in!P8)</f>
        <v>2.2920932258023385</v>
      </c>
      <c r="Q8" s="137">
        <f>IF(SER_hh_tes_in!Q8=0,"",SER_hh_tes_in!Q8/SER_hh_fec_in!Q8)</f>
        <v>2.3602500534917215</v>
      </c>
      <c r="R8" s="137">
        <f>IF(SER_hh_tes_in!R8=0,"",SER_hh_tes_in!R8/SER_hh_fec_in!R8)</f>
        <v>2.4000101799657392</v>
      </c>
      <c r="S8" s="137">
        <f>IF(SER_hh_tes_in!S8=0,"",SER_hh_tes_in!S8/SER_hh_fec_in!S8)</f>
        <v>2.4255805909179031</v>
      </c>
      <c r="T8" s="137">
        <f>IF(SER_hh_tes_in!T8=0,"",SER_hh_tes_in!T8/SER_hh_fec_in!T8)</f>
        <v>2.4423323817417839</v>
      </c>
      <c r="U8" s="137">
        <f>IF(SER_hh_tes_in!U8=0,"",SER_hh_tes_in!U8/SER_hh_fec_in!U8)</f>
        <v>2.4557307560887898</v>
      </c>
      <c r="V8" s="137">
        <f>IF(SER_hh_tes_in!V8=0,"",SER_hh_tes_in!V8/SER_hh_fec_in!V8)</f>
        <v>2.4713955707298294</v>
      </c>
      <c r="W8" s="137" t="str">
        <f>IF(SER_hh_tes_in!W8=0,"",SER_hh_tes_in!W8/SER_hh_fec_in!W8)</f>
        <v/>
      </c>
      <c r="DA8" s="164" t="s">
        <v>666</v>
      </c>
    </row>
    <row r="9" spans="1:105" ht="12" customHeight="1" x14ac:dyDescent="0.25">
      <c r="A9" s="132" t="s">
        <v>78</v>
      </c>
      <c r="B9" s="137"/>
      <c r="C9" s="137">
        <f>IF(SER_hh_tes_in!C9=0,"",SER_hh_tes_in!C9/SER_hh_fec_in!C9)</f>
        <v>0.66751606096958982</v>
      </c>
      <c r="D9" s="137" t="str">
        <f>IF(SER_hh_tes_in!D9=0,"",SER_hh_tes_in!D9/SER_hh_fec_in!D9)</f>
        <v/>
      </c>
      <c r="E9" s="137" t="str">
        <f>IF(SER_hh_tes_in!E9=0,"",SER_hh_tes_in!E9/SER_hh_fec_in!E9)</f>
        <v/>
      </c>
      <c r="F9" s="137" t="str">
        <f>IF(SER_hh_tes_in!F9=0,"",SER_hh_tes_in!F9/SER_hh_fec_in!F9)</f>
        <v/>
      </c>
      <c r="G9" s="137">
        <f>IF(SER_hh_tes_in!G9=0,"",SER_hh_tes_in!G9/SER_hh_fec_in!G9)</f>
        <v>0.70309942977389317</v>
      </c>
      <c r="H9" s="137">
        <f>IF(SER_hh_tes_in!H9=0,"",SER_hh_tes_in!H9/SER_hh_fec_in!H9)</f>
        <v>0.71191871408003826</v>
      </c>
      <c r="I9" s="137">
        <f>IF(SER_hh_tes_in!I9=0,"",SER_hh_tes_in!I9/SER_hh_fec_in!I9)</f>
        <v>0.72074724815704072</v>
      </c>
      <c r="J9" s="137">
        <f>IF(SER_hh_tes_in!J9=0,"",SER_hh_tes_in!J9/SER_hh_fec_in!J9)</f>
        <v>0.7296925842902644</v>
      </c>
      <c r="K9" s="137">
        <f>IF(SER_hh_tes_in!K9=0,"",SER_hh_tes_in!K9/SER_hh_fec_in!K9)</f>
        <v>0.73884753786910995</v>
      </c>
      <c r="L9" s="137">
        <f>IF(SER_hh_tes_in!L9=0,"",SER_hh_tes_in!L9/SER_hh_fec_in!L9)</f>
        <v>0.7482393369420054</v>
      </c>
      <c r="M9" s="137">
        <f>IF(SER_hh_tes_in!M9=0,"",SER_hh_tes_in!M9/SER_hh_fec_in!M9)</f>
        <v>0.76024434031653065</v>
      </c>
      <c r="N9" s="137">
        <f>IF(SER_hh_tes_in!N9=0,"",SER_hh_tes_in!N9/SER_hh_fec_in!N9)</f>
        <v>0.77564937178557369</v>
      </c>
      <c r="O9" s="137">
        <f>IF(SER_hh_tes_in!O9=0,"",SER_hh_tes_in!O9/SER_hh_fec_in!O9)</f>
        <v>0.79490926708772092</v>
      </c>
      <c r="P9" s="137">
        <f>IF(SER_hh_tes_in!P9=0,"",SER_hh_tes_in!P9/SER_hh_fec_in!P9)</f>
        <v>0.81629956162667994</v>
      </c>
      <c r="Q9" s="137">
        <f>IF(SER_hh_tes_in!Q9=0,"",SER_hh_tes_in!Q9/SER_hh_fec_in!Q9)</f>
        <v>0.83443723927028091</v>
      </c>
      <c r="R9" s="137">
        <f>IF(SER_hh_tes_in!R9=0,"",SER_hh_tes_in!R9/SER_hh_fec_in!R9)</f>
        <v>0.84474617258705398</v>
      </c>
      <c r="S9" s="137">
        <f>IF(SER_hh_tes_in!S9=0,"",SER_hh_tes_in!S9/SER_hh_fec_in!S9)</f>
        <v>0.85270408600361747</v>
      </c>
      <c r="T9" s="137">
        <f>IF(SER_hh_tes_in!T9=0,"",SER_hh_tes_in!T9/SER_hh_fec_in!T9)</f>
        <v>0.85904565641477104</v>
      </c>
      <c r="U9" s="137">
        <f>IF(SER_hh_tes_in!U9=0,"",SER_hh_tes_in!U9/SER_hh_fec_in!U9)</f>
        <v>0.86432589594528753</v>
      </c>
      <c r="V9" s="137">
        <f>IF(SER_hh_tes_in!V9=0,"",SER_hh_tes_in!V9/SER_hh_fec_in!V9)</f>
        <v>0.86890983773447061</v>
      </c>
      <c r="W9" s="137">
        <f>IF(SER_hh_tes_in!W9=0,"",SER_hh_tes_in!W9/SER_hh_fec_in!W9)</f>
        <v>0.87208116137530867</v>
      </c>
      <c r="DA9" s="164" t="s">
        <v>667</v>
      </c>
    </row>
    <row r="10" spans="1:105" ht="12" customHeight="1" x14ac:dyDescent="0.25">
      <c r="A10" s="132" t="s">
        <v>128</v>
      </c>
      <c r="B10" s="137"/>
      <c r="C10" s="137" t="str">
        <f>IF(SER_hh_tes_in!C10=0,"",SER_hh_tes_in!C10/SER_hh_fec_in!C10)</f>
        <v/>
      </c>
      <c r="D10" s="137" t="str">
        <f>IF(SER_hh_tes_in!D10=0,"",SER_hh_tes_in!D10/SER_hh_fec_in!D10)</f>
        <v/>
      </c>
      <c r="E10" s="137">
        <f>IF(SER_hh_tes_in!E10=0,"",SER_hh_tes_in!E10/SER_hh_fec_in!E10)</f>
        <v>0.69351311092643098</v>
      </c>
      <c r="F10" s="137">
        <f>IF(SER_hh_tes_in!F10=0,"",SER_hh_tes_in!F10/SER_hh_fec_in!F10)</f>
        <v>0.70571999158053322</v>
      </c>
      <c r="G10" s="137">
        <f>IF(SER_hh_tes_in!G10=0,"",SER_hh_tes_in!G10/SER_hh_fec_in!G10)</f>
        <v>0.71801765703079345</v>
      </c>
      <c r="H10" s="137">
        <f>IF(SER_hh_tes_in!H10=0,"",SER_hh_tes_in!H10/SER_hh_fec_in!H10)</f>
        <v>0.73039232618256678</v>
      </c>
      <c r="I10" s="137">
        <f>IF(SER_hh_tes_in!I10=0,"",SER_hh_tes_in!I10/SER_hh_fec_in!I10)</f>
        <v>0.74282587787388277</v>
      </c>
      <c r="J10" s="137">
        <f>IF(SER_hh_tes_in!J10=0,"",SER_hh_tes_in!J10/SER_hh_fec_in!J10)</f>
        <v>0.75527924009353842</v>
      </c>
      <c r="K10" s="137">
        <f>IF(SER_hh_tes_in!K10=0,"",SER_hh_tes_in!K10/SER_hh_fec_in!K10)</f>
        <v>0.76770072718176408</v>
      </c>
      <c r="L10" s="137">
        <f>IF(SER_hh_tes_in!L10=0,"",SER_hh_tes_in!L10/SER_hh_fec_in!L10)</f>
        <v>0.78004446506329228</v>
      </c>
      <c r="M10" s="137">
        <f>IF(SER_hh_tes_in!M10=0,"",SER_hh_tes_in!M10/SER_hh_fec_in!M10)</f>
        <v>0.79141255854234083</v>
      </c>
      <c r="N10" s="137">
        <f>IF(SER_hh_tes_in!N10=0,"",SER_hh_tes_in!N10/SER_hh_fec_in!N10)</f>
        <v>0.80132299687509101</v>
      </c>
      <c r="O10" s="137">
        <f>IF(SER_hh_tes_in!O10=0,"",SER_hh_tes_in!O10/SER_hh_fec_in!O10)</f>
        <v>0.80951502098040873</v>
      </c>
      <c r="P10" s="137">
        <f>IF(SER_hh_tes_in!P10=0,"",SER_hh_tes_in!P10/SER_hh_fec_in!P10)</f>
        <v>0.81669048308353343</v>
      </c>
      <c r="Q10" s="137">
        <f>IF(SER_hh_tes_in!Q10=0,"",SER_hh_tes_in!Q10/SER_hh_fec_in!Q10)</f>
        <v>0.8252330283099073</v>
      </c>
      <c r="R10" s="137">
        <f>IF(SER_hh_tes_in!R10=0,"",SER_hh_tes_in!R10/SER_hh_fec_in!R10)</f>
        <v>0.8378287414953558</v>
      </c>
      <c r="S10" s="137">
        <f>IF(SER_hh_tes_in!S10=0,"",SER_hh_tes_in!S10/SER_hh_fec_in!S10)</f>
        <v>0.85194565381441323</v>
      </c>
      <c r="T10" s="137">
        <f>IF(SER_hh_tes_in!T10=0,"",SER_hh_tes_in!T10/SER_hh_fec_in!T10)</f>
        <v>0.86613104104790861</v>
      </c>
      <c r="U10" s="137">
        <f>IF(SER_hh_tes_in!U10=0,"",SER_hh_tes_in!U10/SER_hh_fec_in!U10)</f>
        <v>0.87919768958555844</v>
      </c>
      <c r="V10" s="137">
        <f>IF(SER_hh_tes_in!V10=0,"",SER_hh_tes_in!V10/SER_hh_fec_in!V10)</f>
        <v>0.89015050156830333</v>
      </c>
      <c r="W10" s="137">
        <f>IF(SER_hh_tes_in!W10=0,"",SER_hh_tes_in!W10/SER_hh_fec_in!W10)</f>
        <v>0.89896052231535584</v>
      </c>
      <c r="DA10" s="164" t="s">
        <v>668</v>
      </c>
    </row>
    <row r="11" spans="1:105" ht="12" customHeight="1" x14ac:dyDescent="0.25">
      <c r="A11" s="132" t="s">
        <v>25</v>
      </c>
      <c r="B11" s="137"/>
      <c r="C11" s="137" t="str">
        <f>IF(SER_hh_tes_in!C11=0,"",SER_hh_tes_in!C11/SER_hh_fec_in!C11)</f>
        <v/>
      </c>
      <c r="D11" s="137" t="str">
        <f>IF(SER_hh_tes_in!D11=0,"",SER_hh_tes_in!D11/SER_hh_fec_in!D11)</f>
        <v/>
      </c>
      <c r="E11" s="137">
        <f>IF(SER_hh_tes_in!E11=0,"",SER_hh_tes_in!E11/SER_hh_fec_in!E11)</f>
        <v>0.87215448858413869</v>
      </c>
      <c r="F11" s="137">
        <f>IF(SER_hh_tes_in!F11=0,"",SER_hh_tes_in!F11/SER_hh_fec_in!F11)</f>
        <v>0.87695526437721949</v>
      </c>
      <c r="G11" s="137">
        <f>IF(SER_hh_tes_in!G11=0,"",SER_hh_tes_in!G11/SER_hh_fec_in!G11)</f>
        <v>0.88175671319568361</v>
      </c>
      <c r="H11" s="137">
        <f>IF(SER_hh_tes_in!H11=0,"",SER_hh_tes_in!H11/SER_hh_fec_in!H11)</f>
        <v>0.88655876486626839</v>
      </c>
      <c r="I11" s="137">
        <f>IF(SER_hh_tes_in!I11=0,"",SER_hh_tes_in!I11/SER_hh_fec_in!I11)</f>
        <v>0.89136156066750838</v>
      </c>
      <c r="J11" s="137" t="str">
        <f>IF(SER_hh_tes_in!J11=0,"",SER_hh_tes_in!J11/SER_hh_fec_in!J11)</f>
        <v/>
      </c>
      <c r="K11" s="137">
        <f>IF(SER_hh_tes_in!K11=0,"",SER_hh_tes_in!K11/SER_hh_fec_in!K11)</f>
        <v>0.90097161307209261</v>
      </c>
      <c r="L11" s="137">
        <f>IF(SER_hh_tes_in!L11=0,"",SER_hh_tes_in!L11/SER_hh_fec_in!L11)</f>
        <v>0.90577949343905073</v>
      </c>
      <c r="M11" s="137">
        <f>IF(SER_hh_tes_in!M11=0,"",SER_hh_tes_in!M11/SER_hh_fec_in!M11)</f>
        <v>0.91063875181798171</v>
      </c>
      <c r="N11" s="137">
        <f>IF(SER_hh_tes_in!N11=0,"",SER_hh_tes_in!N11/SER_hh_fec_in!N11)</f>
        <v>0.91556787516776372</v>
      </c>
      <c r="O11" s="137">
        <f>IF(SER_hh_tes_in!O11=0,"",SER_hh_tes_in!O11/SER_hh_fec_in!O11)</f>
        <v>0.92054441921644237</v>
      </c>
      <c r="P11" s="137">
        <f>IF(SER_hh_tes_in!P11=0,"",SER_hh_tes_in!P11/SER_hh_fec_in!P11)</f>
        <v>0.92546436079000782</v>
      </c>
      <c r="Q11" s="137">
        <f>IF(SER_hh_tes_in!Q11=0,"",SER_hh_tes_in!Q11/SER_hh_fec_in!Q11)</f>
        <v>0.93003831366213507</v>
      </c>
      <c r="R11" s="137">
        <f>IF(SER_hh_tes_in!R11=0,"",SER_hh_tes_in!R11/SER_hh_fec_in!R11)</f>
        <v>0.93402879215100532</v>
      </c>
      <c r="S11" s="137">
        <f>IF(SER_hh_tes_in!S11=0,"",SER_hh_tes_in!S11/SER_hh_fec_in!S11)</f>
        <v>0.93770353426502406</v>
      </c>
      <c r="T11" s="137">
        <f>IF(SER_hh_tes_in!T11=0,"",SER_hh_tes_in!T11/SER_hh_fec_in!T11)</f>
        <v>0.94112698268079997</v>
      </c>
      <c r="U11" s="137">
        <f>IF(SER_hh_tes_in!U11=0,"",SER_hh_tes_in!U11/SER_hh_fec_in!U11)</f>
        <v>0.94436358007495347</v>
      </c>
      <c r="V11" s="137">
        <f>IF(SER_hh_tes_in!V11=0,"",SER_hh_tes_in!V11/SER_hh_fec_in!V11)</f>
        <v>0.9474777691240992</v>
      </c>
      <c r="W11" s="137" t="str">
        <f>IF(SER_hh_tes_in!W11=0,"",SER_hh_tes_in!W11/SER_hh_fec_in!W11)</f>
        <v/>
      </c>
      <c r="DA11" s="164" t="s">
        <v>669</v>
      </c>
    </row>
    <row r="12" spans="1:105" ht="12" customHeight="1" x14ac:dyDescent="0.25">
      <c r="A12" s="132" t="s">
        <v>169</v>
      </c>
      <c r="B12" s="137"/>
      <c r="C12" s="137" t="str">
        <f>IF(SER_hh_tes_in!C12=0,"",SER_hh_tes_in!C12/SER_hh_fec_in!C12)</f>
        <v/>
      </c>
      <c r="D12" s="137" t="str">
        <f>IF(SER_hh_tes_in!D12=0,"",SER_hh_tes_in!D12/SER_hh_fec_in!D12)</f>
        <v/>
      </c>
      <c r="E12" s="137">
        <f>IF(SER_hh_tes_in!E12=0,"",SER_hh_tes_in!E12/SER_hh_fec_in!E12)</f>
        <v>0.87786579009646515</v>
      </c>
      <c r="F12" s="137">
        <f>IF(SER_hh_tes_in!F12=0,"",SER_hh_tes_in!F12/SER_hh_fec_in!F12)</f>
        <v>0.87986965525140115</v>
      </c>
      <c r="G12" s="137">
        <f>IF(SER_hh_tes_in!G12=0,"",SER_hh_tes_in!G12/SER_hh_fec_in!G12)</f>
        <v>0.88192185953512781</v>
      </c>
      <c r="H12" s="137" t="str">
        <f>IF(SER_hh_tes_in!H12=0,"",SER_hh_tes_in!H12/SER_hh_fec_in!H12)</f>
        <v/>
      </c>
      <c r="I12" s="137">
        <f>IF(SER_hh_tes_in!I12=0,"",SER_hh_tes_in!I12/SER_hh_fec_in!I12)</f>
        <v>0.88616631233045851</v>
      </c>
      <c r="J12" s="137">
        <f>IF(SER_hh_tes_in!J12=0,"",SER_hh_tes_in!J12/SER_hh_fec_in!J12)</f>
        <v>0.88841027722137433</v>
      </c>
      <c r="K12" s="137">
        <f>IF(SER_hh_tes_in!K12=0,"",SER_hh_tes_in!K12/SER_hh_fec_in!K12)</f>
        <v>0.89078460231102541</v>
      </c>
      <c r="L12" s="137">
        <f>IF(SER_hh_tes_in!L12=0,"",SER_hh_tes_in!L12/SER_hh_fec_in!L12)</f>
        <v>0.8932987437796307</v>
      </c>
      <c r="M12" s="137" t="str">
        <f>IF(SER_hh_tes_in!M12=0,"",SER_hh_tes_in!M12/SER_hh_fec_in!M12)</f>
        <v/>
      </c>
      <c r="N12" s="137" t="str">
        <f>IF(SER_hh_tes_in!N12=0,"",SER_hh_tes_in!N12/SER_hh_fec_in!N12)</f>
        <v/>
      </c>
      <c r="O12" s="137" t="str">
        <f>IF(SER_hh_tes_in!O12=0,"",SER_hh_tes_in!O12/SER_hh_fec_in!O12)</f>
        <v/>
      </c>
      <c r="P12" s="137" t="str">
        <f>IF(SER_hh_tes_in!P12=0,"",SER_hh_tes_in!P12/SER_hh_fec_in!P12)</f>
        <v/>
      </c>
      <c r="Q12" s="137" t="str">
        <f>IF(SER_hh_tes_in!Q12=0,"",SER_hh_tes_in!Q12/SER_hh_fec_in!Q12)</f>
        <v/>
      </c>
      <c r="R12" s="137" t="str">
        <f>IF(SER_hh_tes_in!R12=0,"",SER_hh_tes_in!R12/SER_hh_fec_in!R12)</f>
        <v/>
      </c>
      <c r="S12" s="137">
        <f>IF(SER_hh_tes_in!S12=0,"",SER_hh_tes_in!S12/SER_hh_fec_in!S12)</f>
        <v>0.93188245361711208</v>
      </c>
      <c r="T12" s="137">
        <f>IF(SER_hh_tes_in!T12=0,"",SER_hh_tes_in!T12/SER_hh_fec_in!T12)</f>
        <v>0.93676366112602827</v>
      </c>
      <c r="U12" s="137">
        <f>IF(SER_hh_tes_in!U12=0,"",SER_hh_tes_in!U12/SER_hh_fec_in!U12)</f>
        <v>0.94143610376180387</v>
      </c>
      <c r="V12" s="137">
        <f>IF(SER_hh_tes_in!V12=0,"",SER_hh_tes_in!V12/SER_hh_fec_in!V12)</f>
        <v>0.94586599823688877</v>
      </c>
      <c r="W12" s="137">
        <f>IF(SER_hh_tes_in!W12=0,"",SER_hh_tes_in!W12/SER_hh_fec_in!W12)</f>
        <v>0.94994678488916851</v>
      </c>
      <c r="DA12" s="164" t="s">
        <v>670</v>
      </c>
    </row>
    <row r="13" spans="1:105" ht="12" customHeight="1" x14ac:dyDescent="0.25">
      <c r="A13" s="132" t="s">
        <v>77</v>
      </c>
      <c r="B13" s="137"/>
      <c r="C13" s="137">
        <f>IF(SER_hh_tes_in!C13=0,"",SER_hh_tes_in!C13/SER_hh_fec_in!C13)</f>
        <v>2.0488431566764138</v>
      </c>
      <c r="D13" s="137">
        <f>IF(SER_hh_tes_in!D13=0,"",SER_hh_tes_in!D13/SER_hh_fec_in!D13)</f>
        <v>2.1225375072732797</v>
      </c>
      <c r="E13" s="137">
        <f>IF(SER_hh_tes_in!E13=0,"",SER_hh_tes_in!E13/SER_hh_fec_in!E13)</f>
        <v>2.1983424763539596</v>
      </c>
      <c r="F13" s="137">
        <f>IF(SER_hh_tes_in!F13=0,"",SER_hh_tes_in!F13/SER_hh_fec_in!F13)</f>
        <v>2.2759429542463221</v>
      </c>
      <c r="G13" s="137">
        <f>IF(SER_hh_tes_in!G13=0,"",SER_hh_tes_in!G13/SER_hh_fec_in!G13)</f>
        <v>2.3556007305778435</v>
      </c>
      <c r="H13" s="137">
        <f>IF(SER_hh_tes_in!H13=0,"",SER_hh_tes_in!H13/SER_hh_fec_in!H13)</f>
        <v>2.4372664082914954</v>
      </c>
      <c r="I13" s="137">
        <f>IF(SER_hh_tes_in!I13=0,"",SER_hh_tes_in!I13/SER_hh_fec_in!I13)</f>
        <v>2.5209864131068271</v>
      </c>
      <c r="J13" s="137">
        <f>IF(SER_hh_tes_in!J13=0,"",SER_hh_tes_in!J13/SER_hh_fec_in!J13)</f>
        <v>2.6069912011268239</v>
      </c>
      <c r="K13" s="137">
        <f>IF(SER_hh_tes_in!K13=0,"",SER_hh_tes_in!K13/SER_hh_fec_in!K13)</f>
        <v>2.6954513275076466</v>
      </c>
      <c r="L13" s="137">
        <f>IF(SER_hh_tes_in!L13=0,"",SER_hh_tes_in!L13/SER_hh_fec_in!L13)</f>
        <v>2.7863664281454978</v>
      </c>
      <c r="M13" s="137">
        <f>IF(SER_hh_tes_in!M13=0,"",SER_hh_tes_in!M13/SER_hh_fec_in!M13)</f>
        <v>2.8863347442932437</v>
      </c>
      <c r="N13" s="137">
        <f>IF(SER_hh_tes_in!N13=0,"",SER_hh_tes_in!N13/SER_hh_fec_in!N13)</f>
        <v>2.9970324377308071</v>
      </c>
      <c r="O13" s="137">
        <f>IF(SER_hh_tes_in!O13=0,"",SER_hh_tes_in!O13/SER_hh_fec_in!O13)</f>
        <v>3.117340950636903</v>
      </c>
      <c r="P13" s="137">
        <f>IF(SER_hh_tes_in!P13=0,"",SER_hh_tes_in!P13/SER_hh_fec_in!P13)</f>
        <v>3.2381006220165478</v>
      </c>
      <c r="Q13" s="137">
        <f>IF(SER_hh_tes_in!Q13=0,"",SER_hh_tes_in!Q13/SER_hh_fec_in!Q13)</f>
        <v>3.3370918312867062</v>
      </c>
      <c r="R13" s="137">
        <f>IF(SER_hh_tes_in!R13=0,"",SER_hh_tes_in!R13/SER_hh_fec_in!R13)</f>
        <v>3.3949729137770293</v>
      </c>
      <c r="S13" s="137">
        <f>IF(SER_hh_tes_in!S13=0,"",SER_hh_tes_in!S13/SER_hh_fec_in!S13)</f>
        <v>3.4316093672326535</v>
      </c>
      <c r="T13" s="137">
        <f>IF(SER_hh_tes_in!T13=0,"",SER_hh_tes_in!T13/SER_hh_fec_in!T13)</f>
        <v>3.4551067415545664</v>
      </c>
      <c r="U13" s="137">
        <f>IF(SER_hh_tes_in!U13=0,"",SER_hh_tes_in!U13/SER_hh_fec_in!U13)</f>
        <v>3.4738074287093781</v>
      </c>
      <c r="V13" s="137">
        <f>IF(SER_hh_tes_in!V13=0,"",SER_hh_tes_in!V13/SER_hh_fec_in!V13)</f>
        <v>3.4963815123010122</v>
      </c>
      <c r="W13" s="137" t="str">
        <f>IF(SER_hh_tes_in!W13=0,"",SER_hh_tes_in!W13/SER_hh_fec_in!W13)</f>
        <v/>
      </c>
      <c r="DA13" s="164" t="s">
        <v>671</v>
      </c>
    </row>
    <row r="14" spans="1:105" ht="12" customHeight="1" x14ac:dyDescent="0.25">
      <c r="A14" s="60" t="s">
        <v>76</v>
      </c>
      <c r="B14" s="138"/>
      <c r="C14" s="138" t="str">
        <f>IF(SER_hh_tes_in!C14=0,"",SER_hh_tes_in!C14/SER_hh_fec_in!C14)</f>
        <v/>
      </c>
      <c r="D14" s="138">
        <f>IF(SER_hh_tes_in!D14=0,"",SER_hh_tes_in!D14/SER_hh_fec_in!D14)</f>
        <v>0.82032622961595247</v>
      </c>
      <c r="E14" s="138">
        <f>IF(SER_hh_tes_in!E14=0,"",SER_hh_tes_in!E14/SER_hh_fec_in!E14)</f>
        <v>0.82316798492575627</v>
      </c>
      <c r="F14" s="138">
        <f>IF(SER_hh_tes_in!F14=0,"",SER_hh_tes_in!F14/SER_hh_fec_in!F14)</f>
        <v>0.82601934095779583</v>
      </c>
      <c r="G14" s="138" t="str">
        <f>IF(SER_hh_tes_in!G14=0,"",SER_hh_tes_in!G14/SER_hh_fec_in!G14)</f>
        <v/>
      </c>
      <c r="H14" s="138" t="str">
        <f>IF(SER_hh_tes_in!H14=0,"",SER_hh_tes_in!H14/SER_hh_fec_in!H14)</f>
        <v/>
      </c>
      <c r="I14" s="138" t="str">
        <f>IF(SER_hh_tes_in!I14=0,"",SER_hh_tes_in!I14/SER_hh_fec_in!I14)</f>
        <v/>
      </c>
      <c r="J14" s="138" t="str">
        <f>IF(SER_hh_tes_in!J14=0,"",SER_hh_tes_in!J14/SER_hh_fec_in!J14)</f>
        <v/>
      </c>
      <c r="K14" s="138">
        <f>IF(SER_hh_tes_in!K14=0,"",SER_hh_tes_in!K14/SER_hh_fec_in!K14)</f>
        <v>0.84148711834880785</v>
      </c>
      <c r="L14" s="138">
        <f>IF(SER_hh_tes_in!L14=0,"",SER_hh_tes_in!L14/SER_hh_fec_in!L14)</f>
        <v>0.84502768966841879</v>
      </c>
      <c r="M14" s="138" t="str">
        <f>IF(SER_hh_tes_in!M14=0,"",SER_hh_tes_in!M14/SER_hh_fec_in!M14)</f>
        <v/>
      </c>
      <c r="N14" s="138">
        <f>IF(SER_hh_tes_in!N14=0,"",SER_hh_tes_in!N14/SER_hh_fec_in!N14)</f>
        <v>0.85590011151873324</v>
      </c>
      <c r="O14" s="138">
        <f>IF(SER_hh_tes_in!O14=0,"",SER_hh_tes_in!O14/SER_hh_fec_in!O14)</f>
        <v>0.86390353133524944</v>
      </c>
      <c r="P14" s="138" t="str">
        <f>IF(SER_hh_tes_in!P14=0,"",SER_hh_tes_in!P14/SER_hh_fec_in!P14)</f>
        <v/>
      </c>
      <c r="Q14" s="138">
        <f>IF(SER_hh_tes_in!Q14=0,"",SER_hh_tes_in!Q14/SER_hh_fec_in!Q14)</f>
        <v>0.88365815715465268</v>
      </c>
      <c r="R14" s="138">
        <f>IF(SER_hh_tes_in!R14=0,"",SER_hh_tes_in!R14/SER_hh_fec_in!R14)</f>
        <v>0.89459720195852599</v>
      </c>
      <c r="S14" s="138">
        <f>IF(SER_hh_tes_in!S14=0,"",SER_hh_tes_in!S14/SER_hh_fec_in!S14)</f>
        <v>0.90733590662982433</v>
      </c>
      <c r="T14" s="138">
        <f>IF(SER_hh_tes_in!T14=0,"",SER_hh_tes_in!T14/SER_hh_fec_in!T14)</f>
        <v>0.92022531380018535</v>
      </c>
      <c r="U14" s="138">
        <f>IF(SER_hh_tes_in!U14=0,"",SER_hh_tes_in!U14/SER_hh_fec_in!U14)</f>
        <v>0.93162122530942737</v>
      </c>
      <c r="V14" s="138">
        <f>IF(SER_hh_tes_in!V14=0,"",SER_hh_tes_in!V14/SER_hh_fec_in!V14)</f>
        <v>0.93987472293225582</v>
      </c>
      <c r="W14" s="138" t="str">
        <f>IF(SER_hh_tes_in!W14=0,"",SER_hh_tes_in!W14/SER_hh_fec_in!W14)</f>
        <v/>
      </c>
      <c r="DA14" s="165" t="s">
        <v>672</v>
      </c>
    </row>
    <row r="15" spans="1:105" ht="12" customHeight="1" x14ac:dyDescent="0.25">
      <c r="A15" s="134" t="s">
        <v>80</v>
      </c>
      <c r="B15" s="139"/>
      <c r="C15" s="139">
        <f>IF(SER_hh_tes_in!C15=0,"",SER_hh_tes_in!C15/SER_hh_fec_in!C15)</f>
        <v>1</v>
      </c>
      <c r="D15" s="139">
        <f>IF(SER_hh_tes_in!D15=0,"",SER_hh_tes_in!D15/SER_hh_fec_in!D15)</f>
        <v>1</v>
      </c>
      <c r="E15" s="139">
        <f>IF(SER_hh_tes_in!E15=0,"",SER_hh_tes_in!E15/SER_hh_fec_in!E15)</f>
        <v>1</v>
      </c>
      <c r="F15" s="139">
        <f>IF(SER_hh_tes_in!F15=0,"",SER_hh_tes_in!F15/SER_hh_fec_in!F15)</f>
        <v>1</v>
      </c>
      <c r="G15" s="139">
        <f>IF(SER_hh_tes_in!G15=0,"",SER_hh_tes_in!G15/SER_hh_fec_in!G15)</f>
        <v>1</v>
      </c>
      <c r="H15" s="139">
        <f>IF(SER_hh_tes_in!H15=0,"",SER_hh_tes_in!H15/SER_hh_fec_in!H15)</f>
        <v>1</v>
      </c>
      <c r="I15" s="139">
        <f>IF(SER_hh_tes_in!I15=0,"",SER_hh_tes_in!I15/SER_hh_fec_in!I15)</f>
        <v>1</v>
      </c>
      <c r="J15" s="139">
        <f>IF(SER_hh_tes_in!J15=0,"",SER_hh_tes_in!J15/SER_hh_fec_in!J15)</f>
        <v>1</v>
      </c>
      <c r="K15" s="139">
        <f>IF(SER_hh_tes_in!K15=0,"",SER_hh_tes_in!K15/SER_hh_fec_in!K15)</f>
        <v>1</v>
      </c>
      <c r="L15" s="139">
        <f>IF(SER_hh_tes_in!L15=0,"",SER_hh_tes_in!L15/SER_hh_fec_in!L15)</f>
        <v>1</v>
      </c>
      <c r="M15" s="139">
        <f>IF(SER_hh_tes_in!M15=0,"",SER_hh_tes_in!M15/SER_hh_fec_in!M15)</f>
        <v>1</v>
      </c>
      <c r="N15" s="139">
        <f>IF(SER_hh_tes_in!N15=0,"",SER_hh_tes_in!N15/SER_hh_fec_in!N15)</f>
        <v>1</v>
      </c>
      <c r="O15" s="139">
        <f>IF(SER_hh_tes_in!O15=0,"",SER_hh_tes_in!O15/SER_hh_fec_in!O15)</f>
        <v>1</v>
      </c>
      <c r="P15" s="139">
        <f>IF(SER_hh_tes_in!P15=0,"",SER_hh_tes_in!P15/SER_hh_fec_in!P15)</f>
        <v>1</v>
      </c>
      <c r="Q15" s="139">
        <f>IF(SER_hh_tes_in!Q15=0,"",SER_hh_tes_in!Q15/SER_hh_fec_in!Q15)</f>
        <v>1</v>
      </c>
      <c r="R15" s="139">
        <f>IF(SER_hh_tes_in!R15=0,"",SER_hh_tes_in!R15/SER_hh_fec_in!R15)</f>
        <v>1</v>
      </c>
      <c r="S15" s="139">
        <f>IF(SER_hh_tes_in!S15=0,"",SER_hh_tes_in!S15/SER_hh_fec_in!S15)</f>
        <v>1</v>
      </c>
      <c r="T15" s="139">
        <f>IF(SER_hh_tes_in!T15=0,"",SER_hh_tes_in!T15/SER_hh_fec_in!T15)</f>
        <v>1</v>
      </c>
      <c r="U15" s="139">
        <f>IF(SER_hh_tes_in!U15=0,"",SER_hh_tes_in!U15/SER_hh_fec_in!U15)</f>
        <v>1</v>
      </c>
      <c r="V15" s="139">
        <f>IF(SER_hh_tes_in!V15=0,"",SER_hh_tes_in!V15/SER_hh_fec_in!V15)</f>
        <v>1</v>
      </c>
      <c r="W15" s="139">
        <f>IF(SER_hh_tes_in!W15=0,"",SER_hh_tes_in!W15/SER_hh_fec_in!W15)</f>
        <v>1</v>
      </c>
      <c r="DA15" s="166" t="s">
        <v>673</v>
      </c>
    </row>
    <row r="16" spans="1:105" ht="12.95" customHeight="1" x14ac:dyDescent="0.25">
      <c r="A16" s="130" t="s">
        <v>74</v>
      </c>
      <c r="B16" s="136"/>
      <c r="C16" s="136">
        <f>IF(SER_hh_tes_in!C16=0,"",SER_hh_tes_in!C16/SER_hh_fec_in!C16)</f>
        <v>2.4295580522298246</v>
      </c>
      <c r="D16" s="136">
        <f>IF(SER_hh_tes_in!D16=0,"",SER_hh_tes_in!D16/SER_hh_fec_in!D16)</f>
        <v>2.5132863506789205</v>
      </c>
      <c r="E16" s="136">
        <f>IF(SER_hh_tes_in!E16=0,"",SER_hh_tes_in!E16/SER_hh_fec_in!E16)</f>
        <v>2.5982317301918125</v>
      </c>
      <c r="F16" s="136">
        <f>IF(SER_hh_tes_in!F16=0,"",SER_hh_tes_in!F16/SER_hh_fec_in!F16)</f>
        <v>2.6804604290877694</v>
      </c>
      <c r="G16" s="136">
        <f>IF(SER_hh_tes_in!G16=0,"",SER_hh_tes_in!G16/SER_hh_fec_in!G16)</f>
        <v>2.7668013749573528</v>
      </c>
      <c r="H16" s="136">
        <f>IF(SER_hh_tes_in!H16=0,"",SER_hh_tes_in!H16/SER_hh_fec_in!H16)</f>
        <v>2.8544660382323364</v>
      </c>
      <c r="I16" s="136">
        <f>IF(SER_hh_tes_in!I16=0,"",SER_hh_tes_in!I16/SER_hh_fec_in!I16)</f>
        <v>2.9363757547683251</v>
      </c>
      <c r="J16" s="136">
        <f>IF(SER_hh_tes_in!J16=0,"",SER_hh_tes_in!J16/SER_hh_fec_in!J16)</f>
        <v>3.0268078168801593</v>
      </c>
      <c r="K16" s="136">
        <f>IF(SER_hh_tes_in!K16=0,"",SER_hh_tes_in!K16/SER_hh_fec_in!K16)</f>
        <v>3.115008979775606</v>
      </c>
      <c r="L16" s="136">
        <f>IF(SER_hh_tes_in!L16=0,"",SER_hh_tes_in!L16/SER_hh_fec_in!L16)</f>
        <v>3.2083880265676359</v>
      </c>
      <c r="M16" s="136">
        <f>IF(SER_hh_tes_in!M16=0,"",SER_hh_tes_in!M16/SER_hh_fec_in!M16)</f>
        <v>3.3178197694504981</v>
      </c>
      <c r="N16" s="136">
        <f>IF(SER_hh_tes_in!N16=0,"",SER_hh_tes_in!N16/SER_hh_fec_in!N16)</f>
        <v>3.4534950781902154</v>
      </c>
      <c r="O16" s="136">
        <f>IF(SER_hh_tes_in!O16=0,"",SER_hh_tes_in!O16/SER_hh_fec_in!O16)</f>
        <v>3.6087861883111478</v>
      </c>
      <c r="P16" s="136">
        <f>IF(SER_hh_tes_in!P16=0,"",SER_hh_tes_in!P16/SER_hh_fec_in!P16)</f>
        <v>3.7584729977960531</v>
      </c>
      <c r="Q16" s="136">
        <f>IF(SER_hh_tes_in!Q16=0,"",SER_hh_tes_in!Q16/SER_hh_fec_in!Q16)</f>
        <v>3.9153850351991752</v>
      </c>
      <c r="R16" s="136">
        <f>IF(SER_hh_tes_in!R16=0,"",SER_hh_tes_in!R16/SER_hh_fec_in!R16)</f>
        <v>3.9781588947314028</v>
      </c>
      <c r="S16" s="136">
        <f>IF(SER_hh_tes_in!S16=0,"",SER_hh_tes_in!S16/SER_hh_fec_in!S16)</f>
        <v>4.0830123105212692</v>
      </c>
      <c r="T16" s="136">
        <f>IF(SER_hh_tes_in!T16=0,"",SER_hh_tes_in!T16/SER_hh_fec_in!T16)</f>
        <v>4.077350948835643</v>
      </c>
      <c r="U16" s="136">
        <f>IF(SER_hh_tes_in!U16=0,"",SER_hh_tes_in!U16/SER_hh_fec_in!U16)</f>
        <v>4.1770970792952813</v>
      </c>
      <c r="V16" s="136">
        <f>IF(SER_hh_tes_in!V16=0,"",SER_hh_tes_in!V16/SER_hh_fec_in!V16)</f>
        <v>4.2495794687556945</v>
      </c>
      <c r="W16" s="136">
        <f>IF(SER_hh_tes_in!W16=0,"",SER_hh_tes_in!W16/SER_hh_fec_in!W16)</f>
        <v>4.3212836796455747</v>
      </c>
      <c r="DA16" s="163" t="s">
        <v>674</v>
      </c>
    </row>
    <row r="17" spans="1:105" ht="12.95" customHeight="1" x14ac:dyDescent="0.25">
      <c r="A17" s="132" t="s">
        <v>73</v>
      </c>
      <c r="B17" s="137"/>
      <c r="C17" s="137">
        <f>IF(SER_hh_tes_in!C17=0,"",SER_hh_tes_in!C17/SER_hh_fec_in!C17)</f>
        <v>1.3091297280447129</v>
      </c>
      <c r="D17" s="137">
        <f>IF(SER_hh_tes_in!D17=0,"",SER_hh_tes_in!D17/SER_hh_fec_in!D17)</f>
        <v>1.3142769041773272</v>
      </c>
      <c r="E17" s="137">
        <f>IF(SER_hh_tes_in!E17=0,"",SER_hh_tes_in!E17/SER_hh_fec_in!E17)</f>
        <v>1.3185874613432642</v>
      </c>
      <c r="F17" s="137">
        <f>IF(SER_hh_tes_in!F17=0,"",SER_hh_tes_in!F17/SER_hh_fec_in!F17)</f>
        <v>1.322200487161818</v>
      </c>
      <c r="G17" s="137">
        <f>IF(SER_hh_tes_in!G17=0,"",SER_hh_tes_in!G17/SER_hh_fec_in!G17)</f>
        <v>1.3251566308817662</v>
      </c>
      <c r="H17" s="137">
        <f>IF(SER_hh_tes_in!H17=0,"",SER_hh_tes_in!H17/SER_hh_fec_in!H17)</f>
        <v>1.327705198675146</v>
      </c>
      <c r="I17" s="137">
        <f>IF(SER_hh_tes_in!I17=0,"",SER_hh_tes_in!I17/SER_hh_fec_in!I17)</f>
        <v>1.3299253935626529</v>
      </c>
      <c r="J17" s="137">
        <f>IF(SER_hh_tes_in!J17=0,"",SER_hh_tes_in!J17/SER_hh_fec_in!J17)</f>
        <v>1.3320808806144391</v>
      </c>
      <c r="K17" s="137">
        <f>IF(SER_hh_tes_in!K17=0,"",SER_hh_tes_in!K17/SER_hh_fec_in!K17)</f>
        <v>1.3345493883508168</v>
      </c>
      <c r="L17" s="137">
        <f>IF(SER_hh_tes_in!L17=0,"",SER_hh_tes_in!L17/SER_hh_fec_in!L17)</f>
        <v>1.3375703938667893</v>
      </c>
      <c r="M17" s="137">
        <f>IF(SER_hh_tes_in!M17=0,"",SER_hh_tes_in!M17/SER_hh_fec_in!M17)</f>
        <v>1.3444155724225271</v>
      </c>
      <c r="N17" s="137">
        <f>IF(SER_hh_tes_in!N17=0,"",SER_hh_tes_in!N17/SER_hh_fec_in!N17)</f>
        <v>1.3594532921395346</v>
      </c>
      <c r="O17" s="137">
        <f>IF(SER_hh_tes_in!O17=0,"",SER_hh_tes_in!O17/SER_hh_fec_in!O17)</f>
        <v>1.3842745161278009</v>
      </c>
      <c r="P17" s="137">
        <f>IF(SER_hh_tes_in!P17=0,"",SER_hh_tes_in!P17/SER_hh_fec_in!P17)</f>
        <v>1.4183462770216797</v>
      </c>
      <c r="Q17" s="137">
        <f>IF(SER_hh_tes_in!Q17=0,"",SER_hh_tes_in!Q17/SER_hh_fec_in!Q17)</f>
        <v>1.4545380088346846</v>
      </c>
      <c r="R17" s="137">
        <f>IF(SER_hh_tes_in!R17=0,"",SER_hh_tes_in!R17/SER_hh_fec_in!R17)</f>
        <v>1.4842983323830024</v>
      </c>
      <c r="S17" s="137">
        <f>IF(SER_hh_tes_in!S17=0,"",SER_hh_tes_in!S17/SER_hh_fec_in!S17)</f>
        <v>1.5136983968456865</v>
      </c>
      <c r="T17" s="137">
        <f>IF(SER_hh_tes_in!T17=0,"",SER_hh_tes_in!T17/SER_hh_fec_in!T17)</f>
        <v>1.547988251824765</v>
      </c>
      <c r="U17" s="137">
        <f>IF(SER_hh_tes_in!U17=0,"",SER_hh_tes_in!U17/SER_hh_fec_in!U17)</f>
        <v>1.5842859911448401</v>
      </c>
      <c r="V17" s="137">
        <f>IF(SER_hh_tes_in!V17=0,"",SER_hh_tes_in!V17/SER_hh_fec_in!V17)</f>
        <v>1.6194330221425131</v>
      </c>
      <c r="W17" s="137">
        <f>IF(SER_hh_tes_in!W17=0,"",SER_hh_tes_in!W17/SER_hh_fec_in!W17)</f>
        <v>1.6481781115246057</v>
      </c>
      <c r="DA17" s="164" t="s">
        <v>675</v>
      </c>
    </row>
    <row r="18" spans="1:105" ht="12" customHeight="1" x14ac:dyDescent="0.25">
      <c r="A18" s="132" t="s">
        <v>72</v>
      </c>
      <c r="B18" s="137"/>
      <c r="C18" s="137">
        <f>IF(SER_hh_tes_in!C18=0,"",SER_hh_tes_in!C18/SER_hh_fec_in!C18)</f>
        <v>2.4302611004928116</v>
      </c>
      <c r="D18" s="137">
        <f>IF(SER_hh_tes_in!D18=0,"",SER_hh_tes_in!D18/SER_hh_fec_in!D18)</f>
        <v>2.5141192823976986</v>
      </c>
      <c r="E18" s="137">
        <f>IF(SER_hh_tes_in!E18=0,"",SER_hh_tes_in!E18/SER_hh_fec_in!E18)</f>
        <v>2.5988628912268577</v>
      </c>
      <c r="F18" s="137">
        <f>IF(SER_hh_tes_in!F18=0,"",SER_hh_tes_in!F18/SER_hh_fec_in!F18)</f>
        <v>2.6836975122578228</v>
      </c>
      <c r="G18" s="137">
        <f>IF(SER_hh_tes_in!G18=0,"",SER_hh_tes_in!G18/SER_hh_fec_in!G18)</f>
        <v>2.7693382721292963</v>
      </c>
      <c r="H18" s="137">
        <f>IF(SER_hh_tes_in!H18=0,"",SER_hh_tes_in!H18/SER_hh_fec_in!H18)</f>
        <v>2.855693001004215</v>
      </c>
      <c r="I18" s="137">
        <f>IF(SER_hh_tes_in!I18=0,"",SER_hh_tes_in!I18/SER_hh_fec_in!I18)</f>
        <v>2.9429330755190075</v>
      </c>
      <c r="J18" s="137">
        <f>IF(SER_hh_tes_in!J18=0,"",SER_hh_tes_in!J18/SER_hh_fec_in!J18)</f>
        <v>3.0317713449605419</v>
      </c>
      <c r="K18" s="137">
        <f>IF(SER_hh_tes_in!K18=0,"",SER_hh_tes_in!K18/SER_hh_fec_in!K18)</f>
        <v>3.1228071882322821</v>
      </c>
      <c r="L18" s="137">
        <f>IF(SER_hh_tes_in!L18=0,"",SER_hh_tes_in!L18/SER_hh_fec_in!L18)</f>
        <v>3.2161887982583686</v>
      </c>
      <c r="M18" s="137">
        <f>IF(SER_hh_tes_in!M18=0,"",SER_hh_tes_in!M18/SER_hh_fec_in!M18)</f>
        <v>3.3277243321959999</v>
      </c>
      <c r="N18" s="137">
        <f>IF(SER_hh_tes_in!N18=0,"",SER_hh_tes_in!N18/SER_hh_fec_in!N18)</f>
        <v>3.4625871682298897</v>
      </c>
      <c r="O18" s="137">
        <f>IF(SER_hh_tes_in!O18=0,"",SER_hh_tes_in!O18/SER_hh_fec_in!O18)</f>
        <v>3.6236373971660205</v>
      </c>
      <c r="P18" s="137">
        <f>IF(SER_hh_tes_in!P18=0,"",SER_hh_tes_in!P18/SER_hh_fec_in!P18)</f>
        <v>3.7982929025379546</v>
      </c>
      <c r="Q18" s="137">
        <f>IF(SER_hh_tes_in!Q18=0,"",SER_hh_tes_in!Q18/SER_hh_fec_in!Q18)</f>
        <v>3.948388977087677</v>
      </c>
      <c r="R18" s="137">
        <f>IF(SER_hh_tes_in!R18=0,"",SER_hh_tes_in!R18/SER_hh_fec_in!R18)</f>
        <v>4.0425529827174955</v>
      </c>
      <c r="S18" s="137">
        <f>IF(SER_hh_tes_in!S18=0,"",SER_hh_tes_in!S18/SER_hh_fec_in!S18)</f>
        <v>4.117502907802379</v>
      </c>
      <c r="T18" s="137">
        <f>IF(SER_hh_tes_in!T18=0,"",SER_hh_tes_in!T18/SER_hh_fec_in!T18)</f>
        <v>4.1801264233407771</v>
      </c>
      <c r="U18" s="137">
        <f>IF(SER_hh_tes_in!U18=0,"",SER_hh_tes_in!U18/SER_hh_fec_in!U18)</f>
        <v>4.2371371001856035</v>
      </c>
      <c r="V18" s="137">
        <f>IF(SER_hh_tes_in!V18=0,"",SER_hh_tes_in!V18/SER_hh_fec_in!V18)</f>
        <v>4.2952657217728003</v>
      </c>
      <c r="W18" s="137">
        <f>IF(SER_hh_tes_in!W18=0,"",SER_hh_tes_in!W18/SER_hh_fec_in!W18)</f>
        <v>4.3521744542800276</v>
      </c>
      <c r="DA18" s="164" t="s">
        <v>676</v>
      </c>
    </row>
    <row r="19" spans="1:105" ht="12.95" customHeight="1" x14ac:dyDescent="0.25">
      <c r="A19" s="130" t="s">
        <v>35</v>
      </c>
      <c r="B19" s="136"/>
      <c r="C19" s="136">
        <f>IF(SER_hh_tes_in!C19=0,"",SER_hh_tes_in!C19/SER_hh_fec_in!C19)</f>
        <v>0.65309876541859391</v>
      </c>
      <c r="D19" s="136">
        <f>IF(SER_hh_tes_in!D19=0,"",SER_hh_tes_in!D19/SER_hh_fec_in!D19)</f>
        <v>0.66817969749950434</v>
      </c>
      <c r="E19" s="136">
        <f>IF(SER_hh_tes_in!E19=0,"",SER_hh_tes_in!E19/SER_hh_fec_in!E19)</f>
        <v>0.84469490995961405</v>
      </c>
      <c r="F19" s="136">
        <f>IF(SER_hh_tes_in!F19=0,"",SER_hh_tes_in!F19/SER_hh_fec_in!F19)</f>
        <v>0.71841377257533279</v>
      </c>
      <c r="G19" s="136">
        <f>IF(SER_hh_tes_in!G19=0,"",SER_hh_tes_in!G19/SER_hh_fec_in!G19)</f>
        <v>0.70052891902107817</v>
      </c>
      <c r="H19" s="136">
        <f>IF(SER_hh_tes_in!H19=0,"",SER_hh_tes_in!H19/SER_hh_fec_in!H19)</f>
        <v>0.67603155913161794</v>
      </c>
      <c r="I19" s="136">
        <f>IF(SER_hh_tes_in!I19=0,"",SER_hh_tes_in!I19/SER_hh_fec_in!I19)</f>
        <v>0.6924421051948545</v>
      </c>
      <c r="J19" s="136">
        <f>IF(SER_hh_tes_in!J19=0,"",SER_hh_tes_in!J19/SER_hh_fec_in!J19)</f>
        <v>0.70618553835711229</v>
      </c>
      <c r="K19" s="136">
        <f>IF(SER_hh_tes_in!K19=0,"",SER_hh_tes_in!K19/SER_hh_fec_in!K19)</f>
        <v>0.76042824931769237</v>
      </c>
      <c r="L19" s="136">
        <f>IF(SER_hh_tes_in!L19=0,"",SER_hh_tes_in!L19/SER_hh_fec_in!L19)</f>
        <v>0.71843527561773735</v>
      </c>
      <c r="M19" s="136">
        <f>IF(SER_hh_tes_in!M19=0,"",SER_hh_tes_in!M19/SER_hh_fec_in!M19)</f>
        <v>0.7642167998341507</v>
      </c>
      <c r="N19" s="136">
        <f>IF(SER_hh_tes_in!N19=0,"",SER_hh_tes_in!N19/SER_hh_fec_in!N19)</f>
        <v>0.73655362486364451</v>
      </c>
      <c r="O19" s="136">
        <f>IF(SER_hh_tes_in!O19=0,"",SER_hh_tes_in!O19/SER_hh_fec_in!O19)</f>
        <v>0.7701174694933669</v>
      </c>
      <c r="P19" s="136">
        <f>IF(SER_hh_tes_in!P19=0,"",SER_hh_tes_in!P19/SER_hh_fec_in!P19)</f>
        <v>0.79048251551922344</v>
      </c>
      <c r="Q19" s="136">
        <f>IF(SER_hh_tes_in!Q19=0,"",SER_hh_tes_in!Q19/SER_hh_fec_in!Q19)</f>
        <v>0.82181208370410497</v>
      </c>
      <c r="R19" s="136">
        <f>IF(SER_hh_tes_in!R19=0,"",SER_hh_tes_in!R19/SER_hh_fec_in!R19)</f>
        <v>0.85327018155291867</v>
      </c>
      <c r="S19" s="136">
        <f>IF(SER_hh_tes_in!S19=0,"",SER_hh_tes_in!S19/SER_hh_fec_in!S19)</f>
        <v>0.88456306261528461</v>
      </c>
      <c r="T19" s="136">
        <f>IF(SER_hh_tes_in!T19=0,"",SER_hh_tes_in!T19/SER_hh_fec_in!T19)</f>
        <v>0.89434745832176166</v>
      </c>
      <c r="U19" s="136">
        <f>IF(SER_hh_tes_in!U19=0,"",SER_hh_tes_in!U19/SER_hh_fec_in!U19)</f>
        <v>0.90295329612965602</v>
      </c>
      <c r="V19" s="136">
        <f>IF(SER_hh_tes_in!V19=0,"",SER_hh_tes_in!V19/SER_hh_fec_in!V19)</f>
        <v>0.91325244073341583</v>
      </c>
      <c r="W19" s="136">
        <f>IF(SER_hh_tes_in!W19=0,"",SER_hh_tes_in!W19/SER_hh_fec_in!W19)</f>
        <v>0.91802234087025658</v>
      </c>
      <c r="DA19" s="163" t="s">
        <v>677</v>
      </c>
    </row>
    <row r="20" spans="1:105" ht="12" customHeight="1" x14ac:dyDescent="0.25">
      <c r="A20" s="132" t="s">
        <v>29</v>
      </c>
      <c r="B20" s="137"/>
      <c r="C20" s="137" t="str">
        <f>IF(SER_hh_tes_in!C20=0,"",SER_hh_tes_in!C20/SER_hh_fec_in!C20)</f>
        <v/>
      </c>
      <c r="D20" s="137" t="str">
        <f>IF(SER_hh_tes_in!D20=0,"",SER_hh_tes_in!D20/SER_hh_fec_in!D20)</f>
        <v/>
      </c>
      <c r="E20" s="137" t="str">
        <f>IF(SER_hh_tes_in!E20=0,"",SER_hh_tes_in!E20/SER_hh_fec_in!E20)</f>
        <v/>
      </c>
      <c r="F20" s="137" t="str">
        <f>IF(SER_hh_tes_in!F20=0,"",SER_hh_tes_in!F20/SER_hh_fec_in!F20)</f>
        <v/>
      </c>
      <c r="G20" s="137" t="str">
        <f>IF(SER_hh_tes_in!G20=0,"",SER_hh_tes_in!G20/SER_hh_fec_in!G20)</f>
        <v/>
      </c>
      <c r="H20" s="137" t="str">
        <f>IF(SER_hh_tes_in!H20=0,"",SER_hh_tes_in!H20/SER_hh_fec_in!H20)</f>
        <v/>
      </c>
      <c r="I20" s="137" t="str">
        <f>IF(SER_hh_tes_in!I20=0,"",SER_hh_tes_in!I20/SER_hh_fec_in!I20)</f>
        <v/>
      </c>
      <c r="J20" s="137" t="str">
        <f>IF(SER_hh_tes_in!J20=0,"",SER_hh_tes_in!J20/SER_hh_fec_in!J20)</f>
        <v/>
      </c>
      <c r="K20" s="137" t="str">
        <f>IF(SER_hh_tes_in!K20=0,"",SER_hh_tes_in!K20/SER_hh_fec_in!K20)</f>
        <v/>
      </c>
      <c r="L20" s="137" t="str">
        <f>IF(SER_hh_tes_in!L20=0,"",SER_hh_tes_in!L20/SER_hh_fec_in!L20)</f>
        <v/>
      </c>
      <c r="M20" s="137" t="str">
        <f>IF(SER_hh_tes_in!M20=0,"",SER_hh_tes_in!M20/SER_hh_fec_in!M20)</f>
        <v/>
      </c>
      <c r="N20" s="137" t="str">
        <f>IF(SER_hh_tes_in!N20=0,"",SER_hh_tes_in!N20/SER_hh_fec_in!N20)</f>
        <v/>
      </c>
      <c r="O20" s="137" t="str">
        <f>IF(SER_hh_tes_in!O20=0,"",SER_hh_tes_in!O20/SER_hh_fec_in!O20)</f>
        <v/>
      </c>
      <c r="P20" s="137" t="str">
        <f>IF(SER_hh_tes_in!P20=0,"",SER_hh_tes_in!P20/SER_hh_fec_in!P20)</f>
        <v/>
      </c>
      <c r="Q20" s="137" t="str">
        <f>IF(SER_hh_tes_in!Q20=0,"",SER_hh_tes_in!Q20/SER_hh_fec_in!Q20)</f>
        <v/>
      </c>
      <c r="R20" s="137" t="str">
        <f>IF(SER_hh_tes_in!R20=0,"",SER_hh_tes_in!R20/SER_hh_fec_in!R20)</f>
        <v/>
      </c>
      <c r="S20" s="137" t="str">
        <f>IF(SER_hh_tes_in!S20=0,"",SER_hh_tes_in!S20/SER_hh_fec_in!S20)</f>
        <v/>
      </c>
      <c r="T20" s="137" t="str">
        <f>IF(SER_hh_tes_in!T20=0,"",SER_hh_tes_in!T20/SER_hh_fec_in!T20)</f>
        <v/>
      </c>
      <c r="U20" s="137" t="str">
        <f>IF(SER_hh_tes_in!U20=0,"",SER_hh_tes_in!U20/SER_hh_fec_in!U20)</f>
        <v/>
      </c>
      <c r="V20" s="137" t="str">
        <f>IF(SER_hh_tes_in!V20=0,"",SER_hh_tes_in!V20/SER_hh_fec_in!V20)</f>
        <v/>
      </c>
      <c r="W20" s="137" t="str">
        <f>IF(SER_hh_tes_in!W20=0,"",SER_hh_tes_in!W20/SER_hh_fec_in!W20)</f>
        <v/>
      </c>
      <c r="DA20" s="164" t="s">
        <v>678</v>
      </c>
    </row>
    <row r="21" spans="1:105" s="2" customFormat="1" ht="12" customHeight="1" x14ac:dyDescent="0.25">
      <c r="A21" s="132" t="s">
        <v>52</v>
      </c>
      <c r="B21" s="137"/>
      <c r="C21" s="137">
        <f>IF(SER_hh_tes_in!C21=0,"",SER_hh_tes_in!C21/SER_hh_fec_in!C21)</f>
        <v>0.64052493742739913</v>
      </c>
      <c r="D21" s="137">
        <f>IF(SER_hh_tes_in!D21=0,"",SER_hh_tes_in!D21/SER_hh_fec_in!D21)</f>
        <v>0.64229430693691747</v>
      </c>
      <c r="E21" s="137">
        <f>IF(SER_hh_tes_in!E21=0,"",SER_hh_tes_in!E21/SER_hh_fec_in!E21)</f>
        <v>0.6443565848281656</v>
      </c>
      <c r="F21" s="137">
        <f>IF(SER_hh_tes_in!F21=0,"",SER_hh_tes_in!F21/SER_hh_fec_in!F21)</f>
        <v>0.64645880477146778</v>
      </c>
      <c r="G21" s="137">
        <f>IF(SER_hh_tes_in!G21=0,"",SER_hh_tes_in!G21/SER_hh_fec_in!G21)</f>
        <v>0.64883077610575179</v>
      </c>
      <c r="H21" s="137">
        <f>IF(SER_hh_tes_in!H21=0,"",SER_hh_tes_in!H21/SER_hh_fec_in!H21)</f>
        <v>0.65144437309356973</v>
      </c>
      <c r="I21" s="137">
        <f>IF(SER_hh_tes_in!I21=0,"",SER_hh_tes_in!I21/SER_hh_fec_in!I21)</f>
        <v>0.65435622076274835</v>
      </c>
      <c r="J21" s="137">
        <f>IF(SER_hh_tes_in!J21=0,"",SER_hh_tes_in!J21/SER_hh_fec_in!J21)</f>
        <v>0.65779829186545813</v>
      </c>
      <c r="K21" s="137">
        <f>IF(SER_hh_tes_in!K21=0,"",SER_hh_tes_in!K21/SER_hh_fec_in!K21)</f>
        <v>0.66196782425713441</v>
      </c>
      <c r="L21" s="137">
        <f>IF(SER_hh_tes_in!L21=0,"",SER_hh_tes_in!L21/SER_hh_fec_in!L21)</f>
        <v>0.66691758715044847</v>
      </c>
      <c r="M21" s="137">
        <f>IF(SER_hh_tes_in!M21=0,"",SER_hh_tes_in!M21/SER_hh_fec_in!M21)</f>
        <v>0.67732809824749096</v>
      </c>
      <c r="N21" s="137">
        <f>IF(SER_hh_tes_in!N21=0,"",SER_hh_tes_in!N21/SER_hh_fec_in!N21)</f>
        <v>0.69468495064964952</v>
      </c>
      <c r="O21" s="137">
        <f>IF(SER_hh_tes_in!O21=0,"",SER_hh_tes_in!O21/SER_hh_fec_in!O21)</f>
        <v>0.72022827788418931</v>
      </c>
      <c r="P21" s="137">
        <f>IF(SER_hh_tes_in!P21=0,"",SER_hh_tes_in!P21/SER_hh_fec_in!P21)</f>
        <v>0.75135166754371929</v>
      </c>
      <c r="Q21" s="137">
        <f>IF(SER_hh_tes_in!Q21=0,"",SER_hh_tes_in!Q21/SER_hh_fec_in!Q21)</f>
        <v>0.77961021014087928</v>
      </c>
      <c r="R21" s="137">
        <f>IF(SER_hh_tes_in!R21=0,"",SER_hh_tes_in!R21/SER_hh_fec_in!R21)</f>
        <v>0.79868126941617446</v>
      </c>
      <c r="S21" s="137">
        <f>IF(SER_hh_tes_in!S21=0,"",SER_hh_tes_in!S21/SER_hh_fec_in!S21)</f>
        <v>0.81705883562693415</v>
      </c>
      <c r="T21" s="137" t="str">
        <f>IF(SER_hh_tes_in!T21=0,"",SER_hh_tes_in!T21/SER_hh_fec_in!T21)</f>
        <v/>
      </c>
      <c r="U21" s="137" t="str">
        <f>IF(SER_hh_tes_in!U21=0,"",SER_hh_tes_in!U21/SER_hh_fec_in!U21)</f>
        <v/>
      </c>
      <c r="V21" s="137" t="str">
        <f>IF(SER_hh_tes_in!V21=0,"",SER_hh_tes_in!V21/SER_hh_fec_in!V21)</f>
        <v/>
      </c>
      <c r="W21" s="137" t="str">
        <f>IF(SER_hh_tes_in!W21=0,"",SER_hh_tes_in!W21/SER_hh_fec_in!W21)</f>
        <v/>
      </c>
      <c r="DA21" s="164" t="s">
        <v>679</v>
      </c>
    </row>
    <row r="22" spans="1:105" ht="12" customHeight="1" x14ac:dyDescent="0.25">
      <c r="A22" s="132" t="s">
        <v>168</v>
      </c>
      <c r="B22" s="137"/>
      <c r="C22" s="137">
        <f>IF(SER_hh_tes_in!C22=0,"",SER_hh_tes_in!C22/SER_hh_fec_in!C22)</f>
        <v>0.60392488868930094</v>
      </c>
      <c r="D22" s="137">
        <f>IF(SER_hh_tes_in!D22=0,"",SER_hh_tes_in!D22/SER_hh_fec_in!D22)</f>
        <v>0.6058936804609717</v>
      </c>
      <c r="E22" s="137">
        <f>IF(SER_hh_tes_in!E22=0,"",SER_hh_tes_in!E22/SER_hh_fec_in!E22)</f>
        <v>0.60818839375932188</v>
      </c>
      <c r="F22" s="137">
        <f>IF(SER_hh_tes_in!F22=0,"",SER_hh_tes_in!F22/SER_hh_fec_in!F22)</f>
        <v>0.610527550902219</v>
      </c>
      <c r="G22" s="137">
        <f>IF(SER_hh_tes_in!G22=0,"",SER_hh_tes_in!G22/SER_hh_fec_in!G22)</f>
        <v>0.61316686260079567</v>
      </c>
      <c r="H22" s="137">
        <f>IF(SER_hh_tes_in!H22=0,"",SER_hh_tes_in!H22/SER_hh_fec_in!H22)</f>
        <v>0.61607503311938849</v>
      </c>
      <c r="I22" s="137">
        <f>IF(SER_hh_tes_in!I22=0,"",SER_hh_tes_in!I22/SER_hh_fec_in!I22)</f>
        <v>0.6193150695846924</v>
      </c>
      <c r="J22" s="137">
        <f>IF(SER_hh_tes_in!J22=0,"",SER_hh_tes_in!J22/SER_hh_fec_in!J22)</f>
        <v>0.62314508995526152</v>
      </c>
      <c r="K22" s="137">
        <f>IF(SER_hh_tes_in!K22=0,"",SER_hh_tes_in!K22/SER_hh_fec_in!K22)</f>
        <v>0.62778456238896474</v>
      </c>
      <c r="L22" s="137">
        <f>IF(SER_hh_tes_in!L22=0,"",SER_hh_tes_in!L22/SER_hh_fec_in!L22)</f>
        <v>0.63329220361577054</v>
      </c>
      <c r="M22" s="137">
        <f>IF(SER_hh_tes_in!M22=0,"",SER_hh_tes_in!M22/SER_hh_fec_in!M22)</f>
        <v>0.64487606355937255</v>
      </c>
      <c r="N22" s="137">
        <f>IF(SER_hh_tes_in!N22=0,"",SER_hh_tes_in!N22/SER_hh_fec_in!N22)</f>
        <v>0.66418917368568486</v>
      </c>
      <c r="O22" s="137">
        <f>IF(SER_hh_tes_in!O22=0,"",SER_hh_tes_in!O22/SER_hh_fec_in!O22)</f>
        <v>0.69261144060614022</v>
      </c>
      <c r="P22" s="137">
        <f>IF(SER_hh_tes_in!P22=0,"",SER_hh_tes_in!P22/SER_hh_fec_in!P22)</f>
        <v>0.72724268814292725</v>
      </c>
      <c r="Q22" s="137">
        <f>IF(SER_hh_tes_in!Q22=0,"",SER_hh_tes_in!Q22/SER_hh_fec_in!Q22)</f>
        <v>0.75868619716995367</v>
      </c>
      <c r="R22" s="137">
        <f>IF(SER_hh_tes_in!R22=0,"",SER_hh_tes_in!R22/SER_hh_fec_in!R22)</f>
        <v>0.77990671915603649</v>
      </c>
      <c r="S22" s="137" t="str">
        <f>IF(SER_hh_tes_in!S22=0,"",SER_hh_tes_in!S22/SER_hh_fec_in!S22)</f>
        <v/>
      </c>
      <c r="T22" s="137" t="str">
        <f>IF(SER_hh_tes_in!T22=0,"",SER_hh_tes_in!T22/SER_hh_fec_in!T22)</f>
        <v/>
      </c>
      <c r="U22" s="137" t="str">
        <f>IF(SER_hh_tes_in!U22=0,"",SER_hh_tes_in!U22/SER_hh_fec_in!U22)</f>
        <v/>
      </c>
      <c r="V22" s="137" t="str">
        <f>IF(SER_hh_tes_in!V22=0,"",SER_hh_tes_in!V22/SER_hh_fec_in!V22)</f>
        <v/>
      </c>
      <c r="W22" s="137">
        <f>IF(SER_hh_tes_in!W22=0,"",SER_hh_tes_in!W22/SER_hh_fec_in!W22)</f>
        <v>0.85076059737654652</v>
      </c>
      <c r="DA22" s="164" t="s">
        <v>680</v>
      </c>
    </row>
    <row r="23" spans="1:105" ht="12" customHeight="1" x14ac:dyDescent="0.25">
      <c r="A23" s="132" t="s">
        <v>153</v>
      </c>
      <c r="B23" s="137"/>
      <c r="C23" s="137">
        <f>IF(SER_hh_tes_in!C23=0,"",SER_hh_tes_in!C23/SER_hh_fec_in!C23)</f>
        <v>0.65863208085988434</v>
      </c>
      <c r="D23" s="137">
        <f>IF(SER_hh_tes_in!D23=0,"",SER_hh_tes_in!D23/SER_hh_fec_in!D23)</f>
        <v>0.66453289733888965</v>
      </c>
      <c r="E23" s="137">
        <f>IF(SER_hh_tes_in!E23=0,"",SER_hh_tes_in!E23/SER_hh_fec_in!E23)</f>
        <v>0.67068884548318075</v>
      </c>
      <c r="F23" s="137">
        <f>IF(SER_hh_tes_in!F23=0,"",SER_hh_tes_in!F23/SER_hh_fec_in!F23)</f>
        <v>0.67689455183273795</v>
      </c>
      <c r="G23" s="137">
        <f>IF(SER_hh_tes_in!G23=0,"",SER_hh_tes_in!G23/SER_hh_fec_in!G23)</f>
        <v>0.68333313537208296</v>
      </c>
      <c r="H23" s="137">
        <f>IF(SER_hh_tes_in!H23=0,"",SER_hh_tes_in!H23/SER_hh_fec_in!H23)</f>
        <v>0.68997980431433614</v>
      </c>
      <c r="I23" s="137">
        <f>IF(SER_hh_tes_in!I23=0,"",SER_hh_tes_in!I23/SER_hh_fec_in!I23)</f>
        <v>0.6968772766950837</v>
      </c>
      <c r="J23" s="137">
        <f>IF(SER_hh_tes_in!J23=0,"",SER_hh_tes_in!J23/SER_hh_fec_in!J23)</f>
        <v>0.70420606286462306</v>
      </c>
      <c r="K23" s="137">
        <f>IF(SER_hh_tes_in!K23=0,"",SER_hh_tes_in!K23/SER_hh_fec_in!K23)</f>
        <v>0.71211668107453885</v>
      </c>
      <c r="L23" s="137">
        <f>IF(SER_hh_tes_in!L23=0,"",SER_hh_tes_in!L23/SER_hh_fec_in!L23)</f>
        <v>0.72064422689682628</v>
      </c>
      <c r="M23" s="137">
        <f>IF(SER_hh_tes_in!M23=0,"",SER_hh_tes_in!M23/SER_hh_fec_in!M23)</f>
        <v>0.73354006562384511</v>
      </c>
      <c r="N23" s="137">
        <f>IF(SER_hh_tes_in!N23=0,"",SER_hh_tes_in!N23/SER_hh_fec_in!N23)</f>
        <v>0.75195890403015264</v>
      </c>
      <c r="O23" s="137">
        <f>IF(SER_hh_tes_in!O23=0,"",SER_hh_tes_in!O23/SER_hh_fec_in!O23)</f>
        <v>0.77675335241891863</v>
      </c>
      <c r="P23" s="137">
        <f>IF(SER_hh_tes_in!P23=0,"",SER_hh_tes_in!P23/SER_hh_fec_in!P23)</f>
        <v>0.80560565246062155</v>
      </c>
      <c r="Q23" s="137">
        <f>IF(SER_hh_tes_in!Q23=0,"",SER_hh_tes_in!Q23/SER_hh_fec_in!Q23)</f>
        <v>0.83124454134234882</v>
      </c>
      <c r="R23" s="137">
        <f>IF(SER_hh_tes_in!R23=0,"",SER_hh_tes_in!R23/SER_hh_fec_in!R23)</f>
        <v>0.84810275924887968</v>
      </c>
      <c r="S23" s="137">
        <f>IF(SER_hh_tes_in!S23=0,"",SER_hh_tes_in!S23/SER_hh_fec_in!S23)</f>
        <v>0.86348479742170281</v>
      </c>
      <c r="T23" s="137">
        <f>IF(SER_hh_tes_in!T23=0,"",SER_hh_tes_in!T23/SER_hh_fec_in!T23)</f>
        <v>0.87699133979909072</v>
      </c>
      <c r="U23" s="137">
        <f>IF(SER_hh_tes_in!U23=0,"",SER_hh_tes_in!U23/SER_hh_fec_in!U23)</f>
        <v>0.88817747864529861</v>
      </c>
      <c r="V23" s="137">
        <f>IF(SER_hh_tes_in!V23=0,"",SER_hh_tes_in!V23/SER_hh_fec_in!V23)</f>
        <v>0.89655499661056692</v>
      </c>
      <c r="W23" s="137">
        <f>IF(SER_hh_tes_in!W23=0,"",SER_hh_tes_in!W23/SER_hh_fec_in!W23)</f>
        <v>0.9008787576427385</v>
      </c>
      <c r="DA23" s="164" t="s">
        <v>681</v>
      </c>
    </row>
    <row r="24" spans="1:105" ht="12" customHeight="1" x14ac:dyDescent="0.25">
      <c r="A24" s="132" t="s">
        <v>128</v>
      </c>
      <c r="B24" s="137"/>
      <c r="C24" s="137" t="str">
        <f>IF(SER_hh_tes_in!C24=0,"",SER_hh_tes_in!C24/SER_hh_fec_in!C24)</f>
        <v/>
      </c>
      <c r="D24" s="137" t="str">
        <f>IF(SER_hh_tes_in!D24=0,"",SER_hh_tes_in!D24/SER_hh_fec_in!D24)</f>
        <v/>
      </c>
      <c r="E24" s="137" t="str">
        <f>IF(SER_hh_tes_in!E24=0,"",SER_hh_tes_in!E24/SER_hh_fec_in!E24)</f>
        <v/>
      </c>
      <c r="F24" s="137" t="str">
        <f>IF(SER_hh_tes_in!F24=0,"",SER_hh_tes_in!F24/SER_hh_fec_in!F24)</f>
        <v/>
      </c>
      <c r="G24" s="137" t="str">
        <f>IF(SER_hh_tes_in!G24=0,"",SER_hh_tes_in!G24/SER_hh_fec_in!G24)</f>
        <v/>
      </c>
      <c r="H24" s="137" t="str">
        <f>IF(SER_hh_tes_in!H24=0,"",SER_hh_tes_in!H24/SER_hh_fec_in!H24)</f>
        <v/>
      </c>
      <c r="I24" s="137" t="str">
        <f>IF(SER_hh_tes_in!I24=0,"",SER_hh_tes_in!I24/SER_hh_fec_in!I24)</f>
        <v/>
      </c>
      <c r="J24" s="137" t="str">
        <f>IF(SER_hh_tes_in!J24=0,"",SER_hh_tes_in!J24/SER_hh_fec_in!J24)</f>
        <v/>
      </c>
      <c r="K24" s="137" t="str">
        <f>IF(SER_hh_tes_in!K24=0,"",SER_hh_tes_in!K24/SER_hh_fec_in!K24)</f>
        <v/>
      </c>
      <c r="L24" s="137" t="str">
        <f>IF(SER_hh_tes_in!L24=0,"",SER_hh_tes_in!L24/SER_hh_fec_in!L24)</f>
        <v/>
      </c>
      <c r="M24" s="137" t="str">
        <f>IF(SER_hh_tes_in!M24=0,"",SER_hh_tes_in!M24/SER_hh_fec_in!M24)</f>
        <v/>
      </c>
      <c r="N24" s="137" t="str">
        <f>IF(SER_hh_tes_in!N24=0,"",SER_hh_tes_in!N24/SER_hh_fec_in!N24)</f>
        <v/>
      </c>
      <c r="O24" s="137" t="str">
        <f>IF(SER_hh_tes_in!O24=0,"",SER_hh_tes_in!O24/SER_hh_fec_in!O24)</f>
        <v/>
      </c>
      <c r="P24" s="137" t="str">
        <f>IF(SER_hh_tes_in!P24=0,"",SER_hh_tes_in!P24/SER_hh_fec_in!P24)</f>
        <v/>
      </c>
      <c r="Q24" s="137" t="str">
        <f>IF(SER_hh_tes_in!Q24=0,"",SER_hh_tes_in!Q24/SER_hh_fec_in!Q24)</f>
        <v/>
      </c>
      <c r="R24" s="137" t="str">
        <f>IF(SER_hh_tes_in!R24=0,"",SER_hh_tes_in!R24/SER_hh_fec_in!R24)</f>
        <v/>
      </c>
      <c r="S24" s="137" t="str">
        <f>IF(SER_hh_tes_in!S24=0,"",SER_hh_tes_in!S24/SER_hh_fec_in!S24)</f>
        <v/>
      </c>
      <c r="T24" s="137" t="str">
        <f>IF(SER_hh_tes_in!T24=0,"",SER_hh_tes_in!T24/SER_hh_fec_in!T24)</f>
        <v/>
      </c>
      <c r="U24" s="137" t="str">
        <f>IF(SER_hh_tes_in!U24=0,"",SER_hh_tes_in!U24/SER_hh_fec_in!U24)</f>
        <v/>
      </c>
      <c r="V24" s="137" t="str">
        <f>IF(SER_hh_tes_in!V24=0,"",SER_hh_tes_in!V24/SER_hh_fec_in!V24)</f>
        <v/>
      </c>
      <c r="W24" s="137" t="str">
        <f>IF(SER_hh_tes_in!W24=0,"",SER_hh_tes_in!W24/SER_hh_fec_in!W24)</f>
        <v/>
      </c>
      <c r="DA24" s="164" t="s">
        <v>682</v>
      </c>
    </row>
    <row r="25" spans="1:105" ht="12" customHeight="1" x14ac:dyDescent="0.25">
      <c r="A25" s="132" t="s">
        <v>169</v>
      </c>
      <c r="B25" s="137"/>
      <c r="C25" s="137" t="str">
        <f>IF(SER_hh_tes_in!C25=0,"",SER_hh_tes_in!C25/SER_hh_fec_in!C25)</f>
        <v/>
      </c>
      <c r="D25" s="137" t="str">
        <f>IF(SER_hh_tes_in!D25=0,"",SER_hh_tes_in!D25/SER_hh_fec_in!D25)</f>
        <v/>
      </c>
      <c r="E25" s="137">
        <f>IF(SER_hh_tes_in!E25=0,"",SER_hh_tes_in!E25/SER_hh_fec_in!E25)</f>
        <v>0.89653344881179042</v>
      </c>
      <c r="F25" s="137">
        <f>IF(SER_hh_tes_in!F25=0,"",SER_hh_tes_in!F25/SER_hh_fec_in!F25)</f>
        <v>0.89814343560714793</v>
      </c>
      <c r="G25" s="137">
        <f>IF(SER_hh_tes_in!G25=0,"",SER_hh_tes_in!G25/SER_hh_fec_in!G25)</f>
        <v>0.89979226002531687</v>
      </c>
      <c r="H25" s="137">
        <f>IF(SER_hh_tes_in!H25=0,"",SER_hh_tes_in!H25/SER_hh_fec_in!H25)</f>
        <v>0.90147587264590934</v>
      </c>
      <c r="I25" s="137">
        <f>IF(SER_hh_tes_in!I25=0,"",SER_hh_tes_in!I25/SER_hh_fec_in!I25)</f>
        <v>0.90320242609221435</v>
      </c>
      <c r="J25" s="137">
        <f>IF(SER_hh_tes_in!J25=0,"",SER_hh_tes_in!J25/SER_hh_fec_in!J25)</f>
        <v>0.90500531878423096</v>
      </c>
      <c r="K25" s="137">
        <f>IF(SER_hh_tes_in!K25=0,"",SER_hh_tes_in!K25/SER_hh_fec_in!K25)</f>
        <v>0.90691294816378698</v>
      </c>
      <c r="L25" s="137">
        <f>IF(SER_hh_tes_in!L25=0,"",SER_hh_tes_in!L25/SER_hh_fec_in!L25)</f>
        <v>0.9089329117108077</v>
      </c>
      <c r="M25" s="137">
        <f>IF(SER_hh_tes_in!M25=0,"",SER_hh_tes_in!M25/SER_hh_fec_in!M25)</f>
        <v>0.91172980341589849</v>
      </c>
      <c r="N25" s="137" t="str">
        <f>IF(SER_hh_tes_in!N25=0,"",SER_hh_tes_in!N25/SER_hh_fec_in!N25)</f>
        <v/>
      </c>
      <c r="O25" s="137" t="str">
        <f>IF(SER_hh_tes_in!O25=0,"",SER_hh_tes_in!O25/SER_hh_fec_in!O25)</f>
        <v/>
      </c>
      <c r="P25" s="137" t="str">
        <f>IF(SER_hh_tes_in!P25=0,"",SER_hh_tes_in!P25/SER_hh_fec_in!P25)</f>
        <v/>
      </c>
      <c r="Q25" s="137" t="str">
        <f>IF(SER_hh_tes_in!Q25=0,"",SER_hh_tes_in!Q25/SER_hh_fec_in!Q25)</f>
        <v/>
      </c>
      <c r="R25" s="137" t="str">
        <f>IF(SER_hh_tes_in!R25=0,"",SER_hh_tes_in!R25/SER_hh_fec_in!R25)</f>
        <v/>
      </c>
      <c r="S25" s="137">
        <f>IF(SER_hh_tes_in!S25=0,"",SER_hh_tes_in!S25/SER_hh_fec_in!S25)</f>
        <v>0.9399326340230798</v>
      </c>
      <c r="T25" s="137">
        <f>IF(SER_hh_tes_in!T25=0,"",SER_hh_tes_in!T25/SER_hh_fec_in!T25)</f>
        <v>0.94385439473407262</v>
      </c>
      <c r="U25" s="137">
        <f>IF(SER_hh_tes_in!U25=0,"",SER_hh_tes_in!U25/SER_hh_fec_in!U25)</f>
        <v>0.94760842525211153</v>
      </c>
      <c r="V25" s="137">
        <f>IF(SER_hh_tes_in!V25=0,"",SER_hh_tes_in!V25/SER_hh_fec_in!V25)</f>
        <v>0.95116758270946145</v>
      </c>
      <c r="W25" s="137">
        <f>IF(SER_hh_tes_in!W25=0,"",SER_hh_tes_in!W25/SER_hh_fec_in!W25)</f>
        <v>0.95444625273806027</v>
      </c>
      <c r="DA25" s="164" t="s">
        <v>683</v>
      </c>
    </row>
    <row r="26" spans="1:105" ht="12" customHeight="1" x14ac:dyDescent="0.25">
      <c r="A26" s="132" t="s">
        <v>24</v>
      </c>
      <c r="B26" s="138"/>
      <c r="C26" s="138">
        <f>IF(SER_hh_tes_in!C26=0,"",SER_hh_tes_in!C26/SER_hh_fec_in!C26)</f>
        <v>0.76251139875988416</v>
      </c>
      <c r="D26" s="138">
        <f>IF(SER_hh_tes_in!D26=0,"",SER_hh_tes_in!D26/SER_hh_fec_in!D26)</f>
        <v>0.76456464248648803</v>
      </c>
      <c r="E26" s="138" t="str">
        <f>IF(SER_hh_tes_in!E26=0,"",SER_hh_tes_in!E26/SER_hh_fec_in!E26)</f>
        <v/>
      </c>
      <c r="F26" s="138" t="str">
        <f>IF(SER_hh_tes_in!F26=0,"",SER_hh_tes_in!F26/SER_hh_fec_in!F26)</f>
        <v/>
      </c>
      <c r="G26" s="138" t="str">
        <f>IF(SER_hh_tes_in!G26=0,"",SER_hh_tes_in!G26/SER_hh_fec_in!G26)</f>
        <v/>
      </c>
      <c r="H26" s="138">
        <f>IF(SER_hh_tes_in!H26=0,"",SER_hh_tes_in!H26/SER_hh_fec_in!H26)</f>
        <v>0.77389908166286103</v>
      </c>
      <c r="I26" s="138">
        <f>IF(SER_hh_tes_in!I26=0,"",SER_hh_tes_in!I26/SER_hh_fec_in!I26)</f>
        <v>0.77657615214460751</v>
      </c>
      <c r="J26" s="138">
        <f>IF(SER_hh_tes_in!J26=0,"",SER_hh_tes_in!J26/SER_hh_fec_in!J26)</f>
        <v>0.77954933821062622</v>
      </c>
      <c r="K26" s="138">
        <f>IF(SER_hh_tes_in!K26=0,"",SER_hh_tes_in!K26/SER_hh_fec_in!K26)</f>
        <v>0.78293455308061521</v>
      </c>
      <c r="L26" s="138">
        <f>IF(SER_hh_tes_in!L26=0,"",SER_hh_tes_in!L26/SER_hh_fec_in!L26)</f>
        <v>0.78677236490380975</v>
      </c>
      <c r="M26" s="138">
        <f>IF(SER_hh_tes_in!M26=0,"",SER_hh_tes_in!M26/SER_hh_fec_in!M26)</f>
        <v>0.79372203876108272</v>
      </c>
      <c r="N26" s="138">
        <f>IF(SER_hh_tes_in!N26=0,"",SER_hh_tes_in!N26/SER_hh_fec_in!N26)</f>
        <v>0.8049520157756016</v>
      </c>
      <c r="O26" s="138">
        <f>IF(SER_hh_tes_in!O26=0,"",SER_hh_tes_in!O26/SER_hh_fec_in!O26)</f>
        <v>0.82196068537856026</v>
      </c>
      <c r="P26" s="138">
        <f>IF(SER_hh_tes_in!P26=0,"",SER_hh_tes_in!P26/SER_hh_fec_in!P26)</f>
        <v>0.84408678112330116</v>
      </c>
      <c r="Q26" s="138">
        <f>IF(SER_hh_tes_in!Q26=0,"",SER_hh_tes_in!Q26/SER_hh_fec_in!Q26)</f>
        <v>0.86579780241282833</v>
      </c>
      <c r="R26" s="138">
        <f>IF(SER_hh_tes_in!R26=0,"",SER_hh_tes_in!R26/SER_hh_fec_in!R26)</f>
        <v>0.88136147126490549</v>
      </c>
      <c r="S26" s="138">
        <f>IF(SER_hh_tes_in!S26=0,"",SER_hh_tes_in!S26/SER_hh_fec_in!S26)</f>
        <v>0.8967717059775524</v>
      </c>
      <c r="T26" s="138">
        <f>IF(SER_hh_tes_in!T26=0,"",SER_hh_tes_in!T26/SER_hh_fec_in!T26)</f>
        <v>0.9117053825544571</v>
      </c>
      <c r="U26" s="138">
        <f>IF(SER_hh_tes_in!U26=0,"",SER_hh_tes_in!U26/SER_hh_fec_in!U26)</f>
        <v>0.92573365553113729</v>
      </c>
      <c r="V26" s="138" t="str">
        <f>IF(SER_hh_tes_in!V26=0,"",SER_hh_tes_in!V26/SER_hh_fec_in!V26)</f>
        <v/>
      </c>
      <c r="W26" s="138">
        <f>IF(SER_hh_tes_in!W26=0,"",SER_hh_tes_in!W26/SER_hh_fec_in!W26)</f>
        <v>0.94801090337146066</v>
      </c>
      <c r="DA26" s="165" t="s">
        <v>684</v>
      </c>
    </row>
    <row r="27" spans="1:105" ht="12" customHeight="1" x14ac:dyDescent="0.25">
      <c r="A27" s="145" t="s">
        <v>26</v>
      </c>
      <c r="B27" s="149"/>
      <c r="C27" s="149">
        <f>IF(SER_hh_tes_in!C27=0,"",SER_hh_tes_in!C27/SER_hh_fec_in!C27)</f>
        <v>1</v>
      </c>
      <c r="D27" s="149">
        <f>IF(SER_hh_tes_in!D27=0,"",SER_hh_tes_in!D27/SER_hh_fec_in!D27)</f>
        <v>1</v>
      </c>
      <c r="E27" s="149">
        <f>IF(SER_hh_tes_in!E27=0,"",SER_hh_tes_in!E27/SER_hh_fec_in!E27)</f>
        <v>1</v>
      </c>
      <c r="F27" s="149">
        <f>IF(SER_hh_tes_in!F27=0,"",SER_hh_tes_in!F27/SER_hh_fec_in!F27)</f>
        <v>1</v>
      </c>
      <c r="G27" s="149">
        <f>IF(SER_hh_tes_in!G27=0,"",SER_hh_tes_in!G27/SER_hh_fec_in!G27)</f>
        <v>1</v>
      </c>
      <c r="H27" s="149">
        <f>IF(SER_hh_tes_in!H27=0,"",SER_hh_tes_in!H27/SER_hh_fec_in!H27)</f>
        <v>1</v>
      </c>
      <c r="I27" s="149">
        <f>IF(SER_hh_tes_in!I27=0,"",SER_hh_tes_in!I27/SER_hh_fec_in!I27)</f>
        <v>1</v>
      </c>
      <c r="J27" s="149">
        <f>IF(SER_hh_tes_in!J27=0,"",SER_hh_tes_in!J27/SER_hh_fec_in!J27)</f>
        <v>1</v>
      </c>
      <c r="K27" s="149">
        <f>IF(SER_hh_tes_in!K27=0,"",SER_hh_tes_in!K27/SER_hh_fec_in!K27)</f>
        <v>1</v>
      </c>
      <c r="L27" s="149">
        <f>IF(SER_hh_tes_in!L27=0,"",SER_hh_tes_in!L27/SER_hh_fec_in!L27)</f>
        <v>1</v>
      </c>
      <c r="M27" s="149">
        <f>IF(SER_hh_tes_in!M27=0,"",SER_hh_tes_in!M27/SER_hh_fec_in!M27)</f>
        <v>1</v>
      </c>
      <c r="N27" s="149">
        <f>IF(SER_hh_tes_in!N27=0,"",SER_hh_tes_in!N27/SER_hh_fec_in!N27)</f>
        <v>1</v>
      </c>
      <c r="O27" s="149">
        <f>IF(SER_hh_tes_in!O27=0,"",SER_hh_tes_in!O27/SER_hh_fec_in!O27)</f>
        <v>1</v>
      </c>
      <c r="P27" s="149">
        <f>IF(SER_hh_tes_in!P27=0,"",SER_hh_tes_in!P27/SER_hh_fec_in!P27)</f>
        <v>1</v>
      </c>
      <c r="Q27" s="149">
        <f>IF(SER_hh_tes_in!Q27=0,"",SER_hh_tes_in!Q27/SER_hh_fec_in!Q27)</f>
        <v>1</v>
      </c>
      <c r="R27" s="149">
        <f>IF(SER_hh_tes_in!R27=0,"",SER_hh_tes_in!R27/SER_hh_fec_in!R27)</f>
        <v>1</v>
      </c>
      <c r="S27" s="149">
        <f>IF(SER_hh_tes_in!S27=0,"",SER_hh_tes_in!S27/SER_hh_fec_in!S27)</f>
        <v>1</v>
      </c>
      <c r="T27" s="149">
        <f>IF(SER_hh_tes_in!T27=0,"",SER_hh_tes_in!T27/SER_hh_fec_in!T27)</f>
        <v>1</v>
      </c>
      <c r="U27" s="149">
        <f>IF(SER_hh_tes_in!U27=0,"",SER_hh_tes_in!U27/SER_hh_fec_in!U27)</f>
        <v>1</v>
      </c>
      <c r="V27" s="149">
        <f>IF(SER_hh_tes_in!V27=0,"",SER_hh_tes_in!V27/SER_hh_fec_in!V27)</f>
        <v>1</v>
      </c>
      <c r="W27" s="149">
        <f>IF(SER_hh_tes_in!W27=0,"",SER_hh_tes_in!W27/SER_hh_fec_in!W27)</f>
        <v>1</v>
      </c>
      <c r="DA27" s="167" t="s">
        <v>685</v>
      </c>
    </row>
    <row r="28" spans="1:105" ht="12" hidden="1" customHeight="1" x14ac:dyDescent="0.25">
      <c r="A28" s="78" t="s">
        <v>26</v>
      </c>
      <c r="B28" s="150"/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DA28" s="168"/>
    </row>
    <row r="29" spans="1:105" ht="12.95" customHeight="1" x14ac:dyDescent="0.25">
      <c r="A29" s="130" t="s">
        <v>34</v>
      </c>
      <c r="B29" s="136"/>
      <c r="C29" s="136">
        <f>IF(SER_hh_tes_in!C29=0,"",SER_hh_tes_in!C29/SER_hh_fec_in!C29)</f>
        <v>0.64148359518041287</v>
      </c>
      <c r="D29" s="136">
        <f>IF(SER_hh_tes_in!D29=0,"",SER_hh_tes_in!D29/SER_hh_fec_in!D29)</f>
        <v>0.63865182471612314</v>
      </c>
      <c r="E29" s="136">
        <f>IF(SER_hh_tes_in!E29=0,"",SER_hh_tes_in!E29/SER_hh_fec_in!E29)</f>
        <v>0.63008599439399016</v>
      </c>
      <c r="F29" s="136">
        <f>IF(SER_hh_tes_in!F29=0,"",SER_hh_tes_in!F29/SER_hh_fec_in!F29)</f>
        <v>0.64506590680429721</v>
      </c>
      <c r="G29" s="136">
        <f>IF(SER_hh_tes_in!G29=0,"",SER_hh_tes_in!G29/SER_hh_fec_in!G29)</f>
        <v>0.66489041579830421</v>
      </c>
      <c r="H29" s="136">
        <f>IF(SER_hh_tes_in!H29=0,"",SER_hh_tes_in!H29/SER_hh_fec_in!H29)</f>
        <v>0.66150424005055641</v>
      </c>
      <c r="I29" s="136">
        <f>IF(SER_hh_tes_in!I29=0,"",SER_hh_tes_in!I29/SER_hh_fec_in!I29)</f>
        <v>0.67691047573204133</v>
      </c>
      <c r="J29" s="136">
        <f>IF(SER_hh_tes_in!J29=0,"",SER_hh_tes_in!J29/SER_hh_fec_in!J29)</f>
        <v>0.67666955243985982</v>
      </c>
      <c r="K29" s="136">
        <f>IF(SER_hh_tes_in!K29=0,"",SER_hh_tes_in!K29/SER_hh_fec_in!K29)</f>
        <v>0.69055949161372143</v>
      </c>
      <c r="L29" s="136">
        <f>IF(SER_hh_tes_in!L29=0,"",SER_hh_tes_in!L29/SER_hh_fec_in!L29)</f>
        <v>0.68951664220930498</v>
      </c>
      <c r="M29" s="136">
        <f>IF(SER_hh_tes_in!M29=0,"",SER_hh_tes_in!M29/SER_hh_fec_in!M29)</f>
        <v>0.71997284482998558</v>
      </c>
      <c r="N29" s="136">
        <f>IF(SER_hh_tes_in!N29=0,"",SER_hh_tes_in!N29/SER_hh_fec_in!N29)</f>
        <v>0.64464837116477225</v>
      </c>
      <c r="O29" s="136">
        <f>IF(SER_hh_tes_in!O29=0,"",SER_hh_tes_in!O29/SER_hh_fec_in!O29)</f>
        <v>0.62364240431458196</v>
      </c>
      <c r="P29" s="136">
        <f>IF(SER_hh_tes_in!P29=0,"",SER_hh_tes_in!P29/SER_hh_fec_in!P29)</f>
        <v>0.599243143962637</v>
      </c>
      <c r="Q29" s="136">
        <f>IF(SER_hh_tes_in!Q29=0,"",SER_hh_tes_in!Q29/SER_hh_fec_in!Q29)</f>
        <v>0.64975007678003149</v>
      </c>
      <c r="R29" s="136">
        <f>IF(SER_hh_tes_in!R29=0,"",SER_hh_tes_in!R29/SER_hh_fec_in!R29)</f>
        <v>0.66291043267477567</v>
      </c>
      <c r="S29" s="136">
        <f>IF(SER_hh_tes_in!S29=0,"",SER_hh_tes_in!S29/SER_hh_fec_in!S29)</f>
        <v>0.66308934257384955</v>
      </c>
      <c r="T29" s="136">
        <f>IF(SER_hh_tes_in!T29=0,"",SER_hh_tes_in!T29/SER_hh_fec_in!T29)</f>
        <v>0.63284030024313231</v>
      </c>
      <c r="U29" s="136">
        <f>IF(SER_hh_tes_in!U29=0,"",SER_hh_tes_in!U29/SER_hh_fec_in!U29)</f>
        <v>0.65538725143598642</v>
      </c>
      <c r="V29" s="136">
        <f>IF(SER_hh_tes_in!V29=0,"",SER_hh_tes_in!V29/SER_hh_fec_in!V29)</f>
        <v>0.71107112329618261</v>
      </c>
      <c r="W29" s="136">
        <f>IF(SER_hh_tes_in!W29=0,"",SER_hh_tes_in!W29/SER_hh_fec_in!W29)</f>
        <v>0.72909866433218562</v>
      </c>
      <c r="DA29" s="163" t="s">
        <v>686</v>
      </c>
    </row>
    <row r="30" spans="1:105" s="2" customFormat="1" ht="12" customHeight="1" x14ac:dyDescent="0.25">
      <c r="A30" s="132" t="s">
        <v>52</v>
      </c>
      <c r="B30" s="137"/>
      <c r="C30" s="137">
        <f>IF(SER_hh_tes_in!C30=0,"",SER_hh_tes_in!C30/SER_hh_fec_in!C30)</f>
        <v>0.58983109541833356</v>
      </c>
      <c r="D30" s="137">
        <f>IF(SER_hh_tes_in!D30=0,"",SER_hh_tes_in!D30/SER_hh_fec_in!D30)</f>
        <v>0.59039225885870261</v>
      </c>
      <c r="E30" s="137">
        <f>IF(SER_hh_tes_in!E30=0,"",SER_hh_tes_in!E30/SER_hh_fec_in!E30)</f>
        <v>0.59094550818439018</v>
      </c>
      <c r="F30" s="137">
        <f>IF(SER_hh_tes_in!F30=0,"",SER_hh_tes_in!F30/SER_hh_fec_in!F30)</f>
        <v>0.59149767831262112</v>
      </c>
      <c r="G30" s="137">
        <f>IF(SER_hh_tes_in!G30=0,"",SER_hh_tes_in!G30/SER_hh_fec_in!G30)</f>
        <v>0.59204256000673128</v>
      </c>
      <c r="H30" s="137">
        <f>IF(SER_hh_tes_in!H30=0,"",SER_hh_tes_in!H30/SER_hh_fec_in!H30)</f>
        <v>0.59258091319824047</v>
      </c>
      <c r="I30" s="137">
        <f>IF(SER_hh_tes_in!I30=0,"",SER_hh_tes_in!I30/SER_hh_fec_in!I30)</f>
        <v>0.5931112079310531</v>
      </c>
      <c r="J30" s="137">
        <f>IF(SER_hh_tes_in!J30=0,"",SER_hh_tes_in!J30/SER_hh_fec_in!J30)</f>
        <v>0.5936271765150718</v>
      </c>
      <c r="K30" s="137">
        <f>IF(SER_hh_tes_in!K30=0,"",SER_hh_tes_in!K30/SER_hh_fec_in!K30)</f>
        <v>0.5941234897651152</v>
      </c>
      <c r="L30" s="137">
        <f>IF(SER_hh_tes_in!L30=0,"",SER_hh_tes_in!L30/SER_hh_fec_in!L30)</f>
        <v>0.59459872190566132</v>
      </c>
      <c r="M30" s="137">
        <f>IF(SER_hh_tes_in!M30=0,"",SER_hh_tes_in!M30/SER_hh_fec_in!M30)</f>
        <v>0.59485445971674933</v>
      </c>
      <c r="N30" s="137">
        <f>IF(SER_hh_tes_in!N30=0,"",SER_hh_tes_in!N30/SER_hh_fec_in!N30)</f>
        <v>0.59485445971674933</v>
      </c>
      <c r="O30" s="137">
        <f>IF(SER_hh_tes_in!O30=0,"",SER_hh_tes_in!O30/SER_hh_fec_in!O30)</f>
        <v>0.59485445971674933</v>
      </c>
      <c r="P30" s="137">
        <f>IF(SER_hh_tes_in!P30=0,"",SER_hh_tes_in!P30/SER_hh_fec_in!P30)</f>
        <v>0.59485445971674933</v>
      </c>
      <c r="Q30" s="137">
        <f>IF(SER_hh_tes_in!Q30=0,"",SER_hh_tes_in!Q30/SER_hh_fec_in!Q30)</f>
        <v>0.59485445971674933</v>
      </c>
      <c r="R30" s="137">
        <f>IF(SER_hh_tes_in!R30=0,"",SER_hh_tes_in!R30/SER_hh_fec_in!R30)</f>
        <v>0.59647013409661653</v>
      </c>
      <c r="S30" s="137" t="str">
        <f>IF(SER_hh_tes_in!S30=0,"",SER_hh_tes_in!S30/SER_hh_fec_in!S30)</f>
        <v/>
      </c>
      <c r="T30" s="137" t="str">
        <f>IF(SER_hh_tes_in!T30=0,"",SER_hh_tes_in!T30/SER_hh_fec_in!T30)</f>
        <v/>
      </c>
      <c r="U30" s="137" t="str">
        <f>IF(SER_hh_tes_in!U30=0,"",SER_hh_tes_in!U30/SER_hh_fec_in!U30)</f>
        <v/>
      </c>
      <c r="V30" s="137">
        <f>IF(SER_hh_tes_in!V30=0,"",SER_hh_tes_in!V30/SER_hh_fec_in!V30)</f>
        <v>0.60835910566269091</v>
      </c>
      <c r="W30" s="137">
        <f>IF(SER_hh_tes_in!W30=0,"",SER_hh_tes_in!W30/SER_hh_fec_in!W30)</f>
        <v>0.61111118241409546</v>
      </c>
      <c r="DA30" s="164" t="s">
        <v>687</v>
      </c>
    </row>
    <row r="31" spans="1:105" ht="12" customHeight="1" x14ac:dyDescent="0.25">
      <c r="A31" s="132" t="s">
        <v>153</v>
      </c>
      <c r="B31" s="137"/>
      <c r="C31" s="137">
        <f>IF(SER_hh_tes_in!C31=0,"",SER_hh_tes_in!C31/SER_hh_fec_in!C31)</f>
        <v>0.59310983585703969</v>
      </c>
      <c r="D31" s="137">
        <f>IF(SER_hh_tes_in!D31=0,"",SER_hh_tes_in!D31/SER_hh_fec_in!D31)</f>
        <v>0.59384185063414374</v>
      </c>
      <c r="E31" s="137">
        <f>IF(SER_hh_tes_in!E31=0,"",SER_hh_tes_in!E31/SER_hh_fec_in!E31)</f>
        <v>0.59456354177204074</v>
      </c>
      <c r="F31" s="137">
        <f>IF(SER_hh_tes_in!F31=0,"",SER_hh_tes_in!F31/SER_hh_fec_in!F31)</f>
        <v>0.59528382514095501</v>
      </c>
      <c r="G31" s="137">
        <f>IF(SER_hh_tes_in!G31=0,"",SER_hh_tes_in!G31/SER_hh_fec_in!G31)</f>
        <v>0.59599460104538637</v>
      </c>
      <c r="H31" s="137">
        <f>IF(SER_hh_tes_in!H31=0,"",SER_hh_tes_in!H31/SER_hh_fec_in!H31)</f>
        <v>0.59669686078494955</v>
      </c>
      <c r="I31" s="137">
        <f>IF(SER_hh_tes_in!I31=0,"",SER_hh_tes_in!I31/SER_hh_fec_in!I31)</f>
        <v>0.59738860859443599</v>
      </c>
      <c r="J31" s="137">
        <f>IF(SER_hh_tes_in!J31=0,"",SER_hh_tes_in!J31/SER_hh_fec_in!J31)</f>
        <v>0.59806166852823162</v>
      </c>
      <c r="K31" s="137">
        <f>IF(SER_hh_tes_in!K31=0,"",SER_hh_tes_in!K31/SER_hh_fec_in!K31)</f>
        <v>0.59870908888203311</v>
      </c>
      <c r="L31" s="137">
        <f>IF(SER_hh_tes_in!L31=0,"",SER_hh_tes_in!L31/SER_hh_fec_in!L31)</f>
        <v>0.59932900978993453</v>
      </c>
      <c r="M31" s="137">
        <f>IF(SER_hh_tes_in!M31=0,"",SER_hh_tes_in!M31/SER_hh_fec_in!M31)</f>
        <v>0.5996626093142684</v>
      </c>
      <c r="N31" s="137">
        <f>IF(SER_hh_tes_in!N31=0,"",SER_hh_tes_in!N31/SER_hh_fec_in!N31)</f>
        <v>0.5996626093142684</v>
      </c>
      <c r="O31" s="137">
        <f>IF(SER_hh_tes_in!O31=0,"",SER_hh_tes_in!O31/SER_hh_fec_in!O31)</f>
        <v>0.5996626093142684</v>
      </c>
      <c r="P31" s="137">
        <f>IF(SER_hh_tes_in!P31=0,"",SER_hh_tes_in!P31/SER_hh_fec_in!P31)</f>
        <v>0.5996626093142684</v>
      </c>
      <c r="Q31" s="137">
        <f>IF(SER_hh_tes_in!Q31=0,"",SER_hh_tes_in!Q31/SER_hh_fec_in!Q31)</f>
        <v>0.5996626093142684</v>
      </c>
      <c r="R31" s="137">
        <f>IF(SER_hh_tes_in!R31=0,"",SER_hh_tes_in!R31/SER_hh_fec_in!R31)</f>
        <v>0.60177019052140035</v>
      </c>
      <c r="S31" s="137">
        <f>IF(SER_hh_tes_in!S31=0,"",SER_hh_tes_in!S31/SER_hh_fec_in!S31)</f>
        <v>0.60521656331876716</v>
      </c>
      <c r="T31" s="137">
        <f>IF(SER_hh_tes_in!T31=0,"",SER_hh_tes_in!T31/SER_hh_fec_in!T31)</f>
        <v>0.60923733158235882</v>
      </c>
      <c r="U31" s="137">
        <f>IF(SER_hh_tes_in!U31=0,"",SER_hh_tes_in!U31/SER_hh_fec_in!U31)</f>
        <v>0.61340169871250816</v>
      </c>
      <c r="V31" s="137">
        <f>IF(SER_hh_tes_in!V31=0,"",SER_hh_tes_in!V31/SER_hh_fec_in!V31)</f>
        <v>0.61727886810954358</v>
      </c>
      <c r="W31" s="137">
        <f>IF(SER_hh_tes_in!W31=0,"",SER_hh_tes_in!W31/SER_hh_fec_in!W31)</f>
        <v>0.62086883977346363</v>
      </c>
      <c r="DA31" s="164" t="s">
        <v>688</v>
      </c>
    </row>
    <row r="32" spans="1:105" ht="12" customHeight="1" x14ac:dyDescent="0.25">
      <c r="A32" s="132" t="s">
        <v>128</v>
      </c>
      <c r="B32" s="137"/>
      <c r="C32" s="137" t="str">
        <f>IF(SER_hh_tes_in!C32=0,"",SER_hh_tes_in!C32/SER_hh_fec_in!C32)</f>
        <v/>
      </c>
      <c r="D32" s="137" t="str">
        <f>IF(SER_hh_tes_in!D32=0,"",SER_hh_tes_in!D32/SER_hh_fec_in!D32)</f>
        <v/>
      </c>
      <c r="E32" s="137">
        <f>IF(SER_hh_tes_in!E32=0,"",SER_hh_tes_in!E32/SER_hh_fec_in!E32)</f>
        <v>0.56522133413134368</v>
      </c>
      <c r="F32" s="137">
        <f>IF(SER_hh_tes_in!F32=0,"",SER_hh_tes_in!F32/SER_hh_fec_in!F32)</f>
        <v>0.56559477802297586</v>
      </c>
      <c r="G32" s="137">
        <f>IF(SER_hh_tes_in!G32=0,"",SER_hh_tes_in!G32/SER_hh_fec_in!G32)</f>
        <v>0.56596329259832878</v>
      </c>
      <c r="H32" s="137">
        <f>IF(SER_hh_tes_in!H32=0,"",SER_hh_tes_in!H32/SER_hh_fec_in!H32)</f>
        <v>0.56632739181455027</v>
      </c>
      <c r="I32" s="137">
        <f>IF(SER_hh_tes_in!I32=0,"",SER_hh_tes_in!I32/SER_hh_fec_in!I32)</f>
        <v>0.56668604093120567</v>
      </c>
      <c r="J32" s="137">
        <f>IF(SER_hh_tes_in!J32=0,"",SER_hh_tes_in!J32/SER_hh_fec_in!J32)</f>
        <v>0.56703500098196624</v>
      </c>
      <c r="K32" s="137">
        <f>IF(SER_hh_tes_in!K32=0,"",SER_hh_tes_in!K32/SER_hh_fec_in!K32)</f>
        <v>0.56737066773047107</v>
      </c>
      <c r="L32" s="137">
        <f>IF(SER_hh_tes_in!L32=0,"",SER_hh_tes_in!L32/SER_hh_fec_in!L32)</f>
        <v>0.56769207689572743</v>
      </c>
      <c r="M32" s="137">
        <f>IF(SER_hh_tes_in!M32=0,"",SER_hh_tes_in!M32/SER_hh_fec_in!M32)</f>
        <v>0.56786503758035589</v>
      </c>
      <c r="N32" s="137">
        <f>IF(SER_hh_tes_in!N32=0,"",SER_hh_tes_in!N32/SER_hh_fec_in!N32)</f>
        <v>0.56786503758035589</v>
      </c>
      <c r="O32" s="137">
        <f>IF(SER_hh_tes_in!O32=0,"",SER_hh_tes_in!O32/SER_hh_fec_in!O32)</f>
        <v>0.56786503758035589</v>
      </c>
      <c r="P32" s="137">
        <f>IF(SER_hh_tes_in!P32=0,"",SER_hh_tes_in!P32/SER_hh_fec_in!P32)</f>
        <v>0.56786503758035589</v>
      </c>
      <c r="Q32" s="137">
        <f>IF(SER_hh_tes_in!Q32=0,"",SER_hh_tes_in!Q32/SER_hh_fec_in!Q32)</f>
        <v>0.56786503758035589</v>
      </c>
      <c r="R32" s="137">
        <f>IF(SER_hh_tes_in!R32=0,"",SER_hh_tes_in!R32/SER_hh_fec_in!R32)</f>
        <v>0.56895775103437984</v>
      </c>
      <c r="S32" s="137">
        <f>IF(SER_hh_tes_in!S32=0,"",SER_hh_tes_in!S32/SER_hh_fec_in!S32)</f>
        <v>0.57074458511247872</v>
      </c>
      <c r="T32" s="137">
        <f>IF(SER_hh_tes_in!T32=0,"",SER_hh_tes_in!T32/SER_hh_fec_in!T32)</f>
        <v>0.57282922487025945</v>
      </c>
      <c r="U32" s="137">
        <f>IF(SER_hh_tes_in!U32=0,"",SER_hh_tes_in!U32/SER_hh_fec_in!U32)</f>
        <v>0.57498831604796119</v>
      </c>
      <c r="V32" s="137" t="str">
        <f>IF(SER_hh_tes_in!V32=0,"",SER_hh_tes_in!V32/SER_hh_fec_in!V32)</f>
        <v/>
      </c>
      <c r="W32" s="137">
        <f>IF(SER_hh_tes_in!W32=0,"",SER_hh_tes_in!W32/SER_hh_fec_in!W32)</f>
        <v>0.57885978988383924</v>
      </c>
      <c r="DA32" s="164" t="s">
        <v>689</v>
      </c>
    </row>
    <row r="33" spans="1:105" ht="12" customHeight="1" x14ac:dyDescent="0.25">
      <c r="A33" s="62" t="s">
        <v>24</v>
      </c>
      <c r="B33" s="150"/>
      <c r="C33" s="150">
        <f>IF(SER_hh_tes_in!C33=0,"",SER_hh_tes_in!C33/SER_hh_fec_in!C33)</f>
        <v>0.7794802468510087</v>
      </c>
      <c r="D33" s="150">
        <f>IF(SER_hh_tes_in!D33=0,"",SER_hh_tes_in!D33/SER_hh_fec_in!D33)</f>
        <v>0.78057768549177076</v>
      </c>
      <c r="E33" s="150">
        <f>IF(SER_hh_tes_in!E33=0,"",SER_hh_tes_in!E33/SER_hh_fec_in!E33)</f>
        <v>0.78171570475347785</v>
      </c>
      <c r="F33" s="150">
        <f>IF(SER_hh_tes_in!F33=0,"",SER_hh_tes_in!F33/SER_hh_fec_in!F33)</f>
        <v>0.782859257736223</v>
      </c>
      <c r="G33" s="150">
        <f>IF(SER_hh_tes_in!G33=0,"",SER_hh_tes_in!G33/SER_hh_fec_in!G33)</f>
        <v>0.7840401830839453</v>
      </c>
      <c r="H33" s="150">
        <f>IF(SER_hh_tes_in!H33=0,"",SER_hh_tes_in!H33/SER_hh_fec_in!H33)</f>
        <v>0.78525458415195515</v>
      </c>
      <c r="I33" s="150">
        <f>IF(SER_hh_tes_in!I33=0,"",SER_hh_tes_in!I33/SER_hh_fec_in!I33)</f>
        <v>0.78651030598304972</v>
      </c>
      <c r="J33" s="150">
        <f>IF(SER_hh_tes_in!J33=0,"",SER_hh_tes_in!J33/SER_hh_fec_in!J33)</f>
        <v>0.78783948694851713</v>
      </c>
      <c r="K33" s="150">
        <f>IF(SER_hh_tes_in!K33=0,"",SER_hh_tes_in!K33/SER_hh_fec_in!K33)</f>
        <v>0.78926945311734897</v>
      </c>
      <c r="L33" s="150">
        <f>IF(SER_hh_tes_in!L33=0,"",SER_hh_tes_in!L33/SER_hh_fec_in!L33)</f>
        <v>0.79080751533331273</v>
      </c>
      <c r="M33" s="150">
        <f>IF(SER_hh_tes_in!M33=0,"",SER_hh_tes_in!M33/SER_hh_fec_in!M33)</f>
        <v>0.79290009861140143</v>
      </c>
      <c r="N33" s="150">
        <f>IF(SER_hh_tes_in!N33=0,"",SER_hh_tes_in!N33/SER_hh_fec_in!N33)</f>
        <v>0.79567378841427916</v>
      </c>
      <c r="O33" s="150">
        <f>IF(SER_hh_tes_in!O33=0,"",SER_hh_tes_in!O33/SER_hh_fec_in!O33)</f>
        <v>0.79943637465814843</v>
      </c>
      <c r="P33" s="150" t="str">
        <f>IF(SER_hh_tes_in!P33=0,"",SER_hh_tes_in!P33/SER_hh_fec_in!P33)</f>
        <v/>
      </c>
      <c r="Q33" s="150">
        <f>IF(SER_hh_tes_in!Q33=0,"",SER_hh_tes_in!Q33/SER_hh_fec_in!Q33)</f>
        <v>0.81068189003434143</v>
      </c>
      <c r="R33" s="150">
        <f>IF(SER_hh_tes_in!R33=0,"",SER_hh_tes_in!R33/SER_hh_fec_in!R33)</f>
        <v>0.81929611476689246</v>
      </c>
      <c r="S33" s="150">
        <f>IF(SER_hh_tes_in!S33=0,"",SER_hh_tes_in!S33/SER_hh_fec_in!S33)</f>
        <v>0.83004747293600245</v>
      </c>
      <c r="T33" s="150">
        <f>IF(SER_hh_tes_in!T33=0,"",SER_hh_tes_in!T33/SER_hh_fec_in!T33)</f>
        <v>0.8416069266536802</v>
      </c>
      <c r="U33" s="150">
        <f>IF(SER_hh_tes_in!U33=0,"",SER_hh_tes_in!U33/SER_hh_fec_in!U33)</f>
        <v>0.85264543803196735</v>
      </c>
      <c r="V33" s="150">
        <f>IF(SER_hh_tes_in!V33=0,"",SER_hh_tes_in!V33/SER_hh_fec_in!V33)</f>
        <v>0.86183396918289101</v>
      </c>
      <c r="W33" s="150">
        <f>IF(SER_hh_tes_in!W33=0,"",SER_hh_tes_in!W33/SER_hh_fec_in!W33)</f>
        <v>0.86870567196016324</v>
      </c>
      <c r="DA33" s="168" t="s">
        <v>690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tabColor theme="6" tint="0.79998168889431442"/>
    <pageSetUpPr fitToPage="1"/>
  </sheetPr>
  <dimension ref="A1:DA33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2" customHeight="1" x14ac:dyDescent="0.25"/>
  <cols>
    <col min="1" max="1" width="40.7109375" style="1" customWidth="1"/>
    <col min="2" max="23" width="10.7109375" style="1" customWidth="1"/>
    <col min="24" max="103" width="9.140625" style="1" hidden="1" customWidth="1"/>
    <col min="104" max="104" width="2.7109375" style="1" customWidth="1"/>
    <col min="105" max="105" width="10.7109375" style="118" customWidth="1"/>
    <col min="106" max="16384" width="9.140625" style="1"/>
  </cols>
  <sheetData>
    <row r="1" spans="1:105" ht="25.5" customHeight="1" x14ac:dyDescent="0.25">
      <c r="A1" s="28" t="s">
        <v>691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156</v>
      </c>
    </row>
    <row r="2" spans="1:105" s="2" customFormat="1" ht="12" customHeight="1" x14ac:dyDescent="0.25">
      <c r="DA2" s="7"/>
    </row>
    <row r="3" spans="1:105" ht="12.95" customHeight="1" x14ac:dyDescent="0.25">
      <c r="A3" s="124" t="s">
        <v>84</v>
      </c>
      <c r="B3" s="126"/>
      <c r="C3" s="126">
        <f t="shared" ref="C3:Q3" si="0">SUM(C4,C16,C19,C29)</f>
        <v>931.30823754925586</v>
      </c>
      <c r="D3" s="126">
        <f t="shared" si="0"/>
        <v>579.82222593484596</v>
      </c>
      <c r="E3" s="126">
        <f t="shared" si="0"/>
        <v>69.498839855554891</v>
      </c>
      <c r="F3" s="126">
        <f t="shared" si="0"/>
        <v>189.34923778462843</v>
      </c>
      <c r="G3" s="126">
        <f t="shared" si="0"/>
        <v>304.28922661511984</v>
      </c>
      <c r="H3" s="126">
        <f t="shared" si="0"/>
        <v>1523.9237419528699</v>
      </c>
      <c r="I3" s="126">
        <f t="shared" si="0"/>
        <v>1058.3223672579727</v>
      </c>
      <c r="J3" s="126">
        <f t="shared" si="0"/>
        <v>715.66451460722101</v>
      </c>
      <c r="K3" s="126">
        <f t="shared" si="0"/>
        <v>165.59268831625016</v>
      </c>
      <c r="L3" s="126">
        <f t="shared" si="0"/>
        <v>497.98893173013499</v>
      </c>
      <c r="M3" s="126">
        <f t="shared" si="0"/>
        <v>156.77422722333208</v>
      </c>
      <c r="N3" s="126">
        <f t="shared" si="0"/>
        <v>435.32562200748964</v>
      </c>
      <c r="O3" s="126">
        <f t="shared" si="0"/>
        <v>370.95874499949218</v>
      </c>
      <c r="P3" s="126">
        <f t="shared" si="0"/>
        <v>420.09799239449484</v>
      </c>
      <c r="Q3" s="126">
        <f t="shared" si="0"/>
        <v>433.68852662481459</v>
      </c>
      <c r="R3" s="126">
        <f t="shared" ref="R3:W3" si="1">SUM(R4,R16,R19,R29)</f>
        <v>462.15412721368034</v>
      </c>
      <c r="S3" s="126">
        <f t="shared" si="1"/>
        <v>260.79633306522197</v>
      </c>
      <c r="T3" s="126">
        <f t="shared" si="1"/>
        <v>250.76387182260407</v>
      </c>
      <c r="U3" s="126">
        <f t="shared" si="1"/>
        <v>153.74866920987762</v>
      </c>
      <c r="V3" s="126">
        <f t="shared" si="1"/>
        <v>159.96978365457335</v>
      </c>
      <c r="W3" s="126">
        <f t="shared" si="1"/>
        <v>161.55998056641371</v>
      </c>
      <c r="DA3" s="155" t="s">
        <v>692</v>
      </c>
    </row>
    <row r="4" spans="1:105" ht="12.95" customHeight="1" x14ac:dyDescent="0.25">
      <c r="A4" s="130" t="s">
        <v>32</v>
      </c>
      <c r="B4" s="131"/>
      <c r="C4" s="131">
        <f t="shared" ref="C4:Q4" si="2">SUM(C5:C15)</f>
        <v>693.30051830585694</v>
      </c>
      <c r="D4" s="131">
        <f t="shared" si="2"/>
        <v>437.19666065758184</v>
      </c>
      <c r="E4" s="131">
        <f t="shared" si="2"/>
        <v>1.70896614811253</v>
      </c>
      <c r="F4" s="131">
        <f t="shared" si="2"/>
        <v>5.6983360514183596</v>
      </c>
      <c r="G4" s="131">
        <f t="shared" si="2"/>
        <v>156.77868801778806</v>
      </c>
      <c r="H4" s="131">
        <f t="shared" si="2"/>
        <v>1177.5258194572361</v>
      </c>
      <c r="I4" s="131">
        <f t="shared" si="2"/>
        <v>766.55455222563785</v>
      </c>
      <c r="J4" s="131">
        <f t="shared" si="2"/>
        <v>561.42895019710522</v>
      </c>
      <c r="K4" s="131">
        <f t="shared" si="2"/>
        <v>131.25493167060199</v>
      </c>
      <c r="L4" s="131">
        <f t="shared" si="2"/>
        <v>370.43092602265062</v>
      </c>
      <c r="M4" s="131">
        <f t="shared" si="2"/>
        <v>125.15724312173113</v>
      </c>
      <c r="N4" s="131">
        <f t="shared" si="2"/>
        <v>310.65795190603581</v>
      </c>
      <c r="O4" s="131">
        <f t="shared" si="2"/>
        <v>257.05296975531803</v>
      </c>
      <c r="P4" s="131">
        <f t="shared" si="2"/>
        <v>249.07601274777977</v>
      </c>
      <c r="Q4" s="131">
        <f t="shared" si="2"/>
        <v>278.17957860249533</v>
      </c>
      <c r="R4" s="131">
        <f t="shared" ref="R4:W4" si="3">SUM(R5:R15)</f>
        <v>276.67699620033432</v>
      </c>
      <c r="S4" s="131">
        <f t="shared" si="3"/>
        <v>121.83184971167231</v>
      </c>
      <c r="T4" s="131">
        <f t="shared" si="3"/>
        <v>94.146812996703986</v>
      </c>
      <c r="U4" s="131">
        <f t="shared" si="3"/>
        <v>35.716383953454269</v>
      </c>
      <c r="V4" s="131">
        <f t="shared" si="3"/>
        <v>79.641435203757212</v>
      </c>
      <c r="W4" s="131">
        <f t="shared" si="3"/>
        <v>96.22172302498609</v>
      </c>
      <c r="DA4" s="156" t="s">
        <v>693</v>
      </c>
    </row>
    <row r="5" spans="1:105" ht="12" customHeight="1" x14ac:dyDescent="0.25">
      <c r="A5" s="132" t="s">
        <v>29</v>
      </c>
      <c r="B5" s="133"/>
      <c r="C5" s="133">
        <v>8.0751631742907382</v>
      </c>
      <c r="D5" s="133">
        <v>0</v>
      </c>
      <c r="E5" s="133">
        <v>0</v>
      </c>
      <c r="F5" s="133">
        <v>0</v>
      </c>
      <c r="G5" s="133">
        <v>0</v>
      </c>
      <c r="H5" s="133">
        <v>0</v>
      </c>
      <c r="I5" s="133">
        <v>60.877868123604621</v>
      </c>
      <c r="J5" s="133">
        <v>0</v>
      </c>
      <c r="K5" s="133">
        <v>0</v>
      </c>
      <c r="L5" s="133">
        <v>0</v>
      </c>
      <c r="M5" s="133">
        <v>1.5011788952261926</v>
      </c>
      <c r="N5" s="133">
        <v>6.1714598890323886</v>
      </c>
      <c r="O5" s="133">
        <v>2.1277477942703782</v>
      </c>
      <c r="P5" s="133">
        <v>0</v>
      </c>
      <c r="Q5" s="133">
        <v>44.378646192928436</v>
      </c>
      <c r="R5" s="133">
        <v>0</v>
      </c>
      <c r="S5" s="133">
        <v>0</v>
      </c>
      <c r="T5" s="133">
        <v>0</v>
      </c>
      <c r="U5" s="133">
        <v>0</v>
      </c>
      <c r="V5" s="133">
        <v>0</v>
      </c>
      <c r="W5" s="133">
        <v>0</v>
      </c>
      <c r="DA5" s="157" t="s">
        <v>694</v>
      </c>
    </row>
    <row r="6" spans="1:105" ht="12" customHeight="1" x14ac:dyDescent="0.25">
      <c r="A6" s="132" t="s">
        <v>52</v>
      </c>
      <c r="B6" s="133"/>
      <c r="C6" s="133">
        <v>0</v>
      </c>
      <c r="D6" s="133">
        <v>0</v>
      </c>
      <c r="E6" s="133">
        <v>0</v>
      </c>
      <c r="F6" s="133">
        <v>0</v>
      </c>
      <c r="G6" s="133">
        <v>0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  <c r="P6" s="133">
        <v>0</v>
      </c>
      <c r="Q6" s="133">
        <v>0</v>
      </c>
      <c r="R6" s="133">
        <v>0</v>
      </c>
      <c r="S6" s="133">
        <v>0</v>
      </c>
      <c r="T6" s="133">
        <v>0</v>
      </c>
      <c r="U6" s="133">
        <v>0</v>
      </c>
      <c r="V6" s="133">
        <v>0</v>
      </c>
      <c r="W6" s="133">
        <v>0</v>
      </c>
      <c r="DA6" s="157" t="s">
        <v>695</v>
      </c>
    </row>
    <row r="7" spans="1:105" ht="12" customHeight="1" x14ac:dyDescent="0.25">
      <c r="A7" s="132" t="s">
        <v>168</v>
      </c>
      <c r="B7" s="133"/>
      <c r="C7" s="133">
        <v>188.41087465849844</v>
      </c>
      <c r="D7" s="133">
        <v>437.15912203419884</v>
      </c>
      <c r="E7" s="133">
        <v>0</v>
      </c>
      <c r="F7" s="133">
        <v>0</v>
      </c>
      <c r="G7" s="133">
        <v>0</v>
      </c>
      <c r="H7" s="133">
        <v>364.56097536672144</v>
      </c>
      <c r="I7" s="133">
        <v>281.64266644395838</v>
      </c>
      <c r="J7" s="133">
        <v>397.8775202471104</v>
      </c>
      <c r="K7" s="133">
        <v>96.142391123571443</v>
      </c>
      <c r="L7" s="133">
        <v>241.00925438947303</v>
      </c>
      <c r="M7" s="133">
        <v>70.746631294969745</v>
      </c>
      <c r="N7" s="133">
        <v>169.46024641750648</v>
      </c>
      <c r="O7" s="133">
        <v>126.30012938632889</v>
      </c>
      <c r="P7" s="133">
        <v>124.48139213836954</v>
      </c>
      <c r="Q7" s="133">
        <v>83.272109152283221</v>
      </c>
      <c r="R7" s="133">
        <v>49.090070743309617</v>
      </c>
      <c r="S7" s="133">
        <v>0</v>
      </c>
      <c r="T7" s="133">
        <v>0</v>
      </c>
      <c r="U7" s="133">
        <v>0</v>
      </c>
      <c r="V7" s="133">
        <v>0</v>
      </c>
      <c r="W7" s="133">
        <v>36.63117709673422</v>
      </c>
      <c r="DA7" s="157" t="s">
        <v>696</v>
      </c>
    </row>
    <row r="8" spans="1:105" ht="12" customHeight="1" x14ac:dyDescent="0.25">
      <c r="A8" s="132" t="s">
        <v>73</v>
      </c>
      <c r="B8" s="133"/>
      <c r="C8" s="133">
        <v>4.9719608729871155E-2</v>
      </c>
      <c r="D8" s="133">
        <v>3.7538623383020914E-2</v>
      </c>
      <c r="E8" s="133">
        <v>1.6372944099733888E-2</v>
      </c>
      <c r="F8" s="133">
        <v>0.11981227357447914</v>
      </c>
      <c r="G8" s="133">
        <v>0.14610842404839167</v>
      </c>
      <c r="H8" s="133">
        <v>0.23574822896267367</v>
      </c>
      <c r="I8" s="133">
        <v>0.35284421780117992</v>
      </c>
      <c r="J8" s="133">
        <v>9.0670030675160593E-2</v>
      </c>
      <c r="K8" s="133">
        <v>1.6952412729981426E-2</v>
      </c>
      <c r="L8" s="133">
        <v>3.4078920531753445E-2</v>
      </c>
      <c r="M8" s="133">
        <v>3.5762128237985275E-2</v>
      </c>
      <c r="N8" s="133">
        <v>9.7516328399747582E-2</v>
      </c>
      <c r="O8" s="133">
        <v>9.1162509972207151E-2</v>
      </c>
      <c r="P8" s="133">
        <v>0.21920845736820699</v>
      </c>
      <c r="Q8" s="133">
        <v>0.23931881235085151</v>
      </c>
      <c r="R8" s="133">
        <v>0.29565550159277321</v>
      </c>
      <c r="S8" s="133">
        <v>0.18750236193083422</v>
      </c>
      <c r="T8" s="133">
        <v>0.14380856074117185</v>
      </c>
      <c r="U8" s="133">
        <v>0.12600106066811059</v>
      </c>
      <c r="V8" s="133">
        <v>0.13307643171084715</v>
      </c>
      <c r="W8" s="133">
        <v>0</v>
      </c>
      <c r="DA8" s="157" t="s">
        <v>697</v>
      </c>
    </row>
    <row r="9" spans="1:105" ht="12" customHeight="1" x14ac:dyDescent="0.25">
      <c r="A9" s="132" t="s">
        <v>78</v>
      </c>
      <c r="B9" s="133"/>
      <c r="C9" s="133">
        <v>496.76476086433792</v>
      </c>
      <c r="D9" s="133">
        <v>0</v>
      </c>
      <c r="E9" s="133">
        <v>0</v>
      </c>
      <c r="F9" s="133">
        <v>0</v>
      </c>
      <c r="G9" s="133">
        <v>151.79084572803075</v>
      </c>
      <c r="H9" s="133">
        <v>809.18102280415462</v>
      </c>
      <c r="I9" s="133">
        <v>419.59712509049871</v>
      </c>
      <c r="J9" s="133">
        <v>161.6252858462056</v>
      </c>
      <c r="K9" s="133">
        <v>34.696248261183115</v>
      </c>
      <c r="L9" s="133">
        <v>128.67680199718123</v>
      </c>
      <c r="M9" s="133">
        <v>52.871316645990888</v>
      </c>
      <c r="N9" s="133">
        <v>134.92872927109721</v>
      </c>
      <c r="O9" s="133">
        <v>128.53393006474653</v>
      </c>
      <c r="P9" s="133">
        <v>124.37541215204202</v>
      </c>
      <c r="Q9" s="133">
        <v>150.28950444493282</v>
      </c>
      <c r="R9" s="133">
        <v>227.29126995543191</v>
      </c>
      <c r="S9" s="133">
        <v>121.64434734974147</v>
      </c>
      <c r="T9" s="133">
        <v>94.003004435962808</v>
      </c>
      <c r="U9" s="133">
        <v>35.59038289278616</v>
      </c>
      <c r="V9" s="133">
        <v>79.508358772046364</v>
      </c>
      <c r="W9" s="133">
        <v>59.590545928251863</v>
      </c>
      <c r="DA9" s="157" t="s">
        <v>698</v>
      </c>
    </row>
    <row r="10" spans="1:105" ht="12" customHeight="1" x14ac:dyDescent="0.25">
      <c r="A10" s="132" t="s">
        <v>128</v>
      </c>
      <c r="B10" s="133"/>
      <c r="C10" s="133">
        <v>0</v>
      </c>
      <c r="D10" s="133">
        <v>0</v>
      </c>
      <c r="E10" s="133">
        <v>1.692593204012796</v>
      </c>
      <c r="F10" s="133">
        <v>5.5785237778438805</v>
      </c>
      <c r="G10" s="133">
        <v>4.8417338657089282</v>
      </c>
      <c r="H10" s="133">
        <v>3.5480730573975308</v>
      </c>
      <c r="I10" s="133">
        <v>4.0840483497749052</v>
      </c>
      <c r="J10" s="133">
        <v>1.8354740731139856</v>
      </c>
      <c r="K10" s="133">
        <v>0.39933987311746749</v>
      </c>
      <c r="L10" s="133">
        <v>0.71079071546461192</v>
      </c>
      <c r="M10" s="133">
        <v>2.3541573063121267E-3</v>
      </c>
      <c r="N10" s="133">
        <v>0</v>
      </c>
      <c r="O10" s="133">
        <v>0</v>
      </c>
      <c r="P10" s="133">
        <v>0</v>
      </c>
      <c r="Q10" s="133">
        <v>0</v>
      </c>
      <c r="R10" s="133">
        <v>0</v>
      </c>
      <c r="S10" s="133">
        <v>0</v>
      </c>
      <c r="T10" s="133">
        <v>0</v>
      </c>
      <c r="U10" s="133">
        <v>0</v>
      </c>
      <c r="V10" s="133">
        <v>0</v>
      </c>
      <c r="W10" s="133">
        <v>0</v>
      </c>
      <c r="DA10" s="157" t="s">
        <v>699</v>
      </c>
    </row>
    <row r="11" spans="1:105" ht="12" customHeight="1" x14ac:dyDescent="0.25">
      <c r="A11" s="132" t="s">
        <v>25</v>
      </c>
      <c r="B11" s="133"/>
      <c r="C11" s="133">
        <v>0</v>
      </c>
      <c r="D11" s="133">
        <v>0</v>
      </c>
      <c r="E11" s="133">
        <v>0</v>
      </c>
      <c r="F11" s="133">
        <v>0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  <c r="P11" s="133">
        <v>0</v>
      </c>
      <c r="Q11" s="133">
        <v>0</v>
      </c>
      <c r="R11" s="133">
        <v>0</v>
      </c>
      <c r="S11" s="133">
        <v>0</v>
      </c>
      <c r="T11" s="133">
        <v>0</v>
      </c>
      <c r="U11" s="133">
        <v>0</v>
      </c>
      <c r="V11" s="133">
        <v>0</v>
      </c>
      <c r="W11" s="133">
        <v>0</v>
      </c>
      <c r="DA11" s="157" t="s">
        <v>700</v>
      </c>
    </row>
    <row r="12" spans="1:105" ht="12" customHeight="1" x14ac:dyDescent="0.25">
      <c r="A12" s="132" t="s">
        <v>169</v>
      </c>
      <c r="B12" s="133"/>
      <c r="C12" s="133">
        <v>0</v>
      </c>
      <c r="D12" s="133">
        <v>0</v>
      </c>
      <c r="E12" s="133">
        <v>0</v>
      </c>
      <c r="F12" s="133">
        <v>0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  <c r="P12" s="133">
        <v>0</v>
      </c>
      <c r="Q12" s="133">
        <v>0</v>
      </c>
      <c r="R12" s="133">
        <v>0</v>
      </c>
      <c r="S12" s="133">
        <v>0</v>
      </c>
      <c r="T12" s="133">
        <v>0</v>
      </c>
      <c r="U12" s="133">
        <v>0</v>
      </c>
      <c r="V12" s="133">
        <v>0</v>
      </c>
      <c r="W12" s="133">
        <v>0</v>
      </c>
      <c r="DA12" s="157" t="s">
        <v>701</v>
      </c>
    </row>
    <row r="13" spans="1:105" ht="12" customHeight="1" x14ac:dyDescent="0.25">
      <c r="A13" s="132" t="s">
        <v>77</v>
      </c>
      <c r="B13" s="133"/>
      <c r="C13" s="133">
        <v>0</v>
      </c>
      <c r="D13" s="133">
        <v>0</v>
      </c>
      <c r="E13" s="133">
        <v>0</v>
      </c>
      <c r="F13" s="133">
        <v>0</v>
      </c>
      <c r="G13" s="133">
        <v>0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  <c r="P13" s="133">
        <v>0</v>
      </c>
      <c r="Q13" s="133">
        <v>0</v>
      </c>
      <c r="R13" s="133">
        <v>0</v>
      </c>
      <c r="S13" s="133">
        <v>0</v>
      </c>
      <c r="T13" s="133">
        <v>0</v>
      </c>
      <c r="U13" s="133">
        <v>0</v>
      </c>
      <c r="V13" s="133">
        <v>0</v>
      </c>
      <c r="W13" s="133">
        <v>0</v>
      </c>
      <c r="DA13" s="157" t="s">
        <v>702</v>
      </c>
    </row>
    <row r="14" spans="1:105" ht="12" customHeight="1" x14ac:dyDescent="0.25">
      <c r="A14" s="60" t="s">
        <v>76</v>
      </c>
      <c r="B14" s="65"/>
      <c r="C14" s="65">
        <v>0</v>
      </c>
      <c r="D14" s="65">
        <v>0</v>
      </c>
      <c r="E14" s="65">
        <v>0</v>
      </c>
      <c r="F14" s="65">
        <v>0</v>
      </c>
      <c r="G14" s="65">
        <v>0</v>
      </c>
      <c r="H14" s="65">
        <v>0</v>
      </c>
      <c r="I14" s="65">
        <v>0</v>
      </c>
      <c r="J14" s="65">
        <v>0</v>
      </c>
      <c r="K14" s="65">
        <v>0</v>
      </c>
      <c r="L14" s="65">
        <v>0</v>
      </c>
      <c r="M14" s="65">
        <v>0</v>
      </c>
      <c r="N14" s="65">
        <v>0</v>
      </c>
      <c r="O14" s="65">
        <v>0</v>
      </c>
      <c r="P14" s="65">
        <v>0</v>
      </c>
      <c r="Q14" s="65">
        <v>0</v>
      </c>
      <c r="R14" s="65">
        <v>0</v>
      </c>
      <c r="S14" s="65">
        <v>0</v>
      </c>
      <c r="T14" s="65">
        <v>0</v>
      </c>
      <c r="U14" s="65">
        <v>0</v>
      </c>
      <c r="V14" s="65">
        <v>0</v>
      </c>
      <c r="W14" s="65">
        <v>0</v>
      </c>
      <c r="DA14" s="109" t="s">
        <v>703</v>
      </c>
    </row>
    <row r="15" spans="1:105" ht="12" customHeight="1" x14ac:dyDescent="0.25">
      <c r="A15" s="134" t="s">
        <v>80</v>
      </c>
      <c r="B15" s="135"/>
      <c r="C15" s="135">
        <v>0</v>
      </c>
      <c r="D15" s="135">
        <v>0</v>
      </c>
      <c r="E15" s="135">
        <v>0</v>
      </c>
      <c r="F15" s="135">
        <v>0</v>
      </c>
      <c r="G15" s="135">
        <v>0</v>
      </c>
      <c r="H15" s="135">
        <v>0</v>
      </c>
      <c r="I15" s="135">
        <v>0</v>
      </c>
      <c r="J15" s="135">
        <v>0</v>
      </c>
      <c r="K15" s="135">
        <v>0</v>
      </c>
      <c r="L15" s="135">
        <v>0</v>
      </c>
      <c r="M15" s="135">
        <v>0</v>
      </c>
      <c r="N15" s="135">
        <v>0</v>
      </c>
      <c r="O15" s="135">
        <v>0</v>
      </c>
      <c r="P15" s="135">
        <v>0</v>
      </c>
      <c r="Q15" s="135">
        <v>0</v>
      </c>
      <c r="R15" s="135">
        <v>0</v>
      </c>
      <c r="S15" s="135">
        <v>0</v>
      </c>
      <c r="T15" s="135">
        <v>0</v>
      </c>
      <c r="U15" s="135">
        <v>0</v>
      </c>
      <c r="V15" s="135">
        <v>0</v>
      </c>
      <c r="W15" s="135">
        <v>0</v>
      </c>
      <c r="DA15" s="158" t="s">
        <v>704</v>
      </c>
    </row>
    <row r="16" spans="1:105" ht="12.95" customHeight="1" x14ac:dyDescent="0.25">
      <c r="A16" s="130" t="s">
        <v>74</v>
      </c>
      <c r="B16" s="131"/>
      <c r="C16" s="131">
        <f t="shared" ref="C16:Q16" si="4">SUM(C17:C18)</f>
        <v>7.7138320825036161E-2</v>
      </c>
      <c r="D16" s="131">
        <f t="shared" si="4"/>
        <v>5.3117153576331996E-2</v>
      </c>
      <c r="E16" s="131">
        <f t="shared" si="4"/>
        <v>3.1407600694868254E-2</v>
      </c>
      <c r="F16" s="131">
        <f t="shared" si="4"/>
        <v>0.24327778048308274</v>
      </c>
      <c r="G16" s="131">
        <f t="shared" si="4"/>
        <v>0.14151736470922374</v>
      </c>
      <c r="H16" s="131">
        <f t="shared" si="4"/>
        <v>0.12950323664656932</v>
      </c>
      <c r="I16" s="131">
        <f t="shared" si="4"/>
        <v>0.64551947550238442</v>
      </c>
      <c r="J16" s="131">
        <f t="shared" si="4"/>
        <v>0.26271409714781951</v>
      </c>
      <c r="K16" s="131">
        <f t="shared" si="4"/>
        <v>9.5309884102034351E-2</v>
      </c>
      <c r="L16" s="131">
        <f t="shared" si="4"/>
        <v>0.30381876304426986</v>
      </c>
      <c r="M16" s="131">
        <f t="shared" si="4"/>
        <v>9.9073975599220321E-2</v>
      </c>
      <c r="N16" s="131">
        <f t="shared" si="4"/>
        <v>0.21067664096966798</v>
      </c>
      <c r="O16" s="131">
        <f t="shared" si="4"/>
        <v>0.2674107975166366</v>
      </c>
      <c r="P16" s="131">
        <f t="shared" si="4"/>
        <v>0.75113484981350653</v>
      </c>
      <c r="Q16" s="131">
        <f t="shared" si="4"/>
        <v>0.78072093849291158</v>
      </c>
      <c r="R16" s="131">
        <f t="shared" ref="R16:W16" si="5">SUM(R17:R18)</f>
        <v>1.7608018875056697</v>
      </c>
      <c r="S16" s="131">
        <f t="shared" si="5"/>
        <v>0.6867241822969562</v>
      </c>
      <c r="T16" s="131">
        <f t="shared" si="5"/>
        <v>2.163431943175127</v>
      </c>
      <c r="U16" s="131">
        <f t="shared" si="5"/>
        <v>0.98615549434872274</v>
      </c>
      <c r="V16" s="131">
        <f t="shared" si="5"/>
        <v>0.56527433214667766</v>
      </c>
      <c r="W16" s="131">
        <f t="shared" si="5"/>
        <v>0.29720419066434234</v>
      </c>
      <c r="DA16" s="156" t="s">
        <v>705</v>
      </c>
    </row>
    <row r="17" spans="1:105" ht="12.95" customHeight="1" x14ac:dyDescent="0.25">
      <c r="A17" s="132" t="s">
        <v>73</v>
      </c>
      <c r="B17" s="133"/>
      <c r="C17" s="133">
        <v>7.7138320825036161E-2</v>
      </c>
      <c r="D17" s="133">
        <v>5.3117153576331996E-2</v>
      </c>
      <c r="E17" s="133">
        <v>3.1407600694868254E-2</v>
      </c>
      <c r="F17" s="133">
        <v>0.24327778048308274</v>
      </c>
      <c r="G17" s="133">
        <v>0.14151736470922374</v>
      </c>
      <c r="H17" s="133">
        <v>0.12950323664656932</v>
      </c>
      <c r="I17" s="133">
        <v>0.64551947550238442</v>
      </c>
      <c r="J17" s="133">
        <v>0.26271409714781951</v>
      </c>
      <c r="K17" s="133">
        <v>9.5309884102034351E-2</v>
      </c>
      <c r="L17" s="133">
        <v>0.30381876304426986</v>
      </c>
      <c r="M17" s="133">
        <v>9.9073975599220321E-2</v>
      </c>
      <c r="N17" s="133">
        <v>0.21067664096966798</v>
      </c>
      <c r="O17" s="133">
        <v>0.2674107975166366</v>
      </c>
      <c r="P17" s="133">
        <v>0.75113484981350653</v>
      </c>
      <c r="Q17" s="133">
        <v>0.78072093849291158</v>
      </c>
      <c r="R17" s="133">
        <v>1.7608018875056697</v>
      </c>
      <c r="S17" s="133">
        <v>0.6867241822969562</v>
      </c>
      <c r="T17" s="133">
        <v>2.163431943175127</v>
      </c>
      <c r="U17" s="133">
        <v>0.98615549434872274</v>
      </c>
      <c r="V17" s="133">
        <v>0.56527433214667766</v>
      </c>
      <c r="W17" s="133">
        <v>0.29720419066434234</v>
      </c>
      <c r="DA17" s="157" t="s">
        <v>706</v>
      </c>
    </row>
    <row r="18" spans="1:105" ht="12" customHeight="1" x14ac:dyDescent="0.25">
      <c r="A18" s="132" t="s">
        <v>72</v>
      </c>
      <c r="B18" s="133"/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0</v>
      </c>
      <c r="I18" s="133">
        <v>0</v>
      </c>
      <c r="J18" s="133">
        <v>0</v>
      </c>
      <c r="K18" s="133">
        <v>0</v>
      </c>
      <c r="L18" s="133">
        <v>0</v>
      </c>
      <c r="M18" s="133">
        <v>0</v>
      </c>
      <c r="N18" s="133">
        <v>0</v>
      </c>
      <c r="O18" s="133">
        <v>0</v>
      </c>
      <c r="P18" s="133">
        <v>0</v>
      </c>
      <c r="Q18" s="133">
        <v>0</v>
      </c>
      <c r="R18" s="133">
        <v>0</v>
      </c>
      <c r="S18" s="133">
        <v>0</v>
      </c>
      <c r="T18" s="133">
        <v>0</v>
      </c>
      <c r="U18" s="133">
        <v>0</v>
      </c>
      <c r="V18" s="133">
        <v>0</v>
      </c>
      <c r="W18" s="133">
        <v>0</v>
      </c>
      <c r="DA18" s="157" t="s">
        <v>707</v>
      </c>
    </row>
    <row r="19" spans="1:105" ht="12.95" customHeight="1" x14ac:dyDescent="0.25">
      <c r="A19" s="130" t="s">
        <v>35</v>
      </c>
      <c r="B19" s="131"/>
      <c r="C19" s="131">
        <f t="shared" ref="C19:Q19" si="6">SUM(C20:C27)</f>
        <v>132.58001756975435</v>
      </c>
      <c r="D19" s="131">
        <f t="shared" si="6"/>
        <v>78.655225681591872</v>
      </c>
      <c r="E19" s="131">
        <f t="shared" si="6"/>
        <v>15.672057765906775</v>
      </c>
      <c r="F19" s="131">
        <f t="shared" si="6"/>
        <v>92.565460929855419</v>
      </c>
      <c r="G19" s="131">
        <f t="shared" si="6"/>
        <v>83.240813756085501</v>
      </c>
      <c r="H19" s="131">
        <f t="shared" si="6"/>
        <v>206.65624112773719</v>
      </c>
      <c r="I19" s="131">
        <f t="shared" si="6"/>
        <v>174.8280486360195</v>
      </c>
      <c r="J19" s="131">
        <f t="shared" si="6"/>
        <v>85.095706500325818</v>
      </c>
      <c r="K19" s="131">
        <f t="shared" si="6"/>
        <v>18.604922716070071</v>
      </c>
      <c r="L19" s="131">
        <f t="shared" si="6"/>
        <v>75.689127599026676</v>
      </c>
      <c r="M19" s="131">
        <f t="shared" si="6"/>
        <v>20.309607979909725</v>
      </c>
      <c r="N19" s="131">
        <f t="shared" si="6"/>
        <v>61.41081737927459</v>
      </c>
      <c r="O19" s="131">
        <f t="shared" si="6"/>
        <v>50.263654144663199</v>
      </c>
      <c r="P19" s="131">
        <f t="shared" si="6"/>
        <v>64.355080304630633</v>
      </c>
      <c r="Q19" s="131">
        <f t="shared" si="6"/>
        <v>72.268510545538277</v>
      </c>
      <c r="R19" s="131">
        <f t="shared" ref="R19:W19" si="7">SUM(R20:R27)</f>
        <v>80.995698490926003</v>
      </c>
      <c r="S19" s="131">
        <f t="shared" si="7"/>
        <v>53.510882194399009</v>
      </c>
      <c r="T19" s="131">
        <f t="shared" si="7"/>
        <v>57.392791433522781</v>
      </c>
      <c r="U19" s="131">
        <f t="shared" si="7"/>
        <v>43.240249931515521</v>
      </c>
      <c r="V19" s="131">
        <f t="shared" si="7"/>
        <v>36.015497372676663</v>
      </c>
      <c r="W19" s="131">
        <f t="shared" si="7"/>
        <v>27.430612737079347</v>
      </c>
      <c r="DA19" s="156" t="s">
        <v>708</v>
      </c>
    </row>
    <row r="20" spans="1:105" ht="12" customHeight="1" x14ac:dyDescent="0.25">
      <c r="A20" s="132" t="s">
        <v>29</v>
      </c>
      <c r="B20" s="133"/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0</v>
      </c>
      <c r="I20" s="133">
        <v>0</v>
      </c>
      <c r="J20" s="133">
        <v>0</v>
      </c>
      <c r="K20" s="133">
        <v>0</v>
      </c>
      <c r="L20" s="133">
        <v>0</v>
      </c>
      <c r="M20" s="133">
        <v>0</v>
      </c>
      <c r="N20" s="133">
        <v>0</v>
      </c>
      <c r="O20" s="133">
        <v>0</v>
      </c>
      <c r="P20" s="133">
        <v>0</v>
      </c>
      <c r="Q20" s="133">
        <v>0</v>
      </c>
      <c r="R20" s="133">
        <v>0</v>
      </c>
      <c r="S20" s="133">
        <v>0</v>
      </c>
      <c r="T20" s="133">
        <v>0</v>
      </c>
      <c r="U20" s="133">
        <v>0</v>
      </c>
      <c r="V20" s="133">
        <v>0</v>
      </c>
      <c r="W20" s="133">
        <v>0</v>
      </c>
      <c r="DA20" s="157" t="s">
        <v>709</v>
      </c>
    </row>
    <row r="21" spans="1:105" s="2" customFormat="1" ht="12" customHeight="1" x14ac:dyDescent="0.25">
      <c r="A21" s="132" t="s">
        <v>52</v>
      </c>
      <c r="B21" s="133"/>
      <c r="C21" s="133">
        <v>7.0291325255586079</v>
      </c>
      <c r="D21" s="133">
        <v>7.5777460423207446</v>
      </c>
      <c r="E21" s="133">
        <v>2.6663683729848238</v>
      </c>
      <c r="F21" s="133">
        <v>10.816926397971379</v>
      </c>
      <c r="G21" s="133">
        <v>8.1546336116185554</v>
      </c>
      <c r="H21" s="133">
        <v>10.698929008032145</v>
      </c>
      <c r="I21" s="133">
        <v>5.400231475485298</v>
      </c>
      <c r="J21" s="133">
        <v>1.5420500430672148</v>
      </c>
      <c r="K21" s="133">
        <v>0.32377014538287213</v>
      </c>
      <c r="L21" s="133">
        <v>0.74369510548061046</v>
      </c>
      <c r="M21" s="133">
        <v>0.37037828040922044</v>
      </c>
      <c r="N21" s="133">
        <v>0.53872083757498279</v>
      </c>
      <c r="O21" s="133">
        <v>0.47758163045861585</v>
      </c>
      <c r="P21" s="133">
        <v>1.6554184570832282</v>
      </c>
      <c r="Q21" s="133">
        <v>2.8490037617426722</v>
      </c>
      <c r="R21" s="133">
        <v>2.9352544732270358</v>
      </c>
      <c r="S21" s="133">
        <v>0.18561415108373958</v>
      </c>
      <c r="T21" s="133">
        <v>0</v>
      </c>
      <c r="U21" s="133">
        <v>0</v>
      </c>
      <c r="V21" s="133">
        <v>0</v>
      </c>
      <c r="W21" s="133">
        <v>0</v>
      </c>
      <c r="DA21" s="157" t="s">
        <v>710</v>
      </c>
    </row>
    <row r="22" spans="1:105" ht="12" customHeight="1" x14ac:dyDescent="0.25">
      <c r="A22" s="132" t="s">
        <v>168</v>
      </c>
      <c r="B22" s="133"/>
      <c r="C22" s="133">
        <v>86.921765076889926</v>
      </c>
      <c r="D22" s="133">
        <v>51.690676975423372</v>
      </c>
      <c r="E22" s="133">
        <v>7.4152242415391534</v>
      </c>
      <c r="F22" s="133">
        <v>56.399056385085835</v>
      </c>
      <c r="G22" s="133">
        <v>42.385171429189917</v>
      </c>
      <c r="H22" s="133">
        <v>108.16888202512388</v>
      </c>
      <c r="I22" s="133">
        <v>102.87694650209929</v>
      </c>
      <c r="J22" s="133">
        <v>46.293091765829054</v>
      </c>
      <c r="K22" s="133">
        <v>8.2010424730817792</v>
      </c>
      <c r="L22" s="133">
        <v>45.147593628470119</v>
      </c>
      <c r="M22" s="133">
        <v>10.967943054685533</v>
      </c>
      <c r="N22" s="133">
        <v>34.618690565644229</v>
      </c>
      <c r="O22" s="133">
        <v>25.28448508875324</v>
      </c>
      <c r="P22" s="133">
        <v>22.207736452214462</v>
      </c>
      <c r="Q22" s="133">
        <v>29.10087855440117</v>
      </c>
      <c r="R22" s="133">
        <v>8.3766011481583487</v>
      </c>
      <c r="S22" s="133">
        <v>0</v>
      </c>
      <c r="T22" s="133">
        <v>0</v>
      </c>
      <c r="U22" s="133">
        <v>0</v>
      </c>
      <c r="V22" s="133">
        <v>0</v>
      </c>
      <c r="W22" s="133">
        <v>6.5357884296625679</v>
      </c>
      <c r="DA22" s="157" t="s">
        <v>711</v>
      </c>
    </row>
    <row r="23" spans="1:105" ht="12" customHeight="1" x14ac:dyDescent="0.25">
      <c r="A23" s="132" t="s">
        <v>153</v>
      </c>
      <c r="B23" s="133"/>
      <c r="C23" s="133">
        <v>38.629119967305819</v>
      </c>
      <c r="D23" s="133">
        <v>19.38680266384775</v>
      </c>
      <c r="E23" s="133">
        <v>5.590465151382797</v>
      </c>
      <c r="F23" s="133">
        <v>25.349478146798198</v>
      </c>
      <c r="G23" s="133">
        <v>32.701008715277027</v>
      </c>
      <c r="H23" s="133">
        <v>87.788430094581187</v>
      </c>
      <c r="I23" s="133">
        <v>66.550870658434917</v>
      </c>
      <c r="J23" s="133">
        <v>37.260564691429551</v>
      </c>
      <c r="K23" s="133">
        <v>10.08011009760542</v>
      </c>
      <c r="L23" s="133">
        <v>29.797838865075946</v>
      </c>
      <c r="M23" s="133">
        <v>8.9712866448149722</v>
      </c>
      <c r="N23" s="133">
        <v>26.253405976055372</v>
      </c>
      <c r="O23" s="133">
        <v>24.501587425451344</v>
      </c>
      <c r="P23" s="133">
        <v>40.491925395332949</v>
      </c>
      <c r="Q23" s="133">
        <v>40.318628229394442</v>
      </c>
      <c r="R23" s="133">
        <v>69.683842869540612</v>
      </c>
      <c r="S23" s="133">
        <v>53.325268043315269</v>
      </c>
      <c r="T23" s="133">
        <v>57.392791433522781</v>
      </c>
      <c r="U23" s="133">
        <v>43.240249931515521</v>
      </c>
      <c r="V23" s="133">
        <v>36.015497372676663</v>
      </c>
      <c r="W23" s="133">
        <v>20.89482430741678</v>
      </c>
      <c r="DA23" s="157" t="s">
        <v>712</v>
      </c>
    </row>
    <row r="24" spans="1:105" ht="12" customHeight="1" x14ac:dyDescent="0.25">
      <c r="A24" s="132" t="s">
        <v>128</v>
      </c>
      <c r="B24" s="133"/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0</v>
      </c>
      <c r="I24" s="133">
        <v>0</v>
      </c>
      <c r="J24" s="133">
        <v>0</v>
      </c>
      <c r="K24" s="133">
        <v>0</v>
      </c>
      <c r="L24" s="133">
        <v>0</v>
      </c>
      <c r="M24" s="133">
        <v>0</v>
      </c>
      <c r="N24" s="133">
        <v>0</v>
      </c>
      <c r="O24" s="133">
        <v>0</v>
      </c>
      <c r="P24" s="133">
        <v>0</v>
      </c>
      <c r="Q24" s="133">
        <v>0</v>
      </c>
      <c r="R24" s="133">
        <v>0</v>
      </c>
      <c r="S24" s="133">
        <v>0</v>
      </c>
      <c r="T24" s="133">
        <v>0</v>
      </c>
      <c r="U24" s="133">
        <v>0</v>
      </c>
      <c r="V24" s="133">
        <v>0</v>
      </c>
      <c r="W24" s="133">
        <v>0</v>
      </c>
      <c r="DA24" s="157" t="s">
        <v>713</v>
      </c>
    </row>
    <row r="25" spans="1:105" ht="12" customHeight="1" x14ac:dyDescent="0.25">
      <c r="A25" s="132" t="s">
        <v>169</v>
      </c>
      <c r="B25" s="133"/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0</v>
      </c>
      <c r="I25" s="133">
        <v>0</v>
      </c>
      <c r="J25" s="133">
        <v>0</v>
      </c>
      <c r="K25" s="133">
        <v>0</v>
      </c>
      <c r="L25" s="133">
        <v>0</v>
      </c>
      <c r="M25" s="133">
        <v>0</v>
      </c>
      <c r="N25" s="133">
        <v>0</v>
      </c>
      <c r="O25" s="133">
        <v>0</v>
      </c>
      <c r="P25" s="133">
        <v>0</v>
      </c>
      <c r="Q25" s="133">
        <v>0</v>
      </c>
      <c r="R25" s="133">
        <v>0</v>
      </c>
      <c r="S25" s="133">
        <v>0</v>
      </c>
      <c r="T25" s="133">
        <v>0</v>
      </c>
      <c r="U25" s="133">
        <v>0</v>
      </c>
      <c r="V25" s="133">
        <v>0</v>
      </c>
      <c r="W25" s="133">
        <v>0</v>
      </c>
      <c r="DA25" s="157" t="s">
        <v>714</v>
      </c>
    </row>
    <row r="26" spans="1:105" ht="12" customHeight="1" x14ac:dyDescent="0.25">
      <c r="A26" s="132" t="s">
        <v>24</v>
      </c>
      <c r="B26" s="65"/>
      <c r="C26" s="65">
        <v>0</v>
      </c>
      <c r="D26" s="65">
        <v>0</v>
      </c>
      <c r="E26" s="65">
        <v>0</v>
      </c>
      <c r="F26" s="65">
        <v>0</v>
      </c>
      <c r="G26" s="65">
        <v>0</v>
      </c>
      <c r="H26" s="65">
        <v>0</v>
      </c>
      <c r="I26" s="65">
        <v>0</v>
      </c>
      <c r="J26" s="65">
        <v>0</v>
      </c>
      <c r="K26" s="65">
        <v>0</v>
      </c>
      <c r="L26" s="65">
        <v>0</v>
      </c>
      <c r="M26" s="65">
        <v>0</v>
      </c>
      <c r="N26" s="65">
        <v>0</v>
      </c>
      <c r="O26" s="65">
        <v>0</v>
      </c>
      <c r="P26" s="65">
        <v>0</v>
      </c>
      <c r="Q26" s="65">
        <v>0</v>
      </c>
      <c r="R26" s="65">
        <v>0</v>
      </c>
      <c r="S26" s="65">
        <v>0</v>
      </c>
      <c r="T26" s="65">
        <v>0</v>
      </c>
      <c r="U26" s="65">
        <v>0</v>
      </c>
      <c r="V26" s="65">
        <v>0</v>
      </c>
      <c r="W26" s="65">
        <v>0</v>
      </c>
      <c r="DA26" s="109" t="s">
        <v>715</v>
      </c>
    </row>
    <row r="27" spans="1:105" ht="12" customHeight="1" x14ac:dyDescent="0.25">
      <c r="A27" s="145" t="s">
        <v>26</v>
      </c>
      <c r="B27" s="148"/>
      <c r="C27" s="148">
        <v>0</v>
      </c>
      <c r="D27" s="148">
        <v>0</v>
      </c>
      <c r="E27" s="148">
        <v>0</v>
      </c>
      <c r="F27" s="148">
        <v>0</v>
      </c>
      <c r="G27" s="148">
        <v>0</v>
      </c>
      <c r="H27" s="148">
        <v>0</v>
      </c>
      <c r="I27" s="148">
        <v>0</v>
      </c>
      <c r="J27" s="148">
        <v>0</v>
      </c>
      <c r="K27" s="148">
        <v>0</v>
      </c>
      <c r="L27" s="148">
        <v>0</v>
      </c>
      <c r="M27" s="148">
        <v>0</v>
      </c>
      <c r="N27" s="148">
        <v>0</v>
      </c>
      <c r="O27" s="148">
        <v>0</v>
      </c>
      <c r="P27" s="148">
        <v>0</v>
      </c>
      <c r="Q27" s="148">
        <v>0</v>
      </c>
      <c r="R27" s="148">
        <v>0</v>
      </c>
      <c r="S27" s="148">
        <v>0</v>
      </c>
      <c r="T27" s="148">
        <v>0</v>
      </c>
      <c r="U27" s="148">
        <v>0</v>
      </c>
      <c r="V27" s="148">
        <v>0</v>
      </c>
      <c r="W27" s="148">
        <v>0</v>
      </c>
      <c r="DA27" s="161" t="s">
        <v>716</v>
      </c>
    </row>
    <row r="28" spans="1:105" ht="12" hidden="1" customHeight="1" x14ac:dyDescent="0.25">
      <c r="A28" s="78" t="s">
        <v>26</v>
      </c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DA28" s="111"/>
    </row>
    <row r="29" spans="1:105" ht="12.95" customHeight="1" x14ac:dyDescent="0.25">
      <c r="A29" s="130" t="s">
        <v>34</v>
      </c>
      <c r="B29" s="131"/>
      <c r="C29" s="131">
        <f t="shared" ref="C29:Q29" si="8">SUM(C30:C33)</f>
        <v>105.35056335281953</v>
      </c>
      <c r="D29" s="131">
        <f t="shared" si="8"/>
        <v>63.917222442095905</v>
      </c>
      <c r="E29" s="131">
        <f t="shared" si="8"/>
        <v>52.08640834084072</v>
      </c>
      <c r="F29" s="131">
        <f t="shared" si="8"/>
        <v>90.842163022871588</v>
      </c>
      <c r="G29" s="131">
        <f t="shared" si="8"/>
        <v>64.128207476537071</v>
      </c>
      <c r="H29" s="131">
        <f t="shared" si="8"/>
        <v>139.61217813124989</v>
      </c>
      <c r="I29" s="131">
        <f t="shared" si="8"/>
        <v>116.29424692081299</v>
      </c>
      <c r="J29" s="131">
        <f t="shared" si="8"/>
        <v>68.877143812642061</v>
      </c>
      <c r="K29" s="131">
        <f t="shared" si="8"/>
        <v>15.637524045476091</v>
      </c>
      <c r="L29" s="131">
        <f t="shared" si="8"/>
        <v>51.56505934541341</v>
      </c>
      <c r="M29" s="131">
        <f t="shared" si="8"/>
        <v>11.208302146092008</v>
      </c>
      <c r="N29" s="131">
        <f t="shared" si="8"/>
        <v>63.046176081209609</v>
      </c>
      <c r="O29" s="131">
        <f t="shared" si="8"/>
        <v>63.374710301994384</v>
      </c>
      <c r="P29" s="131">
        <f t="shared" si="8"/>
        <v>105.91576449227097</v>
      </c>
      <c r="Q29" s="131">
        <f t="shared" si="8"/>
        <v>82.459716538288092</v>
      </c>
      <c r="R29" s="131">
        <f t="shared" ref="R29:W29" si="9">SUM(R30:R33)</f>
        <v>102.72063063491429</v>
      </c>
      <c r="S29" s="131">
        <f t="shared" si="9"/>
        <v>84.766876976853681</v>
      </c>
      <c r="T29" s="131">
        <f t="shared" si="9"/>
        <v>97.060835449202202</v>
      </c>
      <c r="U29" s="131">
        <f t="shared" si="9"/>
        <v>73.805879830559107</v>
      </c>
      <c r="V29" s="131">
        <f t="shared" si="9"/>
        <v>43.747576745992788</v>
      </c>
      <c r="W29" s="131">
        <f t="shared" si="9"/>
        <v>37.610440613683927</v>
      </c>
      <c r="DA29" s="156" t="s">
        <v>717</v>
      </c>
    </row>
    <row r="30" spans="1:105" s="2" customFormat="1" ht="12" customHeight="1" x14ac:dyDescent="0.25">
      <c r="A30" s="132" t="s">
        <v>52</v>
      </c>
      <c r="B30" s="133"/>
      <c r="C30" s="133">
        <v>10.43658285878541</v>
      </c>
      <c r="D30" s="133">
        <v>5.4602723144171721</v>
      </c>
      <c r="E30" s="133">
        <v>19.448204536553675</v>
      </c>
      <c r="F30" s="133">
        <v>18.972064502469916</v>
      </c>
      <c r="G30" s="133">
        <v>20.096441417528428</v>
      </c>
      <c r="H30" s="133">
        <v>9.9628775607686038</v>
      </c>
      <c r="I30" s="133">
        <v>3.0317722381081698</v>
      </c>
      <c r="J30" s="133">
        <v>4.1947561872108032</v>
      </c>
      <c r="K30" s="133">
        <v>2.2703020400323783</v>
      </c>
      <c r="L30" s="133">
        <v>6.5422472893637869</v>
      </c>
      <c r="M30" s="133">
        <v>4.1016943696163732</v>
      </c>
      <c r="N30" s="133">
        <v>10.731800632527982</v>
      </c>
      <c r="O30" s="133">
        <v>12.160577273558241</v>
      </c>
      <c r="P30" s="133">
        <v>8.5095548905669975</v>
      </c>
      <c r="Q30" s="133">
        <v>6.2964288360875216</v>
      </c>
      <c r="R30" s="133">
        <v>8.3920288958252627</v>
      </c>
      <c r="S30" s="133">
        <v>0</v>
      </c>
      <c r="T30" s="133">
        <v>0</v>
      </c>
      <c r="U30" s="133">
        <v>0</v>
      </c>
      <c r="V30" s="133">
        <v>1.1137877483419931</v>
      </c>
      <c r="W30" s="133">
        <v>1.0532603194700234</v>
      </c>
      <c r="DA30" s="157" t="s">
        <v>718</v>
      </c>
    </row>
    <row r="31" spans="1:105" ht="12" customHeight="1" x14ac:dyDescent="0.25">
      <c r="A31" s="132" t="s">
        <v>153</v>
      </c>
      <c r="B31" s="133"/>
      <c r="C31" s="133">
        <v>94.913980494034121</v>
      </c>
      <c r="D31" s="133">
        <v>58.456950127678731</v>
      </c>
      <c r="E31" s="133">
        <v>32.605721463527956</v>
      </c>
      <c r="F31" s="133">
        <v>71.85267852045537</v>
      </c>
      <c r="G31" s="133">
        <v>44.016459685196025</v>
      </c>
      <c r="H31" s="133">
        <v>129.64382599695838</v>
      </c>
      <c r="I31" s="133">
        <v>113.25576702986147</v>
      </c>
      <c r="J31" s="133">
        <v>64.679056975090589</v>
      </c>
      <c r="K31" s="133">
        <v>13.365373996150062</v>
      </c>
      <c r="L31" s="133">
        <v>45.017272077632896</v>
      </c>
      <c r="M31" s="133">
        <v>7.1062929094448704</v>
      </c>
      <c r="N31" s="133">
        <v>52.314375448681631</v>
      </c>
      <c r="O31" s="133">
        <v>51.214133028436144</v>
      </c>
      <c r="P31" s="133">
        <v>97.406209601703964</v>
      </c>
      <c r="Q31" s="133">
        <v>76.163287702200563</v>
      </c>
      <c r="R31" s="133">
        <v>94.328601739089024</v>
      </c>
      <c r="S31" s="133">
        <v>84.766876976853681</v>
      </c>
      <c r="T31" s="133">
        <v>97.060835449202202</v>
      </c>
      <c r="U31" s="133">
        <v>73.805879830559107</v>
      </c>
      <c r="V31" s="133">
        <v>42.633788997650797</v>
      </c>
      <c r="W31" s="133">
        <v>36.557180294213907</v>
      </c>
      <c r="DA31" s="157" t="s">
        <v>719</v>
      </c>
    </row>
    <row r="32" spans="1:105" ht="12" customHeight="1" x14ac:dyDescent="0.25">
      <c r="A32" s="132" t="s">
        <v>128</v>
      </c>
      <c r="B32" s="133"/>
      <c r="C32" s="133">
        <v>0</v>
      </c>
      <c r="D32" s="133">
        <v>0</v>
      </c>
      <c r="E32" s="133">
        <v>3.2482340759087777E-2</v>
      </c>
      <c r="F32" s="133">
        <v>1.7419999946303989E-2</v>
      </c>
      <c r="G32" s="133">
        <v>1.5306373812614351E-2</v>
      </c>
      <c r="H32" s="133">
        <v>5.4745735229074317E-3</v>
      </c>
      <c r="I32" s="133">
        <v>6.70765284333947E-3</v>
      </c>
      <c r="J32" s="133">
        <v>3.3306503406779486E-3</v>
      </c>
      <c r="K32" s="133">
        <v>1.8480092936517115E-3</v>
      </c>
      <c r="L32" s="133">
        <v>5.5399784167278121E-3</v>
      </c>
      <c r="M32" s="133">
        <v>3.1486703076516053E-4</v>
      </c>
      <c r="N32" s="133">
        <v>0</v>
      </c>
      <c r="O32" s="133">
        <v>0</v>
      </c>
      <c r="P32" s="133">
        <v>0</v>
      </c>
      <c r="Q32" s="133">
        <v>0</v>
      </c>
      <c r="R32" s="133">
        <v>0</v>
      </c>
      <c r="S32" s="133">
        <v>0</v>
      </c>
      <c r="T32" s="133">
        <v>0</v>
      </c>
      <c r="U32" s="133">
        <v>0</v>
      </c>
      <c r="V32" s="133">
        <v>0</v>
      </c>
      <c r="W32" s="133">
        <v>0</v>
      </c>
      <c r="DA32" s="157" t="s">
        <v>720</v>
      </c>
    </row>
    <row r="33" spans="1:105" ht="12" customHeight="1" x14ac:dyDescent="0.25">
      <c r="A33" s="62" t="s">
        <v>24</v>
      </c>
      <c r="B33" s="68"/>
      <c r="C33" s="68">
        <v>0</v>
      </c>
      <c r="D33" s="68">
        <v>0</v>
      </c>
      <c r="E33" s="68">
        <v>0</v>
      </c>
      <c r="F33" s="68">
        <v>0</v>
      </c>
      <c r="G33" s="68">
        <v>0</v>
      </c>
      <c r="H33" s="68">
        <v>0</v>
      </c>
      <c r="I33" s="68">
        <v>0</v>
      </c>
      <c r="J33" s="68">
        <v>0</v>
      </c>
      <c r="K33" s="68">
        <v>0</v>
      </c>
      <c r="L33" s="68">
        <v>0</v>
      </c>
      <c r="M33" s="68">
        <v>0</v>
      </c>
      <c r="N33" s="68">
        <v>0</v>
      </c>
      <c r="O33" s="68">
        <v>0</v>
      </c>
      <c r="P33" s="68">
        <v>0</v>
      </c>
      <c r="Q33" s="68">
        <v>0</v>
      </c>
      <c r="R33" s="68">
        <v>0</v>
      </c>
      <c r="S33" s="68">
        <v>0</v>
      </c>
      <c r="T33" s="68">
        <v>0</v>
      </c>
      <c r="U33" s="68">
        <v>0</v>
      </c>
      <c r="V33" s="68">
        <v>0</v>
      </c>
      <c r="W33" s="68">
        <v>0</v>
      </c>
      <c r="DA33" s="111" t="s">
        <v>721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D45"/>
  <sheetViews>
    <sheetView showGridLines="0" zoomScale="115" zoomScaleNormal="115" workbookViewId="0"/>
  </sheetViews>
  <sheetFormatPr defaultRowHeight="15" x14ac:dyDescent="0.25"/>
  <cols>
    <col min="1" max="1" width="7.7109375" style="15" customWidth="1"/>
    <col min="2" max="2" width="15.85546875" style="15" customWidth="1"/>
    <col min="3" max="3" width="2.85546875" style="15" customWidth="1"/>
    <col min="4" max="4" width="54.7109375" style="15" customWidth="1"/>
    <col min="5" max="16384" width="9.140625" style="15"/>
  </cols>
  <sheetData>
    <row r="1" spans="1:4" ht="18.75" x14ac:dyDescent="0.3">
      <c r="A1" s="293" t="s">
        <v>184</v>
      </c>
      <c r="B1" s="293" t="s">
        <v>185</v>
      </c>
      <c r="C1" s="13"/>
      <c r="D1" s="14"/>
    </row>
    <row r="2" spans="1:4" ht="18.75" x14ac:dyDescent="0.3">
      <c r="A2" s="12"/>
      <c r="B2" s="13"/>
      <c r="C2" s="13"/>
      <c r="D2" s="14"/>
    </row>
    <row r="3" spans="1:4" ht="18.75" x14ac:dyDescent="0.3">
      <c r="A3" s="12"/>
      <c r="B3" s="294" t="s">
        <v>22</v>
      </c>
      <c r="C3" s="16"/>
      <c r="D3" s="16"/>
    </row>
    <row r="4" spans="1:4" ht="15" customHeight="1" x14ac:dyDescent="0.3">
      <c r="A4" s="17"/>
      <c r="B4" s="24" t="str">
        <f ca="1">HYPERLINK("#"&amp;CELL("address",SER_summary!$B$2),MID(CELL("filename",SER_summary!$B$2),FIND("]",CELL("filename",SER_summary!$B$2))+1,256))</f>
        <v>SER_summary</v>
      </c>
      <c r="C4" s="18"/>
      <c r="D4" s="295" t="s">
        <v>21</v>
      </c>
    </row>
    <row r="5" spans="1:4" x14ac:dyDescent="0.25">
      <c r="A5" s="19"/>
      <c r="B5" s="20"/>
      <c r="C5" s="21"/>
      <c r="D5" s="22"/>
    </row>
    <row r="6" spans="1:4" x14ac:dyDescent="0.25">
      <c r="A6" s="19"/>
      <c r="B6" s="296" t="s">
        <v>20</v>
      </c>
      <c r="C6" s="21"/>
      <c r="D6" s="22"/>
    </row>
    <row r="7" spans="1:4" x14ac:dyDescent="0.25">
      <c r="A7" s="19"/>
      <c r="B7" s="25" t="str">
        <f ca="1">HYPERLINK("#"&amp;CELL("address",SER_hh_num!$B$2),MID(CELL("filename",SER_hh_num!$B$2),FIND("]",CELL("filename",SER_hh_num!$B$2))+1,256))</f>
        <v>SER_hh_num</v>
      </c>
      <c r="C7" s="21"/>
      <c r="D7" s="297" t="s">
        <v>19</v>
      </c>
    </row>
    <row r="8" spans="1:4" x14ac:dyDescent="0.25">
      <c r="B8" s="25" t="str">
        <f ca="1">HYPERLINK("#"&amp;CELL("address",SER_hh_fec!$B$2),MID(CELL("filename",SER_hh_fec!$B$2),FIND("]",CELL("filename",SER_hh_fec!$B$2))+1,256))</f>
        <v>SER_hh_fec</v>
      </c>
      <c r="C8" s="21"/>
      <c r="D8" s="297" t="s">
        <v>16</v>
      </c>
    </row>
    <row r="9" spans="1:4" x14ac:dyDescent="0.25">
      <c r="B9" s="25" t="str">
        <f ca="1">HYPERLINK("#"&amp;CELL("address",SER_hh_tes!$B$2),MID(CELL("filename",SER_hh_tes!$B$2),FIND("]",CELL("filename",SER_hh_tes!$B$2))+1,256))</f>
        <v>SER_hh_tes</v>
      </c>
      <c r="C9" s="21"/>
      <c r="D9" s="297" t="s">
        <v>15</v>
      </c>
    </row>
    <row r="10" spans="1:4" x14ac:dyDescent="0.25">
      <c r="B10" s="25" t="str">
        <f ca="1">HYPERLINK("#"&amp;CELL("address",SER_hh_eff!$B$2),MID(CELL("filename",SER_hh_eff!$B$2),FIND("]",CELL("filename",SER_hh_eff!$B$2))+1,256))</f>
        <v>SER_hh_eff</v>
      </c>
      <c r="C10" s="21"/>
      <c r="D10" s="297" t="s">
        <v>14</v>
      </c>
    </row>
    <row r="11" spans="1:4" x14ac:dyDescent="0.25">
      <c r="B11" s="25" t="str">
        <f ca="1">HYPERLINK("#"&amp;CELL("address",SER_hh_emi!$B$2),MID(CELL("filename",SER_hh_emi!$B$2),FIND("]",CELL("filename",SER_hh_emi!$B$2))+1,256))</f>
        <v>SER_hh_emi</v>
      </c>
      <c r="C11" s="21"/>
      <c r="D11" s="297" t="s">
        <v>160</v>
      </c>
    </row>
    <row r="12" spans="1:4" x14ac:dyDescent="0.25">
      <c r="B12" s="25" t="str">
        <f ca="1">HYPERLINK("#"&amp;CELL("address",SER_hh_fech!$B$2),MID(CELL("filename",SER_hh_fech!$B$2),FIND("]",CELL("filename",SER_hh_fech!$B$2))+1,256))</f>
        <v>SER_hh_fech</v>
      </c>
      <c r="C12" s="21"/>
      <c r="D12" s="297" t="s">
        <v>13</v>
      </c>
    </row>
    <row r="13" spans="1:4" x14ac:dyDescent="0.25">
      <c r="B13" s="25" t="str">
        <f ca="1">HYPERLINK("#"&amp;CELL("address",SER_hh_tesh!$B$2),MID(CELL("filename",SER_hh_tesh!$B$2),FIND("]",CELL("filename",SER_hh_tesh!$B$2))+1,256))</f>
        <v>SER_hh_tesh</v>
      </c>
      <c r="C13" s="21"/>
      <c r="D13" s="297" t="s">
        <v>12</v>
      </c>
    </row>
    <row r="14" spans="1:4" x14ac:dyDescent="0.25">
      <c r="B14" s="25" t="str">
        <f ca="1">HYPERLINK("#"&amp;CELL("address",SER_hh_emih!$B$2),MID(CELL("filename",SER_hh_emih!$B$2),FIND("]",CELL("filename",SER_hh_emih!$B$2))+1,256))</f>
        <v>SER_hh_emih</v>
      </c>
      <c r="C14" s="21"/>
      <c r="D14" s="297" t="s">
        <v>161</v>
      </c>
    </row>
    <row r="15" spans="1:4" x14ac:dyDescent="0.25">
      <c r="B15" s="25" t="str">
        <f ca="1">HYPERLINK("#"&amp;CELL("address",SER_hh_fecs!$B$2),MID(CELL("filename",SER_hh_fecs!$B$2),FIND("]",CELL("filename",SER_hh_fecs!$B$2))+1,256))</f>
        <v>SER_hh_fecs</v>
      </c>
      <c r="C15" s="21"/>
      <c r="D15" s="297" t="s">
        <v>11</v>
      </c>
    </row>
    <row r="16" spans="1:4" x14ac:dyDescent="0.25">
      <c r="B16" s="25" t="str">
        <f ca="1">HYPERLINK("#"&amp;CELL("address",SER_hh_tess!$B$2),MID(CELL("filename",SER_hh_tess!$B$2),FIND("]",CELL("filename",SER_hh_tess!$B$2))+1,256))</f>
        <v>SER_hh_tess</v>
      </c>
      <c r="C16" s="21"/>
      <c r="D16" s="297" t="s">
        <v>10</v>
      </c>
    </row>
    <row r="17" spans="1:4" x14ac:dyDescent="0.25">
      <c r="B17" s="25" t="str">
        <f ca="1">HYPERLINK("#"&amp;CELL("address",SER_hh_emis!$B$2),MID(CELL("filename",SER_hh_emis!$B$2),FIND("]",CELL("filename",SER_hh_emis!$B$2))+1,256))</f>
        <v>SER_hh_emis</v>
      </c>
      <c r="C17" s="21"/>
      <c r="D17" s="297" t="s">
        <v>162</v>
      </c>
    </row>
    <row r="18" spans="1:4" x14ac:dyDescent="0.25">
      <c r="B18" s="21"/>
      <c r="C18" s="21"/>
      <c r="D18" s="23"/>
    </row>
    <row r="19" spans="1:4" x14ac:dyDescent="0.25">
      <c r="A19" s="19"/>
      <c r="B19" s="296" t="s">
        <v>18</v>
      </c>
      <c r="C19" s="21"/>
      <c r="D19" s="22"/>
    </row>
    <row r="20" spans="1:4" x14ac:dyDescent="0.25">
      <c r="A20" s="19"/>
      <c r="B20" s="25" t="str">
        <f ca="1">HYPERLINK("#"&amp;CELL("address",SER_hh_num_in!$B$2),MID(CELL("filename",SER_hh_num_in!$B$2),FIND("]",CELL("filename",SER_hh_num_in!$B$2))+1,256))</f>
        <v>SER_hh_num_in</v>
      </c>
      <c r="C20" s="21"/>
      <c r="D20" s="297" t="s">
        <v>17</v>
      </c>
    </row>
    <row r="21" spans="1:4" x14ac:dyDescent="0.25">
      <c r="B21" s="25" t="str">
        <f ca="1">HYPERLINK("#"&amp;CELL("address",SER_hh_fec_in!$B$2),MID(CELL("filename",SER_hh_fec_in!$B$2),FIND("]",CELL("filename",SER_hh_fec_in!$B$2))+1,256))</f>
        <v>SER_hh_fec_in</v>
      </c>
      <c r="C21" s="21"/>
      <c r="D21" s="297" t="s">
        <v>16</v>
      </c>
    </row>
    <row r="22" spans="1:4" x14ac:dyDescent="0.25">
      <c r="B22" s="25" t="str">
        <f ca="1">HYPERLINK("#"&amp;CELL("address",SER_hh_tes_in!$B$2),MID(CELL("filename",SER_hh_tes_in!$B$2),FIND("]",CELL("filename",SER_hh_tes_in!$B$2))+1,256))</f>
        <v>SER_hh_tes_in</v>
      </c>
      <c r="C22" s="21"/>
      <c r="D22" s="297" t="s">
        <v>15</v>
      </c>
    </row>
    <row r="23" spans="1:4" x14ac:dyDescent="0.25">
      <c r="B23" s="25" t="str">
        <f ca="1">HYPERLINK("#"&amp;CELL("address",SER_hh_eff_in!$B$2),MID(CELL("filename",SER_hh_eff_in!$B$2),FIND("]",CELL("filename",SER_hh_eff_in!$B$2))+1,256))</f>
        <v>SER_hh_eff_in</v>
      </c>
      <c r="C23" s="21"/>
      <c r="D23" s="297" t="s">
        <v>14</v>
      </c>
    </row>
    <row r="24" spans="1:4" x14ac:dyDescent="0.25">
      <c r="B24" s="25" t="str">
        <f ca="1">HYPERLINK("#"&amp;CELL("address",SER_hh_emi_in!$B$2),MID(CELL("filename",SER_hh_emi_in!$B$2),FIND("]",CELL("filename",SER_hh_emi_in!$B$2))+1,256))</f>
        <v>SER_hh_emi_in</v>
      </c>
      <c r="C24" s="21"/>
      <c r="D24" s="297" t="s">
        <v>160</v>
      </c>
    </row>
    <row r="25" spans="1:4" x14ac:dyDescent="0.25">
      <c r="B25" s="25" t="str">
        <f ca="1">HYPERLINK("#"&amp;CELL("address",SER_hh_fech_in!$B$2),MID(CELL("filename",SER_hh_fech_in!$B$2),FIND("]",CELL("filename",SER_hh_fech_in!$B$2))+1,256))</f>
        <v>SER_hh_fech_in</v>
      </c>
      <c r="C25" s="21"/>
      <c r="D25" s="297" t="s">
        <v>13</v>
      </c>
    </row>
    <row r="26" spans="1:4" x14ac:dyDescent="0.25">
      <c r="B26" s="25" t="str">
        <f ca="1">HYPERLINK("#"&amp;CELL("address",SER_hh_tesh_in!$B$2),MID(CELL("filename",SER_hh_tesh_in!$B$2),FIND("]",CELL("filename",SER_hh_tesh_in!$B$2))+1,256))</f>
        <v>SER_hh_tesh_in</v>
      </c>
      <c r="C26" s="21"/>
      <c r="D26" s="297" t="s">
        <v>12</v>
      </c>
    </row>
    <row r="27" spans="1:4" x14ac:dyDescent="0.25">
      <c r="B27" s="25" t="str">
        <f ca="1">HYPERLINK("#"&amp;CELL("address",SER_hh_emih_in!$B$2),MID(CELL("filename",SER_hh_emih_in!$B$2),FIND("]",CELL("filename",SER_hh_emih_in!$B$2))+1,256))</f>
        <v>SER_hh_emih_in</v>
      </c>
      <c r="C27" s="21"/>
      <c r="D27" s="297" t="s">
        <v>161</v>
      </c>
    </row>
    <row r="28" spans="1:4" x14ac:dyDescent="0.25">
      <c r="B28" s="25" t="str">
        <f ca="1">HYPERLINK("#"&amp;CELL("address",SER_hh_fecs_in!$B$2),MID(CELL("filename",SER_hh_fecs_in!$B$2),FIND("]",CELL("filename",SER_hh_fecs_in!$B$2))+1,256))</f>
        <v>SER_hh_fecs_in</v>
      </c>
      <c r="C28" s="21"/>
      <c r="D28" s="297" t="s">
        <v>11</v>
      </c>
    </row>
    <row r="29" spans="1:4" x14ac:dyDescent="0.25">
      <c r="B29" s="25" t="str">
        <f ca="1">HYPERLINK("#"&amp;CELL("address",SER_hh_tess_in!$B$2),MID(CELL("filename",SER_hh_tess_in!$B$2),FIND("]",CELL("filename",SER_hh_tess_in!$B$2))+1,256))</f>
        <v>SER_hh_tess_in</v>
      </c>
      <c r="C29" s="21"/>
      <c r="D29" s="297" t="s">
        <v>10</v>
      </c>
    </row>
    <row r="30" spans="1:4" x14ac:dyDescent="0.25">
      <c r="B30" s="25" t="str">
        <f ca="1">HYPERLINK("#"&amp;CELL("address",SER_hh_emis_in!$B$2),MID(CELL("filename",SER_hh_emis_in!$B$2),FIND("]",CELL("filename",SER_hh_emis_in!$B$2))+1,256))</f>
        <v>SER_hh_emis_in</v>
      </c>
      <c r="C30" s="21"/>
      <c r="D30" s="297" t="s">
        <v>162</v>
      </c>
    </row>
    <row r="31" spans="1:4" x14ac:dyDescent="0.25">
      <c r="B31" s="21"/>
      <c r="C31" s="21"/>
      <c r="D31" s="23"/>
    </row>
    <row r="32" spans="1:4" x14ac:dyDescent="0.25">
      <c r="B32" s="296" t="s">
        <v>9</v>
      </c>
      <c r="C32" s="21"/>
      <c r="D32" s="23"/>
    </row>
    <row r="33" spans="2:4" x14ac:dyDescent="0.25">
      <c r="B33" s="25" t="str">
        <f ca="1">HYPERLINK("#"&amp;CELL("address",'SER_se-appl'!$B$2),MID(CELL("filename",'SER_se-appl'!$B$2),FIND("]",CELL("filename",'SER_se-appl'!$B$2))+1,256))</f>
        <v>SER_se-appl</v>
      </c>
      <c r="C33" s="18"/>
      <c r="D33" s="297" t="s">
        <v>8</v>
      </c>
    </row>
    <row r="34" spans="2:4" x14ac:dyDescent="0.25">
      <c r="B34" s="25" t="str">
        <f ca="1">HYPERLINK("#"&amp;CELL("address",SER_VE!$B$2),MID(CELL("filename",SER_VE!$B$2),FIND("]",CELL("filename",SER_VE!$B$2))+1,256))</f>
        <v>SER_VE</v>
      </c>
      <c r="C34" s="18"/>
      <c r="D34" s="297" t="s">
        <v>7</v>
      </c>
    </row>
    <row r="35" spans="2:4" x14ac:dyDescent="0.25">
      <c r="B35" s="25" t="str">
        <f ca="1">HYPERLINK("#"&amp;CELL("address",SER_SL!$B$2),MID(CELL("filename",SER_SL!$B$2),FIND("]",CELL("filename",SER_SL!$B$2))+1,256))</f>
        <v>SER_SL</v>
      </c>
      <c r="C35" s="18"/>
      <c r="D35" s="297" t="s">
        <v>6</v>
      </c>
    </row>
    <row r="36" spans="2:4" x14ac:dyDescent="0.25">
      <c r="B36" s="25" t="str">
        <f ca="1">HYPERLINK("#"&amp;CELL("address",SER_BL!$B$2),MID(CELL("filename",SER_BL!$B$2),FIND("]",CELL("filename",SER_BL!$B$2))+1,256))</f>
        <v>SER_BL</v>
      </c>
      <c r="C36" s="18"/>
      <c r="D36" s="297" t="s">
        <v>5</v>
      </c>
    </row>
    <row r="37" spans="2:4" x14ac:dyDescent="0.25">
      <c r="B37" s="25" t="str">
        <f ca="1">HYPERLINK("#"&amp;CELL("address",SER_CR!$B$2),MID(CELL("filename",SER_CR!$B$2),FIND("]",CELL("filename",SER_CR!$B$2))+1,256))</f>
        <v>SER_CR</v>
      </c>
      <c r="C37" s="18"/>
      <c r="D37" s="297" t="s">
        <v>179</v>
      </c>
    </row>
    <row r="38" spans="2:4" x14ac:dyDescent="0.25">
      <c r="B38" s="25" t="str">
        <f ca="1">HYPERLINK("#"&amp;CELL("address",SER_BT!$B$2),MID(CELL("filename",SER_BT!$B$2),FIND("]",CELL("filename",SER_BT!$B$2))+1,256))</f>
        <v>SER_BT</v>
      </c>
      <c r="C38" s="18"/>
      <c r="D38" s="297" t="s">
        <v>4</v>
      </c>
    </row>
    <row r="39" spans="2:4" x14ac:dyDescent="0.25">
      <c r="B39" s="25" t="str">
        <f ca="1">HYPERLINK("#"&amp;CELL("address",SER_IT!$B$2),MID(CELL("filename",SER_IT!$B$2),FIND("]",CELL("filename",SER_IT!$B$2))+1,256))</f>
        <v>SER_IT</v>
      </c>
      <c r="C39" s="18"/>
      <c r="D39" s="297" t="s">
        <v>3</v>
      </c>
    </row>
    <row r="41" spans="2:4" x14ac:dyDescent="0.25">
      <c r="B41" s="296" t="s">
        <v>126</v>
      </c>
    </row>
    <row r="42" spans="2:4" x14ac:dyDescent="0.25">
      <c r="B42" s="25" t="str">
        <f ca="1">HYPERLINK("#"&amp;CELL("address",AGR!$B$2),MID(CELL("filename",AGR!$B$2),FIND("]",CELL("filename",AGR!$B$2))+1,256))</f>
        <v>AGR</v>
      </c>
      <c r="D42" s="295" t="s">
        <v>183</v>
      </c>
    </row>
    <row r="43" spans="2:4" x14ac:dyDescent="0.25">
      <c r="B43" s="26" t="str">
        <f ca="1">HYPERLINK("#"&amp;CELL("address",AGR_fec!$B$2),MID(CELL("filename",AGR_fec!$B$2),FIND("]",CELL("filename",AGR_fec!$B$2))+1,256))</f>
        <v>AGR_fec</v>
      </c>
      <c r="D43" s="298" t="s">
        <v>2</v>
      </c>
    </row>
    <row r="44" spans="2:4" x14ac:dyDescent="0.25">
      <c r="B44" s="26" t="str">
        <f ca="1">HYPERLINK("#"&amp;CELL("address",AGR_ued!$B$2),MID(CELL("filename",AGR_ued!$B$2),FIND("]",CELL("filename",AGR_ued!$B$2))+1,256))</f>
        <v>AGR_ued</v>
      </c>
      <c r="D44" s="298" t="s">
        <v>1</v>
      </c>
    </row>
    <row r="45" spans="2:4" x14ac:dyDescent="0.25">
      <c r="B45" s="26" t="str">
        <f ca="1">HYPERLINK("#"&amp;CELL("address",AGR_emi!$B$2),MID(CELL("filename",AGR_emi!$B$2),FIND("]",CELL("filename",AGR_emi!$B$2))+1,256))</f>
        <v>AGR_emi</v>
      </c>
      <c r="D45" s="298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tabColor theme="6" tint="0.79998168889431442"/>
    <pageSetUpPr fitToPage="1"/>
  </sheetPr>
  <dimension ref="A1:DA33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2" customHeight="1" x14ac:dyDescent="0.25"/>
  <cols>
    <col min="1" max="1" width="40.7109375" style="1" customWidth="1"/>
    <col min="2" max="23" width="10.7109375" style="1" customWidth="1"/>
    <col min="24" max="103" width="9.140625" style="1" hidden="1" customWidth="1"/>
    <col min="104" max="104" width="2.7109375" style="1" customWidth="1"/>
    <col min="105" max="105" width="10.7109375" style="118" customWidth="1"/>
    <col min="106" max="16384" width="9.140625" style="1"/>
  </cols>
  <sheetData>
    <row r="1" spans="1:105" ht="25.5" customHeight="1" x14ac:dyDescent="0.25">
      <c r="A1" s="28" t="s">
        <v>722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156</v>
      </c>
    </row>
    <row r="2" spans="1:105" s="2" customFormat="1" ht="12" customHeight="1" x14ac:dyDescent="0.25">
      <c r="DA2" s="7"/>
    </row>
    <row r="3" spans="1:105" ht="12.95" customHeight="1" x14ac:dyDescent="0.25">
      <c r="A3" s="124" t="s">
        <v>87</v>
      </c>
      <c r="B3" s="126"/>
      <c r="C3" s="126">
        <f>IF(SER_hh_fec_in!C3=0,0,11630*1000*SER_hh_fec_in!C3/SER_hh_num_in!C3)</f>
        <v>81331.729988748455</v>
      </c>
      <c r="D3" s="126">
        <f>IF(SER_hh_fec_in!D3=0,0,11630*1000*SER_hh_fec_in!D3/SER_hh_num_in!D3)</f>
        <v>82310.140811661971</v>
      </c>
      <c r="E3" s="126">
        <f>IF(SER_hh_fec_in!E3=0,0,11630*1000*SER_hh_fec_in!E3/SER_hh_num_in!E3)</f>
        <v>98778.602673847578</v>
      </c>
      <c r="F3" s="126">
        <f>IF(SER_hh_fec_in!F3=0,0,11630*1000*SER_hh_fec_in!F3/SER_hh_num_in!F3)</f>
        <v>84844.787336175796</v>
      </c>
      <c r="G3" s="126">
        <f>IF(SER_hh_fec_in!G3=0,0,11630*1000*SER_hh_fec_in!G3/SER_hh_num_in!G3)</f>
        <v>75603.431892043009</v>
      </c>
      <c r="H3" s="126">
        <f>IF(SER_hh_fec_in!H3=0,0,11630*1000*SER_hh_fec_in!H3/SER_hh_num_in!H3)</f>
        <v>88506.498487106262</v>
      </c>
      <c r="I3" s="126">
        <f>IF(SER_hh_fec_in!I3=0,0,11630*1000*SER_hh_fec_in!I3/SER_hh_num_in!I3)</f>
        <v>70926.973982749696</v>
      </c>
      <c r="J3" s="126">
        <f>IF(SER_hh_fec_in!J3=0,0,11630*1000*SER_hh_fec_in!J3/SER_hh_num_in!J3)</f>
        <v>79010.641031349252</v>
      </c>
      <c r="K3" s="126">
        <f>IF(SER_hh_fec_in!K3=0,0,11630*1000*SER_hh_fec_in!K3/SER_hh_num_in!K3)</f>
        <v>73274.194240056284</v>
      </c>
      <c r="L3" s="126">
        <f>IF(SER_hh_fec_in!L3=0,0,11630*1000*SER_hh_fec_in!L3/SER_hh_num_in!L3)</f>
        <v>74962.102523713635</v>
      </c>
      <c r="M3" s="126">
        <f>IF(SER_hh_fec_in!M3=0,0,11630*1000*SER_hh_fec_in!M3/SER_hh_num_in!M3)</f>
        <v>64439.875902298969</v>
      </c>
      <c r="N3" s="126">
        <f>IF(SER_hh_fec_in!N3=0,0,11630*1000*SER_hh_fec_in!N3/SER_hh_num_in!N3)</f>
        <v>64955.346440848603</v>
      </c>
      <c r="O3" s="126">
        <f>IF(SER_hh_fec_in!O3=0,0,11630*1000*SER_hh_fec_in!O3/SER_hh_num_in!O3)</f>
        <v>67623.482599407333</v>
      </c>
      <c r="P3" s="126">
        <f>IF(SER_hh_fec_in!P3=0,0,11630*1000*SER_hh_fec_in!P3/SER_hh_num_in!P3)</f>
        <v>59016.863482298482</v>
      </c>
      <c r="Q3" s="126">
        <f>IF(SER_hh_fec_in!Q3=0,0,11630*1000*SER_hh_fec_in!Q3/SER_hh_num_in!Q3)</f>
        <v>57524.531132186195</v>
      </c>
      <c r="R3" s="126">
        <f>IF(SER_hh_fec_in!R3=0,0,11630*1000*SER_hh_fec_in!R3/SER_hh_num_in!R3)</f>
        <v>51492.375278091269</v>
      </c>
      <c r="S3" s="126">
        <f>IF(SER_hh_fec_in!S3=0,0,11630*1000*SER_hh_fec_in!S3/SER_hh_num_in!S3)</f>
        <v>46148.916853042698</v>
      </c>
      <c r="T3" s="126">
        <f>IF(SER_hh_fec_in!T3=0,0,11630*1000*SER_hh_fec_in!T3/SER_hh_num_in!T3)</f>
        <v>46038.347900530025</v>
      </c>
      <c r="U3" s="126">
        <f>IF(SER_hh_fec_in!U3=0,0,11630*1000*SER_hh_fec_in!U3/SER_hh_num_in!U3)</f>
        <v>40638.599205965525</v>
      </c>
      <c r="V3" s="126">
        <f>IF(SER_hh_fec_in!V3=0,0,11630*1000*SER_hh_fec_in!V3/SER_hh_num_in!V3)</f>
        <v>36697.857243583283</v>
      </c>
      <c r="W3" s="126">
        <f>IF(SER_hh_fec_in!W3=0,0,11630*1000*SER_hh_fec_in!W3/SER_hh_num_in!W3)</f>
        <v>37563.056527258916</v>
      </c>
      <c r="DA3" s="155" t="s">
        <v>723</v>
      </c>
    </row>
    <row r="4" spans="1:105" ht="12.95" customHeight="1" x14ac:dyDescent="0.25">
      <c r="A4" s="130" t="s">
        <v>32</v>
      </c>
      <c r="B4" s="131"/>
      <c r="C4" s="131">
        <f>IF(SER_hh_fec_in!C4=0,0,11630*1000*SER_hh_fec_in!C4/SER_hh_num_in!C4)</f>
        <v>50422.209643369555</v>
      </c>
      <c r="D4" s="131">
        <f>IF(SER_hh_fec_in!D4=0,0,11630*1000*SER_hh_fec_in!D4/SER_hh_num_in!D4)</f>
        <v>51164.664640059855</v>
      </c>
      <c r="E4" s="131">
        <f>IF(SER_hh_fec_in!E4=0,0,11630*1000*SER_hh_fec_in!E4/SER_hh_num_in!E4)</f>
        <v>64993.097105463596</v>
      </c>
      <c r="F4" s="131">
        <f>IF(SER_hh_fec_in!F4=0,0,11630*1000*SER_hh_fec_in!F4/SER_hh_num_in!F4)</f>
        <v>54905.262642100039</v>
      </c>
      <c r="G4" s="131">
        <f>IF(SER_hh_fec_in!G4=0,0,11630*1000*SER_hh_fec_in!G4/SER_hh_num_in!G4)</f>
        <v>46122.547032150702</v>
      </c>
      <c r="H4" s="131">
        <f>IF(SER_hh_fec_in!H4=0,0,11630*1000*SER_hh_fec_in!H4/SER_hh_num_in!H4)</f>
        <v>59336.993658480511</v>
      </c>
      <c r="I4" s="131">
        <f>IF(SER_hh_fec_in!I4=0,0,11630*1000*SER_hh_fec_in!I4/SER_hh_num_in!I4)</f>
        <v>42182.80322040146</v>
      </c>
      <c r="J4" s="131">
        <f>IF(SER_hh_fec_in!J4=0,0,11630*1000*SER_hh_fec_in!J4/SER_hh_num_in!J4)</f>
        <v>50726.603655423765</v>
      </c>
      <c r="K4" s="131">
        <f>IF(SER_hh_fec_in!K4=0,0,11630*1000*SER_hh_fec_in!K4/SER_hh_num_in!K4)</f>
        <v>46002.369633453935</v>
      </c>
      <c r="L4" s="131">
        <f>IF(SER_hh_fec_in!L4=0,0,11630*1000*SER_hh_fec_in!L4/SER_hh_num_in!L4)</f>
        <v>46954.882261202933</v>
      </c>
      <c r="M4" s="131">
        <f>IF(SER_hh_fec_in!M4=0,0,11630*1000*SER_hh_fec_in!M4/SER_hh_num_in!M4)</f>
        <v>38521.850903205741</v>
      </c>
      <c r="N4" s="131">
        <f>IF(SER_hh_fec_in!N4=0,0,11630*1000*SER_hh_fec_in!N4/SER_hh_num_in!N4)</f>
        <v>38115.481212756684</v>
      </c>
      <c r="O4" s="131">
        <f>IF(SER_hh_fec_in!O4=0,0,11630*1000*SER_hh_fec_in!O4/SER_hh_num_in!O4)</f>
        <v>40802.181253543924</v>
      </c>
      <c r="P4" s="131">
        <f>IF(SER_hh_fec_in!P4=0,0,11630*1000*SER_hh_fec_in!P4/SER_hh_num_in!P4)</f>
        <v>30817.868725234042</v>
      </c>
      <c r="Q4" s="131">
        <f>IF(SER_hh_fec_in!Q4=0,0,11630*1000*SER_hh_fec_in!Q4/SER_hh_num_in!Q4)</f>
        <v>31796.766654619576</v>
      </c>
      <c r="R4" s="131">
        <f>IF(SER_hh_fec_in!R4=0,0,11630*1000*SER_hh_fec_in!R4/SER_hh_num_in!R4)</f>
        <v>27539.60864388134</v>
      </c>
      <c r="S4" s="131">
        <f>IF(SER_hh_fec_in!S4=0,0,11630*1000*SER_hh_fec_in!S4/SER_hh_num_in!S4)</f>
        <v>22927.267150602824</v>
      </c>
      <c r="T4" s="131">
        <f>IF(SER_hh_fec_in!T4=0,0,11630*1000*SER_hh_fec_in!T4/SER_hh_num_in!T4)</f>
        <v>20375.6276912822</v>
      </c>
      <c r="U4" s="131">
        <f>IF(SER_hh_fec_in!U4=0,0,11630*1000*SER_hh_fec_in!U4/SER_hh_num_in!U4)</f>
        <v>16851.90923377396</v>
      </c>
      <c r="V4" s="131">
        <f>IF(SER_hh_fec_in!V4=0,0,11630*1000*SER_hh_fec_in!V4/SER_hh_num_in!V4)</f>
        <v>15853.316734996046</v>
      </c>
      <c r="W4" s="131">
        <f>IF(SER_hh_fec_in!W4=0,0,11630*1000*SER_hh_fec_in!W4/SER_hh_num_in!W4)</f>
        <v>17162.981232904825</v>
      </c>
      <c r="DA4" s="156" t="s">
        <v>724</v>
      </c>
    </row>
    <row r="5" spans="1:105" ht="12" customHeight="1" x14ac:dyDescent="0.25">
      <c r="A5" s="132" t="s">
        <v>29</v>
      </c>
      <c r="B5" s="133"/>
      <c r="C5" s="133">
        <f>IF(SER_hh_fec_in!C5=0,0,11630*1000*SER_hh_fec_in!C5/SER_hh_num_in!C5)</f>
        <v>52708.371728698148</v>
      </c>
      <c r="D5" s="133">
        <f>IF(SER_hh_fec_in!D5=0,0,11630*1000*SER_hh_fec_in!D5/SER_hh_num_in!D5)</f>
        <v>0</v>
      </c>
      <c r="E5" s="133">
        <f>IF(SER_hh_fec_in!E5=0,0,11630*1000*SER_hh_fec_in!E5/SER_hh_num_in!E5)</f>
        <v>0</v>
      </c>
      <c r="F5" s="133">
        <f>IF(SER_hh_fec_in!F5=0,0,11630*1000*SER_hh_fec_in!F5/SER_hh_num_in!F5)</f>
        <v>0</v>
      </c>
      <c r="G5" s="133">
        <f>IF(SER_hh_fec_in!G5=0,0,11630*1000*SER_hh_fec_in!G5/SER_hh_num_in!G5)</f>
        <v>0</v>
      </c>
      <c r="H5" s="133">
        <f>IF(SER_hh_fec_in!H5=0,0,11630*1000*SER_hh_fec_in!H5/SER_hh_num_in!H5)</f>
        <v>0</v>
      </c>
      <c r="I5" s="133">
        <f>IF(SER_hh_fec_in!I5=0,0,11630*1000*SER_hh_fec_in!I5/SER_hh_num_in!I5)</f>
        <v>59755.135974706769</v>
      </c>
      <c r="J5" s="133">
        <f>IF(SER_hh_fec_in!J5=0,0,11630*1000*SER_hh_fec_in!J5/SER_hh_num_in!J5)</f>
        <v>0</v>
      </c>
      <c r="K5" s="133">
        <f>IF(SER_hh_fec_in!K5=0,0,11630*1000*SER_hh_fec_in!K5/SER_hh_num_in!K5)</f>
        <v>0</v>
      </c>
      <c r="L5" s="133">
        <f>IF(SER_hh_fec_in!L5=0,0,11630*1000*SER_hh_fec_in!L5/SER_hh_num_in!L5)</f>
        <v>0</v>
      </c>
      <c r="M5" s="133">
        <f>IF(SER_hh_fec_in!M5=0,0,11630*1000*SER_hh_fec_in!M5/SER_hh_num_in!M5)</f>
        <v>39845.971579386234</v>
      </c>
      <c r="N5" s="133">
        <f>IF(SER_hh_fec_in!N5=0,0,11630*1000*SER_hh_fec_in!N5/SER_hh_num_in!N5)</f>
        <v>47029.602582627384</v>
      </c>
      <c r="O5" s="133">
        <f>IF(SER_hh_fec_in!O5=0,0,11630*1000*SER_hh_fec_in!O5/SER_hh_num_in!O5)</f>
        <v>22099.274804437555</v>
      </c>
      <c r="P5" s="133">
        <f>IF(SER_hh_fec_in!P5=0,0,11630*1000*SER_hh_fec_in!P5/SER_hh_num_in!P5)</f>
        <v>0</v>
      </c>
      <c r="Q5" s="133">
        <f>IF(SER_hh_fec_in!Q5=0,0,11630*1000*SER_hh_fec_in!Q5/SER_hh_num_in!Q5)</f>
        <v>63867.524440068955</v>
      </c>
      <c r="R5" s="133">
        <f>IF(SER_hh_fec_in!R5=0,0,11630*1000*SER_hh_fec_in!R5/SER_hh_num_in!R5)</f>
        <v>0</v>
      </c>
      <c r="S5" s="133">
        <f>IF(SER_hh_fec_in!S5=0,0,11630*1000*SER_hh_fec_in!S5/SER_hh_num_in!S5)</f>
        <v>0</v>
      </c>
      <c r="T5" s="133">
        <f>IF(SER_hh_fec_in!T5=0,0,11630*1000*SER_hh_fec_in!T5/SER_hh_num_in!T5)</f>
        <v>0</v>
      </c>
      <c r="U5" s="133">
        <f>IF(SER_hh_fec_in!U5=0,0,11630*1000*SER_hh_fec_in!U5/SER_hh_num_in!U5)</f>
        <v>0</v>
      </c>
      <c r="V5" s="133">
        <f>IF(SER_hh_fec_in!V5=0,0,11630*1000*SER_hh_fec_in!V5/SER_hh_num_in!V5)</f>
        <v>0</v>
      </c>
      <c r="W5" s="133">
        <f>IF(SER_hh_fec_in!W5=0,0,11630*1000*SER_hh_fec_in!W5/SER_hh_num_in!W5)</f>
        <v>0</v>
      </c>
      <c r="DA5" s="157" t="s">
        <v>725</v>
      </c>
    </row>
    <row r="6" spans="1:105" ht="12" customHeight="1" x14ac:dyDescent="0.25">
      <c r="A6" s="132" t="s">
        <v>52</v>
      </c>
      <c r="B6" s="133"/>
      <c r="C6" s="133">
        <f>IF(SER_hh_fec_in!C6=0,0,11630*1000*SER_hh_fec_in!C6/SER_hh_num_in!C6)</f>
        <v>0</v>
      </c>
      <c r="D6" s="133">
        <f>IF(SER_hh_fec_in!D6=0,0,11630*1000*SER_hh_fec_in!D6/SER_hh_num_in!D6)</f>
        <v>0</v>
      </c>
      <c r="E6" s="133">
        <f>IF(SER_hh_fec_in!E6=0,0,11630*1000*SER_hh_fec_in!E6/SER_hh_num_in!E6)</f>
        <v>0</v>
      </c>
      <c r="F6" s="133">
        <f>IF(SER_hh_fec_in!F6=0,0,11630*1000*SER_hh_fec_in!F6/SER_hh_num_in!F6)</f>
        <v>0</v>
      </c>
      <c r="G6" s="133">
        <f>IF(SER_hh_fec_in!G6=0,0,11630*1000*SER_hh_fec_in!G6/SER_hh_num_in!G6)</f>
        <v>0</v>
      </c>
      <c r="H6" s="133">
        <f>IF(SER_hh_fec_in!H6=0,0,11630*1000*SER_hh_fec_in!H6/SER_hh_num_in!H6)</f>
        <v>0</v>
      </c>
      <c r="I6" s="133">
        <f>IF(SER_hh_fec_in!I6=0,0,11630*1000*SER_hh_fec_in!I6/SER_hh_num_in!I6)</f>
        <v>0</v>
      </c>
      <c r="J6" s="133">
        <f>IF(SER_hh_fec_in!J6=0,0,11630*1000*SER_hh_fec_in!J6/SER_hh_num_in!J6)</f>
        <v>0</v>
      </c>
      <c r="K6" s="133">
        <f>IF(SER_hh_fec_in!K6=0,0,11630*1000*SER_hh_fec_in!K6/SER_hh_num_in!K6)</f>
        <v>0</v>
      </c>
      <c r="L6" s="133">
        <f>IF(SER_hh_fec_in!L6=0,0,11630*1000*SER_hh_fec_in!L6/SER_hh_num_in!L6)</f>
        <v>0</v>
      </c>
      <c r="M6" s="133">
        <f>IF(SER_hh_fec_in!M6=0,0,11630*1000*SER_hh_fec_in!M6/SER_hh_num_in!M6)</f>
        <v>0</v>
      </c>
      <c r="N6" s="133">
        <f>IF(SER_hh_fec_in!N6=0,0,11630*1000*SER_hh_fec_in!N6/SER_hh_num_in!N6)</f>
        <v>0</v>
      </c>
      <c r="O6" s="133">
        <f>IF(SER_hh_fec_in!O6=0,0,11630*1000*SER_hh_fec_in!O6/SER_hh_num_in!O6)</f>
        <v>0</v>
      </c>
      <c r="P6" s="133">
        <f>IF(SER_hh_fec_in!P6=0,0,11630*1000*SER_hh_fec_in!P6/SER_hh_num_in!P6)</f>
        <v>0</v>
      </c>
      <c r="Q6" s="133">
        <f>IF(SER_hh_fec_in!Q6=0,0,11630*1000*SER_hh_fec_in!Q6/SER_hh_num_in!Q6)</f>
        <v>0</v>
      </c>
      <c r="R6" s="133">
        <f>IF(SER_hh_fec_in!R6=0,0,11630*1000*SER_hh_fec_in!R6/SER_hh_num_in!R6)</f>
        <v>0</v>
      </c>
      <c r="S6" s="133">
        <f>IF(SER_hh_fec_in!S6=0,0,11630*1000*SER_hh_fec_in!S6/SER_hh_num_in!S6)</f>
        <v>0</v>
      </c>
      <c r="T6" s="133">
        <f>IF(SER_hh_fec_in!T6=0,0,11630*1000*SER_hh_fec_in!T6/SER_hh_num_in!T6)</f>
        <v>0</v>
      </c>
      <c r="U6" s="133">
        <f>IF(SER_hh_fec_in!U6=0,0,11630*1000*SER_hh_fec_in!U6/SER_hh_num_in!U6)</f>
        <v>0</v>
      </c>
      <c r="V6" s="133">
        <f>IF(SER_hh_fec_in!V6=0,0,11630*1000*SER_hh_fec_in!V6/SER_hh_num_in!V6)</f>
        <v>0</v>
      </c>
      <c r="W6" s="133">
        <f>IF(SER_hh_fec_in!W6=0,0,11630*1000*SER_hh_fec_in!W6/SER_hh_num_in!W6)</f>
        <v>0</v>
      </c>
      <c r="DA6" s="157" t="s">
        <v>726</v>
      </c>
    </row>
    <row r="7" spans="1:105" ht="12" customHeight="1" x14ac:dyDescent="0.25">
      <c r="A7" s="132" t="s">
        <v>168</v>
      </c>
      <c r="B7" s="133"/>
      <c r="C7" s="133">
        <f>IF(SER_hh_fec_in!C7=0,0,11630*1000*SER_hh_fec_in!C7/SER_hh_num_in!C7)</f>
        <v>64616.974740436272</v>
      </c>
      <c r="D7" s="133">
        <f>IF(SER_hh_fec_in!D7=0,0,11630*1000*SER_hh_fec_in!D7/SER_hh_num_in!D7)</f>
        <v>50725.644128452601</v>
      </c>
      <c r="E7" s="133">
        <f>IF(SER_hh_fec_in!E7=0,0,11630*1000*SER_hh_fec_in!E7/SER_hh_num_in!E7)</f>
        <v>0</v>
      </c>
      <c r="F7" s="133">
        <f>IF(SER_hh_fec_in!F7=0,0,11630*1000*SER_hh_fec_in!F7/SER_hh_num_in!F7)</f>
        <v>0</v>
      </c>
      <c r="G7" s="133">
        <f>IF(SER_hh_fec_in!G7=0,0,11630*1000*SER_hh_fec_in!G7/SER_hh_num_in!G7)</f>
        <v>0</v>
      </c>
      <c r="H7" s="133">
        <f>IF(SER_hh_fec_in!H7=0,0,11630*1000*SER_hh_fec_in!H7/SER_hh_num_in!H7)</f>
        <v>64372.816747046476</v>
      </c>
      <c r="I7" s="133">
        <f>IF(SER_hh_fec_in!I7=0,0,11630*1000*SER_hh_fec_in!I7/SER_hh_num_in!I7)</f>
        <v>42401.845791652922</v>
      </c>
      <c r="J7" s="133">
        <f>IF(SER_hh_fec_in!J7=0,0,11630*1000*SER_hh_fec_in!J7/SER_hh_num_in!J7)</f>
        <v>56371.119032582174</v>
      </c>
      <c r="K7" s="133">
        <f>IF(SER_hh_fec_in!K7=0,0,11630*1000*SER_hh_fec_in!K7/SER_hh_num_in!K7)</f>
        <v>50282.636412471918</v>
      </c>
      <c r="L7" s="133">
        <f>IF(SER_hh_fec_in!L7=0,0,11630*1000*SER_hh_fec_in!L7/SER_hh_num_in!L7)</f>
        <v>49892.469766573115</v>
      </c>
      <c r="M7" s="133">
        <f>IF(SER_hh_fec_in!M7=0,0,11630*1000*SER_hh_fec_in!M7/SER_hh_num_in!M7)</f>
        <v>41787.415959775848</v>
      </c>
      <c r="N7" s="133">
        <f>IF(SER_hh_fec_in!N7=0,0,11630*1000*SER_hh_fec_in!N7/SER_hh_num_in!N7)</f>
        <v>41897.76717421494</v>
      </c>
      <c r="O7" s="133">
        <f>IF(SER_hh_fec_in!O7=0,0,11630*1000*SER_hh_fec_in!O7/SER_hh_num_in!O7)</f>
        <v>41940.787771401672</v>
      </c>
      <c r="P7" s="133">
        <f>IF(SER_hh_fec_in!P7=0,0,11630*1000*SER_hh_fec_in!P7/SER_hh_num_in!P7)</f>
        <v>34623.215200331892</v>
      </c>
      <c r="Q7" s="133">
        <f>IF(SER_hh_fec_in!Q7=0,0,11630*1000*SER_hh_fec_in!Q7/SER_hh_num_in!Q7)</f>
        <v>32161.39635250836</v>
      </c>
      <c r="R7" s="133">
        <f>IF(SER_hh_fec_in!R7=0,0,11630*1000*SER_hh_fec_in!R7/SER_hh_num_in!R7)</f>
        <v>31488.967704665647</v>
      </c>
      <c r="S7" s="133">
        <f>IF(SER_hh_fec_in!S7=0,0,11630*1000*SER_hh_fec_in!S7/SER_hh_num_in!S7)</f>
        <v>0</v>
      </c>
      <c r="T7" s="133">
        <f>IF(SER_hh_fec_in!T7=0,0,11630*1000*SER_hh_fec_in!T7/SER_hh_num_in!T7)</f>
        <v>0</v>
      </c>
      <c r="U7" s="133">
        <f>IF(SER_hh_fec_in!U7=0,0,11630*1000*SER_hh_fec_in!U7/SER_hh_num_in!U7)</f>
        <v>0</v>
      </c>
      <c r="V7" s="133">
        <f>IF(SER_hh_fec_in!V7=0,0,11630*1000*SER_hh_fec_in!V7/SER_hh_num_in!V7)</f>
        <v>0</v>
      </c>
      <c r="W7" s="133">
        <f>IF(SER_hh_fec_in!W7=0,0,11630*1000*SER_hh_fec_in!W7/SER_hh_num_in!W7)</f>
        <v>20928.967043091936</v>
      </c>
      <c r="DA7" s="157" t="s">
        <v>727</v>
      </c>
    </row>
    <row r="8" spans="1:105" ht="12" customHeight="1" x14ac:dyDescent="0.25">
      <c r="A8" s="132" t="s">
        <v>73</v>
      </c>
      <c r="B8" s="133"/>
      <c r="C8" s="133">
        <f>IF(SER_hh_fec_in!C8=0,0,11630*1000*SER_hh_fec_in!C8/SER_hh_num_in!C8)</f>
        <v>22313.376484524801</v>
      </c>
      <c r="D8" s="133">
        <f>IF(SER_hh_fec_in!D8=0,0,11630*1000*SER_hh_fec_in!D8/SER_hh_num_in!D8)</f>
        <v>23247.229801455196</v>
      </c>
      <c r="E8" s="133">
        <f>IF(SER_hh_fec_in!E8=0,0,11630*1000*SER_hh_fec_in!E8/SER_hh_num_in!E8)</f>
        <v>24410.453703109193</v>
      </c>
      <c r="F8" s="133">
        <f>IF(SER_hh_fec_in!F8=0,0,11630*1000*SER_hh_fec_in!F8/SER_hh_num_in!F8)</f>
        <v>22687.418479605421</v>
      </c>
      <c r="G8" s="133">
        <f>IF(SER_hh_fec_in!G8=0,0,11630*1000*SER_hh_fec_in!G8/SER_hh_num_in!G8)</f>
        <v>18217.518254093178</v>
      </c>
      <c r="H8" s="133">
        <f>IF(SER_hh_fec_in!H8=0,0,11630*1000*SER_hh_fec_in!H8/SER_hh_num_in!H8)</f>
        <v>18930.415427460368</v>
      </c>
      <c r="I8" s="133">
        <f>IF(SER_hh_fec_in!I8=0,0,11630*1000*SER_hh_fec_in!I8/SER_hh_num_in!I8)</f>
        <v>19908.93436864153</v>
      </c>
      <c r="J8" s="133">
        <f>IF(SER_hh_fec_in!J8=0,0,11630*1000*SER_hh_fec_in!J8/SER_hh_num_in!J8)</f>
        <v>19688.310155416344</v>
      </c>
      <c r="K8" s="133">
        <f>IF(SER_hh_fec_in!K8=0,0,11630*1000*SER_hh_fec_in!K8/SER_hh_num_in!K8)</f>
        <v>16444.539719577944</v>
      </c>
      <c r="L8" s="133">
        <f>IF(SER_hh_fec_in!L8=0,0,11630*1000*SER_hh_fec_in!L8/SER_hh_num_in!L8)</f>
        <v>13855.628247672499</v>
      </c>
      <c r="M8" s="133">
        <f>IF(SER_hh_fec_in!M8=0,0,11630*1000*SER_hh_fec_in!M8/SER_hh_num_in!M8)</f>
        <v>13618.145751260301</v>
      </c>
      <c r="N8" s="133">
        <f>IF(SER_hh_fec_in!N8=0,0,11630*1000*SER_hh_fec_in!N8/SER_hh_num_in!N8)</f>
        <v>13197.168246859399</v>
      </c>
      <c r="O8" s="133">
        <f>IF(SER_hh_fec_in!O8=0,0,11630*1000*SER_hh_fec_in!O8/SER_hh_num_in!O8)</f>
        <v>12777.605914347683</v>
      </c>
      <c r="P8" s="133">
        <f>IF(SER_hh_fec_in!P8=0,0,11630*1000*SER_hh_fec_in!P8/SER_hh_num_in!P8)</f>
        <v>11076.036781295245</v>
      </c>
      <c r="Q8" s="133">
        <f>IF(SER_hh_fec_in!Q8=0,0,11630*1000*SER_hh_fec_in!Q8/SER_hh_num_in!Q8)</f>
        <v>10757.04599761713</v>
      </c>
      <c r="R8" s="133">
        <f>IF(SER_hh_fec_in!R8=0,0,11630*1000*SER_hh_fec_in!R8/SER_hh_num_in!R8)</f>
        <v>9678.3348054082271</v>
      </c>
      <c r="S8" s="133">
        <f>IF(SER_hh_fec_in!S8=0,0,11630*1000*SER_hh_fec_in!S8/SER_hh_num_in!S8)</f>
        <v>8471.4359775828743</v>
      </c>
      <c r="T8" s="133">
        <f>IF(SER_hh_fec_in!T8=0,0,11630*1000*SER_hh_fec_in!T8/SER_hh_num_in!T8)</f>
        <v>7111.0612574270954</v>
      </c>
      <c r="U8" s="133">
        <f>IF(SER_hh_fec_in!U8=0,0,11630*1000*SER_hh_fec_in!U8/SER_hh_num_in!U8)</f>
        <v>6562.8388341721939</v>
      </c>
      <c r="V8" s="133">
        <f>IF(SER_hh_fec_in!V8=0,0,11630*1000*SER_hh_fec_in!V8/SER_hh_num_in!V8)</f>
        <v>5551.7443371425361</v>
      </c>
      <c r="W8" s="133">
        <f>IF(SER_hh_fec_in!W8=0,0,11630*1000*SER_hh_fec_in!W8/SER_hh_num_in!W8)</f>
        <v>0</v>
      </c>
      <c r="DA8" s="157" t="s">
        <v>728</v>
      </c>
    </row>
    <row r="9" spans="1:105" ht="12" customHeight="1" x14ac:dyDescent="0.25">
      <c r="A9" s="132" t="s">
        <v>78</v>
      </c>
      <c r="B9" s="133"/>
      <c r="C9" s="133">
        <f>IF(SER_hh_fec_in!C9=0,0,11630*1000*SER_hh_fec_in!C9/SER_hh_num_in!C9)</f>
        <v>46802.628951107625</v>
      </c>
      <c r="D9" s="133">
        <f>IF(SER_hh_fec_in!D9=0,0,11630*1000*SER_hh_fec_in!D9/SER_hh_num_in!D9)</f>
        <v>0</v>
      </c>
      <c r="E9" s="133">
        <f>IF(SER_hh_fec_in!E9=0,0,11630*1000*SER_hh_fec_in!E9/SER_hh_num_in!E9)</f>
        <v>0</v>
      </c>
      <c r="F9" s="133">
        <f>IF(SER_hh_fec_in!F9=0,0,11630*1000*SER_hh_fec_in!F9/SER_hh_num_in!F9)</f>
        <v>0</v>
      </c>
      <c r="G9" s="133">
        <f>IF(SER_hh_fec_in!G9=0,0,11630*1000*SER_hh_fec_in!G9/SER_hh_num_in!G9)</f>
        <v>49070.600341714147</v>
      </c>
      <c r="H9" s="133">
        <f>IF(SER_hh_fec_in!H9=0,0,11630*1000*SER_hh_fec_in!H9/SER_hh_num_in!H9)</f>
        <v>58238.983427394007</v>
      </c>
      <c r="I9" s="133">
        <f>IF(SER_hh_fec_in!I9=0,0,11630*1000*SER_hh_fec_in!I9/SER_hh_num_in!I9)</f>
        <v>41762.798017398447</v>
      </c>
      <c r="J9" s="133">
        <f>IF(SER_hh_fec_in!J9=0,0,11630*1000*SER_hh_fec_in!J9/SER_hh_num_in!J9)</f>
        <v>45460.562970587191</v>
      </c>
      <c r="K9" s="133">
        <f>IF(SER_hh_fec_in!K9=0,0,11630*1000*SER_hh_fec_in!K9/SER_hh_num_in!K9)</f>
        <v>41880.554649277976</v>
      </c>
      <c r="L9" s="133">
        <f>IF(SER_hh_fec_in!L9=0,0,11630*1000*SER_hh_fec_in!L9/SER_hh_num_in!L9)</f>
        <v>43592.383935476784</v>
      </c>
      <c r="M9" s="133">
        <f>IF(SER_hh_fec_in!M9=0,0,11630*1000*SER_hh_fec_in!M9/SER_hh_num_in!M9)</f>
        <v>35588.646452206616</v>
      </c>
      <c r="N9" s="133">
        <f>IF(SER_hh_fec_in!N9=0,0,11630*1000*SER_hh_fec_in!N9/SER_hh_num_in!N9)</f>
        <v>34876.57551895747</v>
      </c>
      <c r="O9" s="133">
        <f>IF(SER_hh_fec_in!O9=0,0,11630*1000*SER_hh_fec_in!O9/SER_hh_num_in!O9)</f>
        <v>40355.7166561544</v>
      </c>
      <c r="P9" s="133">
        <f>IF(SER_hh_fec_in!P9=0,0,11630*1000*SER_hh_fec_in!P9/SER_hh_num_in!P9)</f>
        <v>28772.083240325312</v>
      </c>
      <c r="Q9" s="133">
        <f>IF(SER_hh_fec_in!Q9=0,0,11630*1000*SER_hh_fec_in!Q9/SER_hh_num_in!Q9)</f>
        <v>29671.290099438382</v>
      </c>
      <c r="R9" s="133">
        <f>IF(SER_hh_fec_in!R9=0,0,11630*1000*SER_hh_fec_in!R9/SER_hh_num_in!R9)</f>
        <v>27104.565081281326</v>
      </c>
      <c r="S9" s="133">
        <f>IF(SER_hh_fec_in!S9=0,0,11630*1000*SER_hh_fec_in!S9/SER_hh_num_in!S9)</f>
        <v>23952.320147491024</v>
      </c>
      <c r="T9" s="133">
        <f>IF(SER_hh_fec_in!T9=0,0,11630*1000*SER_hh_fec_in!T9/SER_hh_num_in!T9)</f>
        <v>20982.415447593368</v>
      </c>
      <c r="U9" s="133">
        <f>IF(SER_hh_fec_in!U9=0,0,11630*1000*SER_hh_fec_in!U9/SER_hh_num_in!U9)</f>
        <v>15661.171432500545</v>
      </c>
      <c r="V9" s="133">
        <f>IF(SER_hh_fec_in!V9=0,0,11630*1000*SER_hh_fec_in!V9/SER_hh_num_in!V9)</f>
        <v>16371.318802837699</v>
      </c>
      <c r="W9" s="133">
        <f>IF(SER_hh_fec_in!W9=0,0,11630*1000*SER_hh_fec_in!W9/SER_hh_num_in!W9)</f>
        <v>15598.350499031247</v>
      </c>
      <c r="DA9" s="157" t="s">
        <v>729</v>
      </c>
    </row>
    <row r="10" spans="1:105" ht="12" customHeight="1" x14ac:dyDescent="0.25">
      <c r="A10" s="132" t="s">
        <v>128</v>
      </c>
      <c r="B10" s="133"/>
      <c r="C10" s="133">
        <f>IF(SER_hh_fec_in!C10=0,0,11630*1000*SER_hh_fec_in!C10/SER_hh_num_in!C10)</f>
        <v>0</v>
      </c>
      <c r="D10" s="133">
        <f>IF(SER_hh_fec_in!D10=0,0,11630*1000*SER_hh_fec_in!D10/SER_hh_num_in!D10)</f>
        <v>0</v>
      </c>
      <c r="E10" s="133">
        <f>IF(SER_hh_fec_in!E10=0,0,11630*1000*SER_hh_fec_in!E10/SER_hh_num_in!E10)</f>
        <v>67254.390058164863</v>
      </c>
      <c r="F10" s="133">
        <f>IF(SER_hh_fec_in!F10=0,0,11630*1000*SER_hh_fec_in!F10/SER_hh_num_in!F10)</f>
        <v>63382.810086184269</v>
      </c>
      <c r="G10" s="133">
        <f>IF(SER_hh_fec_in!G10=0,0,11630*1000*SER_hh_fec_in!G10/SER_hh_num_in!G10)</f>
        <v>50636.654840045812</v>
      </c>
      <c r="H10" s="133">
        <f>IF(SER_hh_fec_in!H10=0,0,11630*1000*SER_hh_fec_in!H10/SER_hh_num_in!H10)</f>
        <v>48403.132496554746</v>
      </c>
      <c r="I10" s="133">
        <f>IF(SER_hh_fec_in!I10=0,0,11630*1000*SER_hh_fec_in!I10/SER_hh_num_in!I10)</f>
        <v>40120.19686352343</v>
      </c>
      <c r="J10" s="133">
        <f>IF(SER_hh_fec_in!J10=0,0,11630*1000*SER_hh_fec_in!J10/SER_hh_num_in!J10)</f>
        <v>46635.345709700327</v>
      </c>
      <c r="K10" s="133">
        <f>IF(SER_hh_fec_in!K10=0,0,11630*1000*SER_hh_fec_in!K10/SER_hh_num_in!K10)</f>
        <v>41452.736725270828</v>
      </c>
      <c r="L10" s="133">
        <f>IF(SER_hh_fec_in!L10=0,0,11630*1000*SER_hh_fec_in!L10/SER_hh_num_in!L10)</f>
        <v>48280.661976235046</v>
      </c>
      <c r="M10" s="133">
        <f>IF(SER_hh_fec_in!M10=0,0,11630*1000*SER_hh_fec_in!M10/SER_hh_num_in!M10)</f>
        <v>33364.190883856281</v>
      </c>
      <c r="N10" s="133">
        <f>IF(SER_hh_fec_in!N10=0,0,11630*1000*SER_hh_fec_in!N10/SER_hh_num_in!N10)</f>
        <v>35534.499447716589</v>
      </c>
      <c r="O10" s="133">
        <f>IF(SER_hh_fec_in!O10=0,0,11630*1000*SER_hh_fec_in!O10/SER_hh_num_in!O10)</f>
        <v>37109.141123696063</v>
      </c>
      <c r="P10" s="133">
        <f>IF(SER_hh_fec_in!P10=0,0,11630*1000*SER_hh_fec_in!P10/SER_hh_num_in!P10)</f>
        <v>28178.460643177656</v>
      </c>
      <c r="Q10" s="133">
        <f>IF(SER_hh_fec_in!Q10=0,0,11630*1000*SER_hh_fec_in!Q10/SER_hh_num_in!Q10)</f>
        <v>30378.938024915791</v>
      </c>
      <c r="R10" s="133">
        <f>IF(SER_hh_fec_in!R10=0,0,11630*1000*SER_hh_fec_in!R10/SER_hh_num_in!R10)</f>
        <v>26343.936778844196</v>
      </c>
      <c r="S10" s="133">
        <f>IF(SER_hh_fec_in!S10=0,0,11630*1000*SER_hh_fec_in!S10/SER_hh_num_in!S10)</f>
        <v>23118.208616692798</v>
      </c>
      <c r="T10" s="133">
        <f>IF(SER_hh_fec_in!T10=0,0,11630*1000*SER_hh_fec_in!T10/SER_hh_num_in!T10)</f>
        <v>20689.479797280823</v>
      </c>
      <c r="U10" s="133">
        <f>IF(SER_hh_fec_in!U10=0,0,11630*1000*SER_hh_fec_in!U10/SER_hh_num_in!U10)</f>
        <v>18401.428469319078</v>
      </c>
      <c r="V10" s="133">
        <f>IF(SER_hh_fec_in!V10=0,0,11630*1000*SER_hh_fec_in!V10/SER_hh_num_in!V10)</f>
        <v>15578.448494573862</v>
      </c>
      <c r="W10" s="133">
        <f>IF(SER_hh_fec_in!W10=0,0,11630*1000*SER_hh_fec_in!W10/SER_hh_num_in!W10)</f>
        <v>15499.686695594704</v>
      </c>
      <c r="DA10" s="157" t="s">
        <v>730</v>
      </c>
    </row>
    <row r="11" spans="1:105" ht="12" customHeight="1" x14ac:dyDescent="0.25">
      <c r="A11" s="132" t="s">
        <v>25</v>
      </c>
      <c r="B11" s="133"/>
      <c r="C11" s="133">
        <f>IF(SER_hh_fec_in!C11=0,0,11630*1000*SER_hh_fec_in!C11/SER_hh_num_in!C11)</f>
        <v>0</v>
      </c>
      <c r="D11" s="133">
        <f>IF(SER_hh_fec_in!D11=0,0,11630*1000*SER_hh_fec_in!D11/SER_hh_num_in!D11)</f>
        <v>0</v>
      </c>
      <c r="E11" s="133">
        <f>IF(SER_hh_fec_in!E11=0,0,11630*1000*SER_hh_fec_in!E11/SER_hh_num_in!E11)</f>
        <v>65936.258839450238</v>
      </c>
      <c r="F11" s="133">
        <f>IF(SER_hh_fec_in!F11=0,0,11630*1000*SER_hh_fec_in!F11/SER_hh_num_in!F11)</f>
        <v>47470.85953478959</v>
      </c>
      <c r="G11" s="133">
        <f>IF(SER_hh_fec_in!G11=0,0,11630*1000*SER_hh_fec_in!G11/SER_hh_num_in!G11)</f>
        <v>43385.477163549651</v>
      </c>
      <c r="H11" s="133">
        <f>IF(SER_hh_fec_in!H11=0,0,11630*1000*SER_hh_fec_in!H11/SER_hh_num_in!H11)</f>
        <v>40409.154560159535</v>
      </c>
      <c r="I11" s="133">
        <f>IF(SER_hh_fec_in!I11=0,0,11630*1000*SER_hh_fec_in!I11/SER_hh_num_in!I11)</f>
        <v>36924.588835322866</v>
      </c>
      <c r="J11" s="133">
        <f>IF(SER_hh_fec_in!J11=0,0,11630*1000*SER_hh_fec_in!J11/SER_hh_num_in!J11)</f>
        <v>0</v>
      </c>
      <c r="K11" s="133">
        <f>IF(SER_hh_fec_in!K11=0,0,11630*1000*SER_hh_fec_in!K11/SER_hh_num_in!K11)</f>
        <v>35777.774114150721</v>
      </c>
      <c r="L11" s="133">
        <f>IF(SER_hh_fec_in!L11=0,0,11630*1000*SER_hh_fec_in!L11/SER_hh_num_in!L11)</f>
        <v>33521.848035860799</v>
      </c>
      <c r="M11" s="133">
        <f>IF(SER_hh_fec_in!M11=0,0,11630*1000*SER_hh_fec_in!M11/SER_hh_num_in!M11)</f>
        <v>32821.450339679883</v>
      </c>
      <c r="N11" s="133">
        <f>IF(SER_hh_fec_in!N11=0,0,11630*1000*SER_hh_fec_in!N11/SER_hh_num_in!N11)</f>
        <v>30186.476762993276</v>
      </c>
      <c r="O11" s="133">
        <f>IF(SER_hh_fec_in!O11=0,0,11630*1000*SER_hh_fec_in!O11/SER_hh_num_in!O11)</f>
        <v>30367.602810682019</v>
      </c>
      <c r="P11" s="133">
        <f>IF(SER_hh_fec_in!P11=0,0,11630*1000*SER_hh_fec_in!P11/SER_hh_num_in!P11)</f>
        <v>32489.273074796572</v>
      </c>
      <c r="Q11" s="133">
        <f>IF(SER_hh_fec_in!Q11=0,0,11630*1000*SER_hh_fec_in!Q11/SER_hh_num_in!Q11)</f>
        <v>23326.103169037517</v>
      </c>
      <c r="R11" s="133">
        <f>IF(SER_hh_fec_in!R11=0,0,11630*1000*SER_hh_fec_in!R11/SER_hh_num_in!R11)</f>
        <v>22825.769455119789</v>
      </c>
      <c r="S11" s="133">
        <f>IF(SER_hh_fec_in!S11=0,0,11630*1000*SER_hh_fec_in!S11/SER_hh_num_in!S11)</f>
        <v>22637.3034146719</v>
      </c>
      <c r="T11" s="133">
        <f>IF(SER_hh_fec_in!T11=0,0,11630*1000*SER_hh_fec_in!T11/SER_hh_num_in!T11)</f>
        <v>20047.351173458243</v>
      </c>
      <c r="U11" s="133">
        <f>IF(SER_hh_fec_in!U11=0,0,11630*1000*SER_hh_fec_in!U11/SER_hh_num_in!U11)</f>
        <v>15878.606877834738</v>
      </c>
      <c r="V11" s="133">
        <f>IF(SER_hh_fec_in!V11=0,0,11630*1000*SER_hh_fec_in!V11/SER_hh_num_in!V11)</f>
        <v>13884.193582600996</v>
      </c>
      <c r="W11" s="133">
        <f>IF(SER_hh_fec_in!W11=0,0,11630*1000*SER_hh_fec_in!W11/SER_hh_num_in!W11)</f>
        <v>0</v>
      </c>
      <c r="DA11" s="157" t="s">
        <v>731</v>
      </c>
    </row>
    <row r="12" spans="1:105" ht="12" customHeight="1" x14ac:dyDescent="0.25">
      <c r="A12" s="132" t="s">
        <v>169</v>
      </c>
      <c r="B12" s="133"/>
      <c r="C12" s="133">
        <f>IF(SER_hh_fec_in!C12=0,0,11630*1000*SER_hh_fec_in!C12/SER_hh_num_in!C12)</f>
        <v>0</v>
      </c>
      <c r="D12" s="133">
        <f>IF(SER_hh_fec_in!D12=0,0,11630*1000*SER_hh_fec_in!D12/SER_hh_num_in!D12)</f>
        <v>0</v>
      </c>
      <c r="E12" s="133">
        <f>IF(SER_hh_fec_in!E12=0,0,11630*1000*SER_hh_fec_in!E12/SER_hh_num_in!E12)</f>
        <v>64783.76764134242</v>
      </c>
      <c r="F12" s="133">
        <f>IF(SER_hh_fec_in!F12=0,0,11630*1000*SER_hh_fec_in!F12/SER_hh_num_in!F12)</f>
        <v>53608.217754937599</v>
      </c>
      <c r="G12" s="133">
        <f>IF(SER_hh_fec_in!G12=0,0,11630*1000*SER_hh_fec_in!G12/SER_hh_num_in!G12)</f>
        <v>41924.5813006588</v>
      </c>
      <c r="H12" s="133">
        <f>IF(SER_hh_fec_in!H12=0,0,11630*1000*SER_hh_fec_in!H12/SER_hh_num_in!H12)</f>
        <v>0</v>
      </c>
      <c r="I12" s="133">
        <f>IF(SER_hh_fec_in!I12=0,0,11630*1000*SER_hh_fec_in!I12/SER_hh_num_in!I12)</f>
        <v>34810.753367437501</v>
      </c>
      <c r="J12" s="133">
        <f>IF(SER_hh_fec_in!J12=0,0,11630*1000*SER_hh_fec_in!J12/SER_hh_num_in!J12)</f>
        <v>37091.475861580111</v>
      </c>
      <c r="K12" s="133">
        <f>IF(SER_hh_fec_in!K12=0,0,11630*1000*SER_hh_fec_in!K12/SER_hh_num_in!K12)</f>
        <v>35022.92114126731</v>
      </c>
      <c r="L12" s="133">
        <f>IF(SER_hh_fec_in!L12=0,0,11630*1000*SER_hh_fec_in!L12/SER_hh_num_in!L12)</f>
        <v>45254.414731264107</v>
      </c>
      <c r="M12" s="133">
        <f>IF(SER_hh_fec_in!M12=0,0,11630*1000*SER_hh_fec_in!M12/SER_hh_num_in!M12)</f>
        <v>0</v>
      </c>
      <c r="N12" s="133">
        <f>IF(SER_hh_fec_in!N12=0,0,11630*1000*SER_hh_fec_in!N12/SER_hh_num_in!N12)</f>
        <v>0</v>
      </c>
      <c r="O12" s="133">
        <f>IF(SER_hh_fec_in!O12=0,0,11630*1000*SER_hh_fec_in!O12/SER_hh_num_in!O12)</f>
        <v>0</v>
      </c>
      <c r="P12" s="133">
        <f>IF(SER_hh_fec_in!P12=0,0,11630*1000*SER_hh_fec_in!P12/SER_hh_num_in!P12)</f>
        <v>0</v>
      </c>
      <c r="Q12" s="133">
        <f>IF(SER_hh_fec_in!Q12=0,0,11630*1000*SER_hh_fec_in!Q12/SER_hh_num_in!Q12)</f>
        <v>0</v>
      </c>
      <c r="R12" s="133">
        <f>IF(SER_hh_fec_in!R12=0,0,11630*1000*SER_hh_fec_in!R12/SER_hh_num_in!R12)</f>
        <v>0</v>
      </c>
      <c r="S12" s="133">
        <f>IF(SER_hh_fec_in!S12=0,0,11630*1000*SER_hh_fec_in!S12/SER_hh_num_in!S12)</f>
        <v>21504.615881931419</v>
      </c>
      <c r="T12" s="133">
        <f>IF(SER_hh_fec_in!T12=0,0,11630*1000*SER_hh_fec_in!T12/SER_hh_num_in!T12)</f>
        <v>19979.025733206017</v>
      </c>
      <c r="U12" s="133">
        <f>IF(SER_hh_fec_in!U12=0,0,11630*1000*SER_hh_fec_in!U12/SER_hh_num_in!U12)</f>
        <v>17329.120491598715</v>
      </c>
      <c r="V12" s="133">
        <f>IF(SER_hh_fec_in!V12=0,0,11630*1000*SER_hh_fec_in!V12/SER_hh_num_in!V12)</f>
        <v>12771.161517186794</v>
      </c>
      <c r="W12" s="133">
        <f>IF(SER_hh_fec_in!W12=0,0,11630*1000*SER_hh_fec_in!W12/SER_hh_num_in!W12)</f>
        <v>17414.733103417144</v>
      </c>
      <c r="DA12" s="157" t="s">
        <v>732</v>
      </c>
    </row>
    <row r="13" spans="1:105" ht="12" customHeight="1" x14ac:dyDescent="0.25">
      <c r="A13" s="132" t="s">
        <v>77</v>
      </c>
      <c r="B13" s="133"/>
      <c r="C13" s="133">
        <f>IF(SER_hh_fec_in!C13=0,0,11630*1000*SER_hh_fec_in!C13/SER_hh_num_in!C13)</f>
        <v>10797.186901904413</v>
      </c>
      <c r="D13" s="133">
        <f>IF(SER_hh_fec_in!D13=0,0,11630*1000*SER_hh_fec_in!D13/SER_hh_num_in!D13)</f>
        <v>16255.758585230926</v>
      </c>
      <c r="E13" s="133">
        <f>IF(SER_hh_fec_in!E13=0,0,11630*1000*SER_hh_fec_in!E13/SER_hh_num_in!E13)</f>
        <v>21915.206845651541</v>
      </c>
      <c r="F13" s="133">
        <f>IF(SER_hh_fec_in!F13=0,0,11630*1000*SER_hh_fec_in!F13/SER_hh_num_in!F13)</f>
        <v>17496.277942331424</v>
      </c>
      <c r="G13" s="133">
        <f>IF(SER_hh_fec_in!G13=0,0,11630*1000*SER_hh_fec_in!G13/SER_hh_num_in!G13)</f>
        <v>14855.239206989172</v>
      </c>
      <c r="H13" s="133">
        <f>IF(SER_hh_fec_in!H13=0,0,11630*1000*SER_hh_fec_in!H13/SER_hh_num_in!H13)</f>
        <v>14216.942005478197</v>
      </c>
      <c r="I13" s="133">
        <f>IF(SER_hh_fec_in!I13=0,0,11630*1000*SER_hh_fec_in!I13/SER_hh_num_in!I13)</f>
        <v>12862.228969545704</v>
      </c>
      <c r="J13" s="133">
        <f>IF(SER_hh_fec_in!J13=0,0,11630*1000*SER_hh_fec_in!J13/SER_hh_num_in!J13)</f>
        <v>12268.879392894236</v>
      </c>
      <c r="K13" s="133">
        <f>IF(SER_hh_fec_in!K13=0,0,11630*1000*SER_hh_fec_in!K13/SER_hh_num_in!K13)</f>
        <v>11845.650584272214</v>
      </c>
      <c r="L13" s="133">
        <f>IF(SER_hh_fec_in!L13=0,0,11630*1000*SER_hh_fec_in!L13/SER_hh_num_in!L13)</f>
        <v>11801.042065777612</v>
      </c>
      <c r="M13" s="133">
        <f>IF(SER_hh_fec_in!M13=0,0,11630*1000*SER_hh_fec_in!M13/SER_hh_num_in!M13)</f>
        <v>10310.223006059223</v>
      </c>
      <c r="N13" s="133">
        <f>IF(SER_hh_fec_in!N13=0,0,11630*1000*SER_hh_fec_in!N13/SER_hh_num_in!N13)</f>
        <v>9580.1313375457394</v>
      </c>
      <c r="O13" s="133">
        <f>IF(SER_hh_fec_in!O13=0,0,11630*1000*SER_hh_fec_in!O13/SER_hh_num_in!O13)</f>
        <v>8844.5461439339815</v>
      </c>
      <c r="P13" s="133">
        <f>IF(SER_hh_fec_in!P13=0,0,11630*1000*SER_hh_fec_in!P13/SER_hh_num_in!P13)</f>
        <v>7920.4856704121185</v>
      </c>
      <c r="Q13" s="133">
        <f>IF(SER_hh_fec_in!Q13=0,0,11630*1000*SER_hh_fec_in!Q13/SER_hh_num_in!Q13)</f>
        <v>7287.7846788963152</v>
      </c>
      <c r="R13" s="133">
        <f>IF(SER_hh_fec_in!R13=0,0,11630*1000*SER_hh_fec_in!R13/SER_hh_num_in!R13)</f>
        <v>6685.2972537365649</v>
      </c>
      <c r="S13" s="133">
        <f>IF(SER_hh_fec_in!S13=0,0,11630*1000*SER_hh_fec_in!S13/SER_hh_num_in!S13)</f>
        <v>5980.5024584752973</v>
      </c>
      <c r="T13" s="133">
        <f>IF(SER_hh_fec_in!T13=0,0,11630*1000*SER_hh_fec_in!T13/SER_hh_num_in!T13)</f>
        <v>5043.0151656442613</v>
      </c>
      <c r="U13" s="133">
        <f>IF(SER_hh_fec_in!U13=0,0,11630*1000*SER_hh_fec_in!U13/SER_hh_num_in!U13)</f>
        <v>4535.8245910031283</v>
      </c>
      <c r="V13" s="133">
        <f>IF(SER_hh_fec_in!V13=0,0,11630*1000*SER_hh_fec_in!V13/SER_hh_num_in!V13)</f>
        <v>3965.499555449378</v>
      </c>
      <c r="W13" s="133">
        <f>IF(SER_hh_fec_in!W13=0,0,11630*1000*SER_hh_fec_in!W13/SER_hh_num_in!W13)</f>
        <v>0</v>
      </c>
      <c r="DA13" s="157" t="s">
        <v>733</v>
      </c>
    </row>
    <row r="14" spans="1:105" ht="12" customHeight="1" x14ac:dyDescent="0.25">
      <c r="A14" s="60" t="s">
        <v>76</v>
      </c>
      <c r="B14" s="65"/>
      <c r="C14" s="65">
        <f>IF(SER_hh_fec_in!C14=0,0,11630*1000*SER_hh_fec_in!C14/SER_hh_num_in!C14)</f>
        <v>0</v>
      </c>
      <c r="D14" s="65">
        <f>IF(SER_hh_fec_in!D14=0,0,11630*1000*SER_hh_fec_in!D14/SER_hh_num_in!D14)</f>
        <v>51799.893061020026</v>
      </c>
      <c r="E14" s="65">
        <f>IF(SER_hh_fec_in!E14=0,0,11630*1000*SER_hh_fec_in!E14/SER_hh_num_in!E14)</f>
        <v>61295.808525368549</v>
      </c>
      <c r="F14" s="65">
        <f>IF(SER_hh_fec_in!F14=0,0,11630*1000*SER_hh_fec_in!F14/SER_hh_num_in!F14)</f>
        <v>50693.548051840815</v>
      </c>
      <c r="G14" s="65">
        <f>IF(SER_hh_fec_in!G14=0,0,11630*1000*SER_hh_fec_in!G14/SER_hh_num_in!G14)</f>
        <v>0</v>
      </c>
      <c r="H14" s="65">
        <f>IF(SER_hh_fec_in!H14=0,0,11630*1000*SER_hh_fec_in!H14/SER_hh_num_in!H14)</f>
        <v>0</v>
      </c>
      <c r="I14" s="65">
        <f>IF(SER_hh_fec_in!I14=0,0,11630*1000*SER_hh_fec_in!I14/SER_hh_num_in!I14)</f>
        <v>0</v>
      </c>
      <c r="J14" s="65">
        <f>IF(SER_hh_fec_in!J14=0,0,11630*1000*SER_hh_fec_in!J14/SER_hh_num_in!J14)</f>
        <v>0</v>
      </c>
      <c r="K14" s="65">
        <f>IF(SER_hh_fec_in!K14=0,0,11630*1000*SER_hh_fec_in!K14/SER_hh_num_in!K14)</f>
        <v>39879.044955633515</v>
      </c>
      <c r="L14" s="65">
        <f>IF(SER_hh_fec_in!L14=0,0,11630*1000*SER_hh_fec_in!L14/SER_hh_num_in!L14)</f>
        <v>45796.250334082601</v>
      </c>
      <c r="M14" s="65">
        <f>IF(SER_hh_fec_in!M14=0,0,11630*1000*SER_hh_fec_in!M14/SER_hh_num_in!M14)</f>
        <v>0</v>
      </c>
      <c r="N14" s="65">
        <f>IF(SER_hh_fec_in!N14=0,0,11630*1000*SER_hh_fec_in!N14/SER_hh_num_in!N14)</f>
        <v>33639.194035420711</v>
      </c>
      <c r="O14" s="65">
        <f>IF(SER_hh_fec_in!O14=0,0,11630*1000*SER_hh_fec_in!O14/SER_hh_num_in!O14)</f>
        <v>38387.952246969944</v>
      </c>
      <c r="P14" s="65">
        <f>IF(SER_hh_fec_in!P14=0,0,11630*1000*SER_hh_fec_in!P14/SER_hh_num_in!P14)</f>
        <v>0</v>
      </c>
      <c r="Q14" s="65">
        <f>IF(SER_hh_fec_in!Q14=0,0,11630*1000*SER_hh_fec_in!Q14/SER_hh_num_in!Q14)</f>
        <v>32126.062629877018</v>
      </c>
      <c r="R14" s="65">
        <f>IF(SER_hh_fec_in!R14=0,0,11630*1000*SER_hh_fec_in!R14/SER_hh_num_in!R14)</f>
        <v>33793.875619989994</v>
      </c>
      <c r="S14" s="65">
        <f>IF(SER_hh_fec_in!S14=0,0,11630*1000*SER_hh_fec_in!S14/SER_hh_num_in!S14)</f>
        <v>21225.030424508233</v>
      </c>
      <c r="T14" s="65">
        <f>IF(SER_hh_fec_in!T14=0,0,11630*1000*SER_hh_fec_in!T14/SER_hh_num_in!T14)</f>
        <v>15217.716681294882</v>
      </c>
      <c r="U14" s="65">
        <f>IF(SER_hh_fec_in!U14=0,0,11630*1000*SER_hh_fec_in!U14/SER_hh_num_in!U14)</f>
        <v>17011.96009971873</v>
      </c>
      <c r="V14" s="65">
        <f>IF(SER_hh_fec_in!V14=0,0,11630*1000*SER_hh_fec_in!V14/SER_hh_num_in!V14)</f>
        <v>15313.343050202655</v>
      </c>
      <c r="W14" s="65">
        <f>IF(SER_hh_fec_in!W14=0,0,11630*1000*SER_hh_fec_in!W14/SER_hh_num_in!W14)</f>
        <v>0</v>
      </c>
      <c r="DA14" s="109" t="s">
        <v>734</v>
      </c>
    </row>
    <row r="15" spans="1:105" ht="12" customHeight="1" x14ac:dyDescent="0.25">
      <c r="A15" s="134" t="s">
        <v>80</v>
      </c>
      <c r="B15" s="135"/>
      <c r="C15" s="135">
        <f>IF(SER_hh_fec_in!C15=0,0,11630*1000*SER_hh_fec_in!C15/SER_hh_num_in!C15)</f>
        <v>629.86477078999485</v>
      </c>
      <c r="D15" s="135">
        <f>IF(SER_hh_fec_in!D15=0,0,11630*1000*SER_hh_fec_in!D15/SER_hh_num_in!D15)</f>
        <v>571.65473966042612</v>
      </c>
      <c r="E15" s="135">
        <f>IF(SER_hh_fec_in!E15=0,0,11630*1000*SER_hh_fec_in!E15/SER_hh_num_in!E15)</f>
        <v>296.49478060620169</v>
      </c>
      <c r="F15" s="135">
        <f>IF(SER_hh_fec_in!F15=0,0,11630*1000*SER_hh_fec_in!F15/SER_hh_num_in!F15)</f>
        <v>278.38207925409546</v>
      </c>
      <c r="G15" s="135">
        <f>IF(SER_hh_fec_in!G15=0,0,11630*1000*SER_hh_fec_in!G15/SER_hh_num_in!G15)</f>
        <v>355.53718198191109</v>
      </c>
      <c r="H15" s="135">
        <f>IF(SER_hh_fec_in!H15=0,0,11630*1000*SER_hh_fec_in!H15/SER_hh_num_in!H15)</f>
        <v>699.66203106793409</v>
      </c>
      <c r="I15" s="135">
        <f>IF(SER_hh_fec_in!I15=0,0,11630*1000*SER_hh_fec_in!I15/SER_hh_num_in!I15)</f>
        <v>453.57958156303556</v>
      </c>
      <c r="J15" s="135">
        <f>IF(SER_hh_fec_in!J15=0,0,11630*1000*SER_hh_fec_in!J15/SER_hh_num_in!J15)</f>
        <v>529.77789393025478</v>
      </c>
      <c r="K15" s="135">
        <f>IF(SER_hh_fec_in!K15=0,0,11630*1000*SER_hh_fec_in!K15/SER_hh_num_in!K15)</f>
        <v>491.63558625235561</v>
      </c>
      <c r="L15" s="135">
        <f>IF(SER_hh_fec_in!L15=0,0,11630*1000*SER_hh_fec_in!L15/SER_hh_num_in!L15)</f>
        <v>461.74422090848344</v>
      </c>
      <c r="M15" s="135">
        <f>IF(SER_hh_fec_in!M15=0,0,11630*1000*SER_hh_fec_in!M15/SER_hh_num_in!M15)</f>
        <v>448.68396528809524</v>
      </c>
      <c r="N15" s="135">
        <f>IF(SER_hh_fec_in!N15=0,0,11630*1000*SER_hh_fec_in!N15/SER_hh_num_in!N15)</f>
        <v>451.12638882609474</v>
      </c>
      <c r="O15" s="135">
        <f>IF(SER_hh_fec_in!O15=0,0,11630*1000*SER_hh_fec_in!O15/SER_hh_num_in!O15)</f>
        <v>500.31594195410196</v>
      </c>
      <c r="P15" s="135">
        <f>IF(SER_hh_fec_in!P15=0,0,11630*1000*SER_hh_fec_in!P15/SER_hh_num_in!P15)</f>
        <v>375.89692253638736</v>
      </c>
      <c r="Q15" s="135">
        <f>IF(SER_hh_fec_in!Q15=0,0,11630*1000*SER_hh_fec_in!Q15/SER_hh_num_in!Q15)</f>
        <v>370.57277769611301</v>
      </c>
      <c r="R15" s="135">
        <f>IF(SER_hh_fec_in!R15=0,0,11630*1000*SER_hh_fec_in!R15/SER_hh_num_in!R15)</f>
        <v>330.81401358660901</v>
      </c>
      <c r="S15" s="135">
        <f>IF(SER_hh_fec_in!S15=0,0,11630*1000*SER_hh_fec_in!S15/SER_hh_num_in!S15)</f>
        <v>224.08192584485158</v>
      </c>
      <c r="T15" s="135">
        <f>IF(SER_hh_fec_in!T15=0,0,11630*1000*SER_hh_fec_in!T15/SER_hh_num_in!T15)</f>
        <v>199.8271462577739</v>
      </c>
      <c r="U15" s="135">
        <f>IF(SER_hh_fec_in!U15=0,0,11630*1000*SER_hh_fec_in!U15/SER_hh_num_in!U15)</f>
        <v>126.45355183534788</v>
      </c>
      <c r="V15" s="135">
        <f>IF(SER_hh_fec_in!V15=0,0,11630*1000*SER_hh_fec_in!V15/SER_hh_num_in!V15)</f>
        <v>195.10750982352047</v>
      </c>
      <c r="W15" s="135">
        <f>IF(SER_hh_fec_in!W15=0,0,11630*1000*SER_hh_fec_in!W15/SER_hh_num_in!W15)</f>
        <v>194.47061339703609</v>
      </c>
      <c r="DA15" s="158" t="s">
        <v>735</v>
      </c>
    </row>
    <row r="16" spans="1:105" ht="12.95" customHeight="1" x14ac:dyDescent="0.25">
      <c r="A16" s="130" t="s">
        <v>74</v>
      </c>
      <c r="B16" s="131"/>
      <c r="C16" s="131">
        <f>IF(SER_hh_fec_in!C16=0,0,11630*1000*SER_hh_fec_in!C16/SER_hh_num_in!C16)</f>
        <v>10377.378470260008</v>
      </c>
      <c r="D16" s="131">
        <f>IF(SER_hh_fec_in!D16=0,0,11630*1000*SER_hh_fec_in!D16/SER_hh_num_in!D16)</f>
        <v>10005.913906509941</v>
      </c>
      <c r="E16" s="131">
        <f>IF(SER_hh_fec_in!E16=0,0,11630*1000*SER_hh_fec_in!E16/SER_hh_num_in!E16)</f>
        <v>11637.505670121465</v>
      </c>
      <c r="F16" s="131">
        <f>IF(SER_hh_fec_in!F16=0,0,11630*1000*SER_hh_fec_in!F16/SER_hh_num_in!F16)</f>
        <v>9149.0264222363785</v>
      </c>
      <c r="G16" s="131">
        <f>IF(SER_hh_fec_in!G16=0,0,11630*1000*SER_hh_fec_in!G16/SER_hh_num_in!G16)</f>
        <v>8871.663885388356</v>
      </c>
      <c r="H16" s="131">
        <f>IF(SER_hh_fec_in!H16=0,0,11630*1000*SER_hh_fec_in!H16/SER_hh_num_in!H16)</f>
        <v>9457.116969023502</v>
      </c>
      <c r="I16" s="131">
        <f>IF(SER_hh_fec_in!I16=0,0,11630*1000*SER_hh_fec_in!I16/SER_hh_num_in!I16)</f>
        <v>8326.1992467550444</v>
      </c>
      <c r="J16" s="131">
        <f>IF(SER_hh_fec_in!J16=0,0,11630*1000*SER_hh_fec_in!J16/SER_hh_num_in!J16)</f>
        <v>8022.089230164499</v>
      </c>
      <c r="K16" s="131">
        <f>IF(SER_hh_fec_in!K16=0,0,11630*1000*SER_hh_fec_in!K16/SER_hh_num_in!K16)</f>
        <v>7614.0623753731916</v>
      </c>
      <c r="L16" s="131">
        <f>IF(SER_hh_fec_in!L16=0,0,11630*1000*SER_hh_fec_in!L16/SER_hh_num_in!L16)</f>
        <v>7936.0793376830097</v>
      </c>
      <c r="M16" s="131">
        <f>IF(SER_hh_fec_in!M16=0,0,11630*1000*SER_hh_fec_in!M16/SER_hh_num_in!M16)</f>
        <v>6950.2712629918897</v>
      </c>
      <c r="N16" s="131">
        <f>IF(SER_hh_fec_in!N16=0,0,11630*1000*SER_hh_fec_in!N16/SER_hh_num_in!N16)</f>
        <v>6664.8011312739218</v>
      </c>
      <c r="O16" s="131">
        <f>IF(SER_hh_fec_in!O16=0,0,11630*1000*SER_hh_fec_in!O16/SER_hh_num_in!O16)</f>
        <v>6535.6628424661885</v>
      </c>
      <c r="P16" s="131">
        <f>IF(SER_hh_fec_in!P16=0,0,11630*1000*SER_hh_fec_in!P16/SER_hh_num_in!P16)</f>
        <v>5819.1254643339826</v>
      </c>
      <c r="Q16" s="131">
        <f>IF(SER_hh_fec_in!Q16=0,0,11630*1000*SER_hh_fec_in!Q16/SER_hh_num_in!Q16)</f>
        <v>6181.1624950710475</v>
      </c>
      <c r="R16" s="131">
        <f>IF(SER_hh_fec_in!R16=0,0,11630*1000*SER_hh_fec_in!R16/SER_hh_num_in!R16)</f>
        <v>5401.9513004813098</v>
      </c>
      <c r="S16" s="131">
        <f>IF(SER_hh_fec_in!S16=0,0,11630*1000*SER_hh_fec_in!S16/SER_hh_num_in!S16)</f>
        <v>5073.4200487295002</v>
      </c>
      <c r="T16" s="131">
        <f>IF(SER_hh_fec_in!T16=0,0,11630*1000*SER_hh_fec_in!T16/SER_hh_num_in!T16)</f>
        <v>6045.6254144109816</v>
      </c>
      <c r="U16" s="131">
        <f>IF(SER_hh_fec_in!U16=0,0,11630*1000*SER_hh_fec_in!U16/SER_hh_num_in!U16)</f>
        <v>5462.1717256143602</v>
      </c>
      <c r="V16" s="131">
        <f>IF(SER_hh_fec_in!V16=0,0,11630*1000*SER_hh_fec_in!V16/SER_hh_num_in!V16)</f>
        <v>4635.482368849086</v>
      </c>
      <c r="W16" s="131">
        <f>IF(SER_hh_fec_in!W16=0,0,11630*1000*SER_hh_fec_in!W16/SER_hh_num_in!W16)</f>
        <v>4004.0227900376867</v>
      </c>
      <c r="DA16" s="156" t="s">
        <v>736</v>
      </c>
    </row>
    <row r="17" spans="1:105" ht="12.95" customHeight="1" x14ac:dyDescent="0.25">
      <c r="A17" s="132" t="s">
        <v>73</v>
      </c>
      <c r="B17" s="133"/>
      <c r="C17" s="133">
        <f>IF(SER_hh_fec_in!C17=0,0,11630*1000*SER_hh_fec_in!C17/SER_hh_num_in!C17)</f>
        <v>19259.750496503548</v>
      </c>
      <c r="D17" s="133">
        <f>IF(SER_hh_fec_in!D17=0,0,11630*1000*SER_hh_fec_in!D17/SER_hh_num_in!D17)</f>
        <v>19137.633289221438</v>
      </c>
      <c r="E17" s="133">
        <f>IF(SER_hh_fec_in!E17=0,0,11630*1000*SER_hh_fec_in!E17/SER_hh_num_in!E17)</f>
        <v>22927.64411457576</v>
      </c>
      <c r="F17" s="133">
        <f>IF(SER_hh_fec_in!F17=0,0,11630*1000*SER_hh_fec_in!F17/SER_hh_num_in!F17)</f>
        <v>18673.454971725139</v>
      </c>
      <c r="G17" s="133">
        <f>IF(SER_hh_fec_in!G17=0,0,11630*1000*SER_hh_fec_in!G17/SER_hh_num_in!G17)</f>
        <v>18657.938545269382</v>
      </c>
      <c r="H17" s="133">
        <f>IF(SER_hh_fec_in!H17=0,0,11630*1000*SER_hh_fec_in!H17/SER_hh_num_in!H17)</f>
        <v>20404.834813002715</v>
      </c>
      <c r="I17" s="133">
        <f>IF(SER_hh_fec_in!I17=0,0,11630*1000*SER_hh_fec_in!I17/SER_hh_num_in!I17)</f>
        <v>18656.353868072641</v>
      </c>
      <c r="J17" s="133">
        <f>IF(SER_hh_fec_in!J17=0,0,11630*1000*SER_hh_fec_in!J17/SER_hh_num_in!J17)</f>
        <v>18437.690000347458</v>
      </c>
      <c r="K17" s="133">
        <f>IF(SER_hh_fec_in!K17=0,0,11630*1000*SER_hh_fec_in!K17/SER_hh_num_in!K17)</f>
        <v>17892.815800629251</v>
      </c>
      <c r="L17" s="133">
        <f>IF(SER_hh_fec_in!L17=0,0,11630*1000*SER_hh_fec_in!L17/SER_hh_num_in!L17)</f>
        <v>19166.685039852637</v>
      </c>
      <c r="M17" s="133">
        <f>IF(SER_hh_fec_in!M17=0,0,11630*1000*SER_hh_fec_in!M17/SER_hh_num_in!M17)</f>
        <v>17201.221309413664</v>
      </c>
      <c r="N17" s="133">
        <f>IF(SER_hh_fec_in!N17=0,0,11630*1000*SER_hh_fec_in!N17/SER_hh_num_in!N17)</f>
        <v>16959.320429310454</v>
      </c>
      <c r="O17" s="133">
        <f>IF(SER_hh_fec_in!O17=0,0,11630*1000*SER_hh_fec_in!O17/SER_hh_num_in!O17)</f>
        <v>17084.508458376327</v>
      </c>
      <c r="P17" s="133">
        <f>IF(SER_hh_fec_in!P17=0,0,11630*1000*SER_hh_fec_in!P17/SER_hh_num_in!P17)</f>
        <v>15674.338259575941</v>
      </c>
      <c r="Q17" s="133">
        <f>IF(SER_hh_fec_in!Q17=0,0,11630*1000*SER_hh_fec_in!Q17/SER_hh_num_in!Q17)</f>
        <v>16995.684097986872</v>
      </c>
      <c r="R17" s="133">
        <f>IF(SER_hh_fec_in!R17=0,0,11630*1000*SER_hh_fec_in!R17/SER_hh_num_in!R17)</f>
        <v>15037.040319075399</v>
      </c>
      <c r="S17" s="133">
        <f>IF(SER_hh_fec_in!S17=0,0,11630*1000*SER_hh_fec_in!S17/SER_hh_num_in!S17)</f>
        <v>14151.912330198686</v>
      </c>
      <c r="T17" s="133">
        <f>IF(SER_hh_fec_in!T17=0,0,11630*1000*SER_hh_fec_in!T17/SER_hh_num_in!T17)</f>
        <v>16570.112729937216</v>
      </c>
      <c r="U17" s="133">
        <f>IF(SER_hh_fec_in!U17=0,0,11630*1000*SER_hh_fec_in!U17/SER_hh_num_in!U17)</f>
        <v>14873.457672201494</v>
      </c>
      <c r="V17" s="133">
        <f>IF(SER_hh_fec_in!V17=0,0,11630*1000*SER_hh_fec_in!V17/SER_hh_num_in!V17)</f>
        <v>10203.94221976291</v>
      </c>
      <c r="W17" s="133">
        <f>IF(SER_hh_fec_in!W17=0,0,11630*1000*SER_hh_fec_in!W17/SER_hh_num_in!W17)</f>
        <v>8777.5512271420957</v>
      </c>
      <c r="DA17" s="157" t="s">
        <v>737</v>
      </c>
    </row>
    <row r="18" spans="1:105" ht="12" customHeight="1" x14ac:dyDescent="0.25">
      <c r="A18" s="132" t="s">
        <v>72</v>
      </c>
      <c r="B18" s="133"/>
      <c r="C18" s="133">
        <f>IF(SER_hh_fec_in!C18=0,0,11630*1000*SER_hh_fec_in!C18/SER_hh_num_in!C18)</f>
        <v>10374.376258251625</v>
      </c>
      <c r="D18" s="133">
        <f>IF(SER_hh_fec_in!D18=0,0,11630*1000*SER_hh_fec_in!D18/SER_hh_num_in!D18)</f>
        <v>10002.598292604003</v>
      </c>
      <c r="E18" s="133">
        <f>IF(SER_hh_fec_in!E18=0,0,11630*1000*SER_hh_fec_in!E18/SER_hh_num_in!E18)</f>
        <v>11634.679845554301</v>
      </c>
      <c r="F18" s="133">
        <f>IF(SER_hh_fec_in!F18=0,0,11630*1000*SER_hh_fec_in!F18/SER_hh_num_in!F18)</f>
        <v>9137.9185085769968</v>
      </c>
      <c r="G18" s="133">
        <f>IF(SER_hh_fec_in!G18=0,0,11630*1000*SER_hh_fec_in!G18/SER_hh_num_in!G18)</f>
        <v>8863.4829536806592</v>
      </c>
      <c r="H18" s="133">
        <f>IF(SER_hh_fec_in!H18=0,0,11630*1000*SER_hh_fec_in!H18/SER_hh_num_in!H18)</f>
        <v>9453.0410792435378</v>
      </c>
      <c r="I18" s="133">
        <f>IF(SER_hh_fec_in!I18=0,0,11630*1000*SER_hh_fec_in!I18/SER_hh_num_in!I18)</f>
        <v>8307.423141962754</v>
      </c>
      <c r="J18" s="133">
        <f>IF(SER_hh_fec_in!J18=0,0,11630*1000*SER_hh_fec_in!J18/SER_hh_num_in!J18)</f>
        <v>8008.838551991611</v>
      </c>
      <c r="K18" s="133">
        <f>IF(SER_hh_fec_in!K18=0,0,11630*1000*SER_hh_fec_in!K18/SER_hh_num_in!K18)</f>
        <v>7594.9528650459933</v>
      </c>
      <c r="L18" s="133">
        <f>IF(SER_hh_fec_in!L18=0,0,11630*1000*SER_hh_fec_in!L18/SER_hh_num_in!L18)</f>
        <v>7916.737020309909</v>
      </c>
      <c r="M18" s="133">
        <f>IF(SER_hh_fec_in!M18=0,0,11630*1000*SER_hh_fec_in!M18/SER_hh_num_in!M18)</f>
        <v>6929.5446284495347</v>
      </c>
      <c r="N18" s="133">
        <f>IF(SER_hh_fec_in!N18=0,0,11630*1000*SER_hh_fec_in!N18/SER_hh_num_in!N18)</f>
        <v>6647.281696355677</v>
      </c>
      <c r="O18" s="133">
        <f>IF(SER_hh_fec_in!O18=0,0,11630*1000*SER_hh_fec_in!O18/SER_hh_num_in!O18)</f>
        <v>6508.832103501336</v>
      </c>
      <c r="P18" s="133">
        <f>IF(SER_hh_fec_in!P18=0,0,11630*1000*SER_hh_fec_in!P18/SER_hh_num_in!P18)</f>
        <v>5757.5264764898911</v>
      </c>
      <c r="Q18" s="133">
        <f>IF(SER_hh_fec_in!Q18=0,0,11630*1000*SER_hh_fec_in!Q18/SER_hh_num_in!Q18)</f>
        <v>6128.8591459148493</v>
      </c>
      <c r="R18" s="133">
        <f>IF(SER_hh_fec_in!R18=0,0,11630*1000*SER_hh_fec_in!R18/SER_hh_num_in!R18)</f>
        <v>5314.0305785152195</v>
      </c>
      <c r="S18" s="133">
        <f>IF(SER_hh_fec_in!S18=0,0,11630*1000*SER_hh_fec_in!S18/SER_hh_num_in!S18)</f>
        <v>5030.1029837788665</v>
      </c>
      <c r="T18" s="133">
        <f>IF(SER_hh_fec_in!T18=0,0,11630*1000*SER_hh_fec_in!T18/SER_hh_num_in!T18)</f>
        <v>5893.5254779613051</v>
      </c>
      <c r="U18" s="133">
        <f>IF(SER_hh_fec_in!U18=0,0,11630*1000*SER_hh_fec_in!U18/SER_hh_num_in!U18)</f>
        <v>5383.2938736752203</v>
      </c>
      <c r="V18" s="133">
        <f>IF(SER_hh_fec_in!V18=0,0,11630*1000*SER_hh_fec_in!V18/SER_hh_num_in!V18)</f>
        <v>4591.9542136904856</v>
      </c>
      <c r="W18" s="133">
        <f>IF(SER_hh_fec_in!W18=0,0,11630*1000*SER_hh_fec_in!W18/SER_hh_num_in!W18)</f>
        <v>3979.0161964004374</v>
      </c>
      <c r="DA18" s="157" t="s">
        <v>738</v>
      </c>
    </row>
    <row r="19" spans="1:105" ht="12.95" customHeight="1" x14ac:dyDescent="0.25">
      <c r="A19" s="130" t="s">
        <v>35</v>
      </c>
      <c r="B19" s="131"/>
      <c r="C19" s="131">
        <f>IF(SER_hh_fec_in!C19=0,0,11630*1000*SER_hh_fec_in!C19/SER_hh_num_in!C19)</f>
        <v>10517.131077617483</v>
      </c>
      <c r="D19" s="131">
        <f>IF(SER_hh_fec_in!D19=0,0,11630*1000*SER_hh_fec_in!D19/SER_hh_num_in!D19)</f>
        <v>10230.977890145517</v>
      </c>
      <c r="E19" s="131">
        <f>IF(SER_hh_fec_in!E19=0,0,11630*1000*SER_hh_fec_in!E19/SER_hh_num_in!E19)</f>
        <v>10606.813102970527</v>
      </c>
      <c r="F19" s="131">
        <f>IF(SER_hh_fec_in!F19=0,0,11630*1000*SER_hh_fec_in!F19/SER_hh_num_in!F19)</f>
        <v>9919.5026322614267</v>
      </c>
      <c r="G19" s="131">
        <f>IF(SER_hh_fec_in!G19=0,0,11630*1000*SER_hh_fec_in!G19/SER_hh_num_in!G19)</f>
        <v>9800.8665103507683</v>
      </c>
      <c r="H19" s="131">
        <f>IF(SER_hh_fec_in!H19=0,0,11630*1000*SER_hh_fec_in!H19/SER_hh_num_in!H19)</f>
        <v>10323.947329393483</v>
      </c>
      <c r="I19" s="131">
        <f>IF(SER_hh_fec_in!I19=0,0,11630*1000*SER_hh_fec_in!I19/SER_hh_num_in!I19)</f>
        <v>9910.0604433080662</v>
      </c>
      <c r="J19" s="131">
        <f>IF(SER_hh_fec_in!J19=0,0,11630*1000*SER_hh_fec_in!J19/SER_hh_num_in!J19)</f>
        <v>9821.7325646228946</v>
      </c>
      <c r="K19" s="131">
        <f>IF(SER_hh_fec_in!K19=0,0,11630*1000*SER_hh_fec_in!K19/SER_hh_num_in!K19)</f>
        <v>9250.1502846295571</v>
      </c>
      <c r="L19" s="131">
        <f>IF(SER_hh_fec_in!L19=0,0,11630*1000*SER_hh_fec_in!L19/SER_hh_num_in!L19)</f>
        <v>9579.1526602030481</v>
      </c>
      <c r="M19" s="131">
        <f>IF(SER_hh_fec_in!M19=0,0,11630*1000*SER_hh_fec_in!M19/SER_hh_num_in!M19)</f>
        <v>8850.9965958191297</v>
      </c>
      <c r="N19" s="131">
        <f>IF(SER_hh_fec_in!N19=0,0,11630*1000*SER_hh_fec_in!N19/SER_hh_num_in!N19)</f>
        <v>9151.96792101543</v>
      </c>
      <c r="O19" s="131">
        <f>IF(SER_hh_fec_in!O19=0,0,11630*1000*SER_hh_fec_in!O19/SER_hh_num_in!O19)</f>
        <v>8830.2637259201947</v>
      </c>
      <c r="P19" s="131">
        <f>IF(SER_hh_fec_in!P19=0,0,11630*1000*SER_hh_fec_in!P19/SER_hh_num_in!P19)</f>
        <v>8772.8575946789479</v>
      </c>
      <c r="Q19" s="131">
        <f>IF(SER_hh_fec_in!Q19=0,0,11630*1000*SER_hh_fec_in!Q19/SER_hh_num_in!Q19)</f>
        <v>8258.3009704178239</v>
      </c>
      <c r="R19" s="131">
        <f>IF(SER_hh_fec_in!R19=0,0,11630*1000*SER_hh_fec_in!R19/SER_hh_num_in!R19)</f>
        <v>7609.238222680533</v>
      </c>
      <c r="S19" s="131">
        <f>IF(SER_hh_fec_in!S19=0,0,11630*1000*SER_hh_fec_in!S19/SER_hh_num_in!S19)</f>
        <v>6960.2889304090158</v>
      </c>
      <c r="T19" s="131">
        <f>IF(SER_hh_fec_in!T19=0,0,11630*1000*SER_hh_fec_in!T19/SER_hh_num_in!T19)</f>
        <v>7820.2615472159778</v>
      </c>
      <c r="U19" s="131">
        <f>IF(SER_hh_fec_in!U19=0,0,11630*1000*SER_hh_fec_in!U19/SER_hh_num_in!U19)</f>
        <v>7098.2651321962849</v>
      </c>
      <c r="V19" s="131">
        <f>IF(SER_hh_fec_in!V19=0,0,11630*1000*SER_hh_fec_in!V19/SER_hh_num_in!V19)</f>
        <v>6302.2238612966257</v>
      </c>
      <c r="W19" s="131">
        <f>IF(SER_hh_fec_in!W19=0,0,11630*1000*SER_hh_fec_in!W19/SER_hh_num_in!W19)</f>
        <v>6124.8078484982443</v>
      </c>
      <c r="DA19" s="156" t="s">
        <v>739</v>
      </c>
    </row>
    <row r="20" spans="1:105" ht="12" customHeight="1" x14ac:dyDescent="0.25">
      <c r="A20" s="132" t="s">
        <v>29</v>
      </c>
      <c r="B20" s="133"/>
      <c r="C20" s="133">
        <f>IF(SER_hh_fec_in!C20=0,0,11630*1000*SER_hh_fec_in!C20/SER_hh_num_in!C20)</f>
        <v>0</v>
      </c>
      <c r="D20" s="133">
        <f>IF(SER_hh_fec_in!D20=0,0,11630*1000*SER_hh_fec_in!D20/SER_hh_num_in!D20)</f>
        <v>0</v>
      </c>
      <c r="E20" s="133">
        <f>IF(SER_hh_fec_in!E20=0,0,11630*1000*SER_hh_fec_in!E20/SER_hh_num_in!E20)</f>
        <v>0</v>
      </c>
      <c r="F20" s="133">
        <f>IF(SER_hh_fec_in!F20=0,0,11630*1000*SER_hh_fec_in!F20/SER_hh_num_in!F20)</f>
        <v>0</v>
      </c>
      <c r="G20" s="133">
        <f>IF(SER_hh_fec_in!G20=0,0,11630*1000*SER_hh_fec_in!G20/SER_hh_num_in!G20)</f>
        <v>0</v>
      </c>
      <c r="H20" s="133">
        <f>IF(SER_hh_fec_in!H20=0,0,11630*1000*SER_hh_fec_in!H20/SER_hh_num_in!H20)</f>
        <v>0</v>
      </c>
      <c r="I20" s="133">
        <f>IF(SER_hh_fec_in!I20=0,0,11630*1000*SER_hh_fec_in!I20/SER_hh_num_in!I20)</f>
        <v>0</v>
      </c>
      <c r="J20" s="133">
        <f>IF(SER_hh_fec_in!J20=0,0,11630*1000*SER_hh_fec_in!J20/SER_hh_num_in!J20)</f>
        <v>0</v>
      </c>
      <c r="K20" s="133">
        <f>IF(SER_hh_fec_in!K20=0,0,11630*1000*SER_hh_fec_in!K20/SER_hh_num_in!K20)</f>
        <v>0</v>
      </c>
      <c r="L20" s="133">
        <f>IF(SER_hh_fec_in!L20=0,0,11630*1000*SER_hh_fec_in!L20/SER_hh_num_in!L20)</f>
        <v>0</v>
      </c>
      <c r="M20" s="133">
        <f>IF(SER_hh_fec_in!M20=0,0,11630*1000*SER_hh_fec_in!M20/SER_hh_num_in!M20)</f>
        <v>0</v>
      </c>
      <c r="N20" s="133">
        <f>IF(SER_hh_fec_in!N20=0,0,11630*1000*SER_hh_fec_in!N20/SER_hh_num_in!N20)</f>
        <v>0</v>
      </c>
      <c r="O20" s="133">
        <f>IF(SER_hh_fec_in!O20=0,0,11630*1000*SER_hh_fec_in!O20/SER_hh_num_in!O20)</f>
        <v>0</v>
      </c>
      <c r="P20" s="133">
        <f>IF(SER_hh_fec_in!P20=0,0,11630*1000*SER_hh_fec_in!P20/SER_hh_num_in!P20)</f>
        <v>0</v>
      </c>
      <c r="Q20" s="133">
        <f>IF(SER_hh_fec_in!Q20=0,0,11630*1000*SER_hh_fec_in!Q20/SER_hh_num_in!Q20)</f>
        <v>0</v>
      </c>
      <c r="R20" s="133">
        <f>IF(SER_hh_fec_in!R20=0,0,11630*1000*SER_hh_fec_in!R20/SER_hh_num_in!R20)</f>
        <v>0</v>
      </c>
      <c r="S20" s="133">
        <f>IF(SER_hh_fec_in!S20=0,0,11630*1000*SER_hh_fec_in!S20/SER_hh_num_in!S20)</f>
        <v>0</v>
      </c>
      <c r="T20" s="133">
        <f>IF(SER_hh_fec_in!T20=0,0,11630*1000*SER_hh_fec_in!T20/SER_hh_num_in!T20)</f>
        <v>0</v>
      </c>
      <c r="U20" s="133">
        <f>IF(SER_hh_fec_in!U20=0,0,11630*1000*SER_hh_fec_in!U20/SER_hh_num_in!U20)</f>
        <v>0</v>
      </c>
      <c r="V20" s="133">
        <f>IF(SER_hh_fec_in!V20=0,0,11630*1000*SER_hh_fec_in!V20/SER_hh_num_in!V20)</f>
        <v>0</v>
      </c>
      <c r="W20" s="133">
        <f>IF(SER_hh_fec_in!W20=0,0,11630*1000*SER_hh_fec_in!W20/SER_hh_num_in!W20)</f>
        <v>0</v>
      </c>
      <c r="DA20" s="157" t="s">
        <v>740</v>
      </c>
    </row>
    <row r="21" spans="1:105" s="2" customFormat="1" ht="12" customHeight="1" x14ac:dyDescent="0.25">
      <c r="A21" s="132" t="s">
        <v>52</v>
      </c>
      <c r="B21" s="133"/>
      <c r="C21" s="133">
        <f>IF(SER_hh_fec_in!C21=0,0,11630*1000*SER_hh_fec_in!C21/SER_hh_num_in!C21)</f>
        <v>9957.393941566057</v>
      </c>
      <c r="D21" s="133">
        <f>IF(SER_hh_fec_in!D21=0,0,11630*1000*SER_hh_fec_in!D21/SER_hh_num_in!D21)</f>
        <v>10932.797238691699</v>
      </c>
      <c r="E21" s="133">
        <f>IF(SER_hh_fec_in!E21=0,0,11630*1000*SER_hh_fec_in!E21/SER_hh_num_in!E21)</f>
        <v>9635.2953660882486</v>
      </c>
      <c r="F21" s="133">
        <f>IF(SER_hh_fec_in!F21=0,0,11630*1000*SER_hh_fec_in!F21/SER_hh_num_in!F21)</f>
        <v>10843.591106454387</v>
      </c>
      <c r="G21" s="133">
        <f>IF(SER_hh_fec_in!G21=0,0,11630*1000*SER_hh_fec_in!G21/SER_hh_num_in!G21)</f>
        <v>10828.723210495187</v>
      </c>
      <c r="H21" s="133">
        <f>IF(SER_hh_fec_in!H21=0,0,11630*1000*SER_hh_fec_in!H21/SER_hh_num_in!H21)</f>
        <v>10818.778930459715</v>
      </c>
      <c r="I21" s="133">
        <f>IF(SER_hh_fec_in!I21=0,0,11630*1000*SER_hh_fec_in!I21/SER_hh_num_in!I21)</f>
        <v>10726.120992055668</v>
      </c>
      <c r="J21" s="133">
        <f>IF(SER_hh_fec_in!J21=0,0,11630*1000*SER_hh_fec_in!J21/SER_hh_num_in!J21)</f>
        <v>10689.098903270749</v>
      </c>
      <c r="K21" s="133">
        <f>IF(SER_hh_fec_in!K21=0,0,11630*1000*SER_hh_fec_in!K21/SER_hh_num_in!K21)</f>
        <v>10520.840699136259</v>
      </c>
      <c r="L21" s="133">
        <f>IF(SER_hh_fec_in!L21=0,0,11630*1000*SER_hh_fec_in!L21/SER_hh_num_in!L21)</f>
        <v>10189.534367117391</v>
      </c>
      <c r="M21" s="133">
        <f>IF(SER_hh_fec_in!M21=0,0,11630*1000*SER_hh_fec_in!M21/SER_hh_num_in!M21)</f>
        <v>10284.067203566647</v>
      </c>
      <c r="N21" s="133">
        <f>IF(SER_hh_fec_in!N21=0,0,11630*1000*SER_hh_fec_in!N21/SER_hh_num_in!N21)</f>
        <v>9936.5060609925586</v>
      </c>
      <c r="O21" s="133">
        <f>IF(SER_hh_fec_in!O21=0,0,11630*1000*SER_hh_fec_in!O21/SER_hh_num_in!O21)</f>
        <v>9023.1121317765137</v>
      </c>
      <c r="P21" s="133">
        <f>IF(SER_hh_fec_in!P21=0,0,11630*1000*SER_hh_fec_in!P21/SER_hh_num_in!P21)</f>
        <v>8930.9680479485523</v>
      </c>
      <c r="Q21" s="133">
        <f>IF(SER_hh_fec_in!Q21=0,0,11630*1000*SER_hh_fec_in!Q21/SER_hh_num_in!Q21)</f>
        <v>8696.5059050003474</v>
      </c>
      <c r="R21" s="133">
        <f>IF(SER_hh_fec_in!R21=0,0,11630*1000*SER_hh_fec_in!R21/SER_hh_num_in!R21)</f>
        <v>9066.3600220098433</v>
      </c>
      <c r="S21" s="133">
        <f>IF(SER_hh_fec_in!S21=0,0,11630*1000*SER_hh_fec_in!S21/SER_hh_num_in!S21)</f>
        <v>7001.269401913898</v>
      </c>
      <c r="T21" s="133">
        <f>IF(SER_hh_fec_in!T21=0,0,11630*1000*SER_hh_fec_in!T21/SER_hh_num_in!T21)</f>
        <v>0</v>
      </c>
      <c r="U21" s="133">
        <f>IF(SER_hh_fec_in!U21=0,0,11630*1000*SER_hh_fec_in!U21/SER_hh_num_in!U21)</f>
        <v>0</v>
      </c>
      <c r="V21" s="133">
        <f>IF(SER_hh_fec_in!V21=0,0,11630*1000*SER_hh_fec_in!V21/SER_hh_num_in!V21)</f>
        <v>0</v>
      </c>
      <c r="W21" s="133">
        <f>IF(SER_hh_fec_in!W21=0,0,11630*1000*SER_hh_fec_in!W21/SER_hh_num_in!W21)</f>
        <v>0</v>
      </c>
      <c r="DA21" s="157" t="s">
        <v>741</v>
      </c>
    </row>
    <row r="22" spans="1:105" ht="12" customHeight="1" x14ac:dyDescent="0.25">
      <c r="A22" s="132" t="s">
        <v>168</v>
      </c>
      <c r="B22" s="133"/>
      <c r="C22" s="133">
        <f>IF(SER_hh_fec_in!C22=0,0,11630*1000*SER_hh_fec_in!C22/SER_hh_num_in!C22)</f>
        <v>11377.762608479643</v>
      </c>
      <c r="D22" s="133">
        <f>IF(SER_hh_fec_in!D22=0,0,11630*1000*SER_hh_fec_in!D22/SER_hh_num_in!D22)</f>
        <v>10723.193562094482</v>
      </c>
      <c r="E22" s="133">
        <f>IF(SER_hh_fec_in!E22=0,0,11630*1000*SER_hh_fec_in!E22/SER_hh_num_in!E22)</f>
        <v>8387.578413469817</v>
      </c>
      <c r="F22" s="133">
        <f>IF(SER_hh_fec_in!F22=0,0,11630*1000*SER_hh_fec_in!F22/SER_hh_num_in!F22)</f>
        <v>10993.660167705008</v>
      </c>
      <c r="G22" s="133">
        <f>IF(SER_hh_fec_in!G22=0,0,11630*1000*SER_hh_fec_in!G22/SER_hh_num_in!G22)</f>
        <v>10795.573848240434</v>
      </c>
      <c r="H22" s="133">
        <f>IF(SER_hh_fec_in!H22=0,0,11630*1000*SER_hh_fec_in!H22/SER_hh_num_in!H22)</f>
        <v>11309.761465151991</v>
      </c>
      <c r="I22" s="133">
        <f>IF(SER_hh_fec_in!I22=0,0,11630*1000*SER_hh_fec_in!I22/SER_hh_num_in!I22)</f>
        <v>11003.213778683143</v>
      </c>
      <c r="J22" s="133">
        <f>IF(SER_hh_fec_in!J22=0,0,11630*1000*SER_hh_fec_in!J22/SER_hh_num_in!J22)</f>
        <v>10999.521788981087</v>
      </c>
      <c r="K22" s="133">
        <f>IF(SER_hh_fec_in!K22=0,0,11630*1000*SER_hh_fec_in!K22/SER_hh_num_in!K22)</f>
        <v>10494.503156637726</v>
      </c>
      <c r="L22" s="133">
        <f>IF(SER_hh_fec_in!L22=0,0,11630*1000*SER_hh_fec_in!L22/SER_hh_num_in!L22)</f>
        <v>10611.535229145808</v>
      </c>
      <c r="M22" s="133">
        <f>IF(SER_hh_fec_in!M22=0,0,11630*1000*SER_hh_fec_in!M22/SER_hh_num_in!M22)</f>
        <v>8584.3039434225375</v>
      </c>
      <c r="N22" s="133">
        <f>IF(SER_hh_fec_in!N22=0,0,11630*1000*SER_hh_fec_in!N22/SER_hh_num_in!N22)</f>
        <v>10237.922139193661</v>
      </c>
      <c r="O22" s="133">
        <f>IF(SER_hh_fec_in!O22=0,0,11630*1000*SER_hh_fec_in!O22/SER_hh_num_in!O22)</f>
        <v>9809.8570526882322</v>
      </c>
      <c r="P22" s="133">
        <f>IF(SER_hh_fec_in!P22=0,0,11630*1000*SER_hh_fec_in!P22/SER_hh_num_in!P22)</f>
        <v>9371.7465426872786</v>
      </c>
      <c r="Q22" s="133">
        <f>IF(SER_hh_fec_in!Q22=0,0,11630*1000*SER_hh_fec_in!Q22/SER_hh_num_in!Q22)</f>
        <v>8777.8634602485799</v>
      </c>
      <c r="R22" s="133">
        <f>IF(SER_hh_fec_in!R22=0,0,11630*1000*SER_hh_fec_in!R22/SER_hh_num_in!R22)</f>
        <v>8846.0175067912405</v>
      </c>
      <c r="S22" s="133">
        <f>IF(SER_hh_fec_in!S22=0,0,11630*1000*SER_hh_fec_in!S22/SER_hh_num_in!S22)</f>
        <v>0</v>
      </c>
      <c r="T22" s="133">
        <f>IF(SER_hh_fec_in!T22=0,0,11630*1000*SER_hh_fec_in!T22/SER_hh_num_in!T22)</f>
        <v>0</v>
      </c>
      <c r="U22" s="133">
        <f>IF(SER_hh_fec_in!U22=0,0,11630*1000*SER_hh_fec_in!U22/SER_hh_num_in!U22)</f>
        <v>0</v>
      </c>
      <c r="V22" s="133">
        <f>IF(SER_hh_fec_in!V22=0,0,11630*1000*SER_hh_fec_in!V22/SER_hh_num_in!V22)</f>
        <v>0</v>
      </c>
      <c r="W22" s="133">
        <f>IF(SER_hh_fec_in!W22=0,0,11630*1000*SER_hh_fec_in!W22/SER_hh_num_in!W22)</f>
        <v>6093.0249798699524</v>
      </c>
      <c r="DA22" s="157" t="s">
        <v>742</v>
      </c>
    </row>
    <row r="23" spans="1:105" ht="12" customHeight="1" x14ac:dyDescent="0.25">
      <c r="A23" s="132" t="s">
        <v>153</v>
      </c>
      <c r="B23" s="133"/>
      <c r="C23" s="133">
        <f>IF(SER_hh_fec_in!C23=0,0,11630*1000*SER_hh_fec_in!C23/SER_hh_num_in!C23)</f>
        <v>10323.808125691825</v>
      </c>
      <c r="D23" s="133">
        <f>IF(SER_hh_fec_in!D23=0,0,11630*1000*SER_hh_fec_in!D23/SER_hh_num_in!D23)</f>
        <v>10032.927470040506</v>
      </c>
      <c r="E23" s="133">
        <f>IF(SER_hh_fec_in!E23=0,0,11630*1000*SER_hh_fec_in!E23/SER_hh_num_in!E23)</f>
        <v>8187.7772858330973</v>
      </c>
      <c r="F23" s="133">
        <f>IF(SER_hh_fec_in!F23=0,0,11630*1000*SER_hh_fec_in!F23/SER_hh_num_in!F23)</f>
        <v>9738.3188094698726</v>
      </c>
      <c r="G23" s="133">
        <f>IF(SER_hh_fec_in!G23=0,0,11630*1000*SER_hh_fec_in!G23/SER_hh_num_in!G23)</f>
        <v>9458.3655938648517</v>
      </c>
      <c r="H23" s="133">
        <f>IF(SER_hh_fec_in!H23=0,0,11630*1000*SER_hh_fec_in!H23/SER_hh_num_in!H23)</f>
        <v>10215.954506027863</v>
      </c>
      <c r="I23" s="133">
        <f>IF(SER_hh_fec_in!I23=0,0,11630*1000*SER_hh_fec_in!I23/SER_hh_num_in!I23)</f>
        <v>9920.390951317484</v>
      </c>
      <c r="J23" s="133">
        <f>IF(SER_hh_fec_in!J23=0,0,11630*1000*SER_hh_fec_in!J23/SER_hh_num_in!J23)</f>
        <v>9854.0354733753102</v>
      </c>
      <c r="K23" s="133">
        <f>IF(SER_hh_fec_in!K23=0,0,11630*1000*SER_hh_fec_in!K23/SER_hh_num_in!K23)</f>
        <v>9314.1675263598117</v>
      </c>
      <c r="L23" s="133">
        <f>IF(SER_hh_fec_in!L23=0,0,11630*1000*SER_hh_fec_in!L23/SER_hh_num_in!L23)</f>
        <v>9516.8174797182073</v>
      </c>
      <c r="M23" s="133">
        <f>IF(SER_hh_fec_in!M23=0,0,11630*1000*SER_hh_fec_in!M23/SER_hh_num_in!M23)</f>
        <v>7810.445143207291</v>
      </c>
      <c r="N23" s="133">
        <f>IF(SER_hh_fec_in!N23=0,0,11630*1000*SER_hh_fec_in!N23/SER_hh_num_in!N23)</f>
        <v>8797.9717087191948</v>
      </c>
      <c r="O23" s="133">
        <f>IF(SER_hh_fec_in!O23=0,0,11630*1000*SER_hh_fec_in!O23/SER_hh_num_in!O23)</f>
        <v>8570.8130197102455</v>
      </c>
      <c r="P23" s="133">
        <f>IF(SER_hh_fec_in!P23=0,0,11630*1000*SER_hh_fec_in!P23/SER_hh_num_in!P23)</f>
        <v>8754.2787999336379</v>
      </c>
      <c r="Q23" s="133">
        <f>IF(SER_hh_fec_in!Q23=0,0,11630*1000*SER_hh_fec_in!Q23/SER_hh_num_in!Q23)</f>
        <v>7916.0073993168608</v>
      </c>
      <c r="R23" s="133">
        <f>IF(SER_hh_fec_in!R23=0,0,11630*1000*SER_hh_fec_in!R23/SER_hh_num_in!R23)</f>
        <v>7363.9501202057772</v>
      </c>
      <c r="S23" s="133">
        <f>IF(SER_hh_fec_in!S23=0,0,11630*1000*SER_hh_fec_in!S23/SER_hh_num_in!S23)</f>
        <v>6725.5931126382784</v>
      </c>
      <c r="T23" s="133">
        <f>IF(SER_hh_fec_in!T23=0,0,11630*1000*SER_hh_fec_in!T23/SER_hh_num_in!T23)</f>
        <v>7406.0799447798054</v>
      </c>
      <c r="U23" s="133">
        <f>IF(SER_hh_fec_in!U23=0,0,11630*1000*SER_hh_fec_in!U23/SER_hh_num_in!U23)</f>
        <v>7195.5744249110103</v>
      </c>
      <c r="V23" s="133">
        <f>IF(SER_hh_fec_in!V23=0,0,11630*1000*SER_hh_fec_in!V23/SER_hh_num_in!V23)</f>
        <v>5612.3367465807569</v>
      </c>
      <c r="W23" s="133">
        <f>IF(SER_hh_fec_in!W23=0,0,11630*1000*SER_hh_fec_in!W23/SER_hh_num_in!W23)</f>
        <v>6131.1656944899933</v>
      </c>
      <c r="DA23" s="157" t="s">
        <v>743</v>
      </c>
    </row>
    <row r="24" spans="1:105" ht="12" customHeight="1" x14ac:dyDescent="0.25">
      <c r="A24" s="132" t="s">
        <v>128</v>
      </c>
      <c r="B24" s="133"/>
      <c r="C24" s="133">
        <f>IF(SER_hh_fec_in!C24=0,0,11630*1000*SER_hh_fec_in!C24/SER_hh_num_in!C24)</f>
        <v>0</v>
      </c>
      <c r="D24" s="133">
        <f>IF(SER_hh_fec_in!D24=0,0,11630*1000*SER_hh_fec_in!D24/SER_hh_num_in!D24)</f>
        <v>0</v>
      </c>
      <c r="E24" s="133">
        <f>IF(SER_hh_fec_in!E24=0,0,11630*1000*SER_hh_fec_in!E24/SER_hh_num_in!E24)</f>
        <v>0</v>
      </c>
      <c r="F24" s="133">
        <f>IF(SER_hh_fec_in!F24=0,0,11630*1000*SER_hh_fec_in!F24/SER_hh_num_in!F24)</f>
        <v>0</v>
      </c>
      <c r="G24" s="133">
        <f>IF(SER_hh_fec_in!G24=0,0,11630*1000*SER_hh_fec_in!G24/SER_hh_num_in!G24)</f>
        <v>0</v>
      </c>
      <c r="H24" s="133">
        <f>IF(SER_hh_fec_in!H24=0,0,11630*1000*SER_hh_fec_in!H24/SER_hh_num_in!H24)</f>
        <v>0</v>
      </c>
      <c r="I24" s="133">
        <f>IF(SER_hh_fec_in!I24=0,0,11630*1000*SER_hh_fec_in!I24/SER_hh_num_in!I24)</f>
        <v>0</v>
      </c>
      <c r="J24" s="133">
        <f>IF(SER_hh_fec_in!J24=0,0,11630*1000*SER_hh_fec_in!J24/SER_hh_num_in!J24)</f>
        <v>0</v>
      </c>
      <c r="K24" s="133">
        <f>IF(SER_hh_fec_in!K24=0,0,11630*1000*SER_hh_fec_in!K24/SER_hh_num_in!K24)</f>
        <v>0</v>
      </c>
      <c r="L24" s="133">
        <f>IF(SER_hh_fec_in!L24=0,0,11630*1000*SER_hh_fec_in!L24/SER_hh_num_in!L24)</f>
        <v>0</v>
      </c>
      <c r="M24" s="133">
        <f>IF(SER_hh_fec_in!M24=0,0,11630*1000*SER_hh_fec_in!M24/SER_hh_num_in!M24)</f>
        <v>0</v>
      </c>
      <c r="N24" s="133">
        <f>IF(SER_hh_fec_in!N24=0,0,11630*1000*SER_hh_fec_in!N24/SER_hh_num_in!N24)</f>
        <v>0</v>
      </c>
      <c r="O24" s="133">
        <f>IF(SER_hh_fec_in!O24=0,0,11630*1000*SER_hh_fec_in!O24/SER_hh_num_in!O24)</f>
        <v>0</v>
      </c>
      <c r="P24" s="133">
        <f>IF(SER_hh_fec_in!P24=0,0,11630*1000*SER_hh_fec_in!P24/SER_hh_num_in!P24)</f>
        <v>0</v>
      </c>
      <c r="Q24" s="133">
        <f>IF(SER_hh_fec_in!Q24=0,0,11630*1000*SER_hh_fec_in!Q24/SER_hh_num_in!Q24)</f>
        <v>0</v>
      </c>
      <c r="R24" s="133">
        <f>IF(SER_hh_fec_in!R24=0,0,11630*1000*SER_hh_fec_in!R24/SER_hh_num_in!R24)</f>
        <v>0</v>
      </c>
      <c r="S24" s="133">
        <f>IF(SER_hh_fec_in!S24=0,0,11630*1000*SER_hh_fec_in!S24/SER_hh_num_in!S24)</f>
        <v>0</v>
      </c>
      <c r="T24" s="133">
        <f>IF(SER_hh_fec_in!T24=0,0,11630*1000*SER_hh_fec_in!T24/SER_hh_num_in!T24)</f>
        <v>0</v>
      </c>
      <c r="U24" s="133">
        <f>IF(SER_hh_fec_in!U24=0,0,11630*1000*SER_hh_fec_in!U24/SER_hh_num_in!U24)</f>
        <v>0</v>
      </c>
      <c r="V24" s="133">
        <f>IF(SER_hh_fec_in!V24=0,0,11630*1000*SER_hh_fec_in!V24/SER_hh_num_in!V24)</f>
        <v>0</v>
      </c>
      <c r="W24" s="133">
        <f>IF(SER_hh_fec_in!W24=0,0,11630*1000*SER_hh_fec_in!W24/SER_hh_num_in!W24)</f>
        <v>0</v>
      </c>
      <c r="DA24" s="157" t="s">
        <v>744</v>
      </c>
    </row>
    <row r="25" spans="1:105" ht="12" customHeight="1" x14ac:dyDescent="0.25">
      <c r="A25" s="132" t="s">
        <v>169</v>
      </c>
      <c r="B25" s="133"/>
      <c r="C25" s="133">
        <f>IF(SER_hh_fec_in!C25=0,0,11630*1000*SER_hh_fec_in!C25/SER_hh_num_in!C25)</f>
        <v>0</v>
      </c>
      <c r="D25" s="133">
        <f>IF(SER_hh_fec_in!D25=0,0,11630*1000*SER_hh_fec_in!D25/SER_hh_num_in!D25)</f>
        <v>0</v>
      </c>
      <c r="E25" s="133">
        <f>IF(SER_hh_fec_in!E25=0,0,11630*1000*SER_hh_fec_in!E25/SER_hh_num_in!E25)</f>
        <v>10394.106462545267</v>
      </c>
      <c r="F25" s="133">
        <f>IF(SER_hh_fec_in!F25=0,0,11630*1000*SER_hh_fec_in!F25/SER_hh_num_in!F25)</f>
        <v>8420.6743204701525</v>
      </c>
      <c r="G25" s="133">
        <f>IF(SER_hh_fec_in!G25=0,0,11630*1000*SER_hh_fec_in!G25/SER_hh_num_in!G25)</f>
        <v>7652.6198616762767</v>
      </c>
      <c r="H25" s="133">
        <f>IF(SER_hh_fec_in!H25=0,0,11630*1000*SER_hh_fec_in!H25/SER_hh_num_in!H25)</f>
        <v>7763.691423624995</v>
      </c>
      <c r="I25" s="133">
        <f>IF(SER_hh_fec_in!I25=0,0,11630*1000*SER_hh_fec_in!I25/SER_hh_num_in!I25)</f>
        <v>7627.1693843267385</v>
      </c>
      <c r="J25" s="133">
        <f>IF(SER_hh_fec_in!J25=0,0,11630*1000*SER_hh_fec_in!J25/SER_hh_num_in!J25)</f>
        <v>7646.0130651013351</v>
      </c>
      <c r="K25" s="133">
        <f>IF(SER_hh_fec_in!K25=0,0,11630*1000*SER_hh_fec_in!K25/SER_hh_num_in!K25)</f>
        <v>7594.5462655826996</v>
      </c>
      <c r="L25" s="133">
        <f>IF(SER_hh_fec_in!L25=0,0,11630*1000*SER_hh_fec_in!L25/SER_hh_num_in!L25)</f>
        <v>7555.1431769364663</v>
      </c>
      <c r="M25" s="133">
        <f>IF(SER_hh_fec_in!M25=0,0,11630*1000*SER_hh_fec_in!M25/SER_hh_num_in!M25)</f>
        <v>6983.9689231131124</v>
      </c>
      <c r="N25" s="133">
        <f>IF(SER_hh_fec_in!N25=0,0,11630*1000*SER_hh_fec_in!N25/SER_hh_num_in!N25)</f>
        <v>0</v>
      </c>
      <c r="O25" s="133">
        <f>IF(SER_hh_fec_in!O25=0,0,11630*1000*SER_hh_fec_in!O25/SER_hh_num_in!O25)</f>
        <v>0</v>
      </c>
      <c r="P25" s="133">
        <f>IF(SER_hh_fec_in!P25=0,0,11630*1000*SER_hh_fec_in!P25/SER_hh_num_in!P25)</f>
        <v>0</v>
      </c>
      <c r="Q25" s="133">
        <f>IF(SER_hh_fec_in!Q25=0,0,11630*1000*SER_hh_fec_in!Q25/SER_hh_num_in!Q25)</f>
        <v>0</v>
      </c>
      <c r="R25" s="133">
        <f>IF(SER_hh_fec_in!R25=0,0,11630*1000*SER_hh_fec_in!R25/SER_hh_num_in!R25)</f>
        <v>0</v>
      </c>
      <c r="S25" s="133">
        <f>IF(SER_hh_fec_in!S25=0,0,11630*1000*SER_hh_fec_in!S25/SER_hh_num_in!S25)</f>
        <v>6844.3473489727485</v>
      </c>
      <c r="T25" s="133">
        <f>IF(SER_hh_fec_in!T25=0,0,11630*1000*SER_hh_fec_in!T25/SER_hh_num_in!T25)</f>
        <v>6641.1944970269751</v>
      </c>
      <c r="U25" s="133">
        <f>IF(SER_hh_fec_in!U25=0,0,11630*1000*SER_hh_fec_in!U25/SER_hh_num_in!U25)</f>
        <v>6622.4707435836144</v>
      </c>
      <c r="V25" s="133">
        <f>IF(SER_hh_fec_in!V25=0,0,11630*1000*SER_hh_fec_in!V25/SER_hh_num_in!V25)</f>
        <v>5057.8146731917568</v>
      </c>
      <c r="W25" s="133">
        <f>IF(SER_hh_fec_in!W25=0,0,11630*1000*SER_hh_fec_in!W25/SER_hh_num_in!W25)</f>
        <v>6057.758371396887</v>
      </c>
      <c r="DA25" s="157" t="s">
        <v>745</v>
      </c>
    </row>
    <row r="26" spans="1:105" ht="12" customHeight="1" x14ac:dyDescent="0.25">
      <c r="A26" s="132" t="s">
        <v>24</v>
      </c>
      <c r="B26" s="65"/>
      <c r="C26" s="65">
        <f>IF(SER_hh_fec_in!C26=0,0,11630*1000*SER_hh_fec_in!C26/SER_hh_num_in!C26)</f>
        <v>8624.2941724502707</v>
      </c>
      <c r="D26" s="65">
        <f>IF(SER_hh_fec_in!D26=0,0,11630*1000*SER_hh_fec_in!D26/SER_hh_num_in!D26)</f>
        <v>4733.3185891748744</v>
      </c>
      <c r="E26" s="65">
        <f>IF(SER_hh_fec_in!E26=0,0,11630*1000*SER_hh_fec_in!E26/SER_hh_num_in!E26)</f>
        <v>0</v>
      </c>
      <c r="F26" s="65">
        <f>IF(SER_hh_fec_in!F26=0,0,11630*1000*SER_hh_fec_in!F26/SER_hh_num_in!F26)</f>
        <v>0</v>
      </c>
      <c r="G26" s="65">
        <f>IF(SER_hh_fec_in!G26=0,0,11630*1000*SER_hh_fec_in!G26/SER_hh_num_in!G26)</f>
        <v>0</v>
      </c>
      <c r="H26" s="65">
        <f>IF(SER_hh_fec_in!H26=0,0,11630*1000*SER_hh_fec_in!H26/SER_hh_num_in!H26)</f>
        <v>6446.613559142992</v>
      </c>
      <c r="I26" s="65">
        <f>IF(SER_hh_fec_in!I26=0,0,11630*1000*SER_hh_fec_in!I26/SER_hh_num_in!I26)</f>
        <v>6212.3940885724569</v>
      </c>
      <c r="J26" s="65">
        <f>IF(SER_hh_fec_in!J26=0,0,11630*1000*SER_hh_fec_in!J26/SER_hh_num_in!J26)</f>
        <v>8566.7742969158699</v>
      </c>
      <c r="K26" s="65">
        <f>IF(SER_hh_fec_in!K26=0,0,11630*1000*SER_hh_fec_in!K26/SER_hh_num_in!K26)</f>
        <v>4179.9958705760091</v>
      </c>
      <c r="L26" s="65">
        <f>IF(SER_hh_fec_in!L26=0,0,11630*1000*SER_hh_fec_in!L26/SER_hh_num_in!L26)</f>
        <v>6865.4971146466723</v>
      </c>
      <c r="M26" s="65">
        <f>IF(SER_hh_fec_in!M26=0,0,11630*1000*SER_hh_fec_in!M26/SER_hh_num_in!M26)</f>
        <v>3701.4393959003046</v>
      </c>
      <c r="N26" s="65">
        <f>IF(SER_hh_fec_in!N26=0,0,11630*1000*SER_hh_fec_in!N26/SER_hh_num_in!N26)</f>
        <v>6699.8449661022278</v>
      </c>
      <c r="O26" s="65">
        <f>IF(SER_hh_fec_in!O26=0,0,11630*1000*SER_hh_fec_in!O26/SER_hh_num_in!O26)</f>
        <v>4694.6987271099615</v>
      </c>
      <c r="P26" s="65">
        <f>IF(SER_hh_fec_in!P26=0,0,11630*1000*SER_hh_fec_in!P26/SER_hh_num_in!P26)</f>
        <v>7909.8988068000936</v>
      </c>
      <c r="Q26" s="65">
        <f>IF(SER_hh_fec_in!Q26=0,0,11630*1000*SER_hh_fec_in!Q26/SER_hh_num_in!Q26)</f>
        <v>6428.3232251244963</v>
      </c>
      <c r="R26" s="65">
        <f>IF(SER_hh_fec_in!R26=0,0,11630*1000*SER_hh_fec_in!R26/SER_hh_num_in!R26)</f>
        <v>6714.8391232756912</v>
      </c>
      <c r="S26" s="65">
        <f>IF(SER_hh_fec_in!S26=0,0,11630*1000*SER_hh_fec_in!S26/SER_hh_num_in!S26)</f>
        <v>3710.5534270205767</v>
      </c>
      <c r="T26" s="65">
        <f>IF(SER_hh_fec_in!T26=0,0,11630*1000*SER_hh_fec_in!T26/SER_hh_num_in!T26)</f>
        <v>3054.1312132413173</v>
      </c>
      <c r="U26" s="65">
        <f>IF(SER_hh_fec_in!U26=0,0,11630*1000*SER_hh_fec_in!U26/SER_hh_num_in!U26)</f>
        <v>3189.8080655065487</v>
      </c>
      <c r="V26" s="65">
        <f>IF(SER_hh_fec_in!V26=0,0,11630*1000*SER_hh_fec_in!V26/SER_hh_num_in!V26)</f>
        <v>0</v>
      </c>
      <c r="W26" s="65">
        <f>IF(SER_hh_fec_in!W26=0,0,11630*1000*SER_hh_fec_in!W26/SER_hh_num_in!W26)</f>
        <v>3488.0270604058073</v>
      </c>
      <c r="DA26" s="109" t="s">
        <v>746</v>
      </c>
    </row>
    <row r="27" spans="1:105" ht="12" customHeight="1" x14ac:dyDescent="0.25">
      <c r="A27" s="145" t="s">
        <v>86</v>
      </c>
      <c r="B27" s="148"/>
      <c r="C27" s="146">
        <f>IF(SER_hh_fec_in!C27=0,0,11630*1000*SER_hh_fec_in!C27/SER_hh_num_in!C19)</f>
        <v>105.60613109454559</v>
      </c>
      <c r="D27" s="146">
        <f>IF(SER_hh_fec_in!D27=0,0,11630*1000*SER_hh_fec_in!D27/SER_hh_num_in!D19)</f>
        <v>797.99771777396836</v>
      </c>
      <c r="E27" s="146">
        <f>IF(SER_hh_fec_in!E27=0,0,11630*1000*SER_hh_fec_in!E27/SER_hh_num_in!E19)</f>
        <v>762.67018248020997</v>
      </c>
      <c r="F27" s="146">
        <f>IF(SER_hh_fec_in!F27=0,0,11630*1000*SER_hh_fec_in!F27/SER_hh_num_in!F19)</f>
        <v>123.50385205541922</v>
      </c>
      <c r="G27" s="146">
        <f>IF(SER_hh_fec_in!G27=0,0,11630*1000*SER_hh_fec_in!G27/SER_hh_num_in!G19)</f>
        <v>216.73662494329446</v>
      </c>
      <c r="H27" s="146">
        <f>IF(SER_hh_fec_in!H27=0,0,11630*1000*SER_hh_fec_in!H27/SER_hh_num_in!H19)</f>
        <v>258.8510857356942</v>
      </c>
      <c r="I27" s="146">
        <f>IF(SER_hh_fec_in!I27=0,0,11630*1000*SER_hh_fec_in!I27/SER_hh_num_in!I19)</f>
        <v>505.21554436257964</v>
      </c>
      <c r="J27" s="146">
        <f>IF(SER_hh_fec_in!J27=0,0,11630*1000*SER_hh_fec_in!J27/SER_hh_num_in!J19)</f>
        <v>114.1441986758263</v>
      </c>
      <c r="K27" s="146">
        <f>IF(SER_hh_fec_in!K27=0,0,11630*1000*SER_hh_fec_in!K27/SER_hh_num_in!K19)</f>
        <v>1674.9121704881361</v>
      </c>
      <c r="L27" s="146">
        <f>IF(SER_hh_fec_in!L27=0,0,11630*1000*SER_hh_fec_in!L27/SER_hh_num_in!L19)</f>
        <v>453.37105169458795</v>
      </c>
      <c r="M27" s="146">
        <f>IF(SER_hh_fec_in!M27=0,0,11630*1000*SER_hh_fec_in!M27/SER_hh_num_in!M19)</f>
        <v>1747.374719848061</v>
      </c>
      <c r="N27" s="146">
        <f>IF(SER_hh_fec_in!N27=0,0,11630*1000*SER_hh_fec_in!N27/SER_hh_num_in!N19)</f>
        <v>353.44236318819969</v>
      </c>
      <c r="O27" s="146">
        <f>IF(SER_hh_fec_in!O27=0,0,11630*1000*SER_hh_fec_in!O27/SER_hh_num_in!O19)</f>
        <v>706.28344927457238</v>
      </c>
      <c r="P27" s="146">
        <f>IF(SER_hh_fec_in!P27=0,0,11630*1000*SER_hh_fec_in!P27/SER_hh_num_in!P19)</f>
        <v>0.24188775649060071</v>
      </c>
      <c r="Q27" s="146">
        <f>IF(SER_hh_fec_in!Q27=0,0,11630*1000*SER_hh_fec_in!Q27/SER_hh_num_in!Q19)</f>
        <v>360.56116720471641</v>
      </c>
      <c r="R27" s="146">
        <f>IF(SER_hh_fec_in!R27=0,0,11630*1000*SER_hh_fec_in!R27/SER_hh_num_in!R19)</f>
        <v>253.7723891287603</v>
      </c>
      <c r="S27" s="146">
        <f>IF(SER_hh_fec_in!S27=0,0,11630*1000*SER_hh_fec_in!S27/SER_hh_num_in!S19)</f>
        <v>540.16612074893021</v>
      </c>
      <c r="T27" s="146">
        <f>IF(SER_hh_fec_in!T27=0,0,11630*1000*SER_hh_fec_in!T27/SER_hh_num_in!T19)</f>
        <v>590.51645656333881</v>
      </c>
      <c r="U27" s="146">
        <f>IF(SER_hh_fec_in!U27=0,0,11630*1000*SER_hh_fec_in!U27/SER_hh_num_in!U19)</f>
        <v>133.26990842291363</v>
      </c>
      <c r="V27" s="146">
        <f>IF(SER_hh_fec_in!V27=0,0,11630*1000*SER_hh_fec_in!V27/SER_hh_num_in!V19)</f>
        <v>746.18273116168439</v>
      </c>
      <c r="W27" s="146">
        <f>IF(SER_hh_fec_in!W27=0,0,11630*1000*SER_hh_fec_in!W27/SER_hh_num_in!W19)</f>
        <v>717.2081411236245</v>
      </c>
      <c r="DA27" s="159" t="s">
        <v>747</v>
      </c>
    </row>
    <row r="28" spans="1:105" ht="12" customHeight="1" x14ac:dyDescent="0.25">
      <c r="A28" s="78" t="s">
        <v>85</v>
      </c>
      <c r="B28" s="68"/>
      <c r="C28" s="147">
        <f>IF(SER_hh_fec_in!C27=0,0,11630*1000*SER_hh_fec_in!C27/SER_hh_num_in!C27)</f>
        <v>4035.3934542544966</v>
      </c>
      <c r="D28" s="147">
        <f>IF(SER_hh_fec_in!D27=0,0,11630*1000*SER_hh_fec_in!D27/SER_hh_num_in!D27)</f>
        <v>3942.7962643407814</v>
      </c>
      <c r="E28" s="147">
        <f>IF(SER_hh_fec_in!E27=0,0,11630*1000*SER_hh_fec_in!E27/SER_hh_num_in!E27)</f>
        <v>5005.4315081245222</v>
      </c>
      <c r="F28" s="147">
        <f>IF(SER_hh_fec_in!F27=0,0,11630*1000*SER_hh_fec_in!F27/SER_hh_num_in!F27)</f>
        <v>3898.6600685476724</v>
      </c>
      <c r="G28" s="147">
        <f>IF(SER_hh_fec_in!G27=0,0,11630*1000*SER_hh_fec_in!G27/SER_hh_num_in!G27)</f>
        <v>3690.6247378365792</v>
      </c>
      <c r="H28" s="147">
        <f>IF(SER_hh_fec_in!H27=0,0,11630*1000*SER_hh_fec_in!H27/SER_hh_num_in!H27)</f>
        <v>3892.7896166167043</v>
      </c>
      <c r="I28" s="147">
        <f>IF(SER_hh_fec_in!I27=0,0,11630*1000*SER_hh_fec_in!I27/SER_hh_num_in!I27)</f>
        <v>3511.7675872460436</v>
      </c>
      <c r="J28" s="147">
        <f>IF(SER_hh_fec_in!J27=0,0,11630*1000*SER_hh_fec_in!J27/SER_hh_num_in!J27)</f>
        <v>3912.51489328145</v>
      </c>
      <c r="K28" s="147">
        <f>IF(SER_hh_fec_in!K27=0,0,11630*1000*SER_hh_fec_in!K27/SER_hh_num_in!K27)</f>
        <v>3908.3271260738575</v>
      </c>
      <c r="L28" s="147">
        <f>IF(SER_hh_fec_in!L27=0,0,11630*1000*SER_hh_fec_in!L27/SER_hh_num_in!L27)</f>
        <v>3878.435281682368</v>
      </c>
      <c r="M28" s="147">
        <f>IF(SER_hh_fec_in!M27=0,0,11630*1000*SER_hh_fec_in!M27/SER_hh_num_in!M27)</f>
        <v>3667.1358746409292</v>
      </c>
      <c r="N28" s="147">
        <f>IF(SER_hh_fec_in!N27=0,0,11630*1000*SER_hh_fec_in!N27/SER_hh_num_in!N27)</f>
        <v>3697.686934718643</v>
      </c>
      <c r="O28" s="147">
        <f>IF(SER_hh_fec_in!O27=0,0,11630*1000*SER_hh_fec_in!O27/SER_hh_num_in!O27)</f>
        <v>3496.5930533057071</v>
      </c>
      <c r="P28" s="147">
        <f>IF(SER_hh_fec_in!P27=0,0,11630*1000*SER_hh_fec_in!P27/SER_hh_num_in!P27)</f>
        <v>4119.7129626963606</v>
      </c>
      <c r="Q28" s="147">
        <f>IF(SER_hh_fec_in!Q27=0,0,11630*1000*SER_hh_fec_in!Q27/SER_hh_num_in!Q27)</f>
        <v>3942.1837387021351</v>
      </c>
      <c r="R28" s="147">
        <f>IF(SER_hh_fec_in!R27=0,0,11630*1000*SER_hh_fec_in!R27/SER_hh_num_in!R27)</f>
        <v>3867.5698735374854</v>
      </c>
      <c r="S28" s="147">
        <f>IF(SER_hh_fec_in!S27=0,0,11630*1000*SER_hh_fec_in!S27/SER_hh_num_in!S27)</f>
        <v>3540.1808090111108</v>
      </c>
      <c r="T28" s="147">
        <f>IF(SER_hh_fec_in!T27=0,0,11630*1000*SER_hh_fec_in!T27/SER_hh_num_in!T27)</f>
        <v>4006.3712898351655</v>
      </c>
      <c r="U28" s="147">
        <f>IF(SER_hh_fec_in!U27=0,0,11630*1000*SER_hh_fec_in!U27/SER_hh_num_in!U27)</f>
        <v>3740.8614280575016</v>
      </c>
      <c r="V28" s="147">
        <f>IF(SER_hh_fec_in!V27=0,0,11630*1000*SER_hh_fec_in!V27/SER_hh_num_in!V27)</f>
        <v>3480.8060650784487</v>
      </c>
      <c r="W28" s="147">
        <f>IF(SER_hh_fec_in!W27=0,0,11630*1000*SER_hh_fec_in!W27/SER_hh_num_in!W27)</f>
        <v>3337.2718276996766</v>
      </c>
      <c r="DA28" s="160"/>
    </row>
    <row r="29" spans="1:105" ht="12.95" customHeight="1" x14ac:dyDescent="0.25">
      <c r="A29" s="130" t="s">
        <v>34</v>
      </c>
      <c r="B29" s="131"/>
      <c r="C29" s="131">
        <f>IF(SER_hh_fec_in!C29=0,0,11630*1000*SER_hh_fec_in!C29/SER_hh_num_in!C29)</f>
        <v>10888.674110470909</v>
      </c>
      <c r="D29" s="131">
        <f>IF(SER_hh_fec_in!D29=0,0,11630*1000*SER_hh_fec_in!D29/SER_hh_num_in!D29)</f>
        <v>10908.58437494666</v>
      </c>
      <c r="E29" s="131">
        <f>IF(SER_hh_fec_in!E29=0,0,11630*1000*SER_hh_fec_in!E29/SER_hh_num_in!E29)</f>
        <v>11541.18679529198</v>
      </c>
      <c r="F29" s="131">
        <f>IF(SER_hh_fec_in!F29=0,0,11630*1000*SER_hh_fec_in!F29/SER_hh_num_in!F29)</f>
        <v>10870.995639577966</v>
      </c>
      <c r="G29" s="131">
        <f>IF(SER_hh_fec_in!G29=0,0,11630*1000*SER_hh_fec_in!G29/SER_hh_num_in!G29)</f>
        <v>10808.354464153175</v>
      </c>
      <c r="H29" s="131">
        <f>IF(SER_hh_fec_in!H29=0,0,11630*1000*SER_hh_fec_in!H29/SER_hh_num_in!H29)</f>
        <v>10688.297005236756</v>
      </c>
      <c r="I29" s="131">
        <f>IF(SER_hh_fec_in!I29=0,0,11630*1000*SER_hh_fec_in!I29/SER_hh_num_in!I29)</f>
        <v>10507.911072285131</v>
      </c>
      <c r="J29" s="131">
        <f>IF(SER_hh_fec_in!J29=0,0,11630*1000*SER_hh_fec_in!J29/SER_hh_num_in!J29)</f>
        <v>10440.215581138082</v>
      </c>
      <c r="K29" s="131">
        <f>IF(SER_hh_fec_in!K29=0,0,11630*1000*SER_hh_fec_in!K29/SER_hh_num_in!K29)</f>
        <v>10407.611946599602</v>
      </c>
      <c r="L29" s="131">
        <f>IF(SER_hh_fec_in!L29=0,0,11630*1000*SER_hh_fec_in!L29/SER_hh_num_in!L29)</f>
        <v>10491.988264624633</v>
      </c>
      <c r="M29" s="131">
        <f>IF(SER_hh_fec_in!M29=0,0,11630*1000*SER_hh_fec_in!M29/SER_hh_num_in!M29)</f>
        <v>10116.757140282205</v>
      </c>
      <c r="N29" s="131">
        <f>IF(SER_hh_fec_in!N29=0,0,11630*1000*SER_hh_fec_in!N29/SER_hh_num_in!N29)</f>
        <v>11023.096175802557</v>
      </c>
      <c r="O29" s="131">
        <f>IF(SER_hh_fec_in!O29=0,0,11630*1000*SER_hh_fec_in!O29/SER_hh_num_in!O29)</f>
        <v>11455.374777477027</v>
      </c>
      <c r="P29" s="131">
        <f>IF(SER_hh_fec_in!P29=0,0,11630*1000*SER_hh_fec_in!P29/SER_hh_num_in!P29)</f>
        <v>13607.011698051516</v>
      </c>
      <c r="Q29" s="131">
        <f>IF(SER_hh_fec_in!Q29=0,0,11630*1000*SER_hh_fec_in!Q29/SER_hh_num_in!Q29)</f>
        <v>11288.301012077745</v>
      </c>
      <c r="R29" s="131">
        <f>IF(SER_hh_fec_in!R29=0,0,11630*1000*SER_hh_fec_in!R29/SER_hh_num_in!R29)</f>
        <v>10941.577111048096</v>
      </c>
      <c r="S29" s="131">
        <f>IF(SER_hh_fec_in!S29=0,0,11630*1000*SER_hh_fec_in!S29/SER_hh_num_in!S29)</f>
        <v>11187.940723301352</v>
      </c>
      <c r="T29" s="131">
        <f>IF(SER_hh_fec_in!T29=0,0,11630*1000*SER_hh_fec_in!T29/SER_hh_num_in!T29)</f>
        <v>11796.833247620856</v>
      </c>
      <c r="U29" s="131">
        <f>IF(SER_hh_fec_in!U29=0,0,11630*1000*SER_hh_fec_in!U29/SER_hh_num_in!U29)</f>
        <v>11226.253114380921</v>
      </c>
      <c r="V29" s="131">
        <f>IF(SER_hh_fec_in!V29=0,0,11630*1000*SER_hh_fec_in!V29/SER_hh_num_in!V29)</f>
        <v>9906.8342784415236</v>
      </c>
      <c r="W29" s="131">
        <f>IF(SER_hh_fec_in!W29=0,0,11630*1000*SER_hh_fec_in!W29/SER_hh_num_in!W29)</f>
        <v>10271.244655818151</v>
      </c>
      <c r="DA29" s="156" t="s">
        <v>748</v>
      </c>
    </row>
    <row r="30" spans="1:105" s="2" customFormat="1" ht="12" customHeight="1" x14ac:dyDescent="0.25">
      <c r="A30" s="132" t="s">
        <v>52</v>
      </c>
      <c r="B30" s="133"/>
      <c r="C30" s="133">
        <f>IF(SER_hh_fec_in!C30=0,0,11630*1000*SER_hh_fec_in!C30/SER_hh_num_in!C30)</f>
        <v>11987.321563786829</v>
      </c>
      <c r="D30" s="133">
        <f>IF(SER_hh_fec_in!D30=0,0,11630*1000*SER_hh_fec_in!D30/SER_hh_num_in!D30)</f>
        <v>7998.442622231617</v>
      </c>
      <c r="E30" s="133">
        <f>IF(SER_hh_fec_in!E30=0,0,11630*1000*SER_hh_fec_in!E30/SER_hh_num_in!E30)</f>
        <v>13629.99835360669</v>
      </c>
      <c r="F30" s="133">
        <f>IF(SER_hh_fec_in!F30=0,0,11630*1000*SER_hh_fec_in!F30/SER_hh_num_in!F30)</f>
        <v>10738.863912347642</v>
      </c>
      <c r="G30" s="133">
        <f>IF(SER_hh_fec_in!G30=0,0,11630*1000*SER_hh_fec_in!G30/SER_hh_num_in!G30)</f>
        <v>16182.772452459802</v>
      </c>
      <c r="H30" s="133">
        <f>IF(SER_hh_fec_in!H30=0,0,11630*1000*SER_hh_fec_in!H30/SER_hh_num_in!H30)</f>
        <v>11302.588882870043</v>
      </c>
      <c r="I30" s="133">
        <f>IF(SER_hh_fec_in!I30=0,0,11630*1000*SER_hh_fec_in!I30/SER_hh_num_in!I30)</f>
        <v>10710.97269965516</v>
      </c>
      <c r="J30" s="133">
        <f>IF(SER_hh_fec_in!J30=0,0,11630*1000*SER_hh_fec_in!J30/SER_hh_num_in!J30)</f>
        <v>12785.255579350438</v>
      </c>
      <c r="K30" s="133">
        <f>IF(SER_hh_fec_in!K30=0,0,11630*1000*SER_hh_fec_in!K30/SER_hh_num_in!K30)</f>
        <v>11929.318317827692</v>
      </c>
      <c r="L30" s="133">
        <f>IF(SER_hh_fec_in!L30=0,0,11630*1000*SER_hh_fec_in!L30/SER_hh_num_in!L30)</f>
        <v>10495.164108396464</v>
      </c>
      <c r="M30" s="133">
        <f>IF(SER_hh_fec_in!M30=0,0,11630*1000*SER_hh_fec_in!M30/SER_hh_num_in!M30)</f>
        <v>10435.514193841253</v>
      </c>
      <c r="N30" s="133">
        <f>IF(SER_hh_fec_in!N30=0,0,11630*1000*SER_hh_fec_in!N30/SER_hh_num_in!N30)</f>
        <v>11260.824154584752</v>
      </c>
      <c r="O30" s="133">
        <f>IF(SER_hh_fec_in!O30=0,0,11630*1000*SER_hh_fec_in!O30/SER_hh_num_in!O30)</f>
        <v>14556.684364790628</v>
      </c>
      <c r="P30" s="133">
        <f>IF(SER_hh_fec_in!P30=0,0,11630*1000*SER_hh_fec_in!P30/SER_hh_num_in!P30)</f>
        <v>12390.24257044743</v>
      </c>
      <c r="Q30" s="133">
        <f>IF(SER_hh_fec_in!Q30=0,0,11630*1000*SER_hh_fec_in!Q30/SER_hh_num_in!Q30)</f>
        <v>10710.225643179831</v>
      </c>
      <c r="R30" s="133">
        <f>IF(SER_hh_fec_in!R30=0,0,11630*1000*SER_hh_fec_in!R30/SER_hh_num_in!R30)</f>
        <v>15394.324947608697</v>
      </c>
      <c r="S30" s="133">
        <f>IF(SER_hh_fec_in!S30=0,0,11630*1000*SER_hh_fec_in!S30/SER_hh_num_in!S30)</f>
        <v>0</v>
      </c>
      <c r="T30" s="133">
        <f>IF(SER_hh_fec_in!T30=0,0,11630*1000*SER_hh_fec_in!T30/SER_hh_num_in!T30)</f>
        <v>0</v>
      </c>
      <c r="U30" s="133">
        <f>IF(SER_hh_fec_in!U30=0,0,11630*1000*SER_hh_fec_in!U30/SER_hh_num_in!U30)</f>
        <v>0</v>
      </c>
      <c r="V30" s="133">
        <f>IF(SER_hh_fec_in!V30=0,0,11630*1000*SER_hh_fec_in!V30/SER_hh_num_in!V30)</f>
        <v>12057.807150895467</v>
      </c>
      <c r="W30" s="133">
        <f>IF(SER_hh_fec_in!W30=0,0,11630*1000*SER_hh_fec_in!W30/SER_hh_num_in!W30)</f>
        <v>10709.613632507744</v>
      </c>
      <c r="DA30" s="157" t="s">
        <v>749</v>
      </c>
    </row>
    <row r="31" spans="1:105" ht="12" customHeight="1" x14ac:dyDescent="0.25">
      <c r="A31" s="132" t="s">
        <v>153</v>
      </c>
      <c r="B31" s="133"/>
      <c r="C31" s="133">
        <f>IF(SER_hh_fec_in!C31=0,0,11630*1000*SER_hh_fec_in!C31/SER_hh_num_in!C31)</f>
        <v>11604.106101570434</v>
      </c>
      <c r="D31" s="133">
        <f>IF(SER_hh_fec_in!D31=0,0,11630*1000*SER_hh_fec_in!D31/SER_hh_num_in!D31)</f>
        <v>12082.88076531638</v>
      </c>
      <c r="E31" s="133">
        <f>IF(SER_hh_fec_in!E31=0,0,11630*1000*SER_hh_fec_in!E31/SER_hh_num_in!E31)</f>
        <v>11962.227906167893</v>
      </c>
      <c r="F31" s="133">
        <f>IF(SER_hh_fec_in!F31=0,0,11630*1000*SER_hh_fec_in!F31/SER_hh_num_in!F31)</f>
        <v>12117.262831044105</v>
      </c>
      <c r="G31" s="133">
        <f>IF(SER_hh_fec_in!G31=0,0,11630*1000*SER_hh_fec_in!G31/SER_hh_num_in!G31)</f>
        <v>11732.370890873817</v>
      </c>
      <c r="H31" s="133">
        <f>IF(SER_hh_fec_in!H31=0,0,11630*1000*SER_hh_fec_in!H31/SER_hh_num_in!H31)</f>
        <v>11968.859170011889</v>
      </c>
      <c r="I31" s="133">
        <f>IF(SER_hh_fec_in!I31=0,0,11630*1000*SER_hh_fec_in!I31/SER_hh_num_in!I31)</f>
        <v>11732.340090900327</v>
      </c>
      <c r="J31" s="133">
        <f>IF(SER_hh_fec_in!J31=0,0,11630*1000*SER_hh_fec_in!J31/SER_hh_num_in!J31)</f>
        <v>11899.821613829401</v>
      </c>
      <c r="K31" s="133">
        <f>IF(SER_hh_fec_in!K31=0,0,11630*1000*SER_hh_fec_in!K31/SER_hh_num_in!K31)</f>
        <v>12088.444785912243</v>
      </c>
      <c r="L31" s="133">
        <f>IF(SER_hh_fec_in!L31=0,0,11630*1000*SER_hh_fec_in!L31/SER_hh_num_in!L31)</f>
        <v>11962.763598594858</v>
      </c>
      <c r="M31" s="133">
        <f>IF(SER_hh_fec_in!M31=0,0,11630*1000*SER_hh_fec_in!M31/SER_hh_num_in!M31)</f>
        <v>11837.020221992612</v>
      </c>
      <c r="N31" s="133">
        <f>IF(SER_hh_fec_in!N31=0,0,11630*1000*SER_hh_fec_in!N31/SER_hh_num_in!N31)</f>
        <v>11612.534948789715</v>
      </c>
      <c r="O31" s="133">
        <f>IF(SER_hh_fec_in!O31=0,0,11630*1000*SER_hh_fec_in!O31/SER_hh_num_in!O31)</f>
        <v>11261.481800921341</v>
      </c>
      <c r="P31" s="133">
        <f>IF(SER_hh_fec_in!P31=0,0,11630*1000*SER_hh_fec_in!P31/SER_hh_num_in!P31)</f>
        <v>13709.231651135195</v>
      </c>
      <c r="Q31" s="133">
        <f>IF(SER_hh_fec_in!Q31=0,0,11630*1000*SER_hh_fec_in!Q31/SER_hh_num_in!Q31)</f>
        <v>12400.048153679794</v>
      </c>
      <c r="R31" s="133">
        <f>IF(SER_hh_fec_in!R31=0,0,11630*1000*SER_hh_fec_in!R31/SER_hh_num_in!R31)</f>
        <v>11555.843727162393</v>
      </c>
      <c r="S31" s="133">
        <f>IF(SER_hh_fec_in!S31=0,0,11630*1000*SER_hh_fec_in!S31/SER_hh_num_in!S31)</f>
        <v>11770.859086261369</v>
      </c>
      <c r="T31" s="133">
        <f>IF(SER_hh_fec_in!T31=0,0,11630*1000*SER_hh_fec_in!T31/SER_hh_num_in!T31)</f>
        <v>12389.442240501217</v>
      </c>
      <c r="U31" s="133">
        <f>IF(SER_hh_fec_in!U31=0,0,11630*1000*SER_hh_fec_in!U31/SER_hh_num_in!U31)</f>
        <v>12865.13545047464</v>
      </c>
      <c r="V31" s="133">
        <f>IF(SER_hh_fec_in!V31=0,0,11630*1000*SER_hh_fec_in!V31/SER_hh_num_in!V31)</f>
        <v>10516.560056331668</v>
      </c>
      <c r="W31" s="133">
        <f>IF(SER_hh_fec_in!W31=0,0,11630*1000*SER_hh_fec_in!W31/SER_hh_num_in!W31)</f>
        <v>10434.35665107822</v>
      </c>
      <c r="DA31" s="157" t="s">
        <v>750</v>
      </c>
    </row>
    <row r="32" spans="1:105" ht="12" customHeight="1" x14ac:dyDescent="0.25">
      <c r="A32" s="132" t="s">
        <v>128</v>
      </c>
      <c r="B32" s="133"/>
      <c r="C32" s="133">
        <f>IF(SER_hh_fec_in!C32=0,0,11630*1000*SER_hh_fec_in!C32/SER_hh_num_in!C32)</f>
        <v>0</v>
      </c>
      <c r="D32" s="133">
        <f>IF(SER_hh_fec_in!D32=0,0,11630*1000*SER_hh_fec_in!D32/SER_hh_num_in!D32)</f>
        <v>0</v>
      </c>
      <c r="E32" s="133">
        <f>IF(SER_hh_fec_in!E32=0,0,11630*1000*SER_hh_fec_in!E32/SER_hh_num_in!E32)</f>
        <v>17577.495937048297</v>
      </c>
      <c r="F32" s="133">
        <f>IF(SER_hh_fec_in!F32=0,0,11630*1000*SER_hh_fec_in!F32/SER_hh_num_in!F32)</f>
        <v>13352.767348685515</v>
      </c>
      <c r="G32" s="133">
        <f>IF(SER_hh_fec_in!G32=0,0,11630*1000*SER_hh_fec_in!G32/SER_hh_num_in!G32)</f>
        <v>12962.926614908167</v>
      </c>
      <c r="H32" s="133">
        <f>IF(SER_hh_fec_in!H32=0,0,11630*1000*SER_hh_fec_in!H32/SER_hh_num_in!H32)</f>
        <v>12632.962846071023</v>
      </c>
      <c r="I32" s="133">
        <f>IF(SER_hh_fec_in!I32=0,0,11630*1000*SER_hh_fec_in!I32/SER_hh_num_in!I32)</f>
        <v>12227.172495208466</v>
      </c>
      <c r="J32" s="133">
        <f>IF(SER_hh_fec_in!J32=0,0,11630*1000*SER_hh_fec_in!J32/SER_hh_num_in!J32)</f>
        <v>11645.697181660546</v>
      </c>
      <c r="K32" s="133">
        <f>IF(SER_hh_fec_in!K32=0,0,11630*1000*SER_hh_fec_in!K32/SER_hh_num_in!K32)</f>
        <v>12989.403112105438</v>
      </c>
      <c r="L32" s="133">
        <f>IF(SER_hh_fec_in!L32=0,0,11630*1000*SER_hh_fec_in!L32/SER_hh_num_in!L32)</f>
        <v>13116.744219938222</v>
      </c>
      <c r="M32" s="133">
        <f>IF(SER_hh_fec_in!M32=0,0,11630*1000*SER_hh_fec_in!M32/SER_hh_num_in!M32)</f>
        <v>12512.966907909456</v>
      </c>
      <c r="N32" s="133">
        <f>IF(SER_hh_fec_in!N32=0,0,11630*1000*SER_hh_fec_in!N32/SER_hh_num_in!N32)</f>
        <v>13060.149881898873</v>
      </c>
      <c r="O32" s="133">
        <f>IF(SER_hh_fec_in!O32=0,0,11630*1000*SER_hh_fec_in!O32/SER_hh_num_in!O32)</f>
        <v>13093.962935033785</v>
      </c>
      <c r="P32" s="133">
        <f>IF(SER_hh_fec_in!P32=0,0,11630*1000*SER_hh_fec_in!P32/SER_hh_num_in!P32)</f>
        <v>13111.384557857793</v>
      </c>
      <c r="Q32" s="133">
        <f>IF(SER_hh_fec_in!Q32=0,0,11630*1000*SER_hh_fec_in!Q32/SER_hh_num_in!Q32)</f>
        <v>13305.295257463611</v>
      </c>
      <c r="R32" s="133">
        <f>IF(SER_hh_fec_in!R32=0,0,11630*1000*SER_hh_fec_in!R32/SER_hh_num_in!R32)</f>
        <v>12607.277088250659</v>
      </c>
      <c r="S32" s="133">
        <f>IF(SER_hh_fec_in!S32=0,0,11630*1000*SER_hh_fec_in!S32/SER_hh_num_in!S32)</f>
        <v>12938.35712216414</v>
      </c>
      <c r="T32" s="133">
        <f>IF(SER_hh_fec_in!T32=0,0,11630*1000*SER_hh_fec_in!T32/SER_hh_num_in!T32)</f>
        <v>13388.337860048634</v>
      </c>
      <c r="U32" s="133">
        <f>IF(SER_hh_fec_in!U32=0,0,11630*1000*SER_hh_fec_in!U32/SER_hh_num_in!U32)</f>
        <v>13299.569723615788</v>
      </c>
      <c r="V32" s="133">
        <f>IF(SER_hh_fec_in!V32=0,0,11630*1000*SER_hh_fec_in!V32/SER_hh_num_in!V32)</f>
        <v>0</v>
      </c>
      <c r="W32" s="133">
        <f>IF(SER_hh_fec_in!W32=0,0,11630*1000*SER_hh_fec_in!W32/SER_hh_num_in!W32)</f>
        <v>12137.390754367018</v>
      </c>
      <c r="DA32" s="157" t="s">
        <v>751</v>
      </c>
    </row>
    <row r="33" spans="1:105" ht="12" customHeight="1" x14ac:dyDescent="0.25">
      <c r="A33" s="62" t="s">
        <v>24</v>
      </c>
      <c r="B33" s="68"/>
      <c r="C33" s="68">
        <f>IF(SER_hh_fec_in!C33=0,0,11630*1000*SER_hh_fec_in!C33/SER_hh_num_in!C33)</f>
        <v>9208.9682891023367</v>
      </c>
      <c r="D33" s="68">
        <f>IF(SER_hh_fec_in!D33=0,0,11630*1000*SER_hh_fec_in!D33/SER_hh_num_in!D33)</f>
        <v>9130.7252695579155</v>
      </c>
      <c r="E33" s="68">
        <f>IF(SER_hh_fec_in!E33=0,0,11630*1000*SER_hh_fec_in!E33/SER_hh_num_in!E33)</f>
        <v>8675.278076609844</v>
      </c>
      <c r="F33" s="68">
        <f>IF(SER_hh_fec_in!F33=0,0,11630*1000*SER_hh_fec_in!F33/SER_hh_num_in!F33)</f>
        <v>8890.9643313993874</v>
      </c>
      <c r="G33" s="68">
        <f>IF(SER_hh_fec_in!G33=0,0,11630*1000*SER_hh_fec_in!G33/SER_hh_num_in!G33)</f>
        <v>8603.1284771675382</v>
      </c>
      <c r="H33" s="68">
        <f>IF(SER_hh_fec_in!H33=0,0,11630*1000*SER_hh_fec_in!H33/SER_hh_num_in!H33)</f>
        <v>8927.8938585752858</v>
      </c>
      <c r="I33" s="68">
        <f>IF(SER_hh_fec_in!I33=0,0,11630*1000*SER_hh_fec_in!I33/SER_hh_num_in!I33)</f>
        <v>9209.5279066861931</v>
      </c>
      <c r="J33" s="68">
        <f>IF(SER_hh_fec_in!J33=0,0,11630*1000*SER_hh_fec_in!J33/SER_hh_num_in!J33)</f>
        <v>8867.829777832847</v>
      </c>
      <c r="K33" s="68">
        <f>IF(SER_hh_fec_in!K33=0,0,11630*1000*SER_hh_fec_in!K33/SER_hh_num_in!K33)</f>
        <v>9073.8660379981175</v>
      </c>
      <c r="L33" s="68">
        <f>IF(SER_hh_fec_in!L33=0,0,11630*1000*SER_hh_fec_in!L33/SER_hh_num_in!L33)</f>
        <v>9348.2557294781782</v>
      </c>
      <c r="M33" s="68">
        <f>IF(SER_hh_fec_in!M33=0,0,11630*1000*SER_hh_fec_in!M33/SER_hh_num_in!M33)</f>
        <v>9502.2271675300672</v>
      </c>
      <c r="N33" s="68">
        <f>IF(SER_hh_fec_in!N33=0,0,11630*1000*SER_hh_fec_in!N33/SER_hh_num_in!N33)</f>
        <v>9548.7733397657285</v>
      </c>
      <c r="O33" s="68">
        <f>IF(SER_hh_fec_in!O33=0,0,11630*1000*SER_hh_fec_in!O33/SER_hh_num_in!O33)</f>
        <v>9900.7062780805481</v>
      </c>
      <c r="P33" s="68">
        <f>IF(SER_hh_fec_in!P33=0,0,11630*1000*SER_hh_fec_in!P33/SER_hh_num_in!P33)</f>
        <v>0</v>
      </c>
      <c r="Q33" s="68">
        <f>IF(SER_hh_fec_in!Q33=0,0,11630*1000*SER_hh_fec_in!Q33/SER_hh_num_in!Q33)</f>
        <v>8985.3061156923613</v>
      </c>
      <c r="R33" s="68">
        <f>IF(SER_hh_fec_in!R33=0,0,11630*1000*SER_hh_fec_in!R33/SER_hh_num_in!R33)</f>
        <v>9291.1965423596193</v>
      </c>
      <c r="S33" s="68">
        <f>IF(SER_hh_fec_in!S33=0,0,11630*1000*SER_hh_fec_in!S33/SER_hh_num_in!S33)</f>
        <v>9787.5187955320253</v>
      </c>
      <c r="T33" s="68">
        <f>IF(SER_hh_fec_in!T33=0,0,11630*1000*SER_hh_fec_in!T33/SER_hh_num_in!T33)</f>
        <v>8289.8054168139461</v>
      </c>
      <c r="U33" s="68">
        <f>IF(SER_hh_fec_in!U33=0,0,11630*1000*SER_hh_fec_in!U33/SER_hh_num_in!U33)</f>
        <v>7023.6518158882172</v>
      </c>
      <c r="V33" s="68">
        <f>IF(SER_hh_fec_in!V33=0,0,11630*1000*SER_hh_fec_in!V33/SER_hh_num_in!V33)</f>
        <v>9029.0366332212507</v>
      </c>
      <c r="W33" s="68">
        <f>IF(SER_hh_fec_in!W33=0,0,11630*1000*SER_hh_fec_in!W33/SER_hh_num_in!W33)</f>
        <v>10057.447626126057</v>
      </c>
      <c r="DA33" s="111" t="s">
        <v>752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tabColor theme="6" tint="0.79998168889431442"/>
    <pageSetUpPr fitToPage="1"/>
  </sheetPr>
  <dimension ref="A1:DA33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2" customHeight="1" x14ac:dyDescent="0.25"/>
  <cols>
    <col min="1" max="1" width="40.7109375" style="1" customWidth="1"/>
    <col min="2" max="23" width="10.7109375" style="1" customWidth="1"/>
    <col min="24" max="103" width="9.140625" style="1" hidden="1" customWidth="1"/>
    <col min="104" max="104" width="2.7109375" style="1" customWidth="1"/>
    <col min="105" max="105" width="10.7109375" style="118" customWidth="1"/>
    <col min="106" max="16384" width="9.140625" style="1"/>
  </cols>
  <sheetData>
    <row r="1" spans="1:105" ht="25.5" customHeight="1" x14ac:dyDescent="0.25">
      <c r="A1" s="28" t="s">
        <v>753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156</v>
      </c>
    </row>
    <row r="2" spans="1:105" s="2" customFormat="1" ht="12" customHeight="1" x14ac:dyDescent="0.25">
      <c r="DA2" s="7"/>
    </row>
    <row r="3" spans="1:105" ht="12.95" customHeight="1" x14ac:dyDescent="0.25">
      <c r="A3" s="124" t="s">
        <v>88</v>
      </c>
      <c r="B3" s="126"/>
      <c r="C3" s="126">
        <f>IF(SER_hh_tes_in!C3=0,0,11630*1000*SER_hh_tes_in!C3/SER_hh_num_in!C3)</f>
        <v>69914.768691082019</v>
      </c>
      <c r="D3" s="126">
        <f>IF(SER_hh_tes_in!D3=0,0,11630*1000*SER_hh_tes_in!D3/SER_hh_num_in!D3)</f>
        <v>71075.791282122591</v>
      </c>
      <c r="E3" s="126">
        <f>IF(SER_hh_tes_in!E3=0,0,11630*1000*SER_hh_tes_in!E3/SER_hh_num_in!E3)</f>
        <v>101412.33955729863</v>
      </c>
      <c r="F3" s="126">
        <f>IF(SER_hh_tes_in!F3=0,0,11630*1000*SER_hh_tes_in!F3/SER_hh_num_in!F3)</f>
        <v>83920.939640636716</v>
      </c>
      <c r="G3" s="126">
        <f>IF(SER_hh_tes_in!G3=0,0,11630*1000*SER_hh_tes_in!G3/SER_hh_num_in!G3)</f>
        <v>74966.706322503625</v>
      </c>
      <c r="H3" s="126">
        <f>IF(SER_hh_tes_in!H3=0,0,11630*1000*SER_hh_tes_in!H3/SER_hh_num_in!H3)</f>
        <v>78540.930249953613</v>
      </c>
      <c r="I3" s="126">
        <f>IF(SER_hh_tes_in!I3=0,0,11630*1000*SER_hh_tes_in!I3/SER_hh_num_in!I3)</f>
        <v>68350.044516152659</v>
      </c>
      <c r="J3" s="126">
        <f>IF(SER_hh_tes_in!J3=0,0,11630*1000*SER_hh_tes_in!J3/SER_hh_num_in!J3)</f>
        <v>73236.713072271945</v>
      </c>
      <c r="K3" s="126">
        <f>IF(SER_hh_tes_in!K3=0,0,11630*1000*SER_hh_tes_in!K3/SER_hh_num_in!K3)</f>
        <v>69987.986046831124</v>
      </c>
      <c r="L3" s="126">
        <f>IF(SER_hh_tes_in!L3=0,0,11630*1000*SER_hh_tes_in!L3/SER_hh_num_in!L3)</f>
        <v>74196.795482011206</v>
      </c>
      <c r="M3" s="126">
        <f>IF(SER_hh_tes_in!M3=0,0,11630*1000*SER_hh_tes_in!M3/SER_hh_num_in!M3)</f>
        <v>64730.476725226734</v>
      </c>
      <c r="N3" s="126">
        <f>IF(SER_hh_tes_in!N3=0,0,11630*1000*SER_hh_tes_in!N3/SER_hh_num_in!N3)</f>
        <v>64917.300418180668</v>
      </c>
      <c r="O3" s="126">
        <f>IF(SER_hh_tes_in!O3=0,0,11630*1000*SER_hh_tes_in!O3/SER_hh_num_in!O3)</f>
        <v>68883.216185946672</v>
      </c>
      <c r="P3" s="126">
        <f>IF(SER_hh_tes_in!P3=0,0,11630*1000*SER_hh_tes_in!P3/SER_hh_num_in!P3)</f>
        <v>61453.28559267029</v>
      </c>
      <c r="Q3" s="126">
        <f>IF(SER_hh_tes_in!Q3=0,0,11630*1000*SER_hh_tes_in!Q3/SER_hh_num_in!Q3)</f>
        <v>64568.626655930449</v>
      </c>
      <c r="R3" s="126">
        <f>IF(SER_hh_tes_in!R3=0,0,11630*1000*SER_hh_tes_in!R3/SER_hh_num_in!R3)</f>
        <v>58777.105435162914</v>
      </c>
      <c r="S3" s="126">
        <f>IF(SER_hh_tes_in!S3=0,0,11630*1000*SER_hh_tes_in!S3/SER_hh_num_in!S3)</f>
        <v>54678.333762980124</v>
      </c>
      <c r="T3" s="126">
        <f>IF(SER_hh_tes_in!T3=0,0,11630*1000*SER_hh_tes_in!T3/SER_hh_num_in!T3)</f>
        <v>57382.043720778667</v>
      </c>
      <c r="U3" s="126">
        <f>IF(SER_hh_tes_in!U3=0,0,11630*1000*SER_hh_tes_in!U3/SER_hh_num_in!U3)</f>
        <v>52146.304074400912</v>
      </c>
      <c r="V3" s="126">
        <f>IF(SER_hh_tes_in!V3=0,0,11630*1000*SER_hh_tes_in!V3/SER_hh_num_in!V3)</f>
        <v>46803.872161248866</v>
      </c>
      <c r="W3" s="126">
        <f>IF(SER_hh_tes_in!W3=0,0,11630*1000*SER_hh_tes_in!W3/SER_hh_num_in!W3)</f>
        <v>45277.4700698202</v>
      </c>
      <c r="DA3" s="155" t="s">
        <v>754</v>
      </c>
    </row>
    <row r="4" spans="1:105" ht="12.95" customHeight="1" x14ac:dyDescent="0.25">
      <c r="A4" s="130" t="s">
        <v>32</v>
      </c>
      <c r="B4" s="131"/>
      <c r="C4" s="131">
        <f>IF(SER_hh_tes_in!C4=0,0,11630*1000*SER_hh_tes_in!C4/SER_hh_num_in!C4)</f>
        <v>32971.309866917974</v>
      </c>
      <c r="D4" s="131">
        <f>IF(SER_hh_tes_in!D4=0,0,11630*1000*SER_hh_tes_in!D4/SER_hh_num_in!D4)</f>
        <v>32125.145406931751</v>
      </c>
      <c r="E4" s="131">
        <f>IF(SER_hh_tes_in!E4=0,0,11630*1000*SER_hh_tes_in!E4/SER_hh_num_in!E4)</f>
        <v>54943.941867531437</v>
      </c>
      <c r="F4" s="131">
        <f>IF(SER_hh_tes_in!F4=0,0,11630*1000*SER_hh_tes_in!F4/SER_hh_num_in!F4)</f>
        <v>45258.520382929855</v>
      </c>
      <c r="G4" s="131">
        <f>IF(SER_hh_tes_in!G4=0,0,11630*1000*SER_hh_tes_in!G4/SER_hh_num_in!G4)</f>
        <v>36368.412770519448</v>
      </c>
      <c r="H4" s="131">
        <f>IF(SER_hh_tes_in!H4=0,0,11630*1000*SER_hh_tes_in!H4/SER_hh_num_in!H4)</f>
        <v>41206.639207462737</v>
      </c>
      <c r="I4" s="131">
        <f>IF(SER_hh_tes_in!I4=0,0,11630*1000*SER_hh_tes_in!I4/SER_hh_num_in!I4)</f>
        <v>29926.13671974785</v>
      </c>
      <c r="J4" s="131">
        <f>IF(SER_hh_tes_in!J4=0,0,11630*1000*SER_hh_tes_in!J4/SER_hh_num_in!J4)</f>
        <v>34954.849179287747</v>
      </c>
      <c r="K4" s="131">
        <f>IF(SER_hh_tes_in!K4=0,0,11630*1000*SER_hh_tes_in!K4/SER_hh_num_in!K4)</f>
        <v>32048.962573348923</v>
      </c>
      <c r="L4" s="131">
        <f>IF(SER_hh_tes_in!L4=0,0,11630*1000*SER_hh_tes_in!L4/SER_hh_num_in!L4)</f>
        <v>34618.371857157457</v>
      </c>
      <c r="M4" s="131">
        <f>IF(SER_hh_tes_in!M4=0,0,11630*1000*SER_hh_tes_in!M4/SER_hh_num_in!M4)</f>
        <v>27622.858613285651</v>
      </c>
      <c r="N4" s="131">
        <f>IF(SER_hh_tes_in!N4=0,0,11630*1000*SER_hh_tes_in!N4/SER_hh_num_in!N4)</f>
        <v>28053.506372426153</v>
      </c>
      <c r="O4" s="131">
        <f>IF(SER_hh_tes_in!O4=0,0,11630*1000*SER_hh_tes_in!O4/SER_hh_num_in!O4)</f>
        <v>31353.008564481202</v>
      </c>
      <c r="P4" s="131">
        <f>IF(SER_hh_tes_in!P4=0,0,11630*1000*SER_hh_tes_in!P4/SER_hh_num_in!P4)</f>
        <v>24493.560654573081</v>
      </c>
      <c r="Q4" s="131">
        <f>IF(SER_hh_tes_in!Q4=0,0,11630*1000*SER_hh_tes_in!Q4/SER_hh_num_in!Q4)</f>
        <v>26245.649544926557</v>
      </c>
      <c r="R4" s="131">
        <f>IF(SER_hh_tes_in!R4=0,0,11630*1000*SER_hh_tes_in!R4/SER_hh_num_in!R4)</f>
        <v>23541.263123671983</v>
      </c>
      <c r="S4" s="131">
        <f>IF(SER_hh_tes_in!S4=0,0,11630*1000*SER_hh_tes_in!S4/SER_hh_num_in!S4)</f>
        <v>20388.078495633214</v>
      </c>
      <c r="T4" s="131">
        <f>IF(SER_hh_tes_in!T4=0,0,11630*1000*SER_hh_tes_in!T4/SER_hh_num_in!T4)</f>
        <v>18272.364668518603</v>
      </c>
      <c r="U4" s="131">
        <f>IF(SER_hh_tes_in!U4=0,0,11630*1000*SER_hh_tes_in!U4/SER_hh_num_in!U4)</f>
        <v>15563.337442250271</v>
      </c>
      <c r="V4" s="131">
        <f>IF(SER_hh_tes_in!V4=0,0,11630*1000*SER_hh_tes_in!V4/SER_hh_num_in!V4)</f>
        <v>14305.036356750721</v>
      </c>
      <c r="W4" s="131">
        <f>IF(SER_hh_tes_in!W4=0,0,11630*1000*SER_hh_tes_in!W4/SER_hh_num_in!W4)</f>
        <v>14863.490536256399</v>
      </c>
      <c r="DA4" s="156" t="s">
        <v>755</v>
      </c>
    </row>
    <row r="5" spans="1:105" ht="12" customHeight="1" x14ac:dyDescent="0.25">
      <c r="A5" s="132" t="s">
        <v>29</v>
      </c>
      <c r="B5" s="133"/>
      <c r="C5" s="133">
        <f>IF(SER_hh_tes_in!C5=0,0,11630*1000*SER_hh_tes_in!C5/SER_hh_num_in!C5)</f>
        <v>35632.061182929188</v>
      </c>
      <c r="D5" s="133">
        <f>IF(SER_hh_tes_in!D5=0,0,11630*1000*SER_hh_tes_in!D5/SER_hh_num_in!D5)</f>
        <v>0</v>
      </c>
      <c r="E5" s="133">
        <f>IF(SER_hh_tes_in!E5=0,0,11630*1000*SER_hh_tes_in!E5/SER_hh_num_in!E5)</f>
        <v>0</v>
      </c>
      <c r="F5" s="133">
        <f>IF(SER_hh_tes_in!F5=0,0,11630*1000*SER_hh_tes_in!F5/SER_hh_num_in!F5)</f>
        <v>0</v>
      </c>
      <c r="G5" s="133">
        <f>IF(SER_hh_tes_in!G5=0,0,11630*1000*SER_hh_tes_in!G5/SER_hh_num_in!G5)</f>
        <v>0</v>
      </c>
      <c r="H5" s="133">
        <f>IF(SER_hh_tes_in!H5=0,0,11630*1000*SER_hh_tes_in!H5/SER_hh_num_in!H5)</f>
        <v>0</v>
      </c>
      <c r="I5" s="133">
        <f>IF(SER_hh_tes_in!I5=0,0,11630*1000*SER_hh_tes_in!I5/SER_hh_num_in!I5)</f>
        <v>42714.356683226208</v>
      </c>
      <c r="J5" s="133">
        <f>IF(SER_hh_tes_in!J5=0,0,11630*1000*SER_hh_tes_in!J5/SER_hh_num_in!J5)</f>
        <v>0</v>
      </c>
      <c r="K5" s="133">
        <f>IF(SER_hh_tes_in!K5=0,0,11630*1000*SER_hh_tes_in!K5/SER_hh_num_in!K5)</f>
        <v>0</v>
      </c>
      <c r="L5" s="133">
        <f>IF(SER_hh_tes_in!L5=0,0,11630*1000*SER_hh_tes_in!L5/SER_hh_num_in!L5)</f>
        <v>0</v>
      </c>
      <c r="M5" s="133">
        <f>IF(SER_hh_tes_in!M5=0,0,11630*1000*SER_hh_tes_in!M5/SER_hh_num_in!M5)</f>
        <v>29484.861580607274</v>
      </c>
      <c r="N5" s="133">
        <f>IF(SER_hh_tes_in!N5=0,0,11630*1000*SER_hh_tes_in!N5/SER_hh_num_in!N5)</f>
        <v>35061.857131160112</v>
      </c>
      <c r="O5" s="133">
        <f>IF(SER_hh_tes_in!O5=0,0,11630*1000*SER_hh_tes_in!O5/SER_hh_num_in!O5)</f>
        <v>16588.700298516702</v>
      </c>
      <c r="P5" s="133">
        <f>IF(SER_hh_tes_in!P5=0,0,11630*1000*SER_hh_tes_in!P5/SER_hh_num_in!P5)</f>
        <v>0</v>
      </c>
      <c r="Q5" s="133">
        <f>IF(SER_hh_tes_in!Q5=0,0,11630*1000*SER_hh_tes_in!Q5/SER_hh_num_in!Q5)</f>
        <v>48648.437378815252</v>
      </c>
      <c r="R5" s="133">
        <f>IF(SER_hh_tes_in!R5=0,0,11630*1000*SER_hh_tes_in!R5/SER_hh_num_in!R5)</f>
        <v>0</v>
      </c>
      <c r="S5" s="133">
        <f>IF(SER_hh_tes_in!S5=0,0,11630*1000*SER_hh_tes_in!S5/SER_hh_num_in!S5)</f>
        <v>0</v>
      </c>
      <c r="T5" s="133">
        <f>IF(SER_hh_tes_in!T5=0,0,11630*1000*SER_hh_tes_in!T5/SER_hh_num_in!T5)</f>
        <v>0</v>
      </c>
      <c r="U5" s="133">
        <f>IF(SER_hh_tes_in!U5=0,0,11630*1000*SER_hh_tes_in!U5/SER_hh_num_in!U5)</f>
        <v>0</v>
      </c>
      <c r="V5" s="133">
        <f>IF(SER_hh_tes_in!V5=0,0,11630*1000*SER_hh_tes_in!V5/SER_hh_num_in!V5)</f>
        <v>0</v>
      </c>
      <c r="W5" s="133">
        <f>IF(SER_hh_tes_in!W5=0,0,11630*1000*SER_hh_tes_in!W5/SER_hh_num_in!W5)</f>
        <v>0</v>
      </c>
      <c r="DA5" s="157" t="s">
        <v>756</v>
      </c>
    </row>
    <row r="6" spans="1:105" ht="12" customHeight="1" x14ac:dyDescent="0.25">
      <c r="A6" s="132" t="s">
        <v>52</v>
      </c>
      <c r="B6" s="133"/>
      <c r="C6" s="133">
        <f>IF(SER_hh_tes_in!C6=0,0,11630*1000*SER_hh_tes_in!C6/SER_hh_num_in!C6)</f>
        <v>0</v>
      </c>
      <c r="D6" s="133">
        <f>IF(SER_hh_tes_in!D6=0,0,11630*1000*SER_hh_tes_in!D6/SER_hh_num_in!D6)</f>
        <v>0</v>
      </c>
      <c r="E6" s="133">
        <f>IF(SER_hh_tes_in!E6=0,0,11630*1000*SER_hh_tes_in!E6/SER_hh_num_in!E6)</f>
        <v>0</v>
      </c>
      <c r="F6" s="133">
        <f>IF(SER_hh_tes_in!F6=0,0,11630*1000*SER_hh_tes_in!F6/SER_hh_num_in!F6)</f>
        <v>0</v>
      </c>
      <c r="G6" s="133">
        <f>IF(SER_hh_tes_in!G6=0,0,11630*1000*SER_hh_tes_in!G6/SER_hh_num_in!G6)</f>
        <v>0</v>
      </c>
      <c r="H6" s="133">
        <f>IF(SER_hh_tes_in!H6=0,0,11630*1000*SER_hh_tes_in!H6/SER_hh_num_in!H6)</f>
        <v>0</v>
      </c>
      <c r="I6" s="133">
        <f>IF(SER_hh_tes_in!I6=0,0,11630*1000*SER_hh_tes_in!I6/SER_hh_num_in!I6)</f>
        <v>0</v>
      </c>
      <c r="J6" s="133">
        <f>IF(SER_hh_tes_in!J6=0,0,11630*1000*SER_hh_tes_in!J6/SER_hh_num_in!J6)</f>
        <v>0</v>
      </c>
      <c r="K6" s="133">
        <f>IF(SER_hh_tes_in!K6=0,0,11630*1000*SER_hh_tes_in!K6/SER_hh_num_in!K6)</f>
        <v>0</v>
      </c>
      <c r="L6" s="133">
        <f>IF(SER_hh_tes_in!L6=0,0,11630*1000*SER_hh_tes_in!L6/SER_hh_num_in!L6)</f>
        <v>0</v>
      </c>
      <c r="M6" s="133">
        <f>IF(SER_hh_tes_in!M6=0,0,11630*1000*SER_hh_tes_in!M6/SER_hh_num_in!M6)</f>
        <v>0</v>
      </c>
      <c r="N6" s="133">
        <f>IF(SER_hh_tes_in!N6=0,0,11630*1000*SER_hh_tes_in!N6/SER_hh_num_in!N6)</f>
        <v>0</v>
      </c>
      <c r="O6" s="133">
        <f>IF(SER_hh_tes_in!O6=0,0,11630*1000*SER_hh_tes_in!O6/SER_hh_num_in!O6)</f>
        <v>0</v>
      </c>
      <c r="P6" s="133">
        <f>IF(SER_hh_tes_in!P6=0,0,11630*1000*SER_hh_tes_in!P6/SER_hh_num_in!P6)</f>
        <v>0</v>
      </c>
      <c r="Q6" s="133">
        <f>IF(SER_hh_tes_in!Q6=0,0,11630*1000*SER_hh_tes_in!Q6/SER_hh_num_in!Q6)</f>
        <v>0</v>
      </c>
      <c r="R6" s="133">
        <f>IF(SER_hh_tes_in!R6=0,0,11630*1000*SER_hh_tes_in!R6/SER_hh_num_in!R6)</f>
        <v>0</v>
      </c>
      <c r="S6" s="133">
        <f>IF(SER_hh_tes_in!S6=0,0,11630*1000*SER_hh_tes_in!S6/SER_hh_num_in!S6)</f>
        <v>0</v>
      </c>
      <c r="T6" s="133">
        <f>IF(SER_hh_tes_in!T6=0,0,11630*1000*SER_hh_tes_in!T6/SER_hh_num_in!T6)</f>
        <v>0</v>
      </c>
      <c r="U6" s="133">
        <f>IF(SER_hh_tes_in!U6=0,0,11630*1000*SER_hh_tes_in!U6/SER_hh_num_in!U6)</f>
        <v>0</v>
      </c>
      <c r="V6" s="133">
        <f>IF(SER_hh_tes_in!V6=0,0,11630*1000*SER_hh_tes_in!V6/SER_hh_num_in!V6)</f>
        <v>0</v>
      </c>
      <c r="W6" s="133">
        <f>IF(SER_hh_tes_in!W6=0,0,11630*1000*SER_hh_tes_in!W6/SER_hh_num_in!W6)</f>
        <v>0</v>
      </c>
      <c r="DA6" s="157" t="s">
        <v>757</v>
      </c>
    </row>
    <row r="7" spans="1:105" ht="12" customHeight="1" x14ac:dyDescent="0.25">
      <c r="A7" s="132" t="s">
        <v>168</v>
      </c>
      <c r="B7" s="133"/>
      <c r="C7" s="133">
        <f>IF(SER_hh_tes_in!C7=0,0,11630*1000*SER_hh_tes_in!C7/SER_hh_num_in!C7)</f>
        <v>37645.101147794434</v>
      </c>
      <c r="D7" s="133">
        <f>IF(SER_hh_tes_in!D7=0,0,11630*1000*SER_hh_tes_in!D7/SER_hh_num_in!D7)</f>
        <v>29834.137299281749</v>
      </c>
      <c r="E7" s="133">
        <f>IF(SER_hh_tes_in!E7=0,0,11630*1000*SER_hh_tes_in!E7/SER_hh_num_in!E7)</f>
        <v>0</v>
      </c>
      <c r="F7" s="133">
        <f>IF(SER_hh_tes_in!F7=0,0,11630*1000*SER_hh_tes_in!F7/SER_hh_num_in!F7)</f>
        <v>0</v>
      </c>
      <c r="G7" s="133">
        <f>IF(SER_hh_tes_in!G7=0,0,11630*1000*SER_hh_tes_in!G7/SER_hh_num_in!G7)</f>
        <v>0</v>
      </c>
      <c r="H7" s="133">
        <f>IF(SER_hh_tes_in!H7=0,0,11630*1000*SER_hh_tes_in!H7/SER_hh_num_in!H7)</f>
        <v>39368.048783142149</v>
      </c>
      <c r="I7" s="133">
        <f>IF(SER_hh_tes_in!I7=0,0,11630*1000*SER_hh_tes_in!I7/SER_hh_num_in!I7)</f>
        <v>26194.966788298829</v>
      </c>
      <c r="J7" s="133">
        <f>IF(SER_hh_tes_in!J7=0,0,11630*1000*SER_hh_tes_in!J7/SER_hh_num_in!J7)</f>
        <v>35195.982364382631</v>
      </c>
      <c r="K7" s="133">
        <f>IF(SER_hh_tes_in!K7=0,0,11630*1000*SER_hh_tes_in!K7/SER_hh_num_in!K7)</f>
        <v>31751.66312175247</v>
      </c>
      <c r="L7" s="133">
        <f>IF(SER_hh_tes_in!L7=0,0,11630*1000*SER_hh_tes_in!L7/SER_hh_num_in!L7)</f>
        <v>31886.877210198651</v>
      </c>
      <c r="M7" s="133">
        <f>IF(SER_hh_tes_in!M7=0,0,11630*1000*SER_hh_tes_in!M7/SER_hh_num_in!M7)</f>
        <v>27219.163031508273</v>
      </c>
      <c r="N7" s="133">
        <f>IF(SER_hh_tes_in!N7=0,0,11630*1000*SER_hh_tes_in!N7/SER_hh_num_in!N7)</f>
        <v>28047.616927925272</v>
      </c>
      <c r="O7" s="133">
        <f>IF(SER_hh_tes_in!O7=0,0,11630*1000*SER_hh_tes_in!O7/SER_hh_num_in!O7)</f>
        <v>29105.051331017588</v>
      </c>
      <c r="P7" s="133">
        <f>IF(SER_hh_tes_in!P7=0,0,11630*1000*SER_hh_tes_in!P7/SER_hh_num_in!P7)</f>
        <v>25000.430700323537</v>
      </c>
      <c r="Q7" s="133">
        <f>IF(SER_hh_tes_in!Q7=0,0,11630*1000*SER_hh_tes_in!Q7/SER_hh_num_in!Q7)</f>
        <v>23971.170712110568</v>
      </c>
      <c r="R7" s="133">
        <f>IF(SER_hh_tes_in!R7=0,0,11630*1000*SER_hh_tes_in!R7/SER_hh_num_in!R7)</f>
        <v>23828.368570890983</v>
      </c>
      <c r="S7" s="133">
        <f>IF(SER_hh_tes_in!S7=0,0,11630*1000*SER_hh_tes_in!S7/SER_hh_num_in!S7)</f>
        <v>0</v>
      </c>
      <c r="T7" s="133">
        <f>IF(SER_hh_tes_in!T7=0,0,11630*1000*SER_hh_tes_in!T7/SER_hh_num_in!T7)</f>
        <v>0</v>
      </c>
      <c r="U7" s="133">
        <f>IF(SER_hh_tes_in!U7=0,0,11630*1000*SER_hh_tes_in!U7/SER_hh_num_in!U7)</f>
        <v>0</v>
      </c>
      <c r="V7" s="133">
        <f>IF(SER_hh_tes_in!V7=0,0,11630*1000*SER_hh_tes_in!V7/SER_hh_num_in!V7)</f>
        <v>0</v>
      </c>
      <c r="W7" s="133">
        <f>IF(SER_hh_tes_in!W7=0,0,11630*1000*SER_hh_tes_in!W7/SER_hh_num_in!W7)</f>
        <v>16368.842113449888</v>
      </c>
      <c r="DA7" s="157" t="s">
        <v>758</v>
      </c>
    </row>
    <row r="8" spans="1:105" ht="12" customHeight="1" x14ac:dyDescent="0.25">
      <c r="A8" s="132" t="s">
        <v>73</v>
      </c>
      <c r="B8" s="133"/>
      <c r="C8" s="133">
        <f>IF(SER_hh_tes_in!C8=0,0,11630*1000*SER_hh_tes_in!C8/SER_hh_num_in!C8)</f>
        <v>33193.61063431848</v>
      </c>
      <c r="D8" s="133">
        <f>IF(SER_hh_tes_in!D8=0,0,11630*1000*SER_hh_tes_in!D8/SER_hh_num_in!D8)</f>
        <v>35748.701945005501</v>
      </c>
      <c r="E8" s="133">
        <f>IF(SER_hh_tes_in!E8=0,0,11630*1000*SER_hh_tes_in!E8/SER_hh_num_in!E8)</f>
        <v>38793.707710417119</v>
      </c>
      <c r="F8" s="133">
        <f>IF(SER_hh_tes_in!F8=0,0,11630*1000*SER_hh_tes_in!F8/SER_hh_num_in!F8)</f>
        <v>37247.39856151912</v>
      </c>
      <c r="G8" s="133">
        <f>IF(SER_hh_tes_in!G8=0,0,11630*1000*SER_hh_tes_in!G8/SER_hh_num_in!G8)</f>
        <v>30889.071296437422</v>
      </c>
      <c r="H8" s="133">
        <f>IF(SER_hh_tes_in!H8=0,0,11630*1000*SER_hh_tes_in!H8/SER_hh_num_in!H8)</f>
        <v>33139.611898757605</v>
      </c>
      <c r="I8" s="133">
        <f>IF(SER_hh_tes_in!I8=0,0,11630*1000*SER_hh_tes_in!I8/SER_hh_num_in!I8)</f>
        <v>35973.29655539136</v>
      </c>
      <c r="J8" s="133">
        <f>IF(SER_hh_tes_in!J8=0,0,11630*1000*SER_hh_tes_in!J8/SER_hh_num_in!J8)</f>
        <v>36711.088120452267</v>
      </c>
      <c r="K8" s="133">
        <f>IF(SER_hh_tes_in!K8=0,0,11630*1000*SER_hh_tes_in!K8/SER_hh_num_in!K8)</f>
        <v>31637.579714648571</v>
      </c>
      <c r="L8" s="133">
        <f>IF(SER_hh_tes_in!L8=0,0,11630*1000*SER_hh_tes_in!L8/SER_hh_num_in!L8)</f>
        <v>27499.86652698915</v>
      </c>
      <c r="M8" s="133">
        <f>IF(SER_hh_tes_in!M8=0,0,11630*1000*SER_hh_tes_in!M8/SER_hh_num_in!M8)</f>
        <v>27944.638461061586</v>
      </c>
      <c r="N8" s="133">
        <f>IF(SER_hh_tes_in!N8=0,0,11630*1000*SER_hh_tes_in!N8/SER_hh_num_in!N8)</f>
        <v>28070.4112352952</v>
      </c>
      <c r="O8" s="133">
        <f>IF(SER_hh_tes_in!O8=0,0,11630*1000*SER_hh_tes_in!O8/SER_hh_num_in!O8)</f>
        <v>28227.380610158911</v>
      </c>
      <c r="P8" s="133">
        <f>IF(SER_hh_tes_in!P8=0,0,11630*1000*SER_hh_tes_in!P8/SER_hh_num_in!P8)</f>
        <v>25387.308875144368</v>
      </c>
      <c r="Q8" s="133">
        <f>IF(SER_hh_tes_in!Q8=0,0,11630*1000*SER_hh_tes_in!Q8/SER_hh_num_in!Q8)</f>
        <v>25389.31839128874</v>
      </c>
      <c r="R8" s="133">
        <f>IF(SER_hh_tes_in!R8=0,0,11630*1000*SER_hh_tes_in!R8/SER_hh_num_in!R8)</f>
        <v>23228.102058096476</v>
      </c>
      <c r="S8" s="133">
        <f>IF(SER_hh_tes_in!S8=0,0,11630*1000*SER_hh_tes_in!S8/SER_hh_num_in!S8)</f>
        <v>20548.150684428656</v>
      </c>
      <c r="T8" s="133">
        <f>IF(SER_hh_tes_in!T8=0,0,11630*1000*SER_hh_tes_in!T8/SER_hh_num_in!T8)</f>
        <v>17367.575177563645</v>
      </c>
      <c r="U8" s="133">
        <f>IF(SER_hh_tes_in!U8=0,0,11630*1000*SER_hh_tes_in!U8/SER_hh_num_in!U8)</f>
        <v>16116.565172330553</v>
      </c>
      <c r="V8" s="133">
        <f>IF(SER_hh_tes_in!V8=0,0,11630*1000*SER_hh_tes_in!V8/SER_hh_num_in!V8)</f>
        <v>13720.556364638478</v>
      </c>
      <c r="W8" s="133">
        <f>IF(SER_hh_tes_in!W8=0,0,11630*1000*SER_hh_tes_in!W8/SER_hh_num_in!W8)</f>
        <v>0</v>
      </c>
      <c r="DA8" s="157" t="s">
        <v>759</v>
      </c>
    </row>
    <row r="9" spans="1:105" ht="12" customHeight="1" x14ac:dyDescent="0.25">
      <c r="A9" s="132" t="s">
        <v>78</v>
      </c>
      <c r="B9" s="133"/>
      <c r="C9" s="133">
        <f>IF(SER_hh_tes_in!C9=0,0,11630*1000*SER_hh_tes_in!C9/SER_hh_num_in!C9)</f>
        <v>31241.506520464645</v>
      </c>
      <c r="D9" s="133">
        <f>IF(SER_hh_tes_in!D9=0,0,11630*1000*SER_hh_tes_in!D9/SER_hh_num_in!D9)</f>
        <v>0</v>
      </c>
      <c r="E9" s="133">
        <f>IF(SER_hh_tes_in!E9=0,0,11630*1000*SER_hh_tes_in!E9/SER_hh_num_in!E9)</f>
        <v>0</v>
      </c>
      <c r="F9" s="133">
        <f>IF(SER_hh_tes_in!F9=0,0,11630*1000*SER_hh_tes_in!F9/SER_hh_num_in!F9)</f>
        <v>0</v>
      </c>
      <c r="G9" s="133">
        <f>IF(SER_hh_tes_in!G9=0,0,11630*1000*SER_hh_tes_in!G9/SER_hh_num_in!G9)</f>
        <v>34501.511118921822</v>
      </c>
      <c r="H9" s="133">
        <f>IF(SER_hh_tes_in!H9=0,0,11630*1000*SER_hh_tes_in!H9/SER_hh_num_in!H9)</f>
        <v>41461.422190958998</v>
      </c>
      <c r="I9" s="133">
        <f>IF(SER_hh_tes_in!I9=0,0,11630*1000*SER_hh_tes_in!I9/SER_hh_num_in!I9)</f>
        <v>30100.421746378248</v>
      </c>
      <c r="J9" s="133">
        <f>IF(SER_hh_tes_in!J9=0,0,11630*1000*SER_hh_tes_in!J9/SER_hh_num_in!J9)</f>
        <v>33172.235677298064</v>
      </c>
      <c r="K9" s="133">
        <f>IF(SER_hh_tes_in!K9=0,0,11630*1000*SER_hh_tes_in!K9/SER_hh_num_in!K9)</f>
        <v>30943.344687211731</v>
      </c>
      <c r="L9" s="133">
        <f>IF(SER_hh_tes_in!L9=0,0,11630*1000*SER_hh_tes_in!L9/SER_hh_num_in!L9)</f>
        <v>32617.536451602478</v>
      </c>
      <c r="M9" s="133">
        <f>IF(SER_hh_tes_in!M9=0,0,11630*1000*SER_hh_tes_in!M9/SER_hh_num_in!M9)</f>
        <v>27056.067044816056</v>
      </c>
      <c r="N9" s="133">
        <f>IF(SER_hh_tes_in!N9=0,0,11630*1000*SER_hh_tes_in!N9/SER_hh_num_in!N9)</f>
        <v>27051.993891311482</v>
      </c>
      <c r="O9" s="133">
        <f>IF(SER_hh_tes_in!O9=0,0,11630*1000*SER_hh_tes_in!O9/SER_hh_num_in!O9)</f>
        <v>32079.133149943424</v>
      </c>
      <c r="P9" s="133">
        <f>IF(SER_hh_tes_in!P9=0,0,11630*1000*SER_hh_tes_in!P9/SER_hh_num_in!P9)</f>
        <v>23486.638936163894</v>
      </c>
      <c r="Q9" s="133">
        <f>IF(SER_hh_tes_in!Q9=0,0,11630*1000*SER_hh_tes_in!Q9/SER_hh_num_in!Q9)</f>
        <v>24758.829396162982</v>
      </c>
      <c r="R9" s="133">
        <f>IF(SER_hh_tes_in!R9=0,0,11630*1000*SER_hh_tes_in!R9/SER_hh_num_in!R9)</f>
        <v>22896.477612049111</v>
      </c>
      <c r="S9" s="133">
        <f>IF(SER_hh_tes_in!S9=0,0,11630*1000*SER_hh_tes_in!S9/SER_hh_num_in!S9)</f>
        <v>20424.241259032366</v>
      </c>
      <c r="T9" s="133">
        <f>IF(SER_hh_tes_in!T9=0,0,11630*1000*SER_hh_tes_in!T9/SER_hh_num_in!T9)</f>
        <v>18024.852851345277</v>
      </c>
      <c r="U9" s="133">
        <f>IF(SER_hh_tes_in!U9=0,0,11630*1000*SER_hh_tes_in!U9/SER_hh_num_in!U9)</f>
        <v>13536.356029948774</v>
      </c>
      <c r="V9" s="133">
        <f>IF(SER_hh_tes_in!V9=0,0,11630*1000*SER_hh_tes_in!V9/SER_hh_num_in!V9)</f>
        <v>14225.199964472991</v>
      </c>
      <c r="W9" s="133">
        <f>IF(SER_hh_tes_in!W9=0,0,11630*1000*SER_hh_tes_in!W9/SER_hh_num_in!W9)</f>
        <v>13603.027618734295</v>
      </c>
      <c r="DA9" s="157" t="s">
        <v>760</v>
      </c>
    </row>
    <row r="10" spans="1:105" ht="12" customHeight="1" x14ac:dyDescent="0.25">
      <c r="A10" s="132" t="s">
        <v>128</v>
      </c>
      <c r="B10" s="133"/>
      <c r="C10" s="133">
        <f>IF(SER_hh_tes_in!C10=0,0,11630*1000*SER_hh_tes_in!C10/SER_hh_num_in!C10)</f>
        <v>0</v>
      </c>
      <c r="D10" s="133">
        <f>IF(SER_hh_tes_in!D10=0,0,11630*1000*SER_hh_tes_in!D10/SER_hh_num_in!D10)</f>
        <v>0</v>
      </c>
      <c r="E10" s="133">
        <f>IF(SER_hh_tes_in!E10=0,0,11630*1000*SER_hh_tes_in!E10/SER_hh_num_in!E10)</f>
        <v>46641.801272697543</v>
      </c>
      <c r="F10" s="133">
        <f>IF(SER_hh_tes_in!F10=0,0,11630*1000*SER_hh_tes_in!F10/SER_hh_num_in!F10)</f>
        <v>44730.516200372498</v>
      </c>
      <c r="G10" s="133">
        <f>IF(SER_hh_tes_in!G10=0,0,11630*1000*SER_hh_tes_in!G10/SER_hh_num_in!G10)</f>
        <v>36358.01226812668</v>
      </c>
      <c r="H10" s="133">
        <f>IF(SER_hh_tes_in!H10=0,0,11630*1000*SER_hh_tes_in!H10/SER_hh_num_in!H10)</f>
        <v>35353.27653868161</v>
      </c>
      <c r="I10" s="133">
        <f>IF(SER_hh_tes_in!I10=0,0,11630*1000*SER_hh_tes_in!I10/SER_hh_num_in!I10)</f>
        <v>29802.320455619792</v>
      </c>
      <c r="J10" s="133">
        <f>IF(SER_hh_tes_in!J10=0,0,11630*1000*SER_hh_tes_in!J10/SER_hh_num_in!J10)</f>
        <v>35222.708469121913</v>
      </c>
      <c r="K10" s="133">
        <f>IF(SER_hh_tes_in!K10=0,0,11630*1000*SER_hh_tes_in!K10/SER_hh_num_in!K10)</f>
        <v>31823.296127664631</v>
      </c>
      <c r="L10" s="133">
        <f>IF(SER_hh_tes_in!L10=0,0,11630*1000*SER_hh_tes_in!L10/SER_hh_num_in!L10)</f>
        <v>37661.063144153894</v>
      </c>
      <c r="M10" s="133">
        <f>IF(SER_hh_tes_in!M10=0,0,11630*1000*SER_hh_tes_in!M10/SER_hh_num_in!M10)</f>
        <v>26404.839671087742</v>
      </c>
      <c r="N10" s="133">
        <f>IF(SER_hh_tes_in!N10=0,0,11630*1000*SER_hh_tes_in!N10/SER_hh_num_in!N10)</f>
        <v>28474.611589900524</v>
      </c>
      <c r="O10" s="133">
        <f>IF(SER_hh_tes_in!O10=0,0,11630*1000*SER_hh_tes_in!O10/SER_hh_num_in!O10)</f>
        <v>30040.407155313769</v>
      </c>
      <c r="P10" s="133">
        <f>IF(SER_hh_tes_in!P10=0,0,11630*1000*SER_hh_tes_in!P10/SER_hh_num_in!P10)</f>
        <v>23013.080635227096</v>
      </c>
      <c r="Q10" s="133">
        <f>IF(SER_hh_tes_in!Q10=0,0,11630*1000*SER_hh_tes_in!Q10/SER_hh_num_in!Q10)</f>
        <v>25069.70302314025</v>
      </c>
      <c r="R10" s="133">
        <f>IF(SER_hh_tes_in!R10=0,0,11630*1000*SER_hh_tes_in!R10/SER_hh_num_in!R10)</f>
        <v>22071.707397452254</v>
      </c>
      <c r="S10" s="133">
        <f>IF(SER_hh_tes_in!S10=0,0,11630*1000*SER_hh_tes_in!S10/SER_hh_num_in!S10)</f>
        <v>19695.457354966351</v>
      </c>
      <c r="T10" s="133">
        <f>IF(SER_hh_tes_in!T10=0,0,11630*1000*SER_hh_tes_in!T10/SER_hh_num_in!T10)</f>
        <v>17919.800675558516</v>
      </c>
      <c r="U10" s="133">
        <f>IF(SER_hh_tes_in!U10=0,0,11630*1000*SER_hh_tes_in!U10/SER_hh_num_in!U10)</f>
        <v>16178.493395299252</v>
      </c>
      <c r="V10" s="133">
        <f>IF(SER_hh_tes_in!V10=0,0,11630*1000*SER_hh_tes_in!V10/SER_hh_num_in!V10)</f>
        <v>13867.163741100901</v>
      </c>
      <c r="W10" s="133">
        <f>IF(SER_hh_tes_in!W10=0,0,11630*1000*SER_hh_tes_in!W10/SER_hh_num_in!W10)</f>
        <v>13933.606447596188</v>
      </c>
      <c r="DA10" s="157" t="s">
        <v>761</v>
      </c>
    </row>
    <row r="11" spans="1:105" ht="12" customHeight="1" x14ac:dyDescent="0.25">
      <c r="A11" s="132" t="s">
        <v>25</v>
      </c>
      <c r="B11" s="133"/>
      <c r="C11" s="133">
        <f>IF(SER_hh_tes_in!C11=0,0,11630*1000*SER_hh_tes_in!C11/SER_hh_num_in!C11)</f>
        <v>0</v>
      </c>
      <c r="D11" s="133">
        <f>IF(SER_hh_tes_in!D11=0,0,11630*1000*SER_hh_tes_in!D11/SER_hh_num_in!D11)</f>
        <v>0</v>
      </c>
      <c r="E11" s="133">
        <f>IF(SER_hh_tes_in!E11=0,0,11630*1000*SER_hh_tes_in!E11/SER_hh_num_in!E11)</f>
        <v>57506.604107272113</v>
      </c>
      <c r="F11" s="133">
        <f>IF(SER_hh_tes_in!F11=0,0,11630*1000*SER_hh_tes_in!F11/SER_hh_num_in!F11)</f>
        <v>41629.820173545253</v>
      </c>
      <c r="G11" s="133">
        <f>IF(SER_hh_tes_in!G11=0,0,11630*1000*SER_hh_tes_in!G11/SER_hh_num_in!G11)</f>
        <v>38255.435744157927</v>
      </c>
      <c r="H11" s="133">
        <f>IF(SER_hh_tes_in!H11=0,0,11630*1000*SER_hh_tes_in!H11/SER_hh_num_in!H11)</f>
        <v>35825.090156145176</v>
      </c>
      <c r="I11" s="133">
        <f>IF(SER_hh_tes_in!I11=0,0,11630*1000*SER_hh_tes_in!I11/SER_hh_num_in!I11)</f>
        <v>32913.159131259446</v>
      </c>
      <c r="J11" s="133">
        <f>IF(SER_hh_tes_in!J11=0,0,11630*1000*SER_hh_tes_in!J11/SER_hh_num_in!J11)</f>
        <v>0</v>
      </c>
      <c r="K11" s="133">
        <f>IF(SER_hh_tes_in!K11=0,0,11630*1000*SER_hh_tes_in!K11/SER_hh_num_in!K11)</f>
        <v>32234.758855755343</v>
      </c>
      <c r="L11" s="133">
        <f>IF(SER_hh_tes_in!L11=0,0,11630*1000*SER_hh_tes_in!L11/SER_hh_num_in!L11)</f>
        <v>30363.402533062832</v>
      </c>
      <c r="M11" s="133">
        <f>IF(SER_hh_tes_in!M11=0,0,11630*1000*SER_hh_tes_in!M11/SER_hh_num_in!M11)</f>
        <v>29888.484570181958</v>
      </c>
      <c r="N11" s="133">
        <f>IF(SER_hh_tes_in!N11=0,0,11630*1000*SER_hh_tes_in!N11/SER_hh_num_in!N11)</f>
        <v>27637.768388694825</v>
      </c>
      <c r="O11" s="133">
        <f>IF(SER_hh_tes_in!O11=0,0,11630*1000*SER_hh_tes_in!O11/SER_hh_num_in!O11)</f>
        <v>27954.727292354884</v>
      </c>
      <c r="P11" s="133">
        <f>IF(SER_hh_tes_in!P11=0,0,11630*1000*SER_hh_tes_in!P11/SER_hh_num_in!P11)</f>
        <v>30067.664338698618</v>
      </c>
      <c r="Q11" s="133">
        <f>IF(SER_hh_tes_in!Q11=0,0,11630*1000*SER_hh_tes_in!Q11/SER_hh_num_in!Q11)</f>
        <v>21694.169655640642</v>
      </c>
      <c r="R11" s="133">
        <f>IF(SER_hh_tes_in!R11=0,0,11630*1000*SER_hh_tes_in!R11/SER_hh_num_in!R11)</f>
        <v>21319.925874082848</v>
      </c>
      <c r="S11" s="133">
        <f>IF(SER_hh_tes_in!S11=0,0,11630*1000*SER_hh_tes_in!S11/SER_hh_num_in!S11)</f>
        <v>21227.079418167541</v>
      </c>
      <c r="T11" s="133">
        <f>IF(SER_hh_tes_in!T11=0,0,11630*1000*SER_hh_tes_in!T11/SER_hh_num_in!T11)</f>
        <v>18867.103120619151</v>
      </c>
      <c r="U11" s="133">
        <f>IF(SER_hh_tes_in!U11=0,0,11630*1000*SER_hh_tes_in!U11/SER_hh_num_in!U11)</f>
        <v>14995.178037754793</v>
      </c>
      <c r="V11" s="133">
        <f>IF(SER_hh_tes_in!V11=0,0,11630*1000*SER_hh_tes_in!V11/SER_hh_num_in!V11)</f>
        <v>13154.964761729927</v>
      </c>
      <c r="W11" s="133">
        <f>IF(SER_hh_tes_in!W11=0,0,11630*1000*SER_hh_tes_in!W11/SER_hh_num_in!W11)</f>
        <v>0</v>
      </c>
      <c r="DA11" s="157" t="s">
        <v>762</v>
      </c>
    </row>
    <row r="12" spans="1:105" ht="12" customHeight="1" x14ac:dyDescent="0.25">
      <c r="A12" s="132" t="s">
        <v>169</v>
      </c>
      <c r="B12" s="133"/>
      <c r="C12" s="133">
        <f>IF(SER_hh_tes_in!C12=0,0,11630*1000*SER_hh_tes_in!C12/SER_hh_num_in!C12)</f>
        <v>0</v>
      </c>
      <c r="D12" s="133">
        <f>IF(SER_hh_tes_in!D12=0,0,11630*1000*SER_hh_tes_in!D12/SER_hh_num_in!D12)</f>
        <v>0</v>
      </c>
      <c r="E12" s="133">
        <f>IF(SER_hh_tes_in!E12=0,0,11630*1000*SER_hh_tes_in!E12/SER_hh_num_in!E12)</f>
        <v>56871.45336589287</v>
      </c>
      <c r="F12" s="133">
        <f>IF(SER_hh_tes_in!F12=0,0,11630*1000*SER_hh_tes_in!F12/SER_hh_num_in!F12)</f>
        <v>47168.244074678987</v>
      </c>
      <c r="G12" s="133">
        <f>IF(SER_hh_tes_in!G12=0,0,11630*1000*SER_hh_tes_in!G12/SER_hh_num_in!G12)</f>
        <v>36974.204700908653</v>
      </c>
      <c r="H12" s="133">
        <f>IF(SER_hh_tes_in!H12=0,0,11630*1000*SER_hh_tes_in!H12/SER_hh_num_in!H12)</f>
        <v>0</v>
      </c>
      <c r="I12" s="133">
        <f>IF(SER_hh_tes_in!I12=0,0,11630*1000*SER_hh_tes_in!I12/SER_hh_num_in!I12)</f>
        <v>30848.116941067172</v>
      </c>
      <c r="J12" s="133">
        <f>IF(SER_hh_tes_in!J12=0,0,11630*1000*SER_hh_tes_in!J12/SER_hh_num_in!J12)</f>
        <v>32952.448352736305</v>
      </c>
      <c r="K12" s="133">
        <f>IF(SER_hh_tes_in!K12=0,0,11630*1000*SER_hh_tes_in!K12/SER_hh_num_in!K12)</f>
        <v>31197.878880594206</v>
      </c>
      <c r="L12" s="133">
        <f>IF(SER_hh_tes_in!L12=0,0,11630*1000*SER_hh_tes_in!L12/SER_hh_num_in!L12)</f>
        <v>40425.711829920641</v>
      </c>
      <c r="M12" s="133">
        <f>IF(SER_hh_tes_in!M12=0,0,11630*1000*SER_hh_tes_in!M12/SER_hh_num_in!M12)</f>
        <v>0</v>
      </c>
      <c r="N12" s="133">
        <f>IF(SER_hh_tes_in!N12=0,0,11630*1000*SER_hh_tes_in!N12/SER_hh_num_in!N12)</f>
        <v>0</v>
      </c>
      <c r="O12" s="133">
        <f>IF(SER_hh_tes_in!O12=0,0,11630*1000*SER_hh_tes_in!O12/SER_hh_num_in!O12)</f>
        <v>0</v>
      </c>
      <c r="P12" s="133">
        <f>IF(SER_hh_tes_in!P12=0,0,11630*1000*SER_hh_tes_in!P12/SER_hh_num_in!P12)</f>
        <v>0</v>
      </c>
      <c r="Q12" s="133">
        <f>IF(SER_hh_tes_in!Q12=0,0,11630*1000*SER_hh_tes_in!Q12/SER_hh_num_in!Q12)</f>
        <v>0</v>
      </c>
      <c r="R12" s="133">
        <f>IF(SER_hh_tes_in!R12=0,0,11630*1000*SER_hh_tes_in!R12/SER_hh_num_in!R12)</f>
        <v>0</v>
      </c>
      <c r="S12" s="133">
        <f>IF(SER_hh_tes_in!S12=0,0,11630*1000*SER_hh_tes_in!S12/SER_hh_num_in!S12)</f>
        <v>20039.774212147771</v>
      </c>
      <c r="T12" s="133">
        <f>IF(SER_hh_tes_in!T12=0,0,11630*1000*SER_hh_tes_in!T12/SER_hh_num_in!T12)</f>
        <v>18715.625291569202</v>
      </c>
      <c r="U12" s="133">
        <f>IF(SER_hh_tes_in!U12=0,0,11630*1000*SER_hh_tes_in!U12/SER_hh_num_in!U12)</f>
        <v>16314.259677229529</v>
      </c>
      <c r="V12" s="133">
        <f>IF(SER_hh_tes_in!V12=0,0,11630*1000*SER_hh_tes_in!V12/SER_hh_num_in!V12)</f>
        <v>12079.807437098427</v>
      </c>
      <c r="W12" s="133">
        <f>IF(SER_hh_tes_in!W12=0,0,11630*1000*SER_hh_tes_in!W12/SER_hh_num_in!W12)</f>
        <v>16543.06972129409</v>
      </c>
      <c r="DA12" s="157" t="s">
        <v>763</v>
      </c>
    </row>
    <row r="13" spans="1:105" ht="12" customHeight="1" x14ac:dyDescent="0.25">
      <c r="A13" s="132" t="s">
        <v>77</v>
      </c>
      <c r="B13" s="133"/>
      <c r="C13" s="133">
        <f>IF(SER_hh_tes_in!C13=0,0,11630*1000*SER_hh_tes_in!C13/SER_hh_num_in!C13)</f>
        <v>22121.742495323069</v>
      </c>
      <c r="D13" s="133">
        <f>IF(SER_hh_tes_in!D13=0,0,11630*1000*SER_hh_tes_in!D13/SER_hh_num_in!D13)</f>
        <v>34503.457306332268</v>
      </c>
      <c r="E13" s="133">
        <f>IF(SER_hh_tes_in!E13=0,0,11630*1000*SER_hh_tes_in!E13/SER_hh_num_in!E13)</f>
        <v>48177.13008687886</v>
      </c>
      <c r="F13" s="133">
        <f>IF(SER_hh_tes_in!F13=0,0,11630*1000*SER_hh_tes_in!F13/SER_hh_num_in!F13)</f>
        <v>39820.530508384545</v>
      </c>
      <c r="G13" s="133">
        <f>IF(SER_hh_tes_in!G13=0,0,11630*1000*SER_hh_tes_in!G13/SER_hh_num_in!G13)</f>
        <v>34993.012328892321</v>
      </c>
      <c r="H13" s="133">
        <f>IF(SER_hh_tes_in!H13=0,0,11630*1000*SER_hh_tes_in!H13/SER_hh_num_in!H13)</f>
        <v>34650.475178580331</v>
      </c>
      <c r="I13" s="133">
        <f>IF(SER_hh_tes_in!I13=0,0,11630*1000*SER_hh_tes_in!I13/SER_hh_num_in!I13)</f>
        <v>32425.504474493748</v>
      </c>
      <c r="J13" s="133">
        <f>IF(SER_hh_tes_in!J13=0,0,11630*1000*SER_hh_tes_in!J13/SER_hh_num_in!J13)</f>
        <v>31984.860624961482</v>
      </c>
      <c r="K13" s="133">
        <f>IF(SER_hh_tes_in!K13=0,0,11630*1000*SER_hh_tes_in!K13/SER_hh_num_in!K13)</f>
        <v>31929.374592568271</v>
      </c>
      <c r="L13" s="133">
        <f>IF(SER_hh_tes_in!L13=0,0,11630*1000*SER_hh_tes_in!L13/SER_hh_num_in!L13)</f>
        <v>32882.02742921553</v>
      </c>
      <c r="M13" s="133">
        <f>IF(SER_hh_tes_in!M13=0,0,11630*1000*SER_hh_tes_in!M13/SER_hh_num_in!M13)</f>
        <v>29758.754883800269</v>
      </c>
      <c r="N13" s="133">
        <f>IF(SER_hh_tes_in!N13=0,0,11630*1000*SER_hh_tes_in!N13/SER_hh_num_in!N13)</f>
        <v>28711.964376346008</v>
      </c>
      <c r="O13" s="133">
        <f>IF(SER_hh_tes_in!O13=0,0,11630*1000*SER_hh_tes_in!O13/SER_hh_num_in!O13)</f>
        <v>27571.465884283116</v>
      </c>
      <c r="P13" s="133">
        <f>IF(SER_hh_tes_in!P13=0,0,11630*1000*SER_hh_tes_in!P13/SER_hh_num_in!P13)</f>
        <v>25647.32957603463</v>
      </c>
      <c r="Q13" s="133">
        <f>IF(SER_hh_tes_in!Q13=0,0,11630*1000*SER_hh_tes_in!Q13/SER_hh_num_in!Q13)</f>
        <v>24320.006720121306</v>
      </c>
      <c r="R13" s="133">
        <f>IF(SER_hh_tes_in!R13=0,0,11630*1000*SER_hh_tes_in!R13/SER_hh_num_in!R13)</f>
        <v>22696.403096983595</v>
      </c>
      <c r="S13" s="133">
        <f>IF(SER_hh_tes_in!S13=0,0,11630*1000*SER_hh_tes_in!S13/SER_hh_num_in!S13)</f>
        <v>20522.748257261745</v>
      </c>
      <c r="T13" s="133">
        <f>IF(SER_hh_tes_in!T13=0,0,11630*1000*SER_hh_tes_in!T13/SER_hh_num_in!T13)</f>
        <v>17424.155696579408</v>
      </c>
      <c r="U13" s="133">
        <f>IF(SER_hh_tes_in!U13=0,0,11630*1000*SER_hh_tes_in!U13/SER_hh_num_in!U13)</f>
        <v>15756.581159549343</v>
      </c>
      <c r="V13" s="133">
        <f>IF(SER_hh_tes_in!V13=0,0,11630*1000*SER_hh_tes_in!V13/SER_hh_num_in!V13)</f>
        <v>13864.899332711087</v>
      </c>
      <c r="W13" s="133">
        <f>IF(SER_hh_tes_in!W13=0,0,11630*1000*SER_hh_tes_in!W13/SER_hh_num_in!W13)</f>
        <v>0</v>
      </c>
      <c r="DA13" s="157" t="s">
        <v>764</v>
      </c>
    </row>
    <row r="14" spans="1:105" ht="12" customHeight="1" x14ac:dyDescent="0.25">
      <c r="A14" s="60" t="s">
        <v>76</v>
      </c>
      <c r="B14" s="65"/>
      <c r="C14" s="65">
        <f>IF(SER_hh_tes_in!C14=0,0,11630*1000*SER_hh_tes_in!C14/SER_hh_num_in!C14)</f>
        <v>0</v>
      </c>
      <c r="D14" s="65">
        <f>IF(SER_hh_tes_in!D14=0,0,11630*1000*SER_hh_tes_in!D14/SER_hh_num_in!D14)</f>
        <v>42492.810969256097</v>
      </c>
      <c r="E14" s="65">
        <f>IF(SER_hh_tes_in!E14=0,0,11630*1000*SER_hh_tes_in!E14/SER_hh_num_in!E14)</f>
        <v>50456.747188222631</v>
      </c>
      <c r="F14" s="65">
        <f>IF(SER_hh_tes_in!F14=0,0,11630*1000*SER_hh_tes_in!F14/SER_hh_num_in!F14)</f>
        <v>41873.85115259391</v>
      </c>
      <c r="G14" s="65">
        <f>IF(SER_hh_tes_in!G14=0,0,11630*1000*SER_hh_tes_in!G14/SER_hh_num_in!G14)</f>
        <v>0</v>
      </c>
      <c r="H14" s="65">
        <f>IF(SER_hh_tes_in!H14=0,0,11630*1000*SER_hh_tes_in!H14/SER_hh_num_in!H14)</f>
        <v>0</v>
      </c>
      <c r="I14" s="65">
        <f>IF(SER_hh_tes_in!I14=0,0,11630*1000*SER_hh_tes_in!I14/SER_hh_num_in!I14)</f>
        <v>0</v>
      </c>
      <c r="J14" s="65">
        <f>IF(SER_hh_tes_in!J14=0,0,11630*1000*SER_hh_tes_in!J14/SER_hh_num_in!J14)</f>
        <v>0</v>
      </c>
      <c r="K14" s="65">
        <f>IF(SER_hh_tes_in!K14=0,0,11630*1000*SER_hh_tes_in!K14/SER_hh_num_in!K14)</f>
        <v>33557.702622218618</v>
      </c>
      <c r="L14" s="65">
        <f>IF(SER_hh_tes_in!L14=0,0,11630*1000*SER_hh_tes_in!L14/SER_hh_num_in!L14)</f>
        <v>38699.099615286374</v>
      </c>
      <c r="M14" s="65">
        <f>IF(SER_hh_tes_in!M14=0,0,11630*1000*SER_hh_tes_in!M14/SER_hh_num_in!M14)</f>
        <v>0</v>
      </c>
      <c r="N14" s="65">
        <f>IF(SER_hh_tes_in!N14=0,0,11630*1000*SER_hh_tes_in!N14/SER_hh_num_in!N14)</f>
        <v>28791.789926316891</v>
      </c>
      <c r="O14" s="65">
        <f>IF(SER_hh_tes_in!O14=0,0,11630*1000*SER_hh_tes_in!O14/SER_hh_num_in!O14)</f>
        <v>33163.48750688626</v>
      </c>
      <c r="P14" s="65">
        <f>IF(SER_hh_tes_in!P14=0,0,11630*1000*SER_hh_tes_in!P14/SER_hh_num_in!P14)</f>
        <v>0</v>
      </c>
      <c r="Q14" s="65">
        <f>IF(SER_hh_tes_in!Q14=0,0,11630*1000*SER_hh_tes_in!Q14/SER_hh_num_in!Q14)</f>
        <v>28388.457300152084</v>
      </c>
      <c r="R14" s="65">
        <f>IF(SER_hh_tes_in!R14=0,0,11630*1000*SER_hh_tes_in!R14/SER_hh_num_in!R14)</f>
        <v>30231.906572977496</v>
      </c>
      <c r="S14" s="65">
        <f>IF(SER_hh_tes_in!S14=0,0,11630*1000*SER_hh_tes_in!S14/SER_hh_num_in!S14)</f>
        <v>19258.232223466784</v>
      </c>
      <c r="T14" s="65">
        <f>IF(SER_hh_tes_in!T14=0,0,11630*1000*SER_hh_tes_in!T14/SER_hh_num_in!T14)</f>
        <v>14003.728108366899</v>
      </c>
      <c r="U14" s="65">
        <f>IF(SER_hh_tes_in!U14=0,0,11630*1000*SER_hh_tes_in!U14/SER_hh_num_in!U14)</f>
        <v>15848.703113015054</v>
      </c>
      <c r="V14" s="65">
        <f>IF(SER_hh_tes_in!V14=0,0,11630*1000*SER_hh_tes_in!V14/SER_hh_num_in!V14)</f>
        <v>14392.624056475808</v>
      </c>
      <c r="W14" s="65">
        <f>IF(SER_hh_tes_in!W14=0,0,11630*1000*SER_hh_tes_in!W14/SER_hh_num_in!W14)</f>
        <v>0</v>
      </c>
      <c r="DA14" s="109" t="s">
        <v>765</v>
      </c>
    </row>
    <row r="15" spans="1:105" ht="12" customHeight="1" x14ac:dyDescent="0.25">
      <c r="A15" s="134" t="s">
        <v>80</v>
      </c>
      <c r="B15" s="135"/>
      <c r="C15" s="135">
        <f>IF(SER_hh_tes_in!C15=0,0,11630*1000*SER_hh_tes_in!C15/SER_hh_num_in!C15)</f>
        <v>629.86477078999485</v>
      </c>
      <c r="D15" s="135">
        <f>IF(SER_hh_tes_in!D15=0,0,11630*1000*SER_hh_tes_in!D15/SER_hh_num_in!D15)</f>
        <v>571.65473966042612</v>
      </c>
      <c r="E15" s="135">
        <f>IF(SER_hh_tes_in!E15=0,0,11630*1000*SER_hh_tes_in!E15/SER_hh_num_in!E15)</f>
        <v>296.49478060620169</v>
      </c>
      <c r="F15" s="135">
        <f>IF(SER_hh_tes_in!F15=0,0,11630*1000*SER_hh_tes_in!F15/SER_hh_num_in!F15)</f>
        <v>278.38207925409546</v>
      </c>
      <c r="G15" s="135">
        <f>IF(SER_hh_tes_in!G15=0,0,11630*1000*SER_hh_tes_in!G15/SER_hh_num_in!G15)</f>
        <v>355.53718198191109</v>
      </c>
      <c r="H15" s="135">
        <f>IF(SER_hh_tes_in!H15=0,0,11630*1000*SER_hh_tes_in!H15/SER_hh_num_in!H15)</f>
        <v>699.66203106793409</v>
      </c>
      <c r="I15" s="135">
        <f>IF(SER_hh_tes_in!I15=0,0,11630*1000*SER_hh_tes_in!I15/SER_hh_num_in!I15)</f>
        <v>453.57958156303556</v>
      </c>
      <c r="J15" s="135">
        <f>IF(SER_hh_tes_in!J15=0,0,11630*1000*SER_hh_tes_in!J15/SER_hh_num_in!J15)</f>
        <v>529.77789393025478</v>
      </c>
      <c r="K15" s="135">
        <f>IF(SER_hh_tes_in!K15=0,0,11630*1000*SER_hh_tes_in!K15/SER_hh_num_in!K15)</f>
        <v>491.63558625235561</v>
      </c>
      <c r="L15" s="135">
        <f>IF(SER_hh_tes_in!L15=0,0,11630*1000*SER_hh_tes_in!L15/SER_hh_num_in!L15)</f>
        <v>461.74422090848344</v>
      </c>
      <c r="M15" s="135">
        <f>IF(SER_hh_tes_in!M15=0,0,11630*1000*SER_hh_tes_in!M15/SER_hh_num_in!M15)</f>
        <v>448.68396528809524</v>
      </c>
      <c r="N15" s="135">
        <f>IF(SER_hh_tes_in!N15=0,0,11630*1000*SER_hh_tes_in!N15/SER_hh_num_in!N15)</f>
        <v>451.12638882609474</v>
      </c>
      <c r="O15" s="135">
        <f>IF(SER_hh_tes_in!O15=0,0,11630*1000*SER_hh_tes_in!O15/SER_hh_num_in!O15)</f>
        <v>500.31594195410196</v>
      </c>
      <c r="P15" s="135">
        <f>IF(SER_hh_tes_in!P15=0,0,11630*1000*SER_hh_tes_in!P15/SER_hh_num_in!P15)</f>
        <v>375.89692253638736</v>
      </c>
      <c r="Q15" s="135">
        <f>IF(SER_hh_tes_in!Q15=0,0,11630*1000*SER_hh_tes_in!Q15/SER_hh_num_in!Q15)</f>
        <v>370.57277769611301</v>
      </c>
      <c r="R15" s="135">
        <f>IF(SER_hh_tes_in!R15=0,0,11630*1000*SER_hh_tes_in!R15/SER_hh_num_in!R15)</f>
        <v>330.81401358660901</v>
      </c>
      <c r="S15" s="135">
        <f>IF(SER_hh_tes_in!S15=0,0,11630*1000*SER_hh_tes_in!S15/SER_hh_num_in!S15)</f>
        <v>224.08192584485158</v>
      </c>
      <c r="T15" s="135">
        <f>IF(SER_hh_tes_in!T15=0,0,11630*1000*SER_hh_tes_in!T15/SER_hh_num_in!T15)</f>
        <v>199.8271462577739</v>
      </c>
      <c r="U15" s="135">
        <f>IF(SER_hh_tes_in!U15=0,0,11630*1000*SER_hh_tes_in!U15/SER_hh_num_in!U15)</f>
        <v>126.45355183534788</v>
      </c>
      <c r="V15" s="135">
        <f>IF(SER_hh_tes_in!V15=0,0,11630*1000*SER_hh_tes_in!V15/SER_hh_num_in!V15)</f>
        <v>195.10750982352047</v>
      </c>
      <c r="W15" s="135">
        <f>IF(SER_hh_tes_in!W15=0,0,11630*1000*SER_hh_tes_in!W15/SER_hh_num_in!W15)</f>
        <v>194.47061339703609</v>
      </c>
      <c r="DA15" s="158" t="s">
        <v>766</v>
      </c>
    </row>
    <row r="16" spans="1:105" ht="12.95" customHeight="1" x14ac:dyDescent="0.25">
      <c r="A16" s="130" t="s">
        <v>74</v>
      </c>
      <c r="B16" s="131"/>
      <c r="C16" s="131">
        <f>IF(SER_hh_tes_in!C16=0,0,11630*1000*SER_hh_tes_in!C16/SER_hh_num_in!C16)</f>
        <v>25212.443423456622</v>
      </c>
      <c r="D16" s="131">
        <f>IF(SER_hh_tes_in!D16=0,0,11630*1000*SER_hh_tes_in!D16/SER_hh_num_in!D16)</f>
        <v>25147.726847299833</v>
      </c>
      <c r="E16" s="131">
        <f>IF(SER_hh_tes_in!E16=0,0,11630*1000*SER_hh_tes_in!E16/SER_hh_num_in!E16)</f>
        <v>30236.936492396726</v>
      </c>
      <c r="F16" s="131">
        <f>IF(SER_hh_tes_in!F16=0,0,11630*1000*SER_hh_tes_in!F16/SER_hh_num_in!F16)</f>
        <v>24523.603289483057</v>
      </c>
      <c r="G16" s="131">
        <f>IF(SER_hh_tes_in!G16=0,0,11630*1000*SER_hh_tes_in!G16/SER_hh_num_in!G16)</f>
        <v>24546.131836251996</v>
      </c>
      <c r="H16" s="131">
        <f>IF(SER_hh_tes_in!H16=0,0,11630*1000*SER_hh_tes_in!H16/SER_hh_num_in!H16)</f>
        <v>26995.01920766832</v>
      </c>
      <c r="I16" s="131">
        <f>IF(SER_hh_tes_in!I16=0,0,11630*1000*SER_hh_tes_in!I16/SER_hh_num_in!I16)</f>
        <v>24448.849597541808</v>
      </c>
      <c r="J16" s="131">
        <f>IF(SER_hh_tes_in!J16=0,0,11630*1000*SER_hh_tes_in!J16/SER_hh_num_in!J16)</f>
        <v>24281.322389572048</v>
      </c>
      <c r="K16" s="131">
        <f>IF(SER_hh_tes_in!K16=0,0,11630*1000*SER_hh_tes_in!K16/SER_hh_num_in!K16)</f>
        <v>23717.872671859073</v>
      </c>
      <c r="L16" s="131">
        <f>IF(SER_hh_tes_in!L16=0,0,11630*1000*SER_hh_tes_in!L16/SER_hh_num_in!L16)</f>
        <v>25462.021924912984</v>
      </c>
      <c r="M16" s="131">
        <f>IF(SER_hh_tes_in!M16=0,0,11630*1000*SER_hh_tes_in!M16/SER_hh_num_in!M16)</f>
        <v>23059.747399398173</v>
      </c>
      <c r="N16" s="131">
        <f>IF(SER_hh_tes_in!N16=0,0,11630*1000*SER_hh_tes_in!N16/SER_hh_num_in!N16)</f>
        <v>23016.857903971068</v>
      </c>
      <c r="O16" s="131">
        <f>IF(SER_hh_tes_in!O16=0,0,11630*1000*SER_hh_tes_in!O16/SER_hh_num_in!O16)</f>
        <v>23585.809797350357</v>
      </c>
      <c r="P16" s="131">
        <f>IF(SER_hh_tes_in!P16=0,0,11630*1000*SER_hh_tes_in!P16/SER_hh_num_in!P16)</f>
        <v>21871.025928486692</v>
      </c>
      <c r="Q16" s="131">
        <f>IF(SER_hh_tes_in!Q16=0,0,11630*1000*SER_hh_tes_in!Q16/SER_hh_num_in!Q16)</f>
        <v>24201.631133335577</v>
      </c>
      <c r="R16" s="131">
        <f>IF(SER_hh_tes_in!R16=0,0,11630*1000*SER_hh_tes_in!R16/SER_hh_num_in!R16)</f>
        <v>21489.820614915589</v>
      </c>
      <c r="S16" s="131">
        <f>IF(SER_hh_tes_in!S16=0,0,11630*1000*SER_hh_tes_in!S16/SER_hh_num_in!S16)</f>
        <v>20714.836515407966</v>
      </c>
      <c r="T16" s="131">
        <f>IF(SER_hh_tes_in!T16=0,0,11630*1000*SER_hh_tes_in!T16/SER_hh_num_in!T16)</f>
        <v>24650.136519753494</v>
      </c>
      <c r="U16" s="131">
        <f>IF(SER_hh_tes_in!U16=0,0,11630*1000*SER_hh_tes_in!U16/SER_hh_num_in!U16)</f>
        <v>22816.021561673009</v>
      </c>
      <c r="V16" s="131">
        <f>IF(SER_hh_tes_in!V16=0,0,11630*1000*SER_hh_tes_in!V16/SER_hh_num_in!V16)</f>
        <v>19698.850702440086</v>
      </c>
      <c r="W16" s="131">
        <f>IF(SER_hh_tes_in!W16=0,0,11630*1000*SER_hh_tes_in!W16/SER_hh_num_in!W16)</f>
        <v>17302.518335518795</v>
      </c>
      <c r="DA16" s="156" t="s">
        <v>767</v>
      </c>
    </row>
    <row r="17" spans="1:105" ht="12.95" customHeight="1" x14ac:dyDescent="0.25">
      <c r="A17" s="132" t="s">
        <v>73</v>
      </c>
      <c r="B17" s="133"/>
      <c r="C17" s="133">
        <f>IF(SER_hh_tes_in!C17=0,0,11630*1000*SER_hh_tes_in!C17/SER_hh_num_in!C17)</f>
        <v>25213.511929696717</v>
      </c>
      <c r="D17" s="133">
        <f>IF(SER_hh_tes_in!D17=0,0,11630*1000*SER_hh_tes_in!D17/SER_hh_num_in!D17)</f>
        <v>25152.149432638911</v>
      </c>
      <c r="E17" s="133">
        <f>IF(SER_hh_tes_in!E17=0,0,11630*1000*SER_hh_tes_in!E17/SER_hh_num_in!E17)</f>
        <v>30232.104047620283</v>
      </c>
      <c r="F17" s="133">
        <f>IF(SER_hh_tes_in!F17=0,0,11630*1000*SER_hh_tes_in!F17/SER_hh_num_in!F17)</f>
        <v>24690.051260609252</v>
      </c>
      <c r="G17" s="133">
        <f>IF(SER_hh_tes_in!G17=0,0,11630*1000*SER_hh_tes_in!G17/SER_hh_num_in!G17)</f>
        <v>24724.690981848216</v>
      </c>
      <c r="H17" s="133">
        <f>IF(SER_hh_tes_in!H17=0,0,11630*1000*SER_hh_tes_in!H17/SER_hh_num_in!H17)</f>
        <v>27091.605259331307</v>
      </c>
      <c r="I17" s="133">
        <f>IF(SER_hh_tes_in!I17=0,0,11630*1000*SER_hh_tes_in!I17/SER_hh_num_in!I17)</f>
        <v>24811.558760440628</v>
      </c>
      <c r="J17" s="133">
        <f>IF(SER_hh_tes_in!J17=0,0,11630*1000*SER_hh_tes_in!J17/SER_hh_num_in!J17)</f>
        <v>24560.494332158876</v>
      </c>
      <c r="K17" s="133">
        <f>IF(SER_hh_tes_in!K17=0,0,11630*1000*SER_hh_tes_in!K17/SER_hh_num_in!K17)</f>
        <v>23878.846382603595</v>
      </c>
      <c r="L17" s="133">
        <f>IF(SER_hh_tes_in!L17=0,0,11630*1000*SER_hh_tes_in!L17/SER_hh_num_in!L17)</f>
        <v>25636.790457876392</v>
      </c>
      <c r="M17" s="133">
        <f>IF(SER_hh_tes_in!M17=0,0,11630*1000*SER_hh_tes_in!M17/SER_hh_num_in!M17)</f>
        <v>23125.589793061943</v>
      </c>
      <c r="N17" s="133">
        <f>IF(SER_hh_tes_in!N17=0,0,11630*1000*SER_hh_tes_in!N17/SER_hh_num_in!N17)</f>
        <v>23055.40399007536</v>
      </c>
      <c r="O17" s="133">
        <f>IF(SER_hh_tes_in!O17=0,0,11630*1000*SER_hh_tes_in!O17/SER_hh_num_in!O17)</f>
        <v>23649.649679500217</v>
      </c>
      <c r="P17" s="133">
        <f>IF(SER_hh_tes_in!P17=0,0,11630*1000*SER_hh_tes_in!P17/SER_hh_num_in!P17)</f>
        <v>22231.639315248012</v>
      </c>
      <c r="Q17" s="133">
        <f>IF(SER_hh_tes_in!Q17=0,0,11630*1000*SER_hh_tes_in!Q17/SER_hh_num_in!Q17)</f>
        <v>24720.868506669136</v>
      </c>
      <c r="R17" s="133">
        <f>IF(SER_hh_tes_in!R17=0,0,11630*1000*SER_hh_tes_in!R17/SER_hh_num_in!R17)</f>
        <v>22319.453869579585</v>
      </c>
      <c r="S17" s="133">
        <f>IF(SER_hh_tes_in!S17=0,0,11630*1000*SER_hh_tes_in!S17/SER_hh_num_in!S17)</f>
        <v>21421.727006522451</v>
      </c>
      <c r="T17" s="133">
        <f>IF(SER_hh_tes_in!T17=0,0,11630*1000*SER_hh_tes_in!T17/SER_hh_num_in!T17)</f>
        <v>25650.33983735479</v>
      </c>
      <c r="U17" s="133">
        <f>IF(SER_hh_tes_in!U17=0,0,11630*1000*SER_hh_tes_in!U17/SER_hh_num_in!U17)</f>
        <v>23563.810629954573</v>
      </c>
      <c r="V17" s="133">
        <f>IF(SER_hh_tes_in!V17=0,0,11630*1000*SER_hh_tes_in!V17/SER_hh_num_in!V17)</f>
        <v>16524.600986718233</v>
      </c>
      <c r="W17" s="133">
        <f>IF(SER_hh_tes_in!W17=0,0,11630*1000*SER_hh_tes_in!W17/SER_hh_num_in!W17)</f>
        <v>14466.967805361544</v>
      </c>
      <c r="DA17" s="157" t="s">
        <v>768</v>
      </c>
    </row>
    <row r="18" spans="1:105" ht="12" customHeight="1" x14ac:dyDescent="0.25">
      <c r="A18" s="132" t="s">
        <v>72</v>
      </c>
      <c r="B18" s="133"/>
      <c r="C18" s="133">
        <f>IF(SER_hh_tes_in!C18=0,0,11630*1000*SER_hh_tes_in!C18/SER_hh_num_in!C18)</f>
        <v>25212.44306230509</v>
      </c>
      <c r="D18" s="133">
        <f>IF(SER_hh_tes_in!D18=0,0,11630*1000*SER_hh_tes_in!D18/SER_hh_num_in!D18)</f>
        <v>25147.725241514021</v>
      </c>
      <c r="E18" s="133">
        <f>IF(SER_hh_tes_in!E18=0,0,11630*1000*SER_hh_tes_in!E18/SER_hh_num_in!E18)</f>
        <v>30236.937701916097</v>
      </c>
      <c r="F18" s="133">
        <f>IF(SER_hh_tes_in!F18=0,0,11630*1000*SER_hh_tes_in!F18/SER_hh_num_in!F18)</f>
        <v>24523.4091686828</v>
      </c>
      <c r="G18" s="133">
        <f>IF(SER_hh_tes_in!G18=0,0,11630*1000*SER_hh_tes_in!G18/SER_hh_num_in!G18)</f>
        <v>24545.982567993469</v>
      </c>
      <c r="H18" s="133">
        <f>IF(SER_hh_tes_in!H18=0,0,11630*1000*SER_hh_tes_in!H18/SER_hh_num_in!H18)</f>
        <v>26994.983248201104</v>
      </c>
      <c r="I18" s="133">
        <f>IF(SER_hh_tes_in!I18=0,0,11630*1000*SER_hh_tes_in!I18/SER_hh_num_in!I18)</f>
        <v>24448.190336814219</v>
      </c>
      <c r="J18" s="133">
        <f>IF(SER_hh_tes_in!J18=0,0,11630*1000*SER_hh_tes_in!J18/SER_hh_num_in!J18)</f>
        <v>24280.967228343445</v>
      </c>
      <c r="K18" s="133">
        <f>IF(SER_hh_tes_in!K18=0,0,11630*1000*SER_hh_tes_in!K18/SER_hh_num_in!K18)</f>
        <v>23717.573401250993</v>
      </c>
      <c r="L18" s="133">
        <f>IF(SER_hh_tes_in!L18=0,0,11630*1000*SER_hh_tes_in!L18/SER_hh_num_in!L18)</f>
        <v>25461.720923478064</v>
      </c>
      <c r="M18" s="133">
        <f>IF(SER_hh_tes_in!M18=0,0,11630*1000*SER_hh_tes_in!M18/SER_hh_num_in!M18)</f>
        <v>23059.614271129605</v>
      </c>
      <c r="N18" s="133">
        <f>IF(SER_hh_tes_in!N18=0,0,11630*1000*SER_hh_tes_in!N18/SER_hh_num_in!N18)</f>
        <v>23016.792305410581</v>
      </c>
      <c r="O18" s="133">
        <f>IF(SER_hh_tes_in!O18=0,0,11630*1000*SER_hh_tes_in!O18/SER_hh_num_in!O18)</f>
        <v>23585.647422122216</v>
      </c>
      <c r="P18" s="133">
        <f>IF(SER_hh_tes_in!P18=0,0,11630*1000*SER_hh_tes_in!P18/SER_hh_num_in!P18)</f>
        <v>21868.771951825911</v>
      </c>
      <c r="Q18" s="133">
        <f>IF(SER_hh_tes_in!Q18=0,0,11630*1000*SER_hh_tes_in!Q18/SER_hh_num_in!Q18)</f>
        <v>24199.119893853189</v>
      </c>
      <c r="R18" s="133">
        <f>IF(SER_hh_tes_in!R18=0,0,11630*1000*SER_hh_tes_in!R18/SER_hh_num_in!R18)</f>
        <v>21482.250165428683</v>
      </c>
      <c r="S18" s="133">
        <f>IF(SER_hh_tes_in!S18=0,0,11630*1000*SER_hh_tes_in!S18/SER_hh_num_in!S18)</f>
        <v>20711.463662254904</v>
      </c>
      <c r="T18" s="133">
        <f>IF(SER_hh_tes_in!T18=0,0,11630*1000*SER_hh_tes_in!T18/SER_hh_num_in!T18)</f>
        <v>24635.681577058138</v>
      </c>
      <c r="U18" s="133">
        <f>IF(SER_hh_tes_in!U18=0,0,11630*1000*SER_hh_tes_in!U18/SER_hh_num_in!U18)</f>
        <v>22809.754193351149</v>
      </c>
      <c r="V18" s="133">
        <f>IF(SER_hh_tes_in!V18=0,0,11630*1000*SER_hh_tes_in!V18/SER_hh_num_in!V18)</f>
        <v>19723.663530014914</v>
      </c>
      <c r="W18" s="133">
        <f>IF(SER_hh_tes_in!W18=0,0,11630*1000*SER_hh_tes_in!W18/SER_hh_num_in!W18)</f>
        <v>17317.372643140465</v>
      </c>
      <c r="DA18" s="157" t="s">
        <v>769</v>
      </c>
    </row>
    <row r="19" spans="1:105" ht="12.95" customHeight="1" x14ac:dyDescent="0.25">
      <c r="A19" s="130" t="s">
        <v>35</v>
      </c>
      <c r="B19" s="131"/>
      <c r="C19" s="131">
        <f>IF(SER_hh_tes_in!C19=0,0,11630*1000*SER_hh_tes_in!C19/SER_hh_num_in!C19)</f>
        <v>6868.7253225375043</v>
      </c>
      <c r="D19" s="131">
        <f>IF(SER_hh_tes_in!D19=0,0,11630*1000*SER_hh_tes_in!D19/SER_hh_num_in!D19)</f>
        <v>6836.1317117615481</v>
      </c>
      <c r="E19" s="131">
        <f>IF(SER_hh_tes_in!E19=0,0,11630*1000*SER_hh_tes_in!E19/SER_hh_num_in!E19)</f>
        <v>8959.5210389721451</v>
      </c>
      <c r="F19" s="131">
        <f>IF(SER_hh_tes_in!F19=0,0,11630*1000*SER_hh_tes_in!F19/SER_hh_num_in!F19)</f>
        <v>7126.3073081138764</v>
      </c>
      <c r="G19" s="131">
        <f>IF(SER_hh_tes_in!G19=0,0,11630*1000*SER_hh_tes_in!G19/SER_hh_num_in!G19)</f>
        <v>6865.7904219659104</v>
      </c>
      <c r="H19" s="131">
        <f>IF(SER_hh_tes_in!H19=0,0,11630*1000*SER_hh_tes_in!H19/SER_hh_num_in!H19)</f>
        <v>6979.3142094825789</v>
      </c>
      <c r="I19" s="131">
        <f>IF(SER_hh_tes_in!I19=0,0,11630*1000*SER_hh_tes_in!I19/SER_hh_num_in!I19)</f>
        <v>6862.1431159724889</v>
      </c>
      <c r="J19" s="131">
        <f>IF(SER_hh_tes_in!J19=0,0,11630*1000*SER_hh_tes_in!J19/SER_hh_num_in!J19)</f>
        <v>6935.9654987478007</v>
      </c>
      <c r="K19" s="131">
        <f>IF(SER_hh_tes_in!K19=0,0,11630*1000*SER_hh_tes_in!K19/SER_hh_num_in!K19)</f>
        <v>7034.0755868664082</v>
      </c>
      <c r="L19" s="131">
        <f>IF(SER_hh_tes_in!L19=0,0,11630*1000*SER_hh_tes_in!L19/SER_hh_num_in!L19)</f>
        <v>6882.0011816173592</v>
      </c>
      <c r="M19" s="131">
        <f>IF(SER_hh_tes_in!M19=0,0,11630*1000*SER_hh_tes_in!M19/SER_hh_num_in!M19)</f>
        <v>6764.0802937998578</v>
      </c>
      <c r="N19" s="131">
        <f>IF(SER_hh_tes_in!N19=0,0,11630*1000*SER_hh_tes_in!N19/SER_hh_num_in!N19)</f>
        <v>6740.9151468597083</v>
      </c>
      <c r="O19" s="131">
        <f>IF(SER_hh_tes_in!O19=0,0,11630*1000*SER_hh_tes_in!O19/SER_hh_num_in!O19)</f>
        <v>6800.3403555647292</v>
      </c>
      <c r="P19" s="131">
        <f>IF(SER_hh_tes_in!P19=0,0,11630*1000*SER_hh_tes_in!P19/SER_hh_num_in!P19)</f>
        <v>6934.7905397337381</v>
      </c>
      <c r="Q19" s="131">
        <f>IF(SER_hh_tes_in!Q19=0,0,11630*1000*SER_hh_tes_in!Q19/SER_hh_num_in!Q19)</f>
        <v>6786.7715283547041</v>
      </c>
      <c r="R19" s="131">
        <f>IF(SER_hh_tes_in!R19=0,0,11630*1000*SER_hh_tes_in!R19/SER_hh_num_in!R19)</f>
        <v>6492.7360797460269</v>
      </c>
      <c r="S19" s="131">
        <f>IF(SER_hh_tes_in!S19=0,0,11630*1000*SER_hh_tes_in!S19/SER_hh_num_in!S19)</f>
        <v>6156.8144929698628</v>
      </c>
      <c r="T19" s="131">
        <f>IF(SER_hh_tes_in!T19=0,0,11630*1000*SER_hh_tes_in!T19/SER_hh_num_in!T19)</f>
        <v>6994.0310381640165</v>
      </c>
      <c r="U19" s="131">
        <f>IF(SER_hh_tes_in!U19=0,0,11630*1000*SER_hh_tes_in!U19/SER_hh_num_in!U19)</f>
        <v>6409.401897918845</v>
      </c>
      <c r="V19" s="131">
        <f>IF(SER_hh_tes_in!V19=0,0,11630*1000*SER_hh_tes_in!V19/SER_hh_num_in!V19)</f>
        <v>5755.5213233775157</v>
      </c>
      <c r="W19" s="131">
        <f>IF(SER_hh_tes_in!W19=0,0,11630*1000*SER_hh_tes_in!W19/SER_hh_num_in!W19)</f>
        <v>5622.7104384588774</v>
      </c>
      <c r="DA19" s="156" t="s">
        <v>770</v>
      </c>
    </row>
    <row r="20" spans="1:105" ht="12" customHeight="1" x14ac:dyDescent="0.25">
      <c r="A20" s="132" t="s">
        <v>29</v>
      </c>
      <c r="B20" s="133"/>
      <c r="C20" s="133">
        <f>IF(SER_hh_tes_in!C20=0,0,11630*1000*SER_hh_tes_in!C20/SER_hh_num_in!C20)</f>
        <v>0</v>
      </c>
      <c r="D20" s="133">
        <f>IF(SER_hh_tes_in!D20=0,0,11630*1000*SER_hh_tes_in!D20/SER_hh_num_in!D20)</f>
        <v>0</v>
      </c>
      <c r="E20" s="133">
        <f>IF(SER_hh_tes_in!E20=0,0,11630*1000*SER_hh_tes_in!E20/SER_hh_num_in!E20)</f>
        <v>0</v>
      </c>
      <c r="F20" s="133">
        <f>IF(SER_hh_tes_in!F20=0,0,11630*1000*SER_hh_tes_in!F20/SER_hh_num_in!F20)</f>
        <v>0</v>
      </c>
      <c r="G20" s="133">
        <f>IF(SER_hh_tes_in!G20=0,0,11630*1000*SER_hh_tes_in!G20/SER_hh_num_in!G20)</f>
        <v>0</v>
      </c>
      <c r="H20" s="133">
        <f>IF(SER_hh_tes_in!H20=0,0,11630*1000*SER_hh_tes_in!H20/SER_hh_num_in!H20)</f>
        <v>0</v>
      </c>
      <c r="I20" s="133">
        <f>IF(SER_hh_tes_in!I20=0,0,11630*1000*SER_hh_tes_in!I20/SER_hh_num_in!I20)</f>
        <v>0</v>
      </c>
      <c r="J20" s="133">
        <f>IF(SER_hh_tes_in!J20=0,0,11630*1000*SER_hh_tes_in!J20/SER_hh_num_in!J20)</f>
        <v>0</v>
      </c>
      <c r="K20" s="133">
        <f>IF(SER_hh_tes_in!K20=0,0,11630*1000*SER_hh_tes_in!K20/SER_hh_num_in!K20)</f>
        <v>0</v>
      </c>
      <c r="L20" s="133">
        <f>IF(SER_hh_tes_in!L20=0,0,11630*1000*SER_hh_tes_in!L20/SER_hh_num_in!L20)</f>
        <v>0</v>
      </c>
      <c r="M20" s="133">
        <f>IF(SER_hh_tes_in!M20=0,0,11630*1000*SER_hh_tes_in!M20/SER_hh_num_in!M20)</f>
        <v>0</v>
      </c>
      <c r="N20" s="133">
        <f>IF(SER_hh_tes_in!N20=0,0,11630*1000*SER_hh_tes_in!N20/SER_hh_num_in!N20)</f>
        <v>0</v>
      </c>
      <c r="O20" s="133">
        <f>IF(SER_hh_tes_in!O20=0,0,11630*1000*SER_hh_tes_in!O20/SER_hh_num_in!O20)</f>
        <v>0</v>
      </c>
      <c r="P20" s="133">
        <f>IF(SER_hh_tes_in!P20=0,0,11630*1000*SER_hh_tes_in!P20/SER_hh_num_in!P20)</f>
        <v>0</v>
      </c>
      <c r="Q20" s="133">
        <f>IF(SER_hh_tes_in!Q20=0,0,11630*1000*SER_hh_tes_in!Q20/SER_hh_num_in!Q20)</f>
        <v>0</v>
      </c>
      <c r="R20" s="133">
        <f>IF(SER_hh_tes_in!R20=0,0,11630*1000*SER_hh_tes_in!R20/SER_hh_num_in!R20)</f>
        <v>0</v>
      </c>
      <c r="S20" s="133">
        <f>IF(SER_hh_tes_in!S20=0,0,11630*1000*SER_hh_tes_in!S20/SER_hh_num_in!S20)</f>
        <v>0</v>
      </c>
      <c r="T20" s="133">
        <f>IF(SER_hh_tes_in!T20=0,0,11630*1000*SER_hh_tes_in!T20/SER_hh_num_in!T20)</f>
        <v>0</v>
      </c>
      <c r="U20" s="133">
        <f>IF(SER_hh_tes_in!U20=0,0,11630*1000*SER_hh_tes_in!U20/SER_hh_num_in!U20)</f>
        <v>0</v>
      </c>
      <c r="V20" s="133">
        <f>IF(SER_hh_tes_in!V20=0,0,11630*1000*SER_hh_tes_in!V20/SER_hh_num_in!V20)</f>
        <v>0</v>
      </c>
      <c r="W20" s="133">
        <f>IF(SER_hh_tes_in!W20=0,0,11630*1000*SER_hh_tes_in!W20/SER_hh_num_in!W20)</f>
        <v>0</v>
      </c>
      <c r="DA20" s="157" t="s">
        <v>771</v>
      </c>
    </row>
    <row r="21" spans="1:105" s="2" customFormat="1" ht="12" customHeight="1" x14ac:dyDescent="0.25">
      <c r="A21" s="132" t="s">
        <v>52</v>
      </c>
      <c r="B21" s="133"/>
      <c r="C21" s="133">
        <f>IF(SER_hh_tes_in!C21=0,0,11630*1000*SER_hh_tes_in!C21/SER_hh_num_in!C21)</f>
        <v>6377.959131361562</v>
      </c>
      <c r="D21" s="133">
        <f>IF(SER_hh_tes_in!D21=0,0,11630*1000*SER_hh_tes_in!D21/SER_hh_num_in!D21)</f>
        <v>7022.0734253073306</v>
      </c>
      <c r="E21" s="133">
        <f>IF(SER_hh_tes_in!E21=0,0,11630*1000*SER_hh_tes_in!E21/SER_hh_num_in!E21)</f>
        <v>6208.5660159032723</v>
      </c>
      <c r="F21" s="133">
        <f>IF(SER_hh_tes_in!F21=0,0,11630*1000*SER_hh_tes_in!F21/SER_hh_num_in!F21)</f>
        <v>7009.9349461090196</v>
      </c>
      <c r="G21" s="133">
        <f>IF(SER_hh_tes_in!G21=0,0,11630*1000*SER_hh_tes_in!G21/SER_hh_num_in!G21)</f>
        <v>7026.0088848999612</v>
      </c>
      <c r="H21" s="133">
        <f>IF(SER_hh_tes_in!H21=0,0,11630*1000*SER_hh_tes_in!H21/SER_hh_num_in!H21)</f>
        <v>7047.8326579912491</v>
      </c>
      <c r="I21" s="133">
        <f>IF(SER_hh_tes_in!I21=0,0,11630*1000*SER_hh_tes_in!I21/SER_hh_num_in!I21)</f>
        <v>7018.7039958055302</v>
      </c>
      <c r="J21" s="133">
        <f>IF(SER_hh_tes_in!J21=0,0,11630*1000*SER_hh_tes_in!J21/SER_hh_num_in!J21)</f>
        <v>7031.2710001524401</v>
      </c>
      <c r="K21" s="133">
        <f>IF(SER_hh_tes_in!K21=0,0,11630*1000*SER_hh_tes_in!K21/SER_hh_num_in!K21)</f>
        <v>6964.4580269631388</v>
      </c>
      <c r="L21" s="133">
        <f>IF(SER_hh_tes_in!L21=0,0,11630*1000*SER_hh_tes_in!L21/SER_hh_num_in!L21)</f>
        <v>6795.5796743045021</v>
      </c>
      <c r="M21" s="133">
        <f>IF(SER_hh_tes_in!M21=0,0,11630*1000*SER_hh_tes_in!M21/SER_hh_num_in!M21)</f>
        <v>6965.6876812411901</v>
      </c>
      <c r="N21" s="133">
        <f>IF(SER_hh_tes_in!N21=0,0,11630*1000*SER_hh_tes_in!N21/SER_hh_num_in!N21)</f>
        <v>6902.7412226105589</v>
      </c>
      <c r="O21" s="133">
        <f>IF(SER_hh_tes_in!O21=0,0,11630*1000*SER_hh_tes_in!O21/SER_hh_num_in!O21)</f>
        <v>6498.7005118253337</v>
      </c>
      <c r="P21" s="133">
        <f>IF(SER_hh_tes_in!P21=0,0,11630*1000*SER_hh_tes_in!P21/SER_hh_num_in!P21)</f>
        <v>6710.29773560582</v>
      </c>
      <c r="Q21" s="133">
        <f>IF(SER_hh_tes_in!Q21=0,0,11630*1000*SER_hh_tes_in!Q21/SER_hh_num_in!Q21)</f>
        <v>6779.8847960887197</v>
      </c>
      <c r="R21" s="133">
        <f>IF(SER_hh_tes_in!R21=0,0,11630*1000*SER_hh_tes_in!R21/SER_hh_num_in!R21)</f>
        <v>7241.1319313628765</v>
      </c>
      <c r="S21" s="133">
        <f>IF(SER_hh_tes_in!S21=0,0,11630*1000*SER_hh_tes_in!S21/SER_hh_num_in!S21)</f>
        <v>5720.4490254382508</v>
      </c>
      <c r="T21" s="133">
        <f>IF(SER_hh_tes_in!T21=0,0,11630*1000*SER_hh_tes_in!T21/SER_hh_num_in!T21)</f>
        <v>0</v>
      </c>
      <c r="U21" s="133">
        <f>IF(SER_hh_tes_in!U21=0,0,11630*1000*SER_hh_tes_in!U21/SER_hh_num_in!U21)</f>
        <v>0</v>
      </c>
      <c r="V21" s="133">
        <f>IF(SER_hh_tes_in!V21=0,0,11630*1000*SER_hh_tes_in!V21/SER_hh_num_in!V21)</f>
        <v>0</v>
      </c>
      <c r="W21" s="133">
        <f>IF(SER_hh_tes_in!W21=0,0,11630*1000*SER_hh_tes_in!W21/SER_hh_num_in!W21)</f>
        <v>0</v>
      </c>
      <c r="DA21" s="157" t="s">
        <v>772</v>
      </c>
    </row>
    <row r="22" spans="1:105" ht="12" customHeight="1" x14ac:dyDescent="0.25">
      <c r="A22" s="132" t="s">
        <v>168</v>
      </c>
      <c r="B22" s="133"/>
      <c r="C22" s="133">
        <f>IF(SER_hh_tes_in!C22=0,0,11630*1000*SER_hh_tes_in!C22/SER_hh_num_in!C22)</f>
        <v>6871.3140168593591</v>
      </c>
      <c r="D22" s="133">
        <f>IF(SER_hh_tes_in!D22=0,0,11630*1000*SER_hh_tes_in!D22/SER_hh_num_in!D22)</f>
        <v>6497.1152136328237</v>
      </c>
      <c r="E22" s="133">
        <f>IF(SER_hh_tes_in!E22=0,0,11630*1000*SER_hh_tes_in!E22/SER_hh_num_in!E22)</f>
        <v>5101.2278428185691</v>
      </c>
      <c r="F22" s="133">
        <f>IF(SER_hh_tes_in!F22=0,0,11630*1000*SER_hh_tes_in!F22/SER_hh_num_in!F22)</f>
        <v>6711.932417640217</v>
      </c>
      <c r="G22" s="133">
        <f>IF(SER_hh_tes_in!G22=0,0,11630*1000*SER_hh_tes_in!G22/SER_hh_num_in!G22)</f>
        <v>6619.4881465007857</v>
      </c>
      <c r="H22" s="133">
        <f>IF(SER_hh_tes_in!H22=0,0,11630*1000*SER_hh_tes_in!H22/SER_hh_num_in!H22)</f>
        <v>6967.6616692158959</v>
      </c>
      <c r="I22" s="133">
        <f>IF(SER_hh_tes_in!I22=0,0,11630*1000*SER_hh_tes_in!I22/SER_hh_num_in!I22)</f>
        <v>6814.4561070003965</v>
      </c>
      <c r="J22" s="133">
        <f>IF(SER_hh_tes_in!J22=0,0,11630*1000*SER_hh_tes_in!J22/SER_hh_num_in!J22)</f>
        <v>6854.2979946594787</v>
      </c>
      <c r="K22" s="133">
        <f>IF(SER_hh_tes_in!K22=0,0,11630*1000*SER_hh_tes_in!K22/SER_hh_num_in!K22)</f>
        <v>6588.2870716794232</v>
      </c>
      <c r="L22" s="133">
        <f>IF(SER_hh_tes_in!L22=0,0,11630*1000*SER_hh_tes_in!L22/SER_hh_num_in!L22)</f>
        <v>6720.2025290121292</v>
      </c>
      <c r="M22" s="133">
        <f>IF(SER_hh_tes_in!M22=0,0,11630*1000*SER_hh_tes_in!M22/SER_hh_num_in!M22)</f>
        <v>5535.8121354315244</v>
      </c>
      <c r="N22" s="133">
        <f>IF(SER_hh_tes_in!N22=0,0,11630*1000*SER_hh_tes_in!N22/SER_hh_num_in!N22)</f>
        <v>6799.9170458894168</v>
      </c>
      <c r="O22" s="133">
        <f>IF(SER_hh_tes_in!O22=0,0,11630*1000*SER_hh_tes_in!O22/SER_hh_num_in!O22)</f>
        <v>6794.4192254027012</v>
      </c>
      <c r="P22" s="133">
        <f>IF(SER_hh_tes_in!P22=0,0,11630*1000*SER_hh_tes_in!P22/SER_hh_num_in!P22)</f>
        <v>6815.5341482980821</v>
      </c>
      <c r="Q22" s="133">
        <f>IF(SER_hh_tes_in!Q22=0,0,11630*1000*SER_hh_tes_in!Q22/SER_hh_num_in!Q22)</f>
        <v>6659.6438479330864</v>
      </c>
      <c r="R22" s="133">
        <f>IF(SER_hh_tes_in!R22=0,0,11630*1000*SER_hh_tes_in!R22/SER_hh_num_in!R22)</f>
        <v>6899.0684913184177</v>
      </c>
      <c r="S22" s="133">
        <f>IF(SER_hh_tes_in!S22=0,0,11630*1000*SER_hh_tes_in!S22/SER_hh_num_in!S22)</f>
        <v>0</v>
      </c>
      <c r="T22" s="133">
        <f>IF(SER_hh_tes_in!T22=0,0,11630*1000*SER_hh_tes_in!T22/SER_hh_num_in!T22)</f>
        <v>0</v>
      </c>
      <c r="U22" s="133">
        <f>IF(SER_hh_tes_in!U22=0,0,11630*1000*SER_hh_tes_in!U22/SER_hh_num_in!U22)</f>
        <v>0</v>
      </c>
      <c r="V22" s="133">
        <f>IF(SER_hh_tes_in!V22=0,0,11630*1000*SER_hh_tes_in!V22/SER_hh_num_in!V22)</f>
        <v>0</v>
      </c>
      <c r="W22" s="133">
        <f>IF(SER_hh_tes_in!W22=0,0,11630*1000*SER_hh_tes_in!W22/SER_hh_num_in!W22)</f>
        <v>5183.7055717043822</v>
      </c>
      <c r="DA22" s="157" t="s">
        <v>773</v>
      </c>
    </row>
    <row r="23" spans="1:105" ht="12" customHeight="1" x14ac:dyDescent="0.25">
      <c r="A23" s="132" t="s">
        <v>153</v>
      </c>
      <c r="B23" s="133"/>
      <c r="C23" s="133">
        <f>IF(SER_hh_tes_in!C23=0,0,11630*1000*SER_hh_tes_in!C23/SER_hh_num_in!C23)</f>
        <v>6799.5912282225881</v>
      </c>
      <c r="D23" s="133">
        <f>IF(SER_hh_tes_in!D23=0,0,11630*1000*SER_hh_tes_in!D23/SER_hh_num_in!D23)</f>
        <v>6667.2103604569529</v>
      </c>
      <c r="E23" s="133">
        <f>IF(SER_hh_tes_in!E23=0,0,11630*1000*SER_hh_tes_in!E23/SER_hh_num_in!E23)</f>
        <v>5491.4508949088104</v>
      </c>
      <c r="F23" s="133">
        <f>IF(SER_hh_tes_in!F23=0,0,11630*1000*SER_hh_tes_in!F23/SER_hh_num_in!F23)</f>
        <v>6591.8149461404328</v>
      </c>
      <c r="G23" s="133">
        <f>IF(SER_hh_tes_in!G23=0,0,11630*1000*SER_hh_tes_in!G23/SER_hh_num_in!G23)</f>
        <v>6463.2146167511019</v>
      </c>
      <c r="H23" s="133">
        <f>IF(SER_hh_tes_in!H23=0,0,11630*1000*SER_hh_tes_in!H23/SER_hh_num_in!H23)</f>
        <v>7048.8022909532665</v>
      </c>
      <c r="I23" s="133">
        <f>IF(SER_hh_tes_in!I23=0,0,11630*1000*SER_hh_tes_in!I23/SER_hh_num_in!I23)</f>
        <v>6913.2950299046797</v>
      </c>
      <c r="J23" s="133">
        <f>IF(SER_hh_tes_in!J23=0,0,11630*1000*SER_hh_tes_in!J23/SER_hh_num_in!J23)</f>
        <v>6939.2715240339594</v>
      </c>
      <c r="K23" s="133">
        <f>IF(SER_hh_tes_in!K23=0,0,11630*1000*SER_hh_tes_in!K23/SER_hh_num_in!K23)</f>
        <v>6632.7740658435978</v>
      </c>
      <c r="L23" s="133">
        <f>IF(SER_hh_tes_in!L23=0,0,11630*1000*SER_hh_tes_in!L23/SER_hh_num_in!L23)</f>
        <v>6858.2395751897293</v>
      </c>
      <c r="M23" s="133">
        <f>IF(SER_hh_tes_in!M23=0,0,11630*1000*SER_hh_tes_in!M23/SER_hh_num_in!M23)</f>
        <v>5729.2744428997185</v>
      </c>
      <c r="N23" s="133">
        <f>IF(SER_hh_tes_in!N23=0,0,11630*1000*SER_hh_tes_in!N23/SER_hh_num_in!N23)</f>
        <v>6615.7131637767752</v>
      </c>
      <c r="O23" s="133">
        <f>IF(SER_hh_tes_in!O23=0,0,11630*1000*SER_hh_tes_in!O23/SER_hh_num_in!O23)</f>
        <v>6657.4077460156495</v>
      </c>
      <c r="P23" s="133">
        <f>IF(SER_hh_tes_in!P23=0,0,11630*1000*SER_hh_tes_in!P23/SER_hh_num_in!P23)</f>
        <v>7052.4964844427259</v>
      </c>
      <c r="Q23" s="133">
        <f>IF(SER_hh_tes_in!Q23=0,0,11630*1000*SER_hh_tes_in!Q23/SER_hh_num_in!Q23)</f>
        <v>6580.1379399077841</v>
      </c>
      <c r="R23" s="133">
        <f>IF(SER_hh_tes_in!R23=0,0,11630*1000*SER_hh_tes_in!R23/SER_hh_num_in!R23)</f>
        <v>6245.3864159176392</v>
      </c>
      <c r="S23" s="133">
        <f>IF(SER_hh_tes_in!S23=0,0,11630*1000*SER_hh_tes_in!S23/SER_hh_num_in!S23)</f>
        <v>5807.4474064072638</v>
      </c>
      <c r="T23" s="133">
        <f>IF(SER_hh_tes_in!T23=0,0,11630*1000*SER_hh_tes_in!T23/SER_hh_num_in!T23)</f>
        <v>6495.0679734316172</v>
      </c>
      <c r="U23" s="133">
        <f>IF(SER_hh_tes_in!U23=0,0,11630*1000*SER_hh_tes_in!U23/SER_hh_num_in!U23)</f>
        <v>6390.947150122056</v>
      </c>
      <c r="V23" s="133">
        <f>IF(SER_hh_tes_in!V23=0,0,11630*1000*SER_hh_tes_in!V23/SER_hh_num_in!V23)</f>
        <v>5031.768552808071</v>
      </c>
      <c r="W23" s="133">
        <f>IF(SER_hh_tes_in!W23=0,0,11630*1000*SER_hh_tes_in!W23/SER_hh_num_in!W23)</f>
        <v>5523.4369337539238</v>
      </c>
      <c r="DA23" s="157" t="s">
        <v>774</v>
      </c>
    </row>
    <row r="24" spans="1:105" ht="12" customHeight="1" x14ac:dyDescent="0.25">
      <c r="A24" s="132" t="s">
        <v>128</v>
      </c>
      <c r="B24" s="133"/>
      <c r="C24" s="133">
        <f>IF(SER_hh_tes_in!C24=0,0,11630*1000*SER_hh_tes_in!C24/SER_hh_num_in!C24)</f>
        <v>0</v>
      </c>
      <c r="D24" s="133">
        <f>IF(SER_hh_tes_in!D24=0,0,11630*1000*SER_hh_tes_in!D24/SER_hh_num_in!D24)</f>
        <v>0</v>
      </c>
      <c r="E24" s="133">
        <f>IF(SER_hh_tes_in!E24=0,0,11630*1000*SER_hh_tes_in!E24/SER_hh_num_in!E24)</f>
        <v>0</v>
      </c>
      <c r="F24" s="133">
        <f>IF(SER_hh_tes_in!F24=0,0,11630*1000*SER_hh_tes_in!F24/SER_hh_num_in!F24)</f>
        <v>0</v>
      </c>
      <c r="G24" s="133">
        <f>IF(SER_hh_tes_in!G24=0,0,11630*1000*SER_hh_tes_in!G24/SER_hh_num_in!G24)</f>
        <v>0</v>
      </c>
      <c r="H24" s="133">
        <f>IF(SER_hh_tes_in!H24=0,0,11630*1000*SER_hh_tes_in!H24/SER_hh_num_in!H24)</f>
        <v>0</v>
      </c>
      <c r="I24" s="133">
        <f>IF(SER_hh_tes_in!I24=0,0,11630*1000*SER_hh_tes_in!I24/SER_hh_num_in!I24)</f>
        <v>0</v>
      </c>
      <c r="J24" s="133">
        <f>IF(SER_hh_tes_in!J24=0,0,11630*1000*SER_hh_tes_in!J24/SER_hh_num_in!J24)</f>
        <v>0</v>
      </c>
      <c r="K24" s="133">
        <f>IF(SER_hh_tes_in!K24=0,0,11630*1000*SER_hh_tes_in!K24/SER_hh_num_in!K24)</f>
        <v>0</v>
      </c>
      <c r="L24" s="133">
        <f>IF(SER_hh_tes_in!L24=0,0,11630*1000*SER_hh_tes_in!L24/SER_hh_num_in!L24)</f>
        <v>0</v>
      </c>
      <c r="M24" s="133">
        <f>IF(SER_hh_tes_in!M24=0,0,11630*1000*SER_hh_tes_in!M24/SER_hh_num_in!M24)</f>
        <v>0</v>
      </c>
      <c r="N24" s="133">
        <f>IF(SER_hh_tes_in!N24=0,0,11630*1000*SER_hh_tes_in!N24/SER_hh_num_in!N24)</f>
        <v>0</v>
      </c>
      <c r="O24" s="133">
        <f>IF(SER_hh_tes_in!O24=0,0,11630*1000*SER_hh_tes_in!O24/SER_hh_num_in!O24)</f>
        <v>0</v>
      </c>
      <c r="P24" s="133">
        <f>IF(SER_hh_tes_in!P24=0,0,11630*1000*SER_hh_tes_in!P24/SER_hh_num_in!P24)</f>
        <v>0</v>
      </c>
      <c r="Q24" s="133">
        <f>IF(SER_hh_tes_in!Q24=0,0,11630*1000*SER_hh_tes_in!Q24/SER_hh_num_in!Q24)</f>
        <v>0</v>
      </c>
      <c r="R24" s="133">
        <f>IF(SER_hh_tes_in!R24=0,0,11630*1000*SER_hh_tes_in!R24/SER_hh_num_in!R24)</f>
        <v>0</v>
      </c>
      <c r="S24" s="133">
        <f>IF(SER_hh_tes_in!S24=0,0,11630*1000*SER_hh_tes_in!S24/SER_hh_num_in!S24)</f>
        <v>0</v>
      </c>
      <c r="T24" s="133">
        <f>IF(SER_hh_tes_in!T24=0,0,11630*1000*SER_hh_tes_in!T24/SER_hh_num_in!T24)</f>
        <v>0</v>
      </c>
      <c r="U24" s="133">
        <f>IF(SER_hh_tes_in!U24=0,0,11630*1000*SER_hh_tes_in!U24/SER_hh_num_in!U24)</f>
        <v>0</v>
      </c>
      <c r="V24" s="133">
        <f>IF(SER_hh_tes_in!V24=0,0,11630*1000*SER_hh_tes_in!V24/SER_hh_num_in!V24)</f>
        <v>0</v>
      </c>
      <c r="W24" s="133">
        <f>IF(SER_hh_tes_in!W24=0,0,11630*1000*SER_hh_tes_in!W24/SER_hh_num_in!W24)</f>
        <v>0</v>
      </c>
      <c r="DA24" s="157" t="s">
        <v>775</v>
      </c>
    </row>
    <row r="25" spans="1:105" ht="12" customHeight="1" x14ac:dyDescent="0.25">
      <c r="A25" s="132" t="s">
        <v>169</v>
      </c>
      <c r="B25" s="133"/>
      <c r="C25" s="133">
        <f>IF(SER_hh_tes_in!C25=0,0,11630*1000*SER_hh_tes_in!C25/SER_hh_num_in!C25)</f>
        <v>0</v>
      </c>
      <c r="D25" s="133">
        <f>IF(SER_hh_tes_in!D25=0,0,11630*1000*SER_hh_tes_in!D25/SER_hh_num_in!D25)</f>
        <v>0</v>
      </c>
      <c r="E25" s="133">
        <f>IF(SER_hh_tes_in!E25=0,0,11630*1000*SER_hh_tes_in!E25/SER_hh_num_in!E25)</f>
        <v>9318.6641141826258</v>
      </c>
      <c r="F25" s="133">
        <f>IF(SER_hh_tes_in!F25=0,0,11630*1000*SER_hh_tes_in!F25/SER_hh_num_in!F25)</f>
        <v>7562.9733643159498</v>
      </c>
      <c r="G25" s="133">
        <f>IF(SER_hh_tes_in!G25=0,0,11630*1000*SER_hh_tes_in!G25/SER_hh_num_in!G25)</f>
        <v>6885.7681204523251</v>
      </c>
      <c r="H25" s="133">
        <f>IF(SER_hh_tes_in!H25=0,0,11630*1000*SER_hh_tes_in!H25/SER_hh_num_in!H25)</f>
        <v>6998.780501065904</v>
      </c>
      <c r="I25" s="133">
        <f>IF(SER_hh_tes_in!I25=0,0,11630*1000*SER_hh_tes_in!I25/SER_hh_num_in!I25)</f>
        <v>6888.8778921401718</v>
      </c>
      <c r="J25" s="133">
        <f>IF(SER_hh_tes_in!J25=0,0,11630*1000*SER_hh_tes_in!J25/SER_hh_num_in!J25)</f>
        <v>6919.6824914104291</v>
      </c>
      <c r="K25" s="133">
        <f>IF(SER_hh_tes_in!K25=0,0,11630*1000*SER_hh_tes_in!K25/SER_hh_num_in!K25)</f>
        <v>6887.5923436858839</v>
      </c>
      <c r="L25" s="133">
        <f>IF(SER_hh_tes_in!L25=0,0,11630*1000*SER_hh_tes_in!L25/SER_hh_num_in!L25)</f>
        <v>6867.1182862049045</v>
      </c>
      <c r="M25" s="133">
        <f>IF(SER_hh_tes_in!M25=0,0,11630*1000*SER_hh_tes_in!M25/SER_hh_num_in!M25)</f>
        <v>6367.4926133326635</v>
      </c>
      <c r="N25" s="133">
        <f>IF(SER_hh_tes_in!N25=0,0,11630*1000*SER_hh_tes_in!N25/SER_hh_num_in!N25)</f>
        <v>0</v>
      </c>
      <c r="O25" s="133">
        <f>IF(SER_hh_tes_in!O25=0,0,11630*1000*SER_hh_tes_in!O25/SER_hh_num_in!O25)</f>
        <v>0</v>
      </c>
      <c r="P25" s="133">
        <f>IF(SER_hh_tes_in!P25=0,0,11630*1000*SER_hh_tes_in!P25/SER_hh_num_in!P25)</f>
        <v>0</v>
      </c>
      <c r="Q25" s="133">
        <f>IF(SER_hh_tes_in!Q25=0,0,11630*1000*SER_hh_tes_in!Q25/SER_hh_num_in!Q25)</f>
        <v>0</v>
      </c>
      <c r="R25" s="133">
        <f>IF(SER_hh_tes_in!R25=0,0,11630*1000*SER_hh_tes_in!R25/SER_hh_num_in!R25)</f>
        <v>0</v>
      </c>
      <c r="S25" s="133">
        <f>IF(SER_hh_tes_in!S25=0,0,11630*1000*SER_hh_tes_in!S25/SER_hh_num_in!S25)</f>
        <v>6433.225431888839</v>
      </c>
      <c r="T25" s="133">
        <f>IF(SER_hh_tes_in!T25=0,0,11630*1000*SER_hh_tes_in!T25/SER_hh_num_in!T25)</f>
        <v>6268.3206123026494</v>
      </c>
      <c r="U25" s="133">
        <f>IF(SER_hh_tes_in!U25=0,0,11630*1000*SER_hh_tes_in!U25/SER_hh_num_in!U25)</f>
        <v>6275.5090726054495</v>
      </c>
      <c r="V25" s="133">
        <f>IF(SER_hh_tes_in!V25=0,0,11630*1000*SER_hh_tes_in!V25/SER_hh_num_in!V25)</f>
        <v>4810.8293564922478</v>
      </c>
      <c r="W25" s="133">
        <f>IF(SER_hh_tes_in!W25=0,0,11630*1000*SER_hh_tes_in!W25/SER_hh_num_in!W25)</f>
        <v>5781.8047775723744</v>
      </c>
      <c r="DA25" s="157" t="s">
        <v>776</v>
      </c>
    </row>
    <row r="26" spans="1:105" ht="12" customHeight="1" x14ac:dyDescent="0.25">
      <c r="A26" s="132" t="s">
        <v>24</v>
      </c>
      <c r="B26" s="65"/>
      <c r="C26" s="65">
        <f>IF(SER_hh_tes_in!C26=0,0,11630*1000*SER_hh_tes_in!C26/SER_hh_num_in!C26)</f>
        <v>6576.1226127517739</v>
      </c>
      <c r="D26" s="65">
        <f>IF(SER_hh_tes_in!D26=0,0,11630*1000*SER_hh_tes_in!D26/SER_hh_num_in!D26)</f>
        <v>3618.928034907136</v>
      </c>
      <c r="E26" s="65">
        <f>IF(SER_hh_tes_in!E26=0,0,11630*1000*SER_hh_tes_in!E26/SER_hh_num_in!E26)</f>
        <v>0</v>
      </c>
      <c r="F26" s="65">
        <f>IF(SER_hh_tes_in!F26=0,0,11630*1000*SER_hh_tes_in!F26/SER_hh_num_in!F26)</f>
        <v>0</v>
      </c>
      <c r="G26" s="65">
        <f>IF(SER_hh_tes_in!G26=0,0,11630*1000*SER_hh_tes_in!G26/SER_hh_num_in!G26)</f>
        <v>0</v>
      </c>
      <c r="H26" s="65">
        <f>IF(SER_hh_tes_in!H26=0,0,11630*1000*SER_hh_tes_in!H26/SER_hh_num_in!H26)</f>
        <v>4989.028313256109</v>
      </c>
      <c r="I26" s="65">
        <f>IF(SER_hh_tes_in!I26=0,0,11630*1000*SER_hh_tes_in!I26/SER_hh_num_in!I26)</f>
        <v>4824.3970969095053</v>
      </c>
      <c r="J26" s="65">
        <f>IF(SER_hh_tes_in!J26=0,0,11630*1000*SER_hh_tes_in!J26/SER_hh_num_in!J26)</f>
        <v>6678.2232337605701</v>
      </c>
      <c r="K26" s="65">
        <f>IF(SER_hh_tes_in!K26=0,0,11630*1000*SER_hh_tes_in!K26/SER_hh_num_in!K26)</f>
        <v>3272.6631988082449</v>
      </c>
      <c r="L26" s="65">
        <f>IF(SER_hh_tes_in!L26=0,0,11630*1000*SER_hh_tes_in!L26/SER_hh_num_in!L26)</f>
        <v>5401.5834011308452</v>
      </c>
      <c r="M26" s="65">
        <f>IF(SER_hh_tes_in!M26=0,0,11630*1000*SER_hh_tes_in!M26/SER_hh_num_in!M26)</f>
        <v>2937.9140236645803</v>
      </c>
      <c r="N26" s="65">
        <f>IF(SER_hh_tes_in!N26=0,0,11630*1000*SER_hh_tes_in!N26/SER_hh_num_in!N26)</f>
        <v>5393.0537108480057</v>
      </c>
      <c r="O26" s="65">
        <f>IF(SER_hh_tes_in!O26=0,0,11630*1000*SER_hh_tes_in!O26/SER_hh_num_in!O26)</f>
        <v>3858.8577833811582</v>
      </c>
      <c r="P26" s="65">
        <f>IF(SER_hh_tes_in!P26=0,0,11630*1000*SER_hh_tes_in!P26/SER_hh_num_in!P26)</f>
        <v>6676.6410228429322</v>
      </c>
      <c r="Q26" s="65">
        <f>IF(SER_hh_tes_in!Q26=0,0,11630*1000*SER_hh_tes_in!Q26/SER_hh_num_in!Q26)</f>
        <v>5565.6281215121344</v>
      </c>
      <c r="R26" s="65">
        <f>IF(SER_hh_tes_in!R26=0,0,11630*1000*SER_hh_tes_in!R26/SER_hh_num_in!R26)</f>
        <v>5918.2004889974105</v>
      </c>
      <c r="S26" s="65">
        <f>IF(SER_hh_tes_in!S26=0,0,11630*1000*SER_hh_tes_in!S26/SER_hh_num_in!S26)</f>
        <v>3327.5193268700964</v>
      </c>
      <c r="T26" s="65">
        <f>IF(SER_hh_tes_in!T26=0,0,11630*1000*SER_hh_tes_in!T26/SER_hh_num_in!T26)</f>
        <v>2784.4678661396833</v>
      </c>
      <c r="U26" s="65">
        <f>IF(SER_hh_tes_in!U26=0,0,11630*1000*SER_hh_tes_in!U26/SER_hh_num_in!U26)</f>
        <v>2952.9126809240829</v>
      </c>
      <c r="V26" s="65">
        <f>IF(SER_hh_tes_in!V26=0,0,11630*1000*SER_hh_tes_in!V26/SER_hh_num_in!V26)</f>
        <v>0</v>
      </c>
      <c r="W26" s="65">
        <f>IF(SER_hh_tes_in!W26=0,0,11630*1000*SER_hh_tes_in!W26/SER_hh_num_in!W26)</f>
        <v>3306.6876845194092</v>
      </c>
      <c r="DA26" s="109" t="s">
        <v>777</v>
      </c>
    </row>
    <row r="27" spans="1:105" ht="12" customHeight="1" x14ac:dyDescent="0.25">
      <c r="A27" s="145" t="s">
        <v>86</v>
      </c>
      <c r="B27" s="148"/>
      <c r="C27" s="146">
        <f>IF(SER_hh_tes_in!C27=0,0,11630*1000*SER_hh_tes_in!C27/SER_hh_num_in!C19)</f>
        <v>105.60613109454559</v>
      </c>
      <c r="D27" s="146">
        <f>IF(SER_hh_tes_in!D27=0,0,11630*1000*SER_hh_tes_in!D27/SER_hh_num_in!D19)</f>
        <v>797.99771777396836</v>
      </c>
      <c r="E27" s="146">
        <f>IF(SER_hh_tes_in!E27=0,0,11630*1000*SER_hh_tes_in!E27/SER_hh_num_in!E19)</f>
        <v>762.67018248020997</v>
      </c>
      <c r="F27" s="146">
        <f>IF(SER_hh_tes_in!F27=0,0,11630*1000*SER_hh_tes_in!F27/SER_hh_num_in!F19)</f>
        <v>123.50385205541922</v>
      </c>
      <c r="G27" s="146">
        <f>IF(SER_hh_tes_in!G27=0,0,11630*1000*SER_hh_tes_in!G27/SER_hh_num_in!G19)</f>
        <v>216.73662494329446</v>
      </c>
      <c r="H27" s="146">
        <f>IF(SER_hh_tes_in!H27=0,0,11630*1000*SER_hh_tes_in!H27/SER_hh_num_in!H19)</f>
        <v>258.8510857356942</v>
      </c>
      <c r="I27" s="146">
        <f>IF(SER_hh_tes_in!I27=0,0,11630*1000*SER_hh_tes_in!I27/SER_hh_num_in!I19)</f>
        <v>505.21554436257964</v>
      </c>
      <c r="J27" s="146">
        <f>IF(SER_hh_tes_in!J27=0,0,11630*1000*SER_hh_tes_in!J27/SER_hh_num_in!J19)</f>
        <v>114.1441986758263</v>
      </c>
      <c r="K27" s="146">
        <f>IF(SER_hh_tes_in!K27=0,0,11630*1000*SER_hh_tes_in!K27/SER_hh_num_in!K19)</f>
        <v>1674.9121704881361</v>
      </c>
      <c r="L27" s="146">
        <f>IF(SER_hh_tes_in!L27=0,0,11630*1000*SER_hh_tes_in!L27/SER_hh_num_in!L19)</f>
        <v>453.37105169458795</v>
      </c>
      <c r="M27" s="146">
        <f>IF(SER_hh_tes_in!M27=0,0,11630*1000*SER_hh_tes_in!M27/SER_hh_num_in!M19)</f>
        <v>1747.374719848061</v>
      </c>
      <c r="N27" s="146">
        <f>IF(SER_hh_tes_in!N27=0,0,11630*1000*SER_hh_tes_in!N27/SER_hh_num_in!N19)</f>
        <v>353.44236318819969</v>
      </c>
      <c r="O27" s="146">
        <f>IF(SER_hh_tes_in!O27=0,0,11630*1000*SER_hh_tes_in!O27/SER_hh_num_in!O19)</f>
        <v>706.28344927457238</v>
      </c>
      <c r="P27" s="146">
        <f>IF(SER_hh_tes_in!P27=0,0,11630*1000*SER_hh_tes_in!P27/SER_hh_num_in!P19)</f>
        <v>0.24188775649060071</v>
      </c>
      <c r="Q27" s="146">
        <f>IF(SER_hh_tes_in!Q27=0,0,11630*1000*SER_hh_tes_in!Q27/SER_hh_num_in!Q19)</f>
        <v>360.56116720471641</v>
      </c>
      <c r="R27" s="146">
        <f>IF(SER_hh_tes_in!R27=0,0,11630*1000*SER_hh_tes_in!R27/SER_hh_num_in!R19)</f>
        <v>253.7723891287603</v>
      </c>
      <c r="S27" s="146">
        <f>IF(SER_hh_tes_in!S27=0,0,11630*1000*SER_hh_tes_in!S27/SER_hh_num_in!S19)</f>
        <v>540.16612074893021</v>
      </c>
      <c r="T27" s="146">
        <f>IF(SER_hh_tes_in!T27=0,0,11630*1000*SER_hh_tes_in!T27/SER_hh_num_in!T19)</f>
        <v>590.51645656333881</v>
      </c>
      <c r="U27" s="146">
        <f>IF(SER_hh_tes_in!U27=0,0,11630*1000*SER_hh_tes_in!U27/SER_hh_num_in!U19)</f>
        <v>133.26990842291363</v>
      </c>
      <c r="V27" s="146">
        <f>IF(SER_hh_tes_in!V27=0,0,11630*1000*SER_hh_tes_in!V27/SER_hh_num_in!V19)</f>
        <v>746.18273116168439</v>
      </c>
      <c r="W27" s="146">
        <f>IF(SER_hh_tes_in!W27=0,0,11630*1000*SER_hh_tes_in!W27/SER_hh_num_in!W19)</f>
        <v>717.2081411236245</v>
      </c>
      <c r="DA27" s="159" t="s">
        <v>778</v>
      </c>
    </row>
    <row r="28" spans="1:105" ht="12" customHeight="1" x14ac:dyDescent="0.25">
      <c r="A28" s="78" t="s">
        <v>85</v>
      </c>
      <c r="B28" s="68"/>
      <c r="C28" s="147">
        <f>IF(SER_hh_tes_in!C27=0,0,11630*1000*SER_hh_tes_in!C27/SER_hh_num_in!C27)</f>
        <v>4035.3934542544966</v>
      </c>
      <c r="D28" s="147">
        <f>IF(SER_hh_tes_in!D27=0,0,11630*1000*SER_hh_tes_in!D27/SER_hh_num_in!D27)</f>
        <v>3942.7962643407814</v>
      </c>
      <c r="E28" s="147">
        <f>IF(SER_hh_tes_in!E27=0,0,11630*1000*SER_hh_tes_in!E27/SER_hh_num_in!E27)</f>
        <v>5005.4315081245222</v>
      </c>
      <c r="F28" s="147">
        <f>IF(SER_hh_tes_in!F27=0,0,11630*1000*SER_hh_tes_in!F27/SER_hh_num_in!F27)</f>
        <v>3898.6600685476724</v>
      </c>
      <c r="G28" s="147">
        <f>IF(SER_hh_tes_in!G27=0,0,11630*1000*SER_hh_tes_in!G27/SER_hh_num_in!G27)</f>
        <v>3690.6247378365792</v>
      </c>
      <c r="H28" s="147">
        <f>IF(SER_hh_tes_in!H27=0,0,11630*1000*SER_hh_tes_in!H27/SER_hh_num_in!H27)</f>
        <v>3892.7896166167043</v>
      </c>
      <c r="I28" s="147">
        <f>IF(SER_hh_tes_in!I27=0,0,11630*1000*SER_hh_tes_in!I27/SER_hh_num_in!I27)</f>
        <v>3511.7675872460436</v>
      </c>
      <c r="J28" s="147">
        <f>IF(SER_hh_tes_in!J27=0,0,11630*1000*SER_hh_tes_in!J27/SER_hh_num_in!J27)</f>
        <v>3912.51489328145</v>
      </c>
      <c r="K28" s="147">
        <f>IF(SER_hh_tes_in!K27=0,0,11630*1000*SER_hh_tes_in!K27/SER_hh_num_in!K27)</f>
        <v>3908.3271260738575</v>
      </c>
      <c r="L28" s="147">
        <f>IF(SER_hh_tes_in!L27=0,0,11630*1000*SER_hh_tes_in!L27/SER_hh_num_in!L27)</f>
        <v>3878.435281682368</v>
      </c>
      <c r="M28" s="147">
        <f>IF(SER_hh_tes_in!M27=0,0,11630*1000*SER_hh_tes_in!M27/SER_hh_num_in!M27)</f>
        <v>3667.1358746409292</v>
      </c>
      <c r="N28" s="147">
        <f>IF(SER_hh_tes_in!N27=0,0,11630*1000*SER_hh_tes_in!N27/SER_hh_num_in!N27)</f>
        <v>3697.686934718643</v>
      </c>
      <c r="O28" s="147">
        <f>IF(SER_hh_tes_in!O27=0,0,11630*1000*SER_hh_tes_in!O27/SER_hh_num_in!O27)</f>
        <v>3496.5930533057071</v>
      </c>
      <c r="P28" s="147">
        <f>IF(SER_hh_tes_in!P27=0,0,11630*1000*SER_hh_tes_in!P27/SER_hh_num_in!P27)</f>
        <v>4119.7129626963606</v>
      </c>
      <c r="Q28" s="147">
        <f>IF(SER_hh_tes_in!Q27=0,0,11630*1000*SER_hh_tes_in!Q27/SER_hh_num_in!Q27)</f>
        <v>3942.1837387021351</v>
      </c>
      <c r="R28" s="147">
        <f>IF(SER_hh_tes_in!R27=0,0,11630*1000*SER_hh_tes_in!R27/SER_hh_num_in!R27)</f>
        <v>3867.5698735374854</v>
      </c>
      <c r="S28" s="147">
        <f>IF(SER_hh_tes_in!S27=0,0,11630*1000*SER_hh_tes_in!S27/SER_hh_num_in!S27)</f>
        <v>3540.1808090111108</v>
      </c>
      <c r="T28" s="147">
        <f>IF(SER_hh_tes_in!T27=0,0,11630*1000*SER_hh_tes_in!T27/SER_hh_num_in!T27)</f>
        <v>4006.3712898351655</v>
      </c>
      <c r="U28" s="147">
        <f>IF(SER_hh_tes_in!U27=0,0,11630*1000*SER_hh_tes_in!U27/SER_hh_num_in!U27)</f>
        <v>3740.8614280575016</v>
      </c>
      <c r="V28" s="147">
        <f>IF(SER_hh_tes_in!V27=0,0,11630*1000*SER_hh_tes_in!V27/SER_hh_num_in!V27)</f>
        <v>3480.8060650784487</v>
      </c>
      <c r="W28" s="147">
        <f>IF(SER_hh_tes_in!W27=0,0,11630*1000*SER_hh_tes_in!W27/SER_hh_num_in!W27)</f>
        <v>3337.2718276996766</v>
      </c>
      <c r="DA28" s="160"/>
    </row>
    <row r="29" spans="1:105" ht="12.95" customHeight="1" x14ac:dyDescent="0.25">
      <c r="A29" s="130" t="s">
        <v>34</v>
      </c>
      <c r="B29" s="131"/>
      <c r="C29" s="131">
        <f>IF(SER_hh_tes_in!C29=0,0,11630*1000*SER_hh_tes_in!C29/SER_hh_num_in!C29)</f>
        <v>6984.9058151327627</v>
      </c>
      <c r="D29" s="131">
        <f>IF(SER_hh_tes_in!D29=0,0,11630*1000*SER_hh_tes_in!D29/SER_hh_num_in!D29)</f>
        <v>6966.7873161294747</v>
      </c>
      <c r="E29" s="131">
        <f>IF(SER_hh_tes_in!E29=0,0,11630*1000*SER_hh_tes_in!E29/SER_hh_num_in!E29)</f>
        <v>7271.9401583983363</v>
      </c>
      <c r="F29" s="131">
        <f>IF(SER_hh_tes_in!F29=0,0,11630*1000*SER_hh_tes_in!F29/SER_hh_num_in!F29)</f>
        <v>7012.508660109921</v>
      </c>
      <c r="G29" s="131">
        <f>IF(SER_hh_tes_in!G29=0,0,11630*1000*SER_hh_tes_in!G29/SER_hh_num_in!G29)</f>
        <v>7186.3712937662613</v>
      </c>
      <c r="H29" s="131">
        <f>IF(SER_hh_tes_in!H29=0,0,11630*1000*SER_hh_tes_in!H29/SER_hh_num_in!H29)</f>
        <v>7070.3537878837788</v>
      </c>
      <c r="I29" s="131">
        <f>IF(SER_hh_tes_in!I29=0,0,11630*1000*SER_hh_tes_in!I29/SER_hh_num_in!I29)</f>
        <v>7112.9150828905113</v>
      </c>
      <c r="J29" s="131">
        <f>IF(SER_hh_tes_in!J29=0,0,11630*1000*SER_hh_tes_in!J29/SER_hh_num_in!J29)</f>
        <v>7064.5760046643582</v>
      </c>
      <c r="K29" s="131">
        <f>IF(SER_hh_tes_in!K29=0,0,11630*1000*SER_hh_tes_in!K29/SER_hh_num_in!K29)</f>
        <v>7187.0752147567146</v>
      </c>
      <c r="L29" s="131">
        <f>IF(SER_hh_tes_in!L29=0,0,11630*1000*SER_hh_tes_in!L29/SER_hh_num_in!L29)</f>
        <v>7234.4005183234112</v>
      </c>
      <c r="M29" s="131">
        <f>IF(SER_hh_tes_in!M29=0,0,11630*1000*SER_hh_tes_in!M29/SER_hh_num_in!M29)</f>
        <v>7283.7904187430486</v>
      </c>
      <c r="N29" s="131">
        <f>IF(SER_hh_tes_in!N29=0,0,11630*1000*SER_hh_tes_in!N29/SER_hh_num_in!N29)</f>
        <v>7106.0209949237487</v>
      </c>
      <c r="O29" s="131">
        <f>IF(SER_hh_tes_in!O29=0,0,11630*1000*SER_hh_tes_in!O29/SER_hh_num_in!O29)</f>
        <v>7144.0574685503925</v>
      </c>
      <c r="P29" s="131">
        <f>IF(SER_hh_tes_in!P29=0,0,11630*1000*SER_hh_tes_in!P29/SER_hh_num_in!P29)</f>
        <v>8153.9084698767701</v>
      </c>
      <c r="Q29" s="131">
        <f>IF(SER_hh_tes_in!Q29=0,0,11630*1000*SER_hh_tes_in!Q29/SER_hh_num_in!Q29)</f>
        <v>7334.5744493136217</v>
      </c>
      <c r="R29" s="131">
        <f>IF(SER_hh_tes_in!R29=0,0,11630*1000*SER_hh_tes_in!R29/SER_hh_num_in!R29)</f>
        <v>7253.2856168293156</v>
      </c>
      <c r="S29" s="131">
        <f>IF(SER_hh_tes_in!S29=0,0,11630*1000*SER_hh_tes_in!S29/SER_hh_num_in!S29)</f>
        <v>7418.6042589690924</v>
      </c>
      <c r="T29" s="131">
        <f>IF(SER_hh_tes_in!T29=0,0,11630*1000*SER_hh_tes_in!T29/SER_hh_num_in!T29)</f>
        <v>7465.5114943425478</v>
      </c>
      <c r="U29" s="131">
        <f>IF(SER_hh_tes_in!U29=0,0,11630*1000*SER_hh_tes_in!U29/SER_hh_num_in!U29)</f>
        <v>7357.5431725587941</v>
      </c>
      <c r="V29" s="131">
        <f>IF(SER_hh_tes_in!V29=0,0,11630*1000*SER_hh_tes_in!V29/SER_hh_num_in!V29)</f>
        <v>7044.4637786805415</v>
      </c>
      <c r="W29" s="131">
        <f>IF(SER_hh_tes_in!W29=0,0,11630*1000*SER_hh_tes_in!W29/SER_hh_num_in!W29)</f>
        <v>7488.7507595861134</v>
      </c>
      <c r="DA29" s="156" t="s">
        <v>779</v>
      </c>
    </row>
    <row r="30" spans="1:105" s="2" customFormat="1" ht="12" customHeight="1" x14ac:dyDescent="0.25">
      <c r="A30" s="132" t="s">
        <v>52</v>
      </c>
      <c r="B30" s="133"/>
      <c r="C30" s="133">
        <f>IF(SER_hh_tes_in!C30=0,0,11630*1000*SER_hh_tes_in!C30/SER_hh_num_in!C30)</f>
        <v>7070.4950091001965</v>
      </c>
      <c r="D30" s="133">
        <f>IF(SER_hh_tes_in!D30=0,0,11630*1000*SER_hh_tes_in!D30/SER_hh_num_in!D30)</f>
        <v>4722.2186070910493</v>
      </c>
      <c r="E30" s="133">
        <f>IF(SER_hh_tes_in!E30=0,0,11630*1000*SER_hh_tes_in!E30/SER_hh_num_in!E30)</f>
        <v>8054.5863036245082</v>
      </c>
      <c r="F30" s="133">
        <f>IF(SER_hh_tes_in!F30=0,0,11630*1000*SER_hh_tes_in!F30/SER_hh_num_in!F30)</f>
        <v>6352.0130718688215</v>
      </c>
      <c r="G30" s="133">
        <f>IF(SER_hh_tes_in!G30=0,0,11630*1000*SER_hh_tes_in!G30/SER_hh_num_in!G30)</f>
        <v>9580.8900307607109</v>
      </c>
      <c r="H30" s="133">
        <f>IF(SER_hh_tes_in!H30=0,0,11630*1000*SER_hh_tes_in!H30/SER_hh_num_in!H30)</f>
        <v>6697.6984417154126</v>
      </c>
      <c r="I30" s="133">
        <f>IF(SER_hh_tes_in!I30=0,0,11630*1000*SER_hh_tes_in!I30/SER_hh_num_in!I30)</f>
        <v>6352.7979560090052</v>
      </c>
      <c r="J30" s="133">
        <f>IF(SER_hh_tes_in!J30=0,0,11630*1000*SER_hh_tes_in!J30/SER_hh_num_in!J30)</f>
        <v>7589.6751705933675</v>
      </c>
      <c r="K30" s="133">
        <f>IF(SER_hh_tes_in!K30=0,0,11630*1000*SER_hh_tes_in!K30/SER_hh_num_in!K30)</f>
        <v>7087.4882295067027</v>
      </c>
      <c r="L30" s="133">
        <f>IF(SER_hh_tes_in!L30=0,0,11630*1000*SER_hh_tes_in!L30/SER_hh_num_in!L30)</f>
        <v>6240.4111650427067</v>
      </c>
      <c r="M30" s="133">
        <f>IF(SER_hh_tes_in!M30=0,0,11630*1000*SER_hh_tes_in!M30/SER_hh_num_in!M30)</f>
        <v>6207.6121576439073</v>
      </c>
      <c r="N30" s="133">
        <f>IF(SER_hh_tes_in!N30=0,0,11630*1000*SER_hh_tes_in!N30/SER_hh_num_in!N30)</f>
        <v>6698.5514684408336</v>
      </c>
      <c r="O30" s="133">
        <f>IF(SER_hh_tes_in!O30=0,0,11630*1000*SER_hh_tes_in!O30/SER_hh_num_in!O30)</f>
        <v>8659.1086130847816</v>
      </c>
      <c r="P30" s="133">
        <f>IF(SER_hh_tes_in!P30=0,0,11630*1000*SER_hh_tes_in!P30/SER_hh_num_in!P30)</f>
        <v>7370.3910500029742</v>
      </c>
      <c r="Q30" s="133">
        <f>IF(SER_hh_tes_in!Q30=0,0,11630*1000*SER_hh_tes_in!Q30/SER_hh_num_in!Q30)</f>
        <v>6371.0254884182123</v>
      </c>
      <c r="R30" s="133">
        <f>IF(SER_hh_tes_in!R30=0,0,11630*1000*SER_hh_tes_in!R30/SER_hh_num_in!R30)</f>
        <v>9182.2550658270484</v>
      </c>
      <c r="S30" s="133">
        <f>IF(SER_hh_tes_in!S30=0,0,11630*1000*SER_hh_tes_in!S30/SER_hh_num_in!S30)</f>
        <v>0</v>
      </c>
      <c r="T30" s="133">
        <f>IF(SER_hh_tes_in!T30=0,0,11630*1000*SER_hh_tes_in!T30/SER_hh_num_in!T30)</f>
        <v>0</v>
      </c>
      <c r="U30" s="133">
        <f>IF(SER_hh_tes_in!U30=0,0,11630*1000*SER_hh_tes_in!U30/SER_hh_num_in!U30)</f>
        <v>0</v>
      </c>
      <c r="V30" s="133">
        <f>IF(SER_hh_tes_in!V30=0,0,11630*1000*SER_hh_tes_in!V30/SER_hh_num_in!V30)</f>
        <v>7335.4767745719655</v>
      </c>
      <c r="W30" s="133">
        <f>IF(SER_hh_tes_in!W30=0,0,11630*1000*SER_hh_tes_in!W30/SER_hh_num_in!W30)</f>
        <v>6544.7646501599229</v>
      </c>
      <c r="DA30" s="157" t="s">
        <v>780</v>
      </c>
    </row>
    <row r="31" spans="1:105" ht="12" customHeight="1" x14ac:dyDescent="0.25">
      <c r="A31" s="132" t="s">
        <v>153</v>
      </c>
      <c r="B31" s="133"/>
      <c r="C31" s="133">
        <f>IF(SER_hh_tes_in!C31=0,0,11630*1000*SER_hh_tes_in!C31/SER_hh_num_in!C31)</f>
        <v>6882.5094651701129</v>
      </c>
      <c r="D31" s="133">
        <f>IF(SER_hh_tes_in!D31=0,0,11630*1000*SER_hh_tes_in!D31/SER_hh_num_in!D31)</f>
        <v>7175.3202746671777</v>
      </c>
      <c r="E31" s="133">
        <f>IF(SER_hh_tes_in!E31=0,0,11630*1000*SER_hh_tes_in!E31/SER_hh_num_in!E31)</f>
        <v>7112.304591375525</v>
      </c>
      <c r="F31" s="133">
        <f>IF(SER_hh_tes_in!F31=0,0,11630*1000*SER_hh_tes_in!F31/SER_hh_num_in!F31)</f>
        <v>7213.2105683022528</v>
      </c>
      <c r="G31" s="133">
        <f>IF(SER_hh_tes_in!G31=0,0,11630*1000*SER_hh_tes_in!G31/SER_hh_num_in!G31)</f>
        <v>6992.4297084228447</v>
      </c>
      <c r="H31" s="133">
        <f>IF(SER_hh_tes_in!H31=0,0,11630*1000*SER_hh_tes_in!H31/SER_hh_num_in!H31)</f>
        <v>7141.7806939232505</v>
      </c>
      <c r="I31" s="133">
        <f>IF(SER_hh_tes_in!I31=0,0,11630*1000*SER_hh_tes_in!I31/SER_hh_num_in!I31)</f>
        <v>7008.7663224596645</v>
      </c>
      <c r="J31" s="133">
        <f>IF(SER_hh_tes_in!J31=0,0,11630*1000*SER_hh_tes_in!J31/SER_hh_num_in!J31)</f>
        <v>7116.8271695551239</v>
      </c>
      <c r="K31" s="133">
        <f>IF(SER_hh_tes_in!K31=0,0,11630*1000*SER_hh_tes_in!K31/SER_hh_num_in!K31)</f>
        <v>7237.4617637742822</v>
      </c>
      <c r="L31" s="133">
        <f>IF(SER_hh_tes_in!L31=0,0,11630*1000*SER_hh_tes_in!L31/SER_hh_num_in!L31)</f>
        <v>7169.6312618969296</v>
      </c>
      <c r="M31" s="133">
        <f>IF(SER_hh_tes_in!M31=0,0,11630*1000*SER_hh_tes_in!M31/SER_hh_num_in!M31)</f>
        <v>7098.2184328258509</v>
      </c>
      <c r="N31" s="133">
        <f>IF(SER_hh_tes_in!N31=0,0,11630*1000*SER_hh_tes_in!N31/SER_hh_num_in!N31)</f>
        <v>6963.6030081443741</v>
      </c>
      <c r="O31" s="133">
        <f>IF(SER_hh_tes_in!O31=0,0,11630*1000*SER_hh_tes_in!O31/SER_hh_num_in!O31)</f>
        <v>6753.0895614856372</v>
      </c>
      <c r="P31" s="133">
        <f>IF(SER_hh_tes_in!P31=0,0,11630*1000*SER_hh_tes_in!P31/SER_hh_num_in!P31)</f>
        <v>8220.9136236134873</v>
      </c>
      <c r="Q31" s="133">
        <f>IF(SER_hh_tes_in!Q31=0,0,11630*1000*SER_hh_tes_in!Q31/SER_hh_num_in!Q31)</f>
        <v>7435.8452314582019</v>
      </c>
      <c r="R31" s="133">
        <f>IF(SER_hh_tes_in!R31=0,0,11630*1000*SER_hh_tes_in!R31/SER_hh_num_in!R31)</f>
        <v>6953.962281330043</v>
      </c>
      <c r="S31" s="133">
        <f>IF(SER_hh_tes_in!S31=0,0,11630*1000*SER_hh_tes_in!S31/SER_hh_num_in!S31)</f>
        <v>7123.9188834965898</v>
      </c>
      <c r="T31" s="133">
        <f>IF(SER_hh_tes_in!T31=0,0,11630*1000*SER_hh_tes_in!T31/SER_hh_num_in!T31)</f>
        <v>7548.1107303967228</v>
      </c>
      <c r="U31" s="133">
        <f>IF(SER_hh_tes_in!U31=0,0,11630*1000*SER_hh_tes_in!U31/SER_hh_num_in!U31)</f>
        <v>7891.4959394876541</v>
      </c>
      <c r="V31" s="133">
        <f>IF(SER_hh_tes_in!V31=0,0,11630*1000*SER_hh_tes_in!V31/SER_hh_num_in!V31)</f>
        <v>6491.6502879784484</v>
      </c>
      <c r="W31" s="133">
        <f>IF(SER_hh_tes_in!W31=0,0,11630*1000*SER_hh_tes_in!W31/SER_hh_num_in!W31)</f>
        <v>6478.366907737457</v>
      </c>
      <c r="DA31" s="157" t="s">
        <v>781</v>
      </c>
    </row>
    <row r="32" spans="1:105" ht="12" customHeight="1" x14ac:dyDescent="0.25">
      <c r="A32" s="132" t="s">
        <v>128</v>
      </c>
      <c r="B32" s="133"/>
      <c r="C32" s="133">
        <f>IF(SER_hh_tes_in!C32=0,0,11630*1000*SER_hh_tes_in!C32/SER_hh_num_in!C32)</f>
        <v>0</v>
      </c>
      <c r="D32" s="133">
        <f>IF(SER_hh_tes_in!D32=0,0,11630*1000*SER_hh_tes_in!D32/SER_hh_num_in!D32)</f>
        <v>0</v>
      </c>
      <c r="E32" s="133">
        <f>IF(SER_hh_tes_in!E32=0,0,11630*1000*SER_hh_tes_in!E32/SER_hh_num_in!E32)</f>
        <v>9935.1757042267109</v>
      </c>
      <c r="F32" s="133">
        <f>IF(SER_hh_tes_in!F32=0,0,11630*1000*SER_hh_tes_in!F32/SER_hh_num_in!F32)</f>
        <v>7552.2554845722225</v>
      </c>
      <c r="G32" s="133">
        <f>IF(SER_hh_tes_in!G32=0,0,11630*1000*SER_hh_tes_in!G32/SER_hh_num_in!G32)</f>
        <v>7336.5406286839352</v>
      </c>
      <c r="H32" s="133">
        <f>IF(SER_hh_tes_in!H32=0,0,11630*1000*SER_hh_tes_in!H32/SER_hh_num_in!H32)</f>
        <v>7154.3928995055194</v>
      </c>
      <c r="I32" s="133">
        <f>IF(SER_hh_tes_in!I32=0,0,11630*1000*SER_hh_tes_in!I32/SER_hh_num_in!I32)</f>
        <v>6928.9679730926155</v>
      </c>
      <c r="J32" s="133">
        <f>IF(SER_hh_tes_in!J32=0,0,11630*1000*SER_hh_tes_in!J32/SER_hh_num_in!J32)</f>
        <v>6603.517912838568</v>
      </c>
      <c r="K32" s="133">
        <f>IF(SER_hh_tes_in!K32=0,0,11630*1000*SER_hh_tes_in!K32/SER_hh_num_in!K32)</f>
        <v>7369.8063171355216</v>
      </c>
      <c r="L32" s="133">
        <f>IF(SER_hh_tes_in!L32=0,0,11630*1000*SER_hh_tes_in!L32/SER_hh_num_in!L32)</f>
        <v>7446.2717683267574</v>
      </c>
      <c r="M32" s="133">
        <f>IF(SER_hh_tes_in!M32=0,0,11630*1000*SER_hh_tes_in!M32/SER_hh_num_in!M32)</f>
        <v>7105.6764234017528</v>
      </c>
      <c r="N32" s="133">
        <f>IF(SER_hh_tes_in!N32=0,0,11630*1000*SER_hh_tes_in!N32/SER_hh_num_in!N32)</f>
        <v>7416.402503489584</v>
      </c>
      <c r="O32" s="133">
        <f>IF(SER_hh_tes_in!O32=0,0,11630*1000*SER_hh_tes_in!O32/SER_hh_num_in!O32)</f>
        <v>7435.6037541787482</v>
      </c>
      <c r="P32" s="133">
        <f>IF(SER_hh_tes_in!P32=0,0,11630*1000*SER_hh_tes_in!P32/SER_hh_num_in!P32)</f>
        <v>7445.4968846784132</v>
      </c>
      <c r="Q32" s="133">
        <f>IF(SER_hh_tes_in!Q32=0,0,11630*1000*SER_hh_tes_in!Q32/SER_hh_num_in!Q32)</f>
        <v>7555.6119913973034</v>
      </c>
      <c r="R32" s="133">
        <f>IF(SER_hh_tes_in!R32=0,0,11630*1000*SER_hh_tes_in!R32/SER_hh_num_in!R32)</f>
        <v>7173.0080187983594</v>
      </c>
      <c r="S32" s="133">
        <f>IF(SER_hh_tes_in!S32=0,0,11630*1000*SER_hh_tes_in!S32/SER_hh_num_in!S32)</f>
        <v>7384.4972677266551</v>
      </c>
      <c r="T32" s="133">
        <f>IF(SER_hh_tes_in!T32=0,0,11630*1000*SER_hh_tes_in!T32/SER_hh_num_in!T32)</f>
        <v>7669.2311986728073</v>
      </c>
      <c r="U32" s="133">
        <f>IF(SER_hh_tes_in!U32=0,0,11630*1000*SER_hh_tes_in!U32/SER_hh_num_in!U32)</f>
        <v>7647.0971995442906</v>
      </c>
      <c r="V32" s="133">
        <f>IF(SER_hh_tes_in!V32=0,0,11630*1000*SER_hh_tes_in!V32/SER_hh_num_in!V32)</f>
        <v>0</v>
      </c>
      <c r="W32" s="133">
        <f>IF(SER_hh_tes_in!W32=0,0,11630*1000*SER_hh_tes_in!W32/SER_hh_num_in!W32)</f>
        <v>7025.8474618109449</v>
      </c>
      <c r="DA32" s="157" t="s">
        <v>782</v>
      </c>
    </row>
    <row r="33" spans="1:105" ht="12" customHeight="1" x14ac:dyDescent="0.25">
      <c r="A33" s="62" t="s">
        <v>24</v>
      </c>
      <c r="B33" s="68"/>
      <c r="C33" s="68">
        <f>IF(SER_hh_tes_in!C33=0,0,11630*1000*SER_hh_tes_in!C33/SER_hh_num_in!C33)</f>
        <v>7178.2088752326008</v>
      </c>
      <c r="D33" s="68">
        <f>IF(SER_hh_tes_in!D33=0,0,11630*1000*SER_hh_tes_in!D33/SER_hh_num_in!D33)</f>
        <v>7127.2403977727417</v>
      </c>
      <c r="E33" s="68">
        <f>IF(SER_hh_tes_in!E33=0,0,11630*1000*SER_hh_tes_in!E33/SER_hh_num_in!E33)</f>
        <v>6781.6011155894594</v>
      </c>
      <c r="F33" s="68">
        <f>IF(SER_hh_tes_in!F33=0,0,11630*1000*SER_hh_tes_in!F33/SER_hh_num_in!F33)</f>
        <v>6960.3737370385579</v>
      </c>
      <c r="G33" s="68">
        <f>IF(SER_hh_tes_in!G33=0,0,11630*1000*SER_hh_tes_in!G33/SER_hh_num_in!G33)</f>
        <v>6745.1984263331397</v>
      </c>
      <c r="H33" s="68">
        <f>IF(SER_hh_tes_in!H33=0,0,11630*1000*SER_hh_tes_in!H33/SER_hh_num_in!H33)</f>
        <v>7010.6695792683304</v>
      </c>
      <c r="I33" s="68">
        <f>IF(SER_hh_tes_in!I33=0,0,11630*1000*SER_hh_tes_in!I33/SER_hh_num_in!I33)</f>
        <v>7243.3886118471928</v>
      </c>
      <c r="J33" s="68">
        <f>IF(SER_hh_tes_in!J33=0,0,11630*1000*SER_hh_tes_in!J33/SER_hh_num_in!J33)</f>
        <v>6986.4264625146143</v>
      </c>
      <c r="K33" s="68">
        <f>IF(SER_hh_tes_in!K33=0,0,11630*1000*SER_hh_tes_in!K33/SER_hh_num_in!K33)</f>
        <v>7161.7252854708604</v>
      </c>
      <c r="L33" s="68">
        <f>IF(SER_hh_tes_in!L33=0,0,11630*1000*SER_hh_tes_in!L33/SER_hh_num_in!L33)</f>
        <v>7392.6708861290426</v>
      </c>
      <c r="M33" s="68">
        <f>IF(SER_hh_tes_in!M33=0,0,11630*1000*SER_hh_tes_in!M33/SER_hh_num_in!M33)</f>
        <v>7534.3168581625287</v>
      </c>
      <c r="N33" s="68">
        <f>IF(SER_hh_tes_in!N33=0,0,11630*1000*SER_hh_tes_in!N33/SER_hh_num_in!N33)</f>
        <v>7597.7086579606657</v>
      </c>
      <c r="O33" s="68">
        <f>IF(SER_hh_tes_in!O33=0,0,11630*1000*SER_hh_tes_in!O33/SER_hh_num_in!O33)</f>
        <v>7914.984733503883</v>
      </c>
      <c r="P33" s="68">
        <f>IF(SER_hh_tes_in!P33=0,0,11630*1000*SER_hh_tes_in!P33/SER_hh_num_in!P33)</f>
        <v>0</v>
      </c>
      <c r="Q33" s="68">
        <f>IF(SER_hh_tes_in!Q33=0,0,11630*1000*SER_hh_tes_in!Q33/SER_hh_num_in!Q33)</f>
        <v>7284.2249444066101</v>
      </c>
      <c r="R33" s="68">
        <f>IF(SER_hh_tes_in!R33=0,0,11630*1000*SER_hh_tes_in!R33/SER_hh_num_in!R33)</f>
        <v>7612.2412286908211</v>
      </c>
      <c r="S33" s="68">
        <f>IF(SER_hh_tes_in!S33=0,0,11630*1000*SER_hh_tes_in!S33/SER_hh_num_in!S33)</f>
        <v>8124.1052425449834</v>
      </c>
      <c r="T33" s="68">
        <f>IF(SER_hh_tes_in!T33=0,0,11630*1000*SER_hh_tes_in!T33/SER_hh_num_in!T33)</f>
        <v>6976.7576594018146</v>
      </c>
      <c r="U33" s="68">
        <f>IF(SER_hh_tes_in!U33=0,0,11630*1000*SER_hh_tes_in!U33/SER_hh_num_in!U33)</f>
        <v>5988.6846791420321</v>
      </c>
      <c r="V33" s="68">
        <f>IF(SER_hh_tes_in!V33=0,0,11630*1000*SER_hh_tes_in!V33/SER_hh_num_in!V33)</f>
        <v>7781.5304795067968</v>
      </c>
      <c r="W33" s="68">
        <f>IF(SER_hh_tes_in!W33=0,0,11630*1000*SER_hh_tes_in!W33/SER_hh_num_in!W33)</f>
        <v>8736.9617982579839</v>
      </c>
      <c r="DA33" s="111" t="s">
        <v>783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tabColor theme="6" tint="0.79998168889431442"/>
    <pageSetUpPr fitToPage="1"/>
  </sheetPr>
  <dimension ref="A1:DA33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2" customHeight="1" x14ac:dyDescent="0.25"/>
  <cols>
    <col min="1" max="1" width="40.7109375" style="1" customWidth="1"/>
    <col min="2" max="23" width="10.7109375" style="1" customWidth="1"/>
    <col min="24" max="103" width="9.140625" style="1" hidden="1" customWidth="1"/>
    <col min="104" max="104" width="2.7109375" style="1" customWidth="1"/>
    <col min="105" max="105" width="10.7109375" style="118" customWidth="1"/>
    <col min="106" max="16384" width="9.140625" style="1"/>
  </cols>
  <sheetData>
    <row r="1" spans="1:105" ht="25.5" customHeight="1" x14ac:dyDescent="0.25">
      <c r="A1" s="28" t="s">
        <v>784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156</v>
      </c>
    </row>
    <row r="2" spans="1:105" s="2" customFormat="1" ht="12" customHeight="1" x14ac:dyDescent="0.25">
      <c r="DA2" s="7"/>
    </row>
    <row r="3" spans="1:105" ht="12.95" customHeight="1" x14ac:dyDescent="0.25">
      <c r="A3" s="124" t="s">
        <v>89</v>
      </c>
      <c r="B3" s="126"/>
      <c r="C3" s="126">
        <f>IF(SER_hh_emi_in!C3=0,0,1000000*SER_hh_emi_in!C3/SER_hh_num_in!C3)</f>
        <v>14530.478715004341</v>
      </c>
      <c r="D3" s="126">
        <f>IF(SER_hh_emi_in!D3=0,0,1000000*SER_hh_emi_in!D3/SER_hh_num_in!D3)</f>
        <v>15312.279570201505</v>
      </c>
      <c r="E3" s="126">
        <f>IF(SER_hh_emi_in!E3=0,0,1000000*SER_hh_emi_in!E3/SER_hh_num_in!E3)</f>
        <v>2519.494823036192</v>
      </c>
      <c r="F3" s="126">
        <f>IF(SER_hh_emi_in!F3=0,0,1000000*SER_hh_emi_in!F3/SER_hh_num_in!F3)</f>
        <v>3356.381554023536</v>
      </c>
      <c r="G3" s="126">
        <f>IF(SER_hh_emi_in!G3=0,0,1000000*SER_hh_emi_in!G3/SER_hh_num_in!G3)</f>
        <v>6628.9354134293517</v>
      </c>
      <c r="H3" s="126">
        <f>IF(SER_hh_emi_in!H3=0,0,1000000*SER_hh_emi_in!H3/SER_hh_num_in!H3)</f>
        <v>15325.052752551654</v>
      </c>
      <c r="I3" s="126">
        <f>IF(SER_hh_emi_in!I3=0,0,1000000*SER_hh_emi_in!I3/SER_hh_num_in!I3)</f>
        <v>10972.155102904522</v>
      </c>
      <c r="J3" s="126">
        <f>IF(SER_hh_emi_in!J3=0,0,1000000*SER_hh_emi_in!J3/SER_hh_num_in!J3)</f>
        <v>12624.197693291731</v>
      </c>
      <c r="K3" s="126">
        <f>IF(SER_hh_emi_in!K3=0,0,1000000*SER_hh_emi_in!K3/SER_hh_num_in!K3)</f>
        <v>11365.836509622788</v>
      </c>
      <c r="L3" s="126">
        <f>IF(SER_hh_emi_in!L3=0,0,1000000*SER_hh_emi_in!L3/SER_hh_num_in!L3)</f>
        <v>10610.095047076107</v>
      </c>
      <c r="M3" s="126">
        <f>IF(SER_hh_emi_in!M3=0,0,1000000*SER_hh_emi_in!M3/SER_hh_num_in!M3)</f>
        <v>10718.398960795794</v>
      </c>
      <c r="N3" s="126">
        <f>IF(SER_hh_emi_in!N3=0,0,1000000*SER_hh_emi_in!N3/SER_hh_num_in!N3)</f>
        <v>11586.82477439994</v>
      </c>
      <c r="O3" s="126">
        <f>IF(SER_hh_emi_in!O3=0,0,1000000*SER_hh_emi_in!O3/SER_hh_num_in!O3)</f>
        <v>11767.192344302055</v>
      </c>
      <c r="P3" s="126">
        <f>IF(SER_hh_emi_in!P3=0,0,1000000*SER_hh_emi_in!P3/SER_hh_num_in!P3)</f>
        <v>10592.183720689987</v>
      </c>
      <c r="Q3" s="126">
        <f>IF(SER_hh_emi_in!Q3=0,0,1000000*SER_hh_emi_in!Q3/SER_hh_num_in!Q3)</f>
        <v>8833.3174713753288</v>
      </c>
      <c r="R3" s="126">
        <f>IF(SER_hh_emi_in!R3=0,0,1000000*SER_hh_emi_in!R3/SER_hh_num_in!R3)</f>
        <v>6923.8445185736309</v>
      </c>
      <c r="S3" s="126">
        <f>IF(SER_hh_emi_in!S3=0,0,1000000*SER_hh_emi_in!S3/SER_hh_num_in!S3)</f>
        <v>4947.2763571262676</v>
      </c>
      <c r="T3" s="126">
        <f>IF(SER_hh_emi_in!T3=0,0,1000000*SER_hh_emi_in!T3/SER_hh_num_in!T3)</f>
        <v>5316.2951005683444</v>
      </c>
      <c r="U3" s="126">
        <f>IF(SER_hh_emi_in!U3=0,0,1000000*SER_hh_emi_in!U3/SER_hh_num_in!U3)</f>
        <v>3733.7077620655268</v>
      </c>
      <c r="V3" s="126">
        <f>IF(SER_hh_emi_in!V3=0,0,1000000*SER_hh_emi_in!V3/SER_hh_num_in!V3)</f>
        <v>4348.5461916249487</v>
      </c>
      <c r="W3" s="126">
        <f>IF(SER_hh_emi_in!W3=0,0,1000000*SER_hh_emi_in!W3/SER_hh_num_in!W3)</f>
        <v>4875.3474533572653</v>
      </c>
      <c r="DA3" s="155" t="s">
        <v>785</v>
      </c>
    </row>
    <row r="4" spans="1:105" ht="12.95" customHeight="1" x14ac:dyDescent="0.25">
      <c r="A4" s="130" t="s">
        <v>32</v>
      </c>
      <c r="B4" s="131"/>
      <c r="C4" s="131">
        <f>IF(SER_hh_emi_in!C4=0,0,1000000*SER_hh_emi_in!C4/SER_hh_num_in!C4)</f>
        <v>10817.029226386425</v>
      </c>
      <c r="D4" s="131">
        <f>IF(SER_hh_emi_in!D4=0,0,1000000*SER_hh_emi_in!D4/SER_hh_num_in!D4)</f>
        <v>11545.741428510992</v>
      </c>
      <c r="E4" s="131">
        <f>IF(SER_hh_emi_in!E4=0,0,1000000*SER_hh_emi_in!E4/SER_hh_num_in!E4)</f>
        <v>61.954003431748987</v>
      </c>
      <c r="F4" s="131">
        <f>IF(SER_hh_emi_in!F4=0,0,1000000*SER_hh_emi_in!F4/SER_hh_num_in!F4)</f>
        <v>101.00801162644312</v>
      </c>
      <c r="G4" s="131">
        <f>IF(SER_hh_emi_in!G4=0,0,1000000*SER_hh_emi_in!G4/SER_hh_num_in!G4)</f>
        <v>3415.420942216384</v>
      </c>
      <c r="H4" s="131">
        <f>IF(SER_hh_emi_in!H4=0,0,1000000*SER_hh_emi_in!H4/SER_hh_num_in!H4)</f>
        <v>11841.567136127636</v>
      </c>
      <c r="I4" s="131">
        <f>IF(SER_hh_emi_in!I4=0,0,1000000*SER_hh_emi_in!I4/SER_hh_num_in!I4)</f>
        <v>7947.2528428637552</v>
      </c>
      <c r="J4" s="131">
        <f>IF(SER_hh_emi_in!J4=0,0,1000000*SER_hh_emi_in!J4/SER_hh_num_in!J4)</f>
        <v>9903.5091350245075</v>
      </c>
      <c r="K4" s="131">
        <f>IF(SER_hh_emi_in!K4=0,0,1000000*SER_hh_emi_in!K4/SER_hh_num_in!K4)</f>
        <v>9008.9852977124174</v>
      </c>
      <c r="L4" s="131">
        <f>IF(SER_hh_emi_in!L4=0,0,1000000*SER_hh_emi_in!L4/SER_hh_num_in!L4)</f>
        <v>7892.358811714741</v>
      </c>
      <c r="M4" s="131">
        <f>IF(SER_hh_emi_in!M4=0,0,1000000*SER_hh_emi_in!M4/SER_hh_num_in!M4)</f>
        <v>8556.7971749656408</v>
      </c>
      <c r="N4" s="131">
        <f>IF(SER_hh_emi_in!N4=0,0,1000000*SER_hh_emi_in!N4/SER_hh_num_in!N4)</f>
        <v>8268.6133586854939</v>
      </c>
      <c r="O4" s="131">
        <f>IF(SER_hh_emi_in!O4=0,0,1000000*SER_hh_emi_in!O4/SER_hh_num_in!O4)</f>
        <v>8153.9841789928068</v>
      </c>
      <c r="P4" s="131">
        <f>IF(SER_hh_emi_in!P4=0,0,1000000*SER_hh_emi_in!P4/SER_hh_num_in!P4)</f>
        <v>6280.103535852978</v>
      </c>
      <c r="Q4" s="131">
        <f>IF(SER_hh_emi_in!Q4=0,0,1000000*SER_hh_emi_in!Q4/SER_hh_num_in!Q4)</f>
        <v>5665.9293040856082</v>
      </c>
      <c r="R4" s="131">
        <f>IF(SER_hh_emi_in!R4=0,0,1000000*SER_hh_emi_in!R4/SER_hh_num_in!R4)</f>
        <v>4145.0857857889014</v>
      </c>
      <c r="S4" s="131">
        <f>IF(SER_hh_emi_in!S4=0,0,1000000*SER_hh_emi_in!S4/SER_hh_num_in!S4)</f>
        <v>2311.1361365375496</v>
      </c>
      <c r="T4" s="131">
        <f>IF(SER_hh_emi_in!T4=0,0,1000000*SER_hh_emi_in!T4/SER_hh_num_in!T4)</f>
        <v>1995.9503617114947</v>
      </c>
      <c r="U4" s="131">
        <f>IF(SER_hh_emi_in!U4=0,0,1000000*SER_hh_emi_in!U4/SER_hh_num_in!U4)</f>
        <v>867.35410904849289</v>
      </c>
      <c r="V4" s="131">
        <f>IF(SER_hh_emi_in!V4=0,0,1000000*SER_hh_emi_in!V4/SER_hh_num_in!V4)</f>
        <v>2164.9367264174739</v>
      </c>
      <c r="W4" s="131">
        <f>IF(SER_hh_emi_in!W4=0,0,1000000*SER_hh_emi_in!W4/SER_hh_num_in!W4)</f>
        <v>2903.6543001728801</v>
      </c>
      <c r="DA4" s="156" t="s">
        <v>786</v>
      </c>
    </row>
    <row r="5" spans="1:105" ht="12" customHeight="1" x14ac:dyDescent="0.25">
      <c r="A5" s="132" t="s">
        <v>29</v>
      </c>
      <c r="B5" s="133"/>
      <c r="C5" s="133">
        <f>IF(SER_hh_emi_in!C5=0,0,1000000*SER_hh_emi_in!C5/SER_hh_num_in!C5)</f>
        <v>18639.530372830319</v>
      </c>
      <c r="D5" s="133">
        <f>IF(SER_hh_emi_in!D5=0,0,1000000*SER_hh_emi_in!D5/SER_hh_num_in!D5)</f>
        <v>0</v>
      </c>
      <c r="E5" s="133">
        <f>IF(SER_hh_emi_in!E5=0,0,1000000*SER_hh_emi_in!E5/SER_hh_num_in!E5)</f>
        <v>0</v>
      </c>
      <c r="F5" s="133">
        <f>IF(SER_hh_emi_in!F5=0,0,1000000*SER_hh_emi_in!F5/SER_hh_num_in!F5)</f>
        <v>0</v>
      </c>
      <c r="G5" s="133">
        <f>IF(SER_hh_emi_in!G5=0,0,1000000*SER_hh_emi_in!G5/SER_hh_num_in!G5)</f>
        <v>0</v>
      </c>
      <c r="H5" s="133">
        <f>IF(SER_hh_emi_in!H5=0,0,1000000*SER_hh_emi_in!H5/SER_hh_num_in!H5)</f>
        <v>0</v>
      </c>
      <c r="I5" s="133">
        <f>IF(SER_hh_emi_in!I5=0,0,1000000*SER_hh_emi_in!I5/SER_hh_num_in!I5)</f>
        <v>20978.969320262804</v>
      </c>
      <c r="J5" s="133">
        <f>IF(SER_hh_emi_in!J5=0,0,1000000*SER_hh_emi_in!J5/SER_hh_num_in!J5)</f>
        <v>0</v>
      </c>
      <c r="K5" s="133">
        <f>IF(SER_hh_emi_in!K5=0,0,1000000*SER_hh_emi_in!K5/SER_hh_num_in!K5)</f>
        <v>0</v>
      </c>
      <c r="L5" s="133">
        <f>IF(SER_hh_emi_in!L5=0,0,1000000*SER_hh_emi_in!L5/SER_hh_num_in!L5)</f>
        <v>0</v>
      </c>
      <c r="M5" s="133">
        <f>IF(SER_hh_emi_in!M5=0,0,1000000*SER_hh_emi_in!M5/SER_hh_num_in!M5)</f>
        <v>14148.567186553018</v>
      </c>
      <c r="N5" s="133">
        <f>IF(SER_hh_emi_in!N5=0,0,1000000*SER_hh_emi_in!N5/SER_hh_num_in!N5)</f>
        <v>16571.499640502741</v>
      </c>
      <c r="O5" s="133">
        <f>IF(SER_hh_emi_in!O5=0,0,1000000*SER_hh_emi_in!O5/SER_hh_num_in!O5)</f>
        <v>7884.8802451770498</v>
      </c>
      <c r="P5" s="133">
        <f>IF(SER_hh_emi_in!P5=0,0,1000000*SER_hh_emi_in!P5/SER_hh_num_in!P5)</f>
        <v>0</v>
      </c>
      <c r="Q5" s="133">
        <f>IF(SER_hh_emi_in!Q5=0,0,1000000*SER_hh_emi_in!Q5/SER_hh_num_in!Q5)</f>
        <v>22423.836380777102</v>
      </c>
      <c r="R5" s="133">
        <f>IF(SER_hh_emi_in!R5=0,0,1000000*SER_hh_emi_in!R5/SER_hh_num_in!R5)</f>
        <v>0</v>
      </c>
      <c r="S5" s="133">
        <f>IF(SER_hh_emi_in!S5=0,0,1000000*SER_hh_emi_in!S5/SER_hh_num_in!S5)</f>
        <v>0</v>
      </c>
      <c r="T5" s="133">
        <f>IF(SER_hh_emi_in!T5=0,0,1000000*SER_hh_emi_in!T5/SER_hh_num_in!T5)</f>
        <v>0</v>
      </c>
      <c r="U5" s="133">
        <f>IF(SER_hh_emi_in!U5=0,0,1000000*SER_hh_emi_in!U5/SER_hh_num_in!U5)</f>
        <v>0</v>
      </c>
      <c r="V5" s="133">
        <f>IF(SER_hh_emi_in!V5=0,0,1000000*SER_hh_emi_in!V5/SER_hh_num_in!V5)</f>
        <v>0</v>
      </c>
      <c r="W5" s="133">
        <f>IF(SER_hh_emi_in!W5=0,0,1000000*SER_hh_emi_in!W5/SER_hh_num_in!W5)</f>
        <v>0</v>
      </c>
      <c r="DA5" s="157" t="s">
        <v>787</v>
      </c>
    </row>
    <row r="6" spans="1:105" ht="12" customHeight="1" x14ac:dyDescent="0.25">
      <c r="A6" s="132" t="s">
        <v>52</v>
      </c>
      <c r="B6" s="133"/>
      <c r="C6" s="133">
        <f>IF(SER_hh_emi_in!C6=0,0,1000000*SER_hh_emi_in!C6/SER_hh_num_in!C6)</f>
        <v>0</v>
      </c>
      <c r="D6" s="133">
        <f>IF(SER_hh_emi_in!D6=0,0,1000000*SER_hh_emi_in!D6/SER_hh_num_in!D6)</f>
        <v>0</v>
      </c>
      <c r="E6" s="133">
        <f>IF(SER_hh_emi_in!E6=0,0,1000000*SER_hh_emi_in!E6/SER_hh_num_in!E6)</f>
        <v>0</v>
      </c>
      <c r="F6" s="133">
        <f>IF(SER_hh_emi_in!F6=0,0,1000000*SER_hh_emi_in!F6/SER_hh_num_in!F6)</f>
        <v>0</v>
      </c>
      <c r="G6" s="133">
        <f>IF(SER_hh_emi_in!G6=0,0,1000000*SER_hh_emi_in!G6/SER_hh_num_in!G6)</f>
        <v>0</v>
      </c>
      <c r="H6" s="133">
        <f>IF(SER_hh_emi_in!H6=0,0,1000000*SER_hh_emi_in!H6/SER_hh_num_in!H6)</f>
        <v>0</v>
      </c>
      <c r="I6" s="133">
        <f>IF(SER_hh_emi_in!I6=0,0,1000000*SER_hh_emi_in!I6/SER_hh_num_in!I6)</f>
        <v>0</v>
      </c>
      <c r="J6" s="133">
        <f>IF(SER_hh_emi_in!J6=0,0,1000000*SER_hh_emi_in!J6/SER_hh_num_in!J6)</f>
        <v>0</v>
      </c>
      <c r="K6" s="133">
        <f>IF(SER_hh_emi_in!K6=0,0,1000000*SER_hh_emi_in!K6/SER_hh_num_in!K6)</f>
        <v>0</v>
      </c>
      <c r="L6" s="133">
        <f>IF(SER_hh_emi_in!L6=0,0,1000000*SER_hh_emi_in!L6/SER_hh_num_in!L6)</f>
        <v>0</v>
      </c>
      <c r="M6" s="133">
        <f>IF(SER_hh_emi_in!M6=0,0,1000000*SER_hh_emi_in!M6/SER_hh_num_in!M6)</f>
        <v>0</v>
      </c>
      <c r="N6" s="133">
        <f>IF(SER_hh_emi_in!N6=0,0,1000000*SER_hh_emi_in!N6/SER_hh_num_in!N6)</f>
        <v>0</v>
      </c>
      <c r="O6" s="133">
        <f>IF(SER_hh_emi_in!O6=0,0,1000000*SER_hh_emi_in!O6/SER_hh_num_in!O6)</f>
        <v>0</v>
      </c>
      <c r="P6" s="133">
        <f>IF(SER_hh_emi_in!P6=0,0,1000000*SER_hh_emi_in!P6/SER_hh_num_in!P6)</f>
        <v>0</v>
      </c>
      <c r="Q6" s="133">
        <f>IF(SER_hh_emi_in!Q6=0,0,1000000*SER_hh_emi_in!Q6/SER_hh_num_in!Q6)</f>
        <v>0</v>
      </c>
      <c r="R6" s="133">
        <f>IF(SER_hh_emi_in!R6=0,0,1000000*SER_hh_emi_in!R6/SER_hh_num_in!R6)</f>
        <v>0</v>
      </c>
      <c r="S6" s="133">
        <f>IF(SER_hh_emi_in!S6=0,0,1000000*SER_hh_emi_in!S6/SER_hh_num_in!S6)</f>
        <v>0</v>
      </c>
      <c r="T6" s="133">
        <f>IF(SER_hh_emi_in!T6=0,0,1000000*SER_hh_emi_in!T6/SER_hh_num_in!T6)</f>
        <v>0</v>
      </c>
      <c r="U6" s="133">
        <f>IF(SER_hh_emi_in!U6=0,0,1000000*SER_hh_emi_in!U6/SER_hh_num_in!U6)</f>
        <v>0</v>
      </c>
      <c r="V6" s="133">
        <f>IF(SER_hh_emi_in!V6=0,0,1000000*SER_hh_emi_in!V6/SER_hh_num_in!V6)</f>
        <v>0</v>
      </c>
      <c r="W6" s="133">
        <f>IF(SER_hh_emi_in!W6=0,0,1000000*SER_hh_emi_in!W6/SER_hh_num_in!W6)</f>
        <v>0</v>
      </c>
      <c r="DA6" s="157" t="s">
        <v>788</v>
      </c>
    </row>
    <row r="7" spans="1:105" ht="12" customHeight="1" x14ac:dyDescent="0.25">
      <c r="A7" s="132" t="s">
        <v>168</v>
      </c>
      <c r="B7" s="133"/>
      <c r="C7" s="133">
        <f>IF(SER_hh_emi_in!C7=0,0,1000000*SER_hh_emi_in!C7/SER_hh_num_in!C7)</f>
        <v>17223.628863300379</v>
      </c>
      <c r="D7" s="133">
        <f>IF(SER_hh_emi_in!D7=0,0,1000000*SER_hh_emi_in!D7/SER_hh_num_in!D7)</f>
        <v>13519.6723192644</v>
      </c>
      <c r="E7" s="133">
        <f>IF(SER_hh_emi_in!E7=0,0,1000000*SER_hh_emi_in!E7/SER_hh_num_in!E7)</f>
        <v>0</v>
      </c>
      <c r="F7" s="133">
        <f>IF(SER_hh_emi_in!F7=0,0,1000000*SER_hh_emi_in!F7/SER_hh_num_in!F7)</f>
        <v>0</v>
      </c>
      <c r="G7" s="133">
        <f>IF(SER_hh_emi_in!G7=0,0,1000000*SER_hh_emi_in!G7/SER_hh_num_in!G7)</f>
        <v>0</v>
      </c>
      <c r="H7" s="133">
        <f>IF(SER_hh_emi_in!H7=0,0,1000000*SER_hh_emi_in!H7/SER_hh_num_in!H7)</f>
        <v>16987.794066183364</v>
      </c>
      <c r="I7" s="133">
        <f>IF(SER_hh_emi_in!I7=0,0,1000000*SER_hh_emi_in!I7/SER_hh_num_in!I7)</f>
        <v>11071.316075597071</v>
      </c>
      <c r="J7" s="133">
        <f>IF(SER_hh_emi_in!J7=0,0,1000000*SER_hh_emi_in!J7/SER_hh_num_in!J7)</f>
        <v>14764.807308327163</v>
      </c>
      <c r="K7" s="133">
        <f>IF(SER_hh_emi_in!K7=0,0,1000000*SER_hh_emi_in!K7/SER_hh_num_in!K7)</f>
        <v>13029.664278269245</v>
      </c>
      <c r="L7" s="133">
        <f>IF(SER_hh_emi_in!L7=0,0,1000000*SER_hh_emi_in!L7/SER_hh_num_in!L7)</f>
        <v>12955.501610100986</v>
      </c>
      <c r="M7" s="133">
        <f>IF(SER_hh_emi_in!M7=0,0,1000000*SER_hh_emi_in!M7/SER_hh_num_in!M7)</f>
        <v>10872.033345347256</v>
      </c>
      <c r="N7" s="133">
        <f>IF(SER_hh_emi_in!N7=0,0,1000000*SER_hh_emi_in!N7/SER_hh_num_in!N7)</f>
        <v>10919.020129379296</v>
      </c>
      <c r="O7" s="133">
        <f>IF(SER_hh_emi_in!O7=0,0,1000000*SER_hh_emi_in!O7/SER_hh_num_in!O7)</f>
        <v>10954.084769713707</v>
      </c>
      <c r="P7" s="133">
        <f>IF(SER_hh_emi_in!P7=0,0,1000000*SER_hh_emi_in!P7/SER_hh_num_in!P7)</f>
        <v>9014.4322995598523</v>
      </c>
      <c r="Q7" s="133">
        <f>IF(SER_hh_emi_in!Q7=0,0,1000000*SER_hh_emi_in!Q7/SER_hh_num_in!Q7)</f>
        <v>8380.3042535675922</v>
      </c>
      <c r="R7" s="133">
        <f>IF(SER_hh_emi_in!R7=0,0,1000000*SER_hh_emi_in!R7/SER_hh_num_in!R7)</f>
        <v>8201.3342179670744</v>
      </c>
      <c r="S7" s="133">
        <f>IF(SER_hh_emi_in!S7=0,0,1000000*SER_hh_emi_in!S7/SER_hh_num_in!S7)</f>
        <v>0</v>
      </c>
      <c r="T7" s="133">
        <f>IF(SER_hh_emi_in!T7=0,0,1000000*SER_hh_emi_in!T7/SER_hh_num_in!T7)</f>
        <v>0</v>
      </c>
      <c r="U7" s="133">
        <f>IF(SER_hh_emi_in!U7=0,0,1000000*SER_hh_emi_in!U7/SER_hh_num_in!U7)</f>
        <v>0</v>
      </c>
      <c r="V7" s="133">
        <f>IF(SER_hh_emi_in!V7=0,0,1000000*SER_hh_emi_in!V7/SER_hh_num_in!V7)</f>
        <v>0</v>
      </c>
      <c r="W7" s="133">
        <f>IF(SER_hh_emi_in!W7=0,0,1000000*SER_hh_emi_in!W7/SER_hh_num_in!W7)</f>
        <v>5526.7756754225638</v>
      </c>
      <c r="DA7" s="157" t="s">
        <v>789</v>
      </c>
    </row>
    <row r="8" spans="1:105" ht="12" customHeight="1" x14ac:dyDescent="0.25">
      <c r="A8" s="132" t="s">
        <v>73</v>
      </c>
      <c r="B8" s="133"/>
      <c r="C8" s="133">
        <f>IF(SER_hh_emi_in!C8=0,0,1000000*SER_hh_emi_in!C8/SER_hh_num_in!C8)</f>
        <v>4506.0904693549473</v>
      </c>
      <c r="D8" s="133">
        <f>IF(SER_hh_emi_in!D8=0,0,1000000*SER_hh_emi_in!D8/SER_hh_num_in!D8)</f>
        <v>4694.7127893802763</v>
      </c>
      <c r="E8" s="133">
        <f>IF(SER_hh_emi_in!E8=0,0,1000000*SER_hh_emi_in!E8/SER_hh_num_in!E8)</f>
        <v>4844.509961553239</v>
      </c>
      <c r="F8" s="133">
        <f>IF(SER_hh_emi_in!F8=0,0,1000000*SER_hh_emi_in!F8/SER_hh_num_in!F8)</f>
        <v>4497.6250618989025</v>
      </c>
      <c r="G8" s="133">
        <f>IF(SER_hh_emi_in!G8=0,0,1000000*SER_hh_emi_in!G8/SER_hh_num_in!G8)</f>
        <v>3603.8776062957468</v>
      </c>
      <c r="H8" s="133">
        <f>IF(SER_hh_emi_in!H8=0,0,1000000*SER_hh_emi_in!H8/SER_hh_num_in!H8)</f>
        <v>3763.7752384097826</v>
      </c>
      <c r="I8" s="133">
        <f>IF(SER_hh_emi_in!I8=0,0,1000000*SER_hh_emi_in!I8/SER_hh_num_in!I8)</f>
        <v>3936.3575209317346</v>
      </c>
      <c r="J8" s="133">
        <f>IF(SER_hh_emi_in!J8=0,0,1000000*SER_hh_emi_in!J8/SER_hh_num_in!J8)</f>
        <v>3894.7356815155699</v>
      </c>
      <c r="K8" s="133">
        <f>IF(SER_hh_emi_in!K8=0,0,1000000*SER_hh_emi_in!K8/SER_hh_num_in!K8)</f>
        <v>3239.9534381626863</v>
      </c>
      <c r="L8" s="133">
        <f>IF(SER_hh_emi_in!L8=0,0,1000000*SER_hh_emi_in!L8/SER_hh_num_in!L8)</f>
        <v>2721.669599810285</v>
      </c>
      <c r="M8" s="133">
        <f>IF(SER_hh_emi_in!M8=0,0,1000000*SER_hh_emi_in!M8/SER_hh_num_in!M8)</f>
        <v>2657.5784015548015</v>
      </c>
      <c r="N8" s="133">
        <f>IF(SER_hh_emi_in!N8=0,0,1000000*SER_hh_emi_in!N8/SER_hh_num_in!N8)</f>
        <v>2568.404040753539</v>
      </c>
      <c r="O8" s="133">
        <f>IF(SER_hh_emi_in!O8=0,0,1000000*SER_hh_emi_in!O8/SER_hh_num_in!O8)</f>
        <v>2500.6257390509331</v>
      </c>
      <c r="P8" s="133">
        <f>IF(SER_hh_emi_in!P8=0,0,1000000*SER_hh_emi_in!P8/SER_hh_num_in!P8)</f>
        <v>2154.4999077429375</v>
      </c>
      <c r="Q8" s="133">
        <f>IF(SER_hh_emi_in!Q8=0,0,1000000*SER_hh_emi_in!Q8/SER_hh_num_in!Q8)</f>
        <v>2091.0734180354475</v>
      </c>
      <c r="R8" s="133">
        <f>IF(SER_hh_emi_in!R8=0,0,1000000*SER_hh_emi_in!R8/SER_hh_num_in!R8)</f>
        <v>1877.6676275830182</v>
      </c>
      <c r="S8" s="133">
        <f>IF(SER_hh_emi_in!S8=0,0,1000000*SER_hh_emi_in!S8/SER_hh_num_in!S8)</f>
        <v>1642.1427348418185</v>
      </c>
      <c r="T8" s="133">
        <f>IF(SER_hh_emi_in!T8=0,0,1000000*SER_hh_emi_in!T8/SER_hh_num_in!T8)</f>
        <v>1381.6553686239472</v>
      </c>
      <c r="U8" s="133">
        <f>IF(SER_hh_emi_in!U8=0,0,1000000*SER_hh_emi_in!U8/SER_hh_num_in!U8)</f>
        <v>1271.3724220066285</v>
      </c>
      <c r="V8" s="133">
        <f>IF(SER_hh_emi_in!V8=0,0,1000000*SER_hh_emi_in!V8/SER_hh_num_in!V8)</f>
        <v>1077.887254128831</v>
      </c>
      <c r="W8" s="133">
        <f>IF(SER_hh_emi_in!W8=0,0,1000000*SER_hh_emi_in!W8/SER_hh_num_in!W8)</f>
        <v>0</v>
      </c>
      <c r="DA8" s="157" t="s">
        <v>790</v>
      </c>
    </row>
    <row r="9" spans="1:105" ht="12" customHeight="1" x14ac:dyDescent="0.25">
      <c r="A9" s="132" t="s">
        <v>78</v>
      </c>
      <c r="B9" s="133"/>
      <c r="C9" s="133">
        <f>IF(SER_hh_emi_in!C9=0,0,1000000*SER_hh_emi_in!C9/SER_hh_num_in!C9)</f>
        <v>9451.5897405131527</v>
      </c>
      <c r="D9" s="133">
        <f>IF(SER_hh_emi_in!D9=0,0,1000000*SER_hh_emi_in!D9/SER_hh_num_in!D9)</f>
        <v>0</v>
      </c>
      <c r="E9" s="133">
        <f>IF(SER_hh_emi_in!E9=0,0,1000000*SER_hh_emi_in!E9/SER_hh_num_in!E9)</f>
        <v>0</v>
      </c>
      <c r="F9" s="133">
        <f>IF(SER_hh_emi_in!F9=0,0,1000000*SER_hh_emi_in!F9/SER_hh_num_in!F9)</f>
        <v>0</v>
      </c>
      <c r="G9" s="133">
        <f>IF(SER_hh_emi_in!G9=0,0,1000000*SER_hh_emi_in!G9/SER_hh_num_in!G9)</f>
        <v>9707.3835871830652</v>
      </c>
      <c r="H9" s="133">
        <f>IF(SER_hh_emi_in!H9=0,0,1000000*SER_hh_emi_in!H9/SER_hh_num_in!H9)</f>
        <v>11579.16711200194</v>
      </c>
      <c r="I9" s="133">
        <f>IF(SER_hh_emi_in!I9=0,0,1000000*SER_hh_emi_in!I9/SER_hh_num_in!I9)</f>
        <v>8257.262846266367</v>
      </c>
      <c r="J9" s="133">
        <f>IF(SER_hh_emi_in!J9=0,0,1000000*SER_hh_emi_in!J9/SER_hh_num_in!J9)</f>
        <v>8992.9950973787454</v>
      </c>
      <c r="K9" s="133">
        <f>IF(SER_hh_emi_in!K9=0,0,1000000*SER_hh_emi_in!K9/SER_hh_num_in!K9)</f>
        <v>8251.4347827286601</v>
      </c>
      <c r="L9" s="133">
        <f>IF(SER_hh_emi_in!L9=0,0,1000000*SER_hh_emi_in!L9/SER_hh_num_in!L9)</f>
        <v>8562.8788546903688</v>
      </c>
      <c r="M9" s="133">
        <f>IF(SER_hh_emi_in!M9=0,0,1000000*SER_hh_emi_in!M9/SER_hh_num_in!M9)</f>
        <v>6945.1171899229585</v>
      </c>
      <c r="N9" s="133">
        <f>IF(SER_hh_emi_in!N9=0,0,1000000*SER_hh_emi_in!N9/SER_hh_num_in!N9)</f>
        <v>6787.6029019978205</v>
      </c>
      <c r="O9" s="133">
        <f>IF(SER_hh_emi_in!O9=0,0,1000000*SER_hh_emi_in!O9/SER_hh_num_in!O9)</f>
        <v>7897.7661750321695</v>
      </c>
      <c r="P9" s="133">
        <f>IF(SER_hh_emi_in!P9=0,0,1000000*SER_hh_emi_in!P9/SER_hh_num_in!P9)</f>
        <v>5596.7176627237495</v>
      </c>
      <c r="Q9" s="133">
        <f>IF(SER_hh_emi_in!Q9=0,0,1000000*SER_hh_emi_in!Q9/SER_hh_num_in!Q9)</f>
        <v>5767.8331039486065</v>
      </c>
      <c r="R9" s="133">
        <f>IF(SER_hh_emi_in!R9=0,0,1000000*SER_hh_emi_in!R9/SER_hh_num_in!R9)</f>
        <v>5258.4835548776373</v>
      </c>
      <c r="S9" s="133">
        <f>IF(SER_hh_emi_in!S9=0,0,1000000*SER_hh_emi_in!S9/SER_hh_num_in!S9)</f>
        <v>4643.0296607199862</v>
      </c>
      <c r="T9" s="133">
        <f>IF(SER_hh_emi_in!T9=0,0,1000000*SER_hh_emi_in!T9/SER_hh_num_in!T9)</f>
        <v>4076.8129960329825</v>
      </c>
      <c r="U9" s="133">
        <f>IF(SER_hh_emi_in!U9=0,0,1000000*SER_hh_emi_in!U9/SER_hh_num_in!U9)</f>
        <v>3033.9281458388496</v>
      </c>
      <c r="V9" s="133">
        <f>IF(SER_hh_emi_in!V9=0,0,1000000*SER_hh_emi_in!V9/SER_hh_num_in!V9)</f>
        <v>3178.5389958970959</v>
      </c>
      <c r="W9" s="133">
        <f>IF(SER_hh_emi_in!W9=0,0,1000000*SER_hh_emi_in!W9/SER_hh_num_in!W9)</f>
        <v>3058.3426672356109</v>
      </c>
      <c r="DA9" s="157" t="s">
        <v>791</v>
      </c>
    </row>
    <row r="10" spans="1:105" ht="12" customHeight="1" x14ac:dyDescent="0.25">
      <c r="A10" s="132" t="s">
        <v>128</v>
      </c>
      <c r="B10" s="133"/>
      <c r="C10" s="133">
        <f>IF(SER_hh_emi_in!C10=0,0,1000000*SER_hh_emi_in!C10/SER_hh_num_in!C10)</f>
        <v>0</v>
      </c>
      <c r="D10" s="133">
        <f>IF(SER_hh_emi_in!D10=0,0,1000000*SER_hh_emi_in!D10/SER_hh_num_in!D10)</f>
        <v>0</v>
      </c>
      <c r="E10" s="133">
        <f>IF(SER_hh_emi_in!E10=0,0,1000000*SER_hh_emi_in!E10/SER_hh_num_in!E10)</f>
        <v>396.82093508482211</v>
      </c>
      <c r="F10" s="133">
        <f>IF(SER_hh_emi_in!F10=0,0,1000000*SER_hh_emi_in!F10/SER_hh_num_in!F10)</f>
        <v>445.87927575489988</v>
      </c>
      <c r="G10" s="133">
        <f>IF(SER_hh_emi_in!G10=0,0,1000000*SER_hh_emi_in!G10/SER_hh_num_in!G10)</f>
        <v>585.93434131101094</v>
      </c>
      <c r="H10" s="133">
        <f>IF(SER_hh_emi_in!H10=0,0,1000000*SER_hh_emi_in!H10/SER_hh_num_in!H10)</f>
        <v>460.91768112876997</v>
      </c>
      <c r="I10" s="133">
        <f>IF(SER_hh_emi_in!I10=0,0,1000000*SER_hh_emi_in!I10/SER_hh_num_in!I10)</f>
        <v>345.10659374183109</v>
      </c>
      <c r="J10" s="133">
        <f>IF(SER_hh_emi_in!J10=0,0,1000000*SER_hh_emi_in!J10/SER_hh_num_in!J10)</f>
        <v>213.77803593618165</v>
      </c>
      <c r="K10" s="133">
        <f>IF(SER_hh_emi_in!K10=0,0,1000000*SER_hh_emi_in!K10/SER_hh_num_in!K10)</f>
        <v>188.29448979984315</v>
      </c>
      <c r="L10" s="133">
        <f>IF(SER_hh_emi_in!L10=0,0,1000000*SER_hh_emi_in!L10/SER_hh_num_in!L10)</f>
        <v>171.96795173691575</v>
      </c>
      <c r="M10" s="133">
        <f>IF(SER_hh_emi_in!M10=0,0,1000000*SER_hh_emi_in!M10/SER_hh_num_in!M10)</f>
        <v>13.228945493146147</v>
      </c>
      <c r="N10" s="133">
        <f>IF(SER_hh_emi_in!N10=0,0,1000000*SER_hh_emi_in!N10/SER_hh_num_in!N10)</f>
        <v>0</v>
      </c>
      <c r="O10" s="133">
        <f>IF(SER_hh_emi_in!O10=0,0,1000000*SER_hh_emi_in!O10/SER_hh_num_in!O10)</f>
        <v>0</v>
      </c>
      <c r="P10" s="133">
        <f>IF(SER_hh_emi_in!P10=0,0,1000000*SER_hh_emi_in!P10/SER_hh_num_in!P10)</f>
        <v>0</v>
      </c>
      <c r="Q10" s="133">
        <f>IF(SER_hh_emi_in!Q10=0,0,1000000*SER_hh_emi_in!Q10/SER_hh_num_in!Q10)</f>
        <v>0</v>
      </c>
      <c r="R10" s="133">
        <f>IF(SER_hh_emi_in!R10=0,0,1000000*SER_hh_emi_in!R10/SER_hh_num_in!R10)</f>
        <v>0</v>
      </c>
      <c r="S10" s="133">
        <f>IF(SER_hh_emi_in!S10=0,0,1000000*SER_hh_emi_in!S10/SER_hh_num_in!S10)</f>
        <v>0</v>
      </c>
      <c r="T10" s="133">
        <f>IF(SER_hh_emi_in!T10=0,0,1000000*SER_hh_emi_in!T10/SER_hh_num_in!T10)</f>
        <v>0</v>
      </c>
      <c r="U10" s="133">
        <f>IF(SER_hh_emi_in!U10=0,0,1000000*SER_hh_emi_in!U10/SER_hh_num_in!U10)</f>
        <v>0</v>
      </c>
      <c r="V10" s="133">
        <f>IF(SER_hh_emi_in!V10=0,0,1000000*SER_hh_emi_in!V10/SER_hh_num_in!V10)</f>
        <v>0</v>
      </c>
      <c r="W10" s="133">
        <f>IF(SER_hh_emi_in!W10=0,0,1000000*SER_hh_emi_in!W10/SER_hh_num_in!W10)</f>
        <v>0</v>
      </c>
      <c r="DA10" s="157" t="s">
        <v>792</v>
      </c>
    </row>
    <row r="11" spans="1:105" ht="12" customHeight="1" x14ac:dyDescent="0.25">
      <c r="A11" s="132" t="s">
        <v>25</v>
      </c>
      <c r="B11" s="133"/>
      <c r="C11" s="133">
        <f>IF(SER_hh_emi_in!C11=0,0,1000000*SER_hh_emi_in!C11/SER_hh_num_in!C11)</f>
        <v>0</v>
      </c>
      <c r="D11" s="133">
        <f>IF(SER_hh_emi_in!D11=0,0,1000000*SER_hh_emi_in!D11/SER_hh_num_in!D11)</f>
        <v>0</v>
      </c>
      <c r="E11" s="133">
        <f>IF(SER_hh_emi_in!E11=0,0,1000000*SER_hh_emi_in!E11/SER_hh_num_in!E11)</f>
        <v>0</v>
      </c>
      <c r="F11" s="133">
        <f>IF(SER_hh_emi_in!F11=0,0,1000000*SER_hh_emi_in!F11/SER_hh_num_in!F11)</f>
        <v>0</v>
      </c>
      <c r="G11" s="133">
        <f>IF(SER_hh_emi_in!G11=0,0,1000000*SER_hh_emi_in!G11/SER_hh_num_in!G11)</f>
        <v>0</v>
      </c>
      <c r="H11" s="133">
        <f>IF(SER_hh_emi_in!H11=0,0,1000000*SER_hh_emi_in!H11/SER_hh_num_in!H11)</f>
        <v>0</v>
      </c>
      <c r="I11" s="133">
        <f>IF(SER_hh_emi_in!I11=0,0,1000000*SER_hh_emi_in!I11/SER_hh_num_in!I11)</f>
        <v>0</v>
      </c>
      <c r="J11" s="133">
        <f>IF(SER_hh_emi_in!J11=0,0,1000000*SER_hh_emi_in!J11/SER_hh_num_in!J11)</f>
        <v>0</v>
      </c>
      <c r="K11" s="133">
        <f>IF(SER_hh_emi_in!K11=0,0,1000000*SER_hh_emi_in!K11/SER_hh_num_in!K11)</f>
        <v>0</v>
      </c>
      <c r="L11" s="133">
        <f>IF(SER_hh_emi_in!L11=0,0,1000000*SER_hh_emi_in!L11/SER_hh_num_in!L11)</f>
        <v>0</v>
      </c>
      <c r="M11" s="133">
        <f>IF(SER_hh_emi_in!M11=0,0,1000000*SER_hh_emi_in!M11/SER_hh_num_in!M11)</f>
        <v>0</v>
      </c>
      <c r="N11" s="133">
        <f>IF(SER_hh_emi_in!N11=0,0,1000000*SER_hh_emi_in!N11/SER_hh_num_in!N11)</f>
        <v>0</v>
      </c>
      <c r="O11" s="133">
        <f>IF(SER_hh_emi_in!O11=0,0,1000000*SER_hh_emi_in!O11/SER_hh_num_in!O11)</f>
        <v>0</v>
      </c>
      <c r="P11" s="133">
        <f>IF(SER_hh_emi_in!P11=0,0,1000000*SER_hh_emi_in!P11/SER_hh_num_in!P11)</f>
        <v>0</v>
      </c>
      <c r="Q11" s="133">
        <f>IF(SER_hh_emi_in!Q11=0,0,1000000*SER_hh_emi_in!Q11/SER_hh_num_in!Q11)</f>
        <v>0</v>
      </c>
      <c r="R11" s="133">
        <f>IF(SER_hh_emi_in!R11=0,0,1000000*SER_hh_emi_in!R11/SER_hh_num_in!R11)</f>
        <v>0</v>
      </c>
      <c r="S11" s="133">
        <f>IF(SER_hh_emi_in!S11=0,0,1000000*SER_hh_emi_in!S11/SER_hh_num_in!S11)</f>
        <v>0</v>
      </c>
      <c r="T11" s="133">
        <f>IF(SER_hh_emi_in!T11=0,0,1000000*SER_hh_emi_in!T11/SER_hh_num_in!T11)</f>
        <v>0</v>
      </c>
      <c r="U11" s="133">
        <f>IF(SER_hh_emi_in!U11=0,0,1000000*SER_hh_emi_in!U11/SER_hh_num_in!U11)</f>
        <v>0</v>
      </c>
      <c r="V11" s="133">
        <f>IF(SER_hh_emi_in!V11=0,0,1000000*SER_hh_emi_in!V11/SER_hh_num_in!V11)</f>
        <v>0</v>
      </c>
      <c r="W11" s="133">
        <f>IF(SER_hh_emi_in!W11=0,0,1000000*SER_hh_emi_in!W11/SER_hh_num_in!W11)</f>
        <v>0</v>
      </c>
      <c r="DA11" s="157" t="s">
        <v>793</v>
      </c>
    </row>
    <row r="12" spans="1:105" ht="12" customHeight="1" x14ac:dyDescent="0.25">
      <c r="A12" s="132" t="s">
        <v>169</v>
      </c>
      <c r="B12" s="133"/>
      <c r="C12" s="133">
        <f>IF(SER_hh_emi_in!C12=0,0,1000000*SER_hh_emi_in!C12/SER_hh_num_in!C12)</f>
        <v>0</v>
      </c>
      <c r="D12" s="133">
        <f>IF(SER_hh_emi_in!D12=0,0,1000000*SER_hh_emi_in!D12/SER_hh_num_in!D12)</f>
        <v>0</v>
      </c>
      <c r="E12" s="133">
        <f>IF(SER_hh_emi_in!E12=0,0,1000000*SER_hh_emi_in!E12/SER_hh_num_in!E12)</f>
        <v>0</v>
      </c>
      <c r="F12" s="133">
        <f>IF(SER_hh_emi_in!F12=0,0,1000000*SER_hh_emi_in!F12/SER_hh_num_in!F12)</f>
        <v>0</v>
      </c>
      <c r="G12" s="133">
        <f>IF(SER_hh_emi_in!G12=0,0,1000000*SER_hh_emi_in!G12/SER_hh_num_in!G12)</f>
        <v>0</v>
      </c>
      <c r="H12" s="133">
        <f>IF(SER_hh_emi_in!H12=0,0,1000000*SER_hh_emi_in!H12/SER_hh_num_in!H12)</f>
        <v>0</v>
      </c>
      <c r="I12" s="133">
        <f>IF(SER_hh_emi_in!I12=0,0,1000000*SER_hh_emi_in!I12/SER_hh_num_in!I12)</f>
        <v>0</v>
      </c>
      <c r="J12" s="133">
        <f>IF(SER_hh_emi_in!J12=0,0,1000000*SER_hh_emi_in!J12/SER_hh_num_in!J12)</f>
        <v>0</v>
      </c>
      <c r="K12" s="133">
        <f>IF(SER_hh_emi_in!K12=0,0,1000000*SER_hh_emi_in!K12/SER_hh_num_in!K12)</f>
        <v>0</v>
      </c>
      <c r="L12" s="133">
        <f>IF(SER_hh_emi_in!L12=0,0,1000000*SER_hh_emi_in!L12/SER_hh_num_in!L12)</f>
        <v>0</v>
      </c>
      <c r="M12" s="133">
        <f>IF(SER_hh_emi_in!M12=0,0,1000000*SER_hh_emi_in!M12/SER_hh_num_in!M12)</f>
        <v>0</v>
      </c>
      <c r="N12" s="133">
        <f>IF(SER_hh_emi_in!N12=0,0,1000000*SER_hh_emi_in!N12/SER_hh_num_in!N12)</f>
        <v>0</v>
      </c>
      <c r="O12" s="133">
        <f>IF(SER_hh_emi_in!O12=0,0,1000000*SER_hh_emi_in!O12/SER_hh_num_in!O12)</f>
        <v>0</v>
      </c>
      <c r="P12" s="133">
        <f>IF(SER_hh_emi_in!P12=0,0,1000000*SER_hh_emi_in!P12/SER_hh_num_in!P12)</f>
        <v>0</v>
      </c>
      <c r="Q12" s="133">
        <f>IF(SER_hh_emi_in!Q12=0,0,1000000*SER_hh_emi_in!Q12/SER_hh_num_in!Q12)</f>
        <v>0</v>
      </c>
      <c r="R12" s="133">
        <f>IF(SER_hh_emi_in!R12=0,0,1000000*SER_hh_emi_in!R12/SER_hh_num_in!R12)</f>
        <v>0</v>
      </c>
      <c r="S12" s="133">
        <f>IF(SER_hh_emi_in!S12=0,0,1000000*SER_hh_emi_in!S12/SER_hh_num_in!S12)</f>
        <v>0</v>
      </c>
      <c r="T12" s="133">
        <f>IF(SER_hh_emi_in!T12=0,0,1000000*SER_hh_emi_in!T12/SER_hh_num_in!T12)</f>
        <v>0</v>
      </c>
      <c r="U12" s="133">
        <f>IF(SER_hh_emi_in!U12=0,0,1000000*SER_hh_emi_in!U12/SER_hh_num_in!U12)</f>
        <v>0</v>
      </c>
      <c r="V12" s="133">
        <f>IF(SER_hh_emi_in!V12=0,0,1000000*SER_hh_emi_in!V12/SER_hh_num_in!V12)</f>
        <v>0</v>
      </c>
      <c r="W12" s="133">
        <f>IF(SER_hh_emi_in!W12=0,0,1000000*SER_hh_emi_in!W12/SER_hh_num_in!W12)</f>
        <v>0</v>
      </c>
      <c r="DA12" s="157" t="s">
        <v>794</v>
      </c>
    </row>
    <row r="13" spans="1:105" ht="12" customHeight="1" x14ac:dyDescent="0.25">
      <c r="A13" s="132" t="s">
        <v>77</v>
      </c>
      <c r="B13" s="133"/>
      <c r="C13" s="133">
        <f>IF(SER_hh_emi_in!C13=0,0,1000000*SER_hh_emi_in!C13/SER_hh_num_in!C13)</f>
        <v>0</v>
      </c>
      <c r="D13" s="133">
        <f>IF(SER_hh_emi_in!D13=0,0,1000000*SER_hh_emi_in!D13/SER_hh_num_in!D13)</f>
        <v>0</v>
      </c>
      <c r="E13" s="133">
        <f>IF(SER_hh_emi_in!E13=0,0,1000000*SER_hh_emi_in!E13/SER_hh_num_in!E13)</f>
        <v>0</v>
      </c>
      <c r="F13" s="133">
        <f>IF(SER_hh_emi_in!F13=0,0,1000000*SER_hh_emi_in!F13/SER_hh_num_in!F13)</f>
        <v>0</v>
      </c>
      <c r="G13" s="133">
        <f>IF(SER_hh_emi_in!G13=0,0,1000000*SER_hh_emi_in!G13/SER_hh_num_in!G13)</f>
        <v>0</v>
      </c>
      <c r="H13" s="133">
        <f>IF(SER_hh_emi_in!H13=0,0,1000000*SER_hh_emi_in!H13/SER_hh_num_in!H13)</f>
        <v>0</v>
      </c>
      <c r="I13" s="133">
        <f>IF(SER_hh_emi_in!I13=0,0,1000000*SER_hh_emi_in!I13/SER_hh_num_in!I13)</f>
        <v>0</v>
      </c>
      <c r="J13" s="133">
        <f>IF(SER_hh_emi_in!J13=0,0,1000000*SER_hh_emi_in!J13/SER_hh_num_in!J13)</f>
        <v>0</v>
      </c>
      <c r="K13" s="133">
        <f>IF(SER_hh_emi_in!K13=0,0,1000000*SER_hh_emi_in!K13/SER_hh_num_in!K13)</f>
        <v>0</v>
      </c>
      <c r="L13" s="133">
        <f>IF(SER_hh_emi_in!L13=0,0,1000000*SER_hh_emi_in!L13/SER_hh_num_in!L13)</f>
        <v>0</v>
      </c>
      <c r="M13" s="133">
        <f>IF(SER_hh_emi_in!M13=0,0,1000000*SER_hh_emi_in!M13/SER_hh_num_in!M13)</f>
        <v>0</v>
      </c>
      <c r="N13" s="133">
        <f>IF(SER_hh_emi_in!N13=0,0,1000000*SER_hh_emi_in!N13/SER_hh_num_in!N13)</f>
        <v>0</v>
      </c>
      <c r="O13" s="133">
        <f>IF(SER_hh_emi_in!O13=0,0,1000000*SER_hh_emi_in!O13/SER_hh_num_in!O13)</f>
        <v>0</v>
      </c>
      <c r="P13" s="133">
        <f>IF(SER_hh_emi_in!P13=0,0,1000000*SER_hh_emi_in!P13/SER_hh_num_in!P13)</f>
        <v>0</v>
      </c>
      <c r="Q13" s="133">
        <f>IF(SER_hh_emi_in!Q13=0,0,1000000*SER_hh_emi_in!Q13/SER_hh_num_in!Q13)</f>
        <v>0</v>
      </c>
      <c r="R13" s="133">
        <f>IF(SER_hh_emi_in!R13=0,0,1000000*SER_hh_emi_in!R13/SER_hh_num_in!R13)</f>
        <v>0</v>
      </c>
      <c r="S13" s="133">
        <f>IF(SER_hh_emi_in!S13=0,0,1000000*SER_hh_emi_in!S13/SER_hh_num_in!S13)</f>
        <v>0</v>
      </c>
      <c r="T13" s="133">
        <f>IF(SER_hh_emi_in!T13=0,0,1000000*SER_hh_emi_in!T13/SER_hh_num_in!T13)</f>
        <v>0</v>
      </c>
      <c r="U13" s="133">
        <f>IF(SER_hh_emi_in!U13=0,0,1000000*SER_hh_emi_in!U13/SER_hh_num_in!U13)</f>
        <v>0</v>
      </c>
      <c r="V13" s="133">
        <f>IF(SER_hh_emi_in!V13=0,0,1000000*SER_hh_emi_in!V13/SER_hh_num_in!V13)</f>
        <v>0</v>
      </c>
      <c r="W13" s="133">
        <f>IF(SER_hh_emi_in!W13=0,0,1000000*SER_hh_emi_in!W13/SER_hh_num_in!W13)</f>
        <v>0</v>
      </c>
      <c r="DA13" s="157" t="s">
        <v>795</v>
      </c>
    </row>
    <row r="14" spans="1:105" ht="12" customHeight="1" x14ac:dyDescent="0.25">
      <c r="A14" s="60" t="s">
        <v>76</v>
      </c>
      <c r="B14" s="65"/>
      <c r="C14" s="65">
        <f>IF(SER_hh_emi_in!C14=0,0,1000000*SER_hh_emi_in!C14/SER_hh_num_in!C14)</f>
        <v>0</v>
      </c>
      <c r="D14" s="65">
        <f>IF(SER_hh_emi_in!D14=0,0,1000000*SER_hh_emi_in!D14/SER_hh_num_in!D14)</f>
        <v>0</v>
      </c>
      <c r="E14" s="65">
        <f>IF(SER_hh_emi_in!E14=0,0,1000000*SER_hh_emi_in!E14/SER_hh_num_in!E14)</f>
        <v>0</v>
      </c>
      <c r="F14" s="65">
        <f>IF(SER_hh_emi_in!F14=0,0,1000000*SER_hh_emi_in!F14/SER_hh_num_in!F14)</f>
        <v>0</v>
      </c>
      <c r="G14" s="65">
        <f>IF(SER_hh_emi_in!G14=0,0,1000000*SER_hh_emi_in!G14/SER_hh_num_in!G14)</f>
        <v>0</v>
      </c>
      <c r="H14" s="65">
        <f>IF(SER_hh_emi_in!H14=0,0,1000000*SER_hh_emi_in!H14/SER_hh_num_in!H14)</f>
        <v>0</v>
      </c>
      <c r="I14" s="65">
        <f>IF(SER_hh_emi_in!I14=0,0,1000000*SER_hh_emi_in!I14/SER_hh_num_in!I14)</f>
        <v>0</v>
      </c>
      <c r="J14" s="65">
        <f>IF(SER_hh_emi_in!J14=0,0,1000000*SER_hh_emi_in!J14/SER_hh_num_in!J14)</f>
        <v>0</v>
      </c>
      <c r="K14" s="65">
        <f>IF(SER_hh_emi_in!K14=0,0,1000000*SER_hh_emi_in!K14/SER_hh_num_in!K14)</f>
        <v>0</v>
      </c>
      <c r="L14" s="65">
        <f>IF(SER_hh_emi_in!L14=0,0,1000000*SER_hh_emi_in!L14/SER_hh_num_in!L14)</f>
        <v>0</v>
      </c>
      <c r="M14" s="65">
        <f>IF(SER_hh_emi_in!M14=0,0,1000000*SER_hh_emi_in!M14/SER_hh_num_in!M14)</f>
        <v>0</v>
      </c>
      <c r="N14" s="65">
        <f>IF(SER_hh_emi_in!N14=0,0,1000000*SER_hh_emi_in!N14/SER_hh_num_in!N14)</f>
        <v>0</v>
      </c>
      <c r="O14" s="65">
        <f>IF(SER_hh_emi_in!O14=0,0,1000000*SER_hh_emi_in!O14/SER_hh_num_in!O14)</f>
        <v>0</v>
      </c>
      <c r="P14" s="65">
        <f>IF(SER_hh_emi_in!P14=0,0,1000000*SER_hh_emi_in!P14/SER_hh_num_in!P14)</f>
        <v>0</v>
      </c>
      <c r="Q14" s="65">
        <f>IF(SER_hh_emi_in!Q14=0,0,1000000*SER_hh_emi_in!Q14/SER_hh_num_in!Q14)</f>
        <v>0</v>
      </c>
      <c r="R14" s="65">
        <f>IF(SER_hh_emi_in!R14=0,0,1000000*SER_hh_emi_in!R14/SER_hh_num_in!R14)</f>
        <v>0</v>
      </c>
      <c r="S14" s="65">
        <f>IF(SER_hh_emi_in!S14=0,0,1000000*SER_hh_emi_in!S14/SER_hh_num_in!S14)</f>
        <v>0</v>
      </c>
      <c r="T14" s="65">
        <f>IF(SER_hh_emi_in!T14=0,0,1000000*SER_hh_emi_in!T14/SER_hh_num_in!T14)</f>
        <v>0</v>
      </c>
      <c r="U14" s="65">
        <f>IF(SER_hh_emi_in!U14=0,0,1000000*SER_hh_emi_in!U14/SER_hh_num_in!U14)</f>
        <v>0</v>
      </c>
      <c r="V14" s="65">
        <f>IF(SER_hh_emi_in!V14=0,0,1000000*SER_hh_emi_in!V14/SER_hh_num_in!V14)</f>
        <v>0</v>
      </c>
      <c r="W14" s="65">
        <f>IF(SER_hh_emi_in!W14=0,0,1000000*SER_hh_emi_in!W14/SER_hh_num_in!W14)</f>
        <v>0</v>
      </c>
      <c r="DA14" s="109" t="s">
        <v>796</v>
      </c>
    </row>
    <row r="15" spans="1:105" ht="12" customHeight="1" x14ac:dyDescent="0.25">
      <c r="A15" s="134" t="s">
        <v>80</v>
      </c>
      <c r="B15" s="135"/>
      <c r="C15" s="135">
        <f>IF(SER_hh_emi_in!C15=0,0,1000000*SER_hh_emi_in!C15/SER_hh_num_in!C15)</f>
        <v>0</v>
      </c>
      <c r="D15" s="135">
        <f>IF(SER_hh_emi_in!D15=0,0,1000000*SER_hh_emi_in!D15/SER_hh_num_in!D15)</f>
        <v>0</v>
      </c>
      <c r="E15" s="135">
        <f>IF(SER_hh_emi_in!E15=0,0,1000000*SER_hh_emi_in!E15/SER_hh_num_in!E15)</f>
        <v>0</v>
      </c>
      <c r="F15" s="135">
        <f>IF(SER_hh_emi_in!F15=0,0,1000000*SER_hh_emi_in!F15/SER_hh_num_in!F15)</f>
        <v>0</v>
      </c>
      <c r="G15" s="135">
        <f>IF(SER_hh_emi_in!G15=0,0,1000000*SER_hh_emi_in!G15/SER_hh_num_in!G15)</f>
        <v>0</v>
      </c>
      <c r="H15" s="135">
        <f>IF(SER_hh_emi_in!H15=0,0,1000000*SER_hh_emi_in!H15/SER_hh_num_in!H15)</f>
        <v>0</v>
      </c>
      <c r="I15" s="135">
        <f>IF(SER_hh_emi_in!I15=0,0,1000000*SER_hh_emi_in!I15/SER_hh_num_in!I15)</f>
        <v>0</v>
      </c>
      <c r="J15" s="135">
        <f>IF(SER_hh_emi_in!J15=0,0,1000000*SER_hh_emi_in!J15/SER_hh_num_in!J15)</f>
        <v>0</v>
      </c>
      <c r="K15" s="135">
        <f>IF(SER_hh_emi_in!K15=0,0,1000000*SER_hh_emi_in!K15/SER_hh_num_in!K15)</f>
        <v>0</v>
      </c>
      <c r="L15" s="135">
        <f>IF(SER_hh_emi_in!L15=0,0,1000000*SER_hh_emi_in!L15/SER_hh_num_in!L15)</f>
        <v>0</v>
      </c>
      <c r="M15" s="135">
        <f>IF(SER_hh_emi_in!M15=0,0,1000000*SER_hh_emi_in!M15/SER_hh_num_in!M15)</f>
        <v>0</v>
      </c>
      <c r="N15" s="135">
        <f>IF(SER_hh_emi_in!N15=0,0,1000000*SER_hh_emi_in!N15/SER_hh_num_in!N15)</f>
        <v>0</v>
      </c>
      <c r="O15" s="135">
        <f>IF(SER_hh_emi_in!O15=0,0,1000000*SER_hh_emi_in!O15/SER_hh_num_in!O15)</f>
        <v>0</v>
      </c>
      <c r="P15" s="135">
        <f>IF(SER_hh_emi_in!P15=0,0,1000000*SER_hh_emi_in!P15/SER_hh_num_in!P15)</f>
        <v>0</v>
      </c>
      <c r="Q15" s="135">
        <f>IF(SER_hh_emi_in!Q15=0,0,1000000*SER_hh_emi_in!Q15/SER_hh_num_in!Q15)</f>
        <v>0</v>
      </c>
      <c r="R15" s="135">
        <f>IF(SER_hh_emi_in!R15=0,0,1000000*SER_hh_emi_in!R15/SER_hh_num_in!R15)</f>
        <v>0</v>
      </c>
      <c r="S15" s="135">
        <f>IF(SER_hh_emi_in!S15=0,0,1000000*SER_hh_emi_in!S15/SER_hh_num_in!S15)</f>
        <v>0</v>
      </c>
      <c r="T15" s="135">
        <f>IF(SER_hh_emi_in!T15=0,0,1000000*SER_hh_emi_in!T15/SER_hh_num_in!T15)</f>
        <v>0</v>
      </c>
      <c r="U15" s="135">
        <f>IF(SER_hh_emi_in!U15=0,0,1000000*SER_hh_emi_in!U15/SER_hh_num_in!U15)</f>
        <v>0</v>
      </c>
      <c r="V15" s="135">
        <f>IF(SER_hh_emi_in!V15=0,0,1000000*SER_hh_emi_in!V15/SER_hh_num_in!V15)</f>
        <v>0</v>
      </c>
      <c r="W15" s="135">
        <f>IF(SER_hh_emi_in!W15=0,0,1000000*SER_hh_emi_in!W15/SER_hh_num_in!W15)</f>
        <v>0</v>
      </c>
      <c r="DA15" s="158" t="s">
        <v>797</v>
      </c>
    </row>
    <row r="16" spans="1:105" ht="12.95" customHeight="1" x14ac:dyDescent="0.25">
      <c r="A16" s="130" t="s">
        <v>74</v>
      </c>
      <c r="B16" s="131"/>
      <c r="C16" s="131">
        <f>IF(SER_hh_emi_in!C16=0,0,1000000*SER_hh_emi_in!C16/SER_hh_num_in!C16)</f>
        <v>1.3141680479959545</v>
      </c>
      <c r="D16" s="131">
        <f>IF(SER_hh_emi_in!D16=0,0,1000000*SER_hh_emi_in!D16/SER_hh_num_in!D16)</f>
        <v>1.4027484100368364</v>
      </c>
      <c r="E16" s="131">
        <f>IF(SER_hh_emi_in!E16=0,0,1000000*SER_hh_emi_in!E16/SER_hh_num_in!E16)</f>
        <v>1.1385986804840698</v>
      </c>
      <c r="F16" s="131">
        <f>IF(SER_hh_emi_in!F16=0,0,1000000*SER_hh_emi_in!F16/SER_hh_num_in!F16)</f>
        <v>4.3123123413148114</v>
      </c>
      <c r="G16" s="131">
        <f>IF(SER_hh_emi_in!G16=0,0,1000000*SER_hh_emi_in!G16/SER_hh_num_in!G16)</f>
        <v>3.0829532841881977</v>
      </c>
      <c r="H16" s="131">
        <f>IF(SER_hh_emi_in!H16=0,0,1000000*SER_hh_emi_in!H16/SER_hh_num_in!H16)</f>
        <v>1.5098499711531392</v>
      </c>
      <c r="I16" s="131">
        <f>IF(SER_hh_emi_in!I16=0,0,1000000*SER_hh_emi_in!I16/SER_hh_num_in!I16)</f>
        <v>6.6924219181992166</v>
      </c>
      <c r="J16" s="131">
        <f>IF(SER_hh_emi_in!J16=0,0,1000000*SER_hh_emi_in!J16/SER_hh_num_in!J16)</f>
        <v>4.6342310279683936</v>
      </c>
      <c r="K16" s="131">
        <f>IF(SER_hh_emi_in!K16=0,0,1000000*SER_hh_emi_in!K16/SER_hh_num_in!K16)</f>
        <v>6.5418139621356275</v>
      </c>
      <c r="L16" s="131">
        <f>IF(SER_hh_emi_in!L16=0,0,1000000*SER_hh_emi_in!L16/SER_hh_num_in!L16)</f>
        <v>6.4731277094561372</v>
      </c>
      <c r="M16" s="131">
        <f>IF(SER_hh_emi_in!M16=0,0,1000000*SER_hh_emi_in!M16/SER_hh_num_in!M16)</f>
        <v>6.7735265924280075</v>
      </c>
      <c r="N16" s="131">
        <f>IF(SER_hh_emi_in!N16=0,0,1000000*SER_hh_emi_in!N16/SER_hh_num_in!N16)</f>
        <v>5.607465307733972</v>
      </c>
      <c r="O16" s="131">
        <f>IF(SER_hh_emi_in!O16=0,0,1000000*SER_hh_emi_in!O16/SER_hh_num_in!O16)</f>
        <v>8.4825451124646811</v>
      </c>
      <c r="P16" s="131">
        <f>IF(SER_hh_emi_in!P16=0,0,1000000*SER_hh_emi_in!P16/SER_hh_num_in!P16)</f>
        <v>18.938815400875036</v>
      </c>
      <c r="Q16" s="131">
        <f>IF(SER_hh_emi_in!Q16=0,0,1000000*SER_hh_emi_in!Q16/SER_hh_num_in!Q16)</f>
        <v>15.901633275680451</v>
      </c>
      <c r="R16" s="131">
        <f>IF(SER_hh_emi_in!R16=0,0,1000000*SER_hh_emi_in!R16/SER_hh_num_in!R16)</f>
        <v>26.37976765587424</v>
      </c>
      <c r="S16" s="131">
        <f>IF(SER_hh_emi_in!S16=0,0,1000000*SER_hh_emi_in!S16/SER_hh_num_in!S16)</f>
        <v>13.027078529110106</v>
      </c>
      <c r="T16" s="131">
        <f>IF(SER_hh_emi_in!T16=0,0,1000000*SER_hh_emi_in!T16/SER_hh_num_in!T16)</f>
        <v>45.865628714057159</v>
      </c>
      <c r="U16" s="131">
        <f>IF(SER_hh_emi_in!U16=0,0,1000000*SER_hh_emi_in!U16/SER_hh_num_in!U16)</f>
        <v>23.948281586926683</v>
      </c>
      <c r="V16" s="131">
        <f>IF(SER_hh_emi_in!V16=0,0,1000000*SER_hh_emi_in!V16/SER_hh_num_in!V16)</f>
        <v>15.366161584538068</v>
      </c>
      <c r="W16" s="131">
        <f>IF(SER_hh_emi_in!W16=0,0,1000000*SER_hh_emi_in!W16/SER_hh_num_in!W16)</f>
        <v>8.968642413811553</v>
      </c>
      <c r="DA16" s="156" t="s">
        <v>798</v>
      </c>
    </row>
    <row r="17" spans="1:105" ht="12.95" customHeight="1" x14ac:dyDescent="0.25">
      <c r="A17" s="132" t="s">
        <v>73</v>
      </c>
      <c r="B17" s="133"/>
      <c r="C17" s="133">
        <f>IF(SER_hh_emi_in!C17=0,0,1000000*SER_hh_emi_in!C17/SER_hh_num_in!C17)</f>
        <v>3889.423826763219</v>
      </c>
      <c r="D17" s="133">
        <f>IF(SER_hh_emi_in!D17=0,0,1000000*SER_hh_emi_in!D17/SER_hh_num_in!D17)</f>
        <v>3864.7913118557281</v>
      </c>
      <c r="E17" s="133">
        <f>IF(SER_hh_emi_in!E17=0,0,1000000*SER_hh_emi_in!E17/SER_hh_num_in!E17)</f>
        <v>4550.2308830033026</v>
      </c>
      <c r="F17" s="133">
        <f>IF(SER_hh_emi_in!F17=0,0,1000000*SER_hh_emi_in!F17/SER_hh_num_in!F17)</f>
        <v>3701.8843350806983</v>
      </c>
      <c r="G17" s="133">
        <f>IF(SER_hh_emi_in!G17=0,0,1000000*SER_hh_emi_in!G17/SER_hh_num_in!G17)</f>
        <v>3691.003679265184</v>
      </c>
      <c r="H17" s="133">
        <f>IF(SER_hh_emi_in!H17=0,0,1000000*SER_hh_emi_in!H17/SER_hh_num_in!H17)</f>
        <v>4056.9216405899347</v>
      </c>
      <c r="I17" s="133">
        <f>IF(SER_hh_emi_in!I17=0,0,1000000*SER_hh_emi_in!I17/SER_hh_num_in!I17)</f>
        <v>3688.6996311276002</v>
      </c>
      <c r="J17" s="133">
        <f>IF(SER_hh_emi_in!J17=0,0,1000000*SER_hh_emi_in!J17/SER_hh_num_in!J17)</f>
        <v>3647.3383729847847</v>
      </c>
      <c r="K17" s="133">
        <f>IF(SER_hh_emi_in!K17=0,0,1000000*SER_hh_emi_in!K17/SER_hh_num_in!K17)</f>
        <v>3525.297214773504</v>
      </c>
      <c r="L17" s="133">
        <f>IF(SER_hh_emi_in!L17=0,0,1000000*SER_hh_emi_in!L17/SER_hh_num_in!L17)</f>
        <v>3764.9237601960322</v>
      </c>
      <c r="M17" s="133">
        <f>IF(SER_hh_emi_in!M17=0,0,1000000*SER_hh_emi_in!M17/SER_hh_num_in!M17)</f>
        <v>3356.8148753314199</v>
      </c>
      <c r="N17" s="133">
        <f>IF(SER_hh_emi_in!N17=0,0,1000000*SER_hh_emi_in!N17/SER_hh_num_in!N17)</f>
        <v>3300.5858760223687</v>
      </c>
      <c r="O17" s="133">
        <f>IF(SER_hh_emi_in!O17=0,0,1000000*SER_hh_emi_in!O17/SER_hh_num_in!O17)</f>
        <v>3343.5028342889887</v>
      </c>
      <c r="P17" s="133">
        <f>IF(SER_hh_emi_in!P17=0,0,1000000*SER_hh_emi_in!P17/SER_hh_num_in!P17)</f>
        <v>3048.9570413144493</v>
      </c>
      <c r="Q17" s="133">
        <f>IF(SER_hh_emi_in!Q17=0,0,1000000*SER_hh_emi_in!Q17/SER_hh_num_in!Q17)</f>
        <v>3303.8088009013481</v>
      </c>
      <c r="R17" s="133">
        <f>IF(SER_hh_emi_in!R17=0,0,1000000*SER_hh_emi_in!R17/SER_hh_num_in!R17)</f>
        <v>2917.2956287905126</v>
      </c>
      <c r="S17" s="133">
        <f>IF(SER_hh_emi_in!S17=0,0,1000000*SER_hh_emi_in!S17/SER_hh_num_in!S17)</f>
        <v>2743.2728145087108</v>
      </c>
      <c r="T17" s="133">
        <f>IF(SER_hh_emi_in!T17=0,0,1000000*SER_hh_emi_in!T17/SER_hh_num_in!T17)</f>
        <v>3219.5173664282665</v>
      </c>
      <c r="U17" s="133">
        <f>IF(SER_hh_emi_in!U17=0,0,1000000*SER_hh_emi_in!U17/SER_hh_num_in!U17)</f>
        <v>2881.3299217190161</v>
      </c>
      <c r="V17" s="133">
        <f>IF(SER_hh_emi_in!V17=0,0,1000000*SER_hh_emi_in!V17/SER_hh_num_in!V17)</f>
        <v>1981.1249568834587</v>
      </c>
      <c r="W17" s="133">
        <f>IF(SER_hh_emi_in!W17=0,0,1000000*SER_hh_emi_in!W17/SER_hh_num_in!W17)</f>
        <v>1720.9998860765559</v>
      </c>
      <c r="DA17" s="157" t="s">
        <v>799</v>
      </c>
    </row>
    <row r="18" spans="1:105" ht="12" customHeight="1" x14ac:dyDescent="0.25">
      <c r="A18" s="132" t="s">
        <v>72</v>
      </c>
      <c r="B18" s="133"/>
      <c r="C18" s="133">
        <f>IF(SER_hh_emi_in!C18=0,0,1000000*SER_hh_emi_in!C18/SER_hh_num_in!C18)</f>
        <v>0</v>
      </c>
      <c r="D18" s="133">
        <f>IF(SER_hh_emi_in!D18=0,0,1000000*SER_hh_emi_in!D18/SER_hh_num_in!D18)</f>
        <v>0</v>
      </c>
      <c r="E18" s="133">
        <f>IF(SER_hh_emi_in!E18=0,0,1000000*SER_hh_emi_in!E18/SER_hh_num_in!E18)</f>
        <v>0</v>
      </c>
      <c r="F18" s="133">
        <f>IF(SER_hh_emi_in!F18=0,0,1000000*SER_hh_emi_in!F18/SER_hh_num_in!F18)</f>
        <v>0</v>
      </c>
      <c r="G18" s="133">
        <f>IF(SER_hh_emi_in!G18=0,0,1000000*SER_hh_emi_in!G18/SER_hh_num_in!G18)</f>
        <v>0</v>
      </c>
      <c r="H18" s="133">
        <f>IF(SER_hh_emi_in!H18=0,0,1000000*SER_hh_emi_in!H18/SER_hh_num_in!H18)</f>
        <v>0</v>
      </c>
      <c r="I18" s="133">
        <f>IF(SER_hh_emi_in!I18=0,0,1000000*SER_hh_emi_in!I18/SER_hh_num_in!I18)</f>
        <v>0</v>
      </c>
      <c r="J18" s="133">
        <f>IF(SER_hh_emi_in!J18=0,0,1000000*SER_hh_emi_in!J18/SER_hh_num_in!J18)</f>
        <v>0</v>
      </c>
      <c r="K18" s="133">
        <f>IF(SER_hh_emi_in!K18=0,0,1000000*SER_hh_emi_in!K18/SER_hh_num_in!K18)</f>
        <v>0</v>
      </c>
      <c r="L18" s="133">
        <f>IF(SER_hh_emi_in!L18=0,0,1000000*SER_hh_emi_in!L18/SER_hh_num_in!L18)</f>
        <v>0</v>
      </c>
      <c r="M18" s="133">
        <f>IF(SER_hh_emi_in!M18=0,0,1000000*SER_hh_emi_in!M18/SER_hh_num_in!M18)</f>
        <v>0</v>
      </c>
      <c r="N18" s="133">
        <f>IF(SER_hh_emi_in!N18=0,0,1000000*SER_hh_emi_in!N18/SER_hh_num_in!N18)</f>
        <v>0</v>
      </c>
      <c r="O18" s="133">
        <f>IF(SER_hh_emi_in!O18=0,0,1000000*SER_hh_emi_in!O18/SER_hh_num_in!O18)</f>
        <v>0</v>
      </c>
      <c r="P18" s="133">
        <f>IF(SER_hh_emi_in!P18=0,0,1000000*SER_hh_emi_in!P18/SER_hh_num_in!P18)</f>
        <v>0</v>
      </c>
      <c r="Q18" s="133">
        <f>IF(SER_hh_emi_in!Q18=0,0,1000000*SER_hh_emi_in!Q18/SER_hh_num_in!Q18)</f>
        <v>0</v>
      </c>
      <c r="R18" s="133">
        <f>IF(SER_hh_emi_in!R18=0,0,1000000*SER_hh_emi_in!R18/SER_hh_num_in!R18)</f>
        <v>0</v>
      </c>
      <c r="S18" s="133">
        <f>IF(SER_hh_emi_in!S18=0,0,1000000*SER_hh_emi_in!S18/SER_hh_num_in!S18)</f>
        <v>0</v>
      </c>
      <c r="T18" s="133">
        <f>IF(SER_hh_emi_in!T18=0,0,1000000*SER_hh_emi_in!T18/SER_hh_num_in!T18)</f>
        <v>0</v>
      </c>
      <c r="U18" s="133">
        <f>IF(SER_hh_emi_in!U18=0,0,1000000*SER_hh_emi_in!U18/SER_hh_num_in!U18)</f>
        <v>0</v>
      </c>
      <c r="V18" s="133">
        <f>IF(SER_hh_emi_in!V18=0,0,1000000*SER_hh_emi_in!V18/SER_hh_num_in!V18)</f>
        <v>0</v>
      </c>
      <c r="W18" s="133">
        <f>IF(SER_hh_emi_in!W18=0,0,1000000*SER_hh_emi_in!W18/SER_hh_num_in!W18)</f>
        <v>0</v>
      </c>
      <c r="DA18" s="157" t="s">
        <v>800</v>
      </c>
    </row>
    <row r="19" spans="1:105" ht="12.95" customHeight="1" x14ac:dyDescent="0.25">
      <c r="A19" s="130" t="s">
        <v>35</v>
      </c>
      <c r="B19" s="131"/>
      <c r="C19" s="131">
        <f>IF(SER_hh_emi_in!C19=0,0,1000000*SER_hh_emi_in!C19/SER_hh_num_in!C19)</f>
        <v>2068.5429868006822</v>
      </c>
      <c r="D19" s="131">
        <f>IF(SER_hh_emi_in!D19=0,0,1000000*SER_hh_emi_in!D19/SER_hh_num_in!D19)</f>
        <v>2077.1725391381674</v>
      </c>
      <c r="E19" s="131">
        <f>IF(SER_hh_emi_in!E19=0,0,1000000*SER_hh_emi_in!E19/SER_hh_num_in!E19)</f>
        <v>568.14859772612829</v>
      </c>
      <c r="F19" s="131">
        <f>IF(SER_hh_emi_in!F19=0,0,1000000*SER_hh_emi_in!F19/SER_hh_num_in!F19)</f>
        <v>1640.8040995551066</v>
      </c>
      <c r="G19" s="131">
        <f>IF(SER_hh_emi_in!G19=0,0,1000000*SER_hh_emi_in!G19/SER_hh_num_in!G19)</f>
        <v>1813.399653640495</v>
      </c>
      <c r="H19" s="131">
        <f>IF(SER_hh_emi_in!H19=0,0,1000000*SER_hh_emi_in!H19/SER_hh_num_in!H19)</f>
        <v>2078.1996564133542</v>
      </c>
      <c r="I19" s="131">
        <f>IF(SER_hh_emi_in!I19=0,0,1000000*SER_hh_emi_in!I19/SER_hh_num_in!I19)</f>
        <v>1812.5294572981074</v>
      </c>
      <c r="J19" s="131">
        <f>IF(SER_hh_emi_in!J19=0,0,1000000*SER_hh_emi_in!J19/SER_hh_num_in!J19)</f>
        <v>1501.0734775637623</v>
      </c>
      <c r="K19" s="131">
        <f>IF(SER_hh_emi_in!K19=0,0,1000000*SER_hh_emi_in!K19/SER_hh_num_in!K19)</f>
        <v>1276.9918286559282</v>
      </c>
      <c r="L19" s="131">
        <f>IF(SER_hh_emi_in!L19=0,0,1000000*SER_hh_emi_in!L19/SER_hh_num_in!L19)</f>
        <v>1612.6238691006397</v>
      </c>
      <c r="M19" s="131">
        <f>IF(SER_hh_emi_in!M19=0,0,1000000*SER_hh_emi_in!M19/SER_hh_num_in!M19)</f>
        <v>1388.5348690376893</v>
      </c>
      <c r="N19" s="131">
        <f>IF(SER_hh_emi_in!N19=0,0,1000000*SER_hh_emi_in!N19/SER_hh_num_in!N19)</f>
        <v>1634.5382496555353</v>
      </c>
      <c r="O19" s="131">
        <f>IF(SER_hh_emi_in!O19=0,0,1000000*SER_hh_emi_in!O19/SER_hh_num_in!O19)</f>
        <v>1594.4147272994921</v>
      </c>
      <c r="P19" s="131">
        <f>IF(SER_hh_emi_in!P19=0,0,1000000*SER_hh_emi_in!P19/SER_hh_num_in!P19)</f>
        <v>1622.6234028423753</v>
      </c>
      <c r="Q19" s="131">
        <f>IF(SER_hh_emi_in!Q19=0,0,1000000*SER_hh_emi_in!Q19/SER_hh_num_in!Q19)</f>
        <v>1471.9566178065672</v>
      </c>
      <c r="R19" s="131">
        <f>IF(SER_hh_emi_in!R19=0,0,1000000*SER_hh_emi_in!R19/SER_hh_num_in!R19)</f>
        <v>1213.4515089273448</v>
      </c>
      <c r="S19" s="131">
        <f>IF(SER_hh_emi_in!S19=0,0,1000000*SER_hh_emi_in!S19/SER_hh_num_in!S19)</f>
        <v>1015.0952631036907</v>
      </c>
      <c r="T19" s="131">
        <f>IF(SER_hh_emi_in!T19=0,0,1000000*SER_hh_emi_in!T19/SER_hh_num_in!T19)</f>
        <v>1216.7502985510787</v>
      </c>
      <c r="U19" s="131">
        <f>IF(SER_hh_emi_in!U19=0,0,1000000*SER_hh_emi_in!U19/SER_hh_num_in!U19)</f>
        <v>1050.0673445346526</v>
      </c>
      <c r="V19" s="131">
        <f>IF(SER_hh_emi_in!V19=0,0,1000000*SER_hh_emi_in!V19/SER_hh_num_in!V19)</f>
        <v>979.02897885774553</v>
      </c>
      <c r="W19" s="131">
        <f>IF(SER_hh_emi_in!W19=0,0,1000000*SER_hh_emi_in!W19/SER_hh_num_in!W19)</f>
        <v>827.76543722579993</v>
      </c>
      <c r="DA19" s="156" t="s">
        <v>801</v>
      </c>
    </row>
    <row r="20" spans="1:105" ht="12" customHeight="1" x14ac:dyDescent="0.25">
      <c r="A20" s="132" t="s">
        <v>29</v>
      </c>
      <c r="B20" s="133"/>
      <c r="C20" s="133">
        <f>IF(SER_hh_emi_in!C20=0,0,1000000*SER_hh_emi_in!C20/SER_hh_num_in!C20)</f>
        <v>0</v>
      </c>
      <c r="D20" s="133">
        <f>IF(SER_hh_emi_in!D20=0,0,1000000*SER_hh_emi_in!D20/SER_hh_num_in!D20)</f>
        <v>0</v>
      </c>
      <c r="E20" s="133">
        <f>IF(SER_hh_emi_in!E20=0,0,1000000*SER_hh_emi_in!E20/SER_hh_num_in!E20)</f>
        <v>0</v>
      </c>
      <c r="F20" s="133">
        <f>IF(SER_hh_emi_in!F20=0,0,1000000*SER_hh_emi_in!F20/SER_hh_num_in!F20)</f>
        <v>0</v>
      </c>
      <c r="G20" s="133">
        <f>IF(SER_hh_emi_in!G20=0,0,1000000*SER_hh_emi_in!G20/SER_hh_num_in!G20)</f>
        <v>0</v>
      </c>
      <c r="H20" s="133">
        <f>IF(SER_hh_emi_in!H20=0,0,1000000*SER_hh_emi_in!H20/SER_hh_num_in!H20)</f>
        <v>0</v>
      </c>
      <c r="I20" s="133">
        <f>IF(SER_hh_emi_in!I20=0,0,1000000*SER_hh_emi_in!I20/SER_hh_num_in!I20)</f>
        <v>0</v>
      </c>
      <c r="J20" s="133">
        <f>IF(SER_hh_emi_in!J20=0,0,1000000*SER_hh_emi_in!J20/SER_hh_num_in!J20)</f>
        <v>0</v>
      </c>
      <c r="K20" s="133">
        <f>IF(SER_hh_emi_in!K20=0,0,1000000*SER_hh_emi_in!K20/SER_hh_num_in!K20)</f>
        <v>0</v>
      </c>
      <c r="L20" s="133">
        <f>IF(SER_hh_emi_in!L20=0,0,1000000*SER_hh_emi_in!L20/SER_hh_num_in!L20)</f>
        <v>0</v>
      </c>
      <c r="M20" s="133">
        <f>IF(SER_hh_emi_in!M20=0,0,1000000*SER_hh_emi_in!M20/SER_hh_num_in!M20)</f>
        <v>0</v>
      </c>
      <c r="N20" s="133">
        <f>IF(SER_hh_emi_in!N20=0,0,1000000*SER_hh_emi_in!N20/SER_hh_num_in!N20)</f>
        <v>0</v>
      </c>
      <c r="O20" s="133">
        <f>IF(SER_hh_emi_in!O20=0,0,1000000*SER_hh_emi_in!O20/SER_hh_num_in!O20)</f>
        <v>0</v>
      </c>
      <c r="P20" s="133">
        <f>IF(SER_hh_emi_in!P20=0,0,1000000*SER_hh_emi_in!P20/SER_hh_num_in!P20)</f>
        <v>0</v>
      </c>
      <c r="Q20" s="133">
        <f>IF(SER_hh_emi_in!Q20=0,0,1000000*SER_hh_emi_in!Q20/SER_hh_num_in!Q20)</f>
        <v>0</v>
      </c>
      <c r="R20" s="133">
        <f>IF(SER_hh_emi_in!R20=0,0,1000000*SER_hh_emi_in!R20/SER_hh_num_in!R20)</f>
        <v>0</v>
      </c>
      <c r="S20" s="133">
        <f>IF(SER_hh_emi_in!S20=0,0,1000000*SER_hh_emi_in!S20/SER_hh_num_in!S20)</f>
        <v>0</v>
      </c>
      <c r="T20" s="133">
        <f>IF(SER_hh_emi_in!T20=0,0,1000000*SER_hh_emi_in!T20/SER_hh_num_in!T20)</f>
        <v>0</v>
      </c>
      <c r="U20" s="133">
        <f>IF(SER_hh_emi_in!U20=0,0,1000000*SER_hh_emi_in!U20/SER_hh_num_in!U20)</f>
        <v>0</v>
      </c>
      <c r="V20" s="133">
        <f>IF(SER_hh_emi_in!V20=0,0,1000000*SER_hh_emi_in!V20/SER_hh_num_in!V20)</f>
        <v>0</v>
      </c>
      <c r="W20" s="133">
        <f>IF(SER_hh_emi_in!W20=0,0,1000000*SER_hh_emi_in!W20/SER_hh_num_in!W20)</f>
        <v>0</v>
      </c>
      <c r="DA20" s="157" t="s">
        <v>802</v>
      </c>
    </row>
    <row r="21" spans="1:105" s="2" customFormat="1" ht="12" customHeight="1" x14ac:dyDescent="0.25">
      <c r="A21" s="132" t="s">
        <v>52</v>
      </c>
      <c r="B21" s="133"/>
      <c r="C21" s="133">
        <f>IF(SER_hh_emi_in!C21=0,0,1000000*SER_hh_emi_in!C21/SER_hh_num_in!C21)</f>
        <v>2261.9216077661458</v>
      </c>
      <c r="D21" s="133">
        <f>IF(SER_hh_emi_in!D21=0,0,1000000*SER_hh_emi_in!D21/SER_hh_num_in!D21)</f>
        <v>2483.4942207412064</v>
      </c>
      <c r="E21" s="133">
        <f>IF(SER_hh_emi_in!E21=0,0,1000000*SER_hh_emi_in!E21/SER_hh_num_in!E21)</f>
        <v>2188.7536953606068</v>
      </c>
      <c r="F21" s="133">
        <f>IF(SER_hh_emi_in!F21=0,0,1000000*SER_hh_emi_in!F21/SER_hh_num_in!F21)</f>
        <v>2463.2301557421788</v>
      </c>
      <c r="G21" s="133">
        <f>IF(SER_hh_emi_in!G21=0,0,1000000*SER_hh_emi_in!G21/SER_hh_num_in!G21)</f>
        <v>2459.8527644960868</v>
      </c>
      <c r="H21" s="133">
        <f>IF(SER_hh_emi_in!H21=0,0,1000000*SER_hh_emi_in!H21/SER_hh_num_in!H21)</f>
        <v>2457.5938218432289</v>
      </c>
      <c r="I21" s="133">
        <f>IF(SER_hh_emi_in!I21=0,0,1000000*SER_hh_emi_in!I21/SER_hh_num_in!I21)</f>
        <v>2436.5456445553659</v>
      </c>
      <c r="J21" s="133">
        <f>IF(SER_hh_emi_in!J21=0,0,1000000*SER_hh_emi_in!J21/SER_hh_num_in!J21)</f>
        <v>2428.1357068669836</v>
      </c>
      <c r="K21" s="133">
        <f>IF(SER_hh_emi_in!K21=0,0,1000000*SER_hh_emi_in!K21/SER_hh_num_in!K21)</f>
        <v>2389.9141732157927</v>
      </c>
      <c r="L21" s="133">
        <f>IF(SER_hh_emi_in!L21=0,0,1000000*SER_hh_emi_in!L21/SER_hh_num_in!L21)</f>
        <v>2314.6546268343873</v>
      </c>
      <c r="M21" s="133">
        <f>IF(SER_hh_emi_in!M21=0,0,1000000*SER_hh_emi_in!M21/SER_hh_num_in!M21)</f>
        <v>2336.1287059622</v>
      </c>
      <c r="N21" s="133">
        <f>IF(SER_hh_emi_in!N21=0,0,1000000*SER_hh_emi_in!N21/SER_hh_num_in!N21)</f>
        <v>2257.17671681507</v>
      </c>
      <c r="O21" s="133">
        <f>IF(SER_hh_emi_in!O21=0,0,1000000*SER_hh_emi_in!O21/SER_hh_num_in!O21)</f>
        <v>2049.6901518543532</v>
      </c>
      <c r="P21" s="133">
        <f>IF(SER_hh_emi_in!P21=0,0,1000000*SER_hh_emi_in!P21/SER_hh_num_in!P21)</f>
        <v>2028.7587017719934</v>
      </c>
      <c r="Q21" s="133">
        <f>IF(SER_hh_emi_in!Q21=0,0,1000000*SER_hh_emi_in!Q21/SER_hh_num_in!Q21)</f>
        <v>1975.4982813798792</v>
      </c>
      <c r="R21" s="133">
        <f>IF(SER_hh_emi_in!R21=0,0,1000000*SER_hh_emi_in!R21/SER_hh_num_in!R21)</f>
        <v>2059.5143425997562</v>
      </c>
      <c r="S21" s="133">
        <f>IF(SER_hh_emi_in!S21=0,0,1000000*SER_hh_emi_in!S21/SER_hh_num_in!S21)</f>
        <v>1590.4083573387611</v>
      </c>
      <c r="T21" s="133">
        <f>IF(SER_hh_emi_in!T21=0,0,1000000*SER_hh_emi_in!T21/SER_hh_num_in!T21)</f>
        <v>0</v>
      </c>
      <c r="U21" s="133">
        <f>IF(SER_hh_emi_in!U21=0,0,1000000*SER_hh_emi_in!U21/SER_hh_num_in!U21)</f>
        <v>0</v>
      </c>
      <c r="V21" s="133">
        <f>IF(SER_hh_emi_in!V21=0,0,1000000*SER_hh_emi_in!V21/SER_hh_num_in!V21)</f>
        <v>0</v>
      </c>
      <c r="W21" s="133">
        <f>IF(SER_hh_emi_in!W21=0,0,1000000*SER_hh_emi_in!W21/SER_hh_num_in!W21)</f>
        <v>0</v>
      </c>
      <c r="DA21" s="157" t="s">
        <v>803</v>
      </c>
    </row>
    <row r="22" spans="1:105" ht="12" customHeight="1" x14ac:dyDescent="0.25">
      <c r="A22" s="132" t="s">
        <v>168</v>
      </c>
      <c r="B22" s="133"/>
      <c r="C22" s="133">
        <f>IF(SER_hh_emi_in!C22=0,0,1000000*SER_hh_emi_in!C22/SER_hh_num_in!C22)</f>
        <v>3032.7380885654056</v>
      </c>
      <c r="D22" s="133">
        <f>IF(SER_hh_emi_in!D22=0,0,1000000*SER_hh_emi_in!D22/SER_hh_num_in!D22)</f>
        <v>2858.0033958454042</v>
      </c>
      <c r="E22" s="133">
        <f>IF(SER_hh_emi_in!E22=0,0,1000000*SER_hh_emi_in!E22/SER_hh_num_in!E22)</f>
        <v>2235.6056271266948</v>
      </c>
      <c r="F22" s="133">
        <f>IF(SER_hh_emi_in!F22=0,0,1000000*SER_hh_emi_in!F22/SER_hh_num_in!F22)</f>
        <v>2922.9118359788545</v>
      </c>
      <c r="G22" s="133">
        <f>IF(SER_hh_emi_in!G22=0,0,1000000*SER_hh_emi_in!G22/SER_hh_num_in!G22)</f>
        <v>2860.2447277361443</v>
      </c>
      <c r="H22" s="133">
        <f>IF(SER_hh_emi_in!H22=0,0,1000000*SER_hh_emi_in!H22/SER_hh_num_in!H22)</f>
        <v>2984.6122698440622</v>
      </c>
      <c r="I22" s="133">
        <f>IF(SER_hh_emi_in!I22=0,0,1000000*SER_hh_emi_in!I22/SER_hh_num_in!I22)</f>
        <v>2872.9894964890163</v>
      </c>
      <c r="J22" s="133">
        <f>IF(SER_hh_emi_in!J22=0,0,1000000*SER_hh_emi_in!J22/SER_hh_num_in!J22)</f>
        <v>2881.0111008117856</v>
      </c>
      <c r="K22" s="133">
        <f>IF(SER_hh_emi_in!K22=0,0,1000000*SER_hh_emi_in!K22/SER_hh_num_in!K22)</f>
        <v>2719.4248880774671</v>
      </c>
      <c r="L22" s="133">
        <f>IF(SER_hh_emi_in!L22=0,0,1000000*SER_hh_emi_in!L22/SER_hh_num_in!L22)</f>
        <v>2755.48118563874</v>
      </c>
      <c r="M22" s="133">
        <f>IF(SER_hh_emi_in!M22=0,0,1000000*SER_hh_emi_in!M22/SER_hh_num_in!M22)</f>
        <v>2233.4197168191299</v>
      </c>
      <c r="N22" s="133">
        <f>IF(SER_hh_emi_in!N22=0,0,1000000*SER_hh_emi_in!N22/SER_hh_num_in!N22)</f>
        <v>2668.1154023327294</v>
      </c>
      <c r="O22" s="133">
        <f>IF(SER_hh_emi_in!O22=0,0,1000000*SER_hh_emi_in!O22/SER_hh_num_in!O22)</f>
        <v>2562.1360838432697</v>
      </c>
      <c r="P22" s="133">
        <f>IF(SER_hh_emi_in!P22=0,0,1000000*SER_hh_emi_in!P22/SER_hh_num_in!P22)</f>
        <v>2440.0095210360114</v>
      </c>
      <c r="Q22" s="133">
        <f>IF(SER_hh_emi_in!Q22=0,0,1000000*SER_hh_emi_in!Q22/SER_hh_num_in!Q22)</f>
        <v>2287.2503944443779</v>
      </c>
      <c r="R22" s="133">
        <f>IF(SER_hh_emi_in!R22=0,0,1000000*SER_hh_emi_in!R22/SER_hh_num_in!R22)</f>
        <v>2303.9544119584893</v>
      </c>
      <c r="S22" s="133">
        <f>IF(SER_hh_emi_in!S22=0,0,1000000*SER_hh_emi_in!S22/SER_hh_num_in!S22)</f>
        <v>0</v>
      </c>
      <c r="T22" s="133">
        <f>IF(SER_hh_emi_in!T22=0,0,1000000*SER_hh_emi_in!T22/SER_hh_num_in!T22)</f>
        <v>0</v>
      </c>
      <c r="U22" s="133">
        <f>IF(SER_hh_emi_in!U22=0,0,1000000*SER_hh_emi_in!U22/SER_hh_num_in!U22)</f>
        <v>0</v>
      </c>
      <c r="V22" s="133">
        <f>IF(SER_hh_emi_in!V22=0,0,1000000*SER_hh_emi_in!V22/SER_hh_num_in!V22)</f>
        <v>0</v>
      </c>
      <c r="W22" s="133">
        <f>IF(SER_hh_emi_in!W22=0,0,1000000*SER_hh_emi_in!W22/SER_hh_num_in!W22)</f>
        <v>1609.0035489640859</v>
      </c>
      <c r="DA22" s="157" t="s">
        <v>804</v>
      </c>
    </row>
    <row r="23" spans="1:105" ht="12" customHeight="1" x14ac:dyDescent="0.25">
      <c r="A23" s="132" t="s">
        <v>153</v>
      </c>
      <c r="B23" s="133"/>
      <c r="C23" s="133">
        <f>IF(SER_hh_emi_in!C23=0,0,1000000*SER_hh_emi_in!C23/SER_hh_num_in!C23)</f>
        <v>2084.8486751833611</v>
      </c>
      <c r="D23" s="133">
        <f>IF(SER_hh_emi_in!D23=0,0,1000000*SER_hh_emi_in!D23/SER_hh_num_in!D23)</f>
        <v>2026.1215340838351</v>
      </c>
      <c r="E23" s="133">
        <f>IF(SER_hh_emi_in!E23=0,0,1000000*SER_hh_emi_in!E23/SER_hh_num_in!E23)</f>
        <v>1624.9500769887579</v>
      </c>
      <c r="F23" s="133">
        <f>IF(SER_hh_emi_in!F23=0,0,1000000*SER_hh_emi_in!F23/SER_hh_num_in!F23)</f>
        <v>1930.5548922459398</v>
      </c>
      <c r="G23" s="133">
        <f>IF(SER_hh_emi_in!G23=0,0,1000000*SER_hh_emi_in!G23/SER_hh_num_in!G23)</f>
        <v>1871.0996459810854</v>
      </c>
      <c r="H23" s="133">
        <f>IF(SER_hh_emi_in!H23=0,0,1000000*SER_hh_emi_in!H23/SER_hh_num_in!H23)</f>
        <v>2031.1522879065997</v>
      </c>
      <c r="I23" s="133">
        <f>IF(SER_hh_emi_in!I23=0,0,1000000*SER_hh_emi_in!I23/SER_hh_num_in!I23)</f>
        <v>1961.4412709757837</v>
      </c>
      <c r="J23" s="133">
        <f>IF(SER_hh_emi_in!J23=0,0,1000000*SER_hh_emi_in!J23/SER_hh_num_in!J23)</f>
        <v>1949.3223777012056</v>
      </c>
      <c r="K23" s="133">
        <f>IF(SER_hh_emi_in!K23=0,0,1000000*SER_hh_emi_in!K23/SER_hh_num_in!K23)</f>
        <v>1835.1057320701484</v>
      </c>
      <c r="L23" s="133">
        <f>IF(SER_hh_emi_in!L23=0,0,1000000*SER_hh_emi_in!L23/SER_hh_num_in!L23)</f>
        <v>1869.3943254318472</v>
      </c>
      <c r="M23" s="133">
        <f>IF(SER_hh_emi_in!M23=0,0,1000000*SER_hh_emi_in!M23/SER_hh_num_in!M23)</f>
        <v>1524.2067971842155</v>
      </c>
      <c r="N23" s="133">
        <f>IF(SER_hh_emi_in!N23=0,0,1000000*SER_hh_emi_in!N23/SER_hh_num_in!N23)</f>
        <v>1712.2420252910824</v>
      </c>
      <c r="O23" s="133">
        <f>IF(SER_hh_emi_in!O23=0,0,1000000*SER_hh_emi_in!O23/SER_hh_num_in!O23)</f>
        <v>1677.3404803175488</v>
      </c>
      <c r="P23" s="133">
        <f>IF(SER_hh_emi_in!P23=0,0,1000000*SER_hh_emi_in!P23/SER_hh_num_in!P23)</f>
        <v>1702.8738021766785</v>
      </c>
      <c r="Q23" s="133">
        <f>IF(SER_hh_emi_in!Q23=0,0,1000000*SER_hh_emi_in!Q23/SER_hh_num_in!Q23)</f>
        <v>1538.8009545882912</v>
      </c>
      <c r="R23" s="133">
        <f>IF(SER_hh_emi_in!R23=0,0,1000000*SER_hh_emi_in!R23/SER_hh_num_in!R23)</f>
        <v>1428.6600980284279</v>
      </c>
      <c r="S23" s="133">
        <f>IF(SER_hh_emi_in!S23=0,0,1000000*SER_hh_emi_in!S23/SER_hh_num_in!S23)</f>
        <v>1303.720396004501</v>
      </c>
      <c r="T23" s="133">
        <f>IF(SER_hh_emi_in!T23=0,0,1000000*SER_hh_emi_in!T23/SER_hh_num_in!T23)</f>
        <v>1438.9765107811088</v>
      </c>
      <c r="U23" s="133">
        <f>IF(SER_hh_emi_in!U23=0,0,1000000*SER_hh_emi_in!U23/SER_hh_num_in!U23)</f>
        <v>1393.9478197596154</v>
      </c>
      <c r="V23" s="133">
        <f>IF(SER_hh_emi_in!V23=0,0,1000000*SER_hh_emi_in!V23/SER_hh_num_in!V23)</f>
        <v>1089.6514460411752</v>
      </c>
      <c r="W23" s="133">
        <f>IF(SER_hh_emi_in!W23=0,0,1000000*SER_hh_emi_in!W23/SER_hh_num_in!W23)</f>
        <v>1202.1274713960663</v>
      </c>
      <c r="DA23" s="157" t="s">
        <v>805</v>
      </c>
    </row>
    <row r="24" spans="1:105" ht="12" customHeight="1" x14ac:dyDescent="0.25">
      <c r="A24" s="132" t="s">
        <v>128</v>
      </c>
      <c r="B24" s="133"/>
      <c r="C24" s="133">
        <f>IF(SER_hh_emi_in!C24=0,0,1000000*SER_hh_emi_in!C24/SER_hh_num_in!C24)</f>
        <v>0</v>
      </c>
      <c r="D24" s="133">
        <f>IF(SER_hh_emi_in!D24=0,0,1000000*SER_hh_emi_in!D24/SER_hh_num_in!D24)</f>
        <v>0</v>
      </c>
      <c r="E24" s="133">
        <f>IF(SER_hh_emi_in!E24=0,0,1000000*SER_hh_emi_in!E24/SER_hh_num_in!E24)</f>
        <v>0</v>
      </c>
      <c r="F24" s="133">
        <f>IF(SER_hh_emi_in!F24=0,0,1000000*SER_hh_emi_in!F24/SER_hh_num_in!F24)</f>
        <v>0</v>
      </c>
      <c r="G24" s="133">
        <f>IF(SER_hh_emi_in!G24=0,0,1000000*SER_hh_emi_in!G24/SER_hh_num_in!G24)</f>
        <v>0</v>
      </c>
      <c r="H24" s="133">
        <f>IF(SER_hh_emi_in!H24=0,0,1000000*SER_hh_emi_in!H24/SER_hh_num_in!H24)</f>
        <v>0</v>
      </c>
      <c r="I24" s="133">
        <f>IF(SER_hh_emi_in!I24=0,0,1000000*SER_hh_emi_in!I24/SER_hh_num_in!I24)</f>
        <v>0</v>
      </c>
      <c r="J24" s="133">
        <f>IF(SER_hh_emi_in!J24=0,0,1000000*SER_hh_emi_in!J24/SER_hh_num_in!J24)</f>
        <v>0</v>
      </c>
      <c r="K24" s="133">
        <f>IF(SER_hh_emi_in!K24=0,0,1000000*SER_hh_emi_in!K24/SER_hh_num_in!K24)</f>
        <v>0</v>
      </c>
      <c r="L24" s="133">
        <f>IF(SER_hh_emi_in!L24=0,0,1000000*SER_hh_emi_in!L24/SER_hh_num_in!L24)</f>
        <v>0</v>
      </c>
      <c r="M24" s="133">
        <f>IF(SER_hh_emi_in!M24=0,0,1000000*SER_hh_emi_in!M24/SER_hh_num_in!M24)</f>
        <v>0</v>
      </c>
      <c r="N24" s="133">
        <f>IF(SER_hh_emi_in!N24=0,0,1000000*SER_hh_emi_in!N24/SER_hh_num_in!N24)</f>
        <v>0</v>
      </c>
      <c r="O24" s="133">
        <f>IF(SER_hh_emi_in!O24=0,0,1000000*SER_hh_emi_in!O24/SER_hh_num_in!O24)</f>
        <v>0</v>
      </c>
      <c r="P24" s="133">
        <f>IF(SER_hh_emi_in!P24=0,0,1000000*SER_hh_emi_in!P24/SER_hh_num_in!P24)</f>
        <v>0</v>
      </c>
      <c r="Q24" s="133">
        <f>IF(SER_hh_emi_in!Q24=0,0,1000000*SER_hh_emi_in!Q24/SER_hh_num_in!Q24)</f>
        <v>0</v>
      </c>
      <c r="R24" s="133">
        <f>IF(SER_hh_emi_in!R24=0,0,1000000*SER_hh_emi_in!R24/SER_hh_num_in!R24)</f>
        <v>0</v>
      </c>
      <c r="S24" s="133">
        <f>IF(SER_hh_emi_in!S24=0,0,1000000*SER_hh_emi_in!S24/SER_hh_num_in!S24)</f>
        <v>0</v>
      </c>
      <c r="T24" s="133">
        <f>IF(SER_hh_emi_in!T24=0,0,1000000*SER_hh_emi_in!T24/SER_hh_num_in!T24)</f>
        <v>0</v>
      </c>
      <c r="U24" s="133">
        <f>IF(SER_hh_emi_in!U24=0,0,1000000*SER_hh_emi_in!U24/SER_hh_num_in!U24)</f>
        <v>0</v>
      </c>
      <c r="V24" s="133">
        <f>IF(SER_hh_emi_in!V24=0,0,1000000*SER_hh_emi_in!V24/SER_hh_num_in!V24)</f>
        <v>0</v>
      </c>
      <c r="W24" s="133">
        <f>IF(SER_hh_emi_in!W24=0,0,1000000*SER_hh_emi_in!W24/SER_hh_num_in!W24)</f>
        <v>0</v>
      </c>
      <c r="DA24" s="157" t="s">
        <v>806</v>
      </c>
    </row>
    <row r="25" spans="1:105" ht="12" customHeight="1" x14ac:dyDescent="0.25">
      <c r="A25" s="132" t="s">
        <v>169</v>
      </c>
      <c r="B25" s="133"/>
      <c r="C25" s="133">
        <f>IF(SER_hh_emi_in!C25=0,0,1000000*SER_hh_emi_in!C25/SER_hh_num_in!C25)</f>
        <v>0</v>
      </c>
      <c r="D25" s="133">
        <f>IF(SER_hh_emi_in!D25=0,0,1000000*SER_hh_emi_in!D25/SER_hh_num_in!D25)</f>
        <v>0</v>
      </c>
      <c r="E25" s="133">
        <f>IF(SER_hh_emi_in!E25=0,0,1000000*SER_hh_emi_in!E25/SER_hh_num_in!E25)</f>
        <v>0</v>
      </c>
      <c r="F25" s="133">
        <f>IF(SER_hh_emi_in!F25=0,0,1000000*SER_hh_emi_in!F25/SER_hh_num_in!F25)</f>
        <v>0</v>
      </c>
      <c r="G25" s="133">
        <f>IF(SER_hh_emi_in!G25=0,0,1000000*SER_hh_emi_in!G25/SER_hh_num_in!G25)</f>
        <v>0</v>
      </c>
      <c r="H25" s="133">
        <f>IF(SER_hh_emi_in!H25=0,0,1000000*SER_hh_emi_in!H25/SER_hh_num_in!H25)</f>
        <v>0</v>
      </c>
      <c r="I25" s="133">
        <f>IF(SER_hh_emi_in!I25=0,0,1000000*SER_hh_emi_in!I25/SER_hh_num_in!I25)</f>
        <v>0</v>
      </c>
      <c r="J25" s="133">
        <f>IF(SER_hh_emi_in!J25=0,0,1000000*SER_hh_emi_in!J25/SER_hh_num_in!J25)</f>
        <v>0</v>
      </c>
      <c r="K25" s="133">
        <f>IF(SER_hh_emi_in!K25=0,0,1000000*SER_hh_emi_in!K25/SER_hh_num_in!K25)</f>
        <v>0</v>
      </c>
      <c r="L25" s="133">
        <f>IF(SER_hh_emi_in!L25=0,0,1000000*SER_hh_emi_in!L25/SER_hh_num_in!L25)</f>
        <v>0</v>
      </c>
      <c r="M25" s="133">
        <f>IF(SER_hh_emi_in!M25=0,0,1000000*SER_hh_emi_in!M25/SER_hh_num_in!M25)</f>
        <v>0</v>
      </c>
      <c r="N25" s="133">
        <f>IF(SER_hh_emi_in!N25=0,0,1000000*SER_hh_emi_in!N25/SER_hh_num_in!N25)</f>
        <v>0</v>
      </c>
      <c r="O25" s="133">
        <f>IF(SER_hh_emi_in!O25=0,0,1000000*SER_hh_emi_in!O25/SER_hh_num_in!O25)</f>
        <v>0</v>
      </c>
      <c r="P25" s="133">
        <f>IF(SER_hh_emi_in!P25=0,0,1000000*SER_hh_emi_in!P25/SER_hh_num_in!P25)</f>
        <v>0</v>
      </c>
      <c r="Q25" s="133">
        <f>IF(SER_hh_emi_in!Q25=0,0,1000000*SER_hh_emi_in!Q25/SER_hh_num_in!Q25)</f>
        <v>0</v>
      </c>
      <c r="R25" s="133">
        <f>IF(SER_hh_emi_in!R25=0,0,1000000*SER_hh_emi_in!R25/SER_hh_num_in!R25)</f>
        <v>0</v>
      </c>
      <c r="S25" s="133">
        <f>IF(SER_hh_emi_in!S25=0,0,1000000*SER_hh_emi_in!S25/SER_hh_num_in!S25)</f>
        <v>0</v>
      </c>
      <c r="T25" s="133">
        <f>IF(SER_hh_emi_in!T25=0,0,1000000*SER_hh_emi_in!T25/SER_hh_num_in!T25)</f>
        <v>0</v>
      </c>
      <c r="U25" s="133">
        <f>IF(SER_hh_emi_in!U25=0,0,1000000*SER_hh_emi_in!U25/SER_hh_num_in!U25)</f>
        <v>0</v>
      </c>
      <c r="V25" s="133">
        <f>IF(SER_hh_emi_in!V25=0,0,1000000*SER_hh_emi_in!V25/SER_hh_num_in!V25)</f>
        <v>0</v>
      </c>
      <c r="W25" s="133">
        <f>IF(SER_hh_emi_in!W25=0,0,1000000*SER_hh_emi_in!W25/SER_hh_num_in!W25)</f>
        <v>0</v>
      </c>
      <c r="DA25" s="157" t="s">
        <v>807</v>
      </c>
    </row>
    <row r="26" spans="1:105" ht="12" customHeight="1" x14ac:dyDescent="0.25">
      <c r="A26" s="132" t="s">
        <v>24</v>
      </c>
      <c r="B26" s="65"/>
      <c r="C26" s="65">
        <f>IF(SER_hh_emi_in!C26=0,0,1000000*SER_hh_emi_in!C26/SER_hh_num_in!C26)</f>
        <v>0</v>
      </c>
      <c r="D26" s="65">
        <f>IF(SER_hh_emi_in!D26=0,0,1000000*SER_hh_emi_in!D26/SER_hh_num_in!D26)</f>
        <v>0</v>
      </c>
      <c r="E26" s="65">
        <f>IF(SER_hh_emi_in!E26=0,0,1000000*SER_hh_emi_in!E26/SER_hh_num_in!E26)</f>
        <v>0</v>
      </c>
      <c r="F26" s="65">
        <f>IF(SER_hh_emi_in!F26=0,0,1000000*SER_hh_emi_in!F26/SER_hh_num_in!F26)</f>
        <v>0</v>
      </c>
      <c r="G26" s="65">
        <f>IF(SER_hh_emi_in!G26=0,0,1000000*SER_hh_emi_in!G26/SER_hh_num_in!G26)</f>
        <v>0</v>
      </c>
      <c r="H26" s="65">
        <f>IF(SER_hh_emi_in!H26=0,0,1000000*SER_hh_emi_in!H26/SER_hh_num_in!H26)</f>
        <v>0</v>
      </c>
      <c r="I26" s="65">
        <f>IF(SER_hh_emi_in!I26=0,0,1000000*SER_hh_emi_in!I26/SER_hh_num_in!I26)</f>
        <v>0</v>
      </c>
      <c r="J26" s="65">
        <f>IF(SER_hh_emi_in!J26=0,0,1000000*SER_hh_emi_in!J26/SER_hh_num_in!J26)</f>
        <v>0</v>
      </c>
      <c r="K26" s="65">
        <f>IF(SER_hh_emi_in!K26=0,0,1000000*SER_hh_emi_in!K26/SER_hh_num_in!K26)</f>
        <v>0</v>
      </c>
      <c r="L26" s="65">
        <f>IF(SER_hh_emi_in!L26=0,0,1000000*SER_hh_emi_in!L26/SER_hh_num_in!L26)</f>
        <v>0</v>
      </c>
      <c r="M26" s="65">
        <f>IF(SER_hh_emi_in!M26=0,0,1000000*SER_hh_emi_in!M26/SER_hh_num_in!M26)</f>
        <v>0</v>
      </c>
      <c r="N26" s="65">
        <f>IF(SER_hh_emi_in!N26=0,0,1000000*SER_hh_emi_in!N26/SER_hh_num_in!N26)</f>
        <v>0</v>
      </c>
      <c r="O26" s="65">
        <f>IF(SER_hh_emi_in!O26=0,0,1000000*SER_hh_emi_in!O26/SER_hh_num_in!O26)</f>
        <v>0</v>
      </c>
      <c r="P26" s="65">
        <f>IF(SER_hh_emi_in!P26=0,0,1000000*SER_hh_emi_in!P26/SER_hh_num_in!P26)</f>
        <v>0</v>
      </c>
      <c r="Q26" s="65">
        <f>IF(SER_hh_emi_in!Q26=0,0,1000000*SER_hh_emi_in!Q26/SER_hh_num_in!Q26)</f>
        <v>0</v>
      </c>
      <c r="R26" s="65">
        <f>IF(SER_hh_emi_in!R26=0,0,1000000*SER_hh_emi_in!R26/SER_hh_num_in!R26)</f>
        <v>0</v>
      </c>
      <c r="S26" s="65">
        <f>IF(SER_hh_emi_in!S26=0,0,1000000*SER_hh_emi_in!S26/SER_hh_num_in!S26)</f>
        <v>0</v>
      </c>
      <c r="T26" s="65">
        <f>IF(SER_hh_emi_in!T26=0,0,1000000*SER_hh_emi_in!T26/SER_hh_num_in!T26)</f>
        <v>0</v>
      </c>
      <c r="U26" s="65">
        <f>IF(SER_hh_emi_in!U26=0,0,1000000*SER_hh_emi_in!U26/SER_hh_num_in!U26)</f>
        <v>0</v>
      </c>
      <c r="V26" s="65">
        <f>IF(SER_hh_emi_in!V26=0,0,1000000*SER_hh_emi_in!V26/SER_hh_num_in!V26)</f>
        <v>0</v>
      </c>
      <c r="W26" s="65">
        <f>IF(SER_hh_emi_in!W26=0,0,1000000*SER_hh_emi_in!W26/SER_hh_num_in!W26)</f>
        <v>0</v>
      </c>
      <c r="DA26" s="109" t="s">
        <v>808</v>
      </c>
    </row>
    <row r="27" spans="1:105" ht="12" customHeight="1" x14ac:dyDescent="0.25">
      <c r="A27" s="145" t="s">
        <v>86</v>
      </c>
      <c r="B27" s="148"/>
      <c r="C27" s="146">
        <f>IF(SER_hh_emi_in!C27=0,0,1000000*SER_hh_emi_in!C27/SER_hh_num_in!C19)</f>
        <v>0</v>
      </c>
      <c r="D27" s="146">
        <f>IF(SER_hh_emi_in!D27=0,0,1000000*SER_hh_emi_in!D27/SER_hh_num_in!D19)</f>
        <v>0</v>
      </c>
      <c r="E27" s="146">
        <f>IF(SER_hh_emi_in!E27=0,0,1000000*SER_hh_emi_in!E27/SER_hh_num_in!E19)</f>
        <v>0</v>
      </c>
      <c r="F27" s="146">
        <f>IF(SER_hh_emi_in!F27=0,0,1000000*SER_hh_emi_in!F27/SER_hh_num_in!F19)</f>
        <v>0</v>
      </c>
      <c r="G27" s="146">
        <f>IF(SER_hh_emi_in!G27=0,0,1000000*SER_hh_emi_in!G27/SER_hh_num_in!G19)</f>
        <v>0</v>
      </c>
      <c r="H27" s="146">
        <f>IF(SER_hh_emi_in!H27=0,0,1000000*SER_hh_emi_in!H27/SER_hh_num_in!H19)</f>
        <v>0</v>
      </c>
      <c r="I27" s="146">
        <f>IF(SER_hh_emi_in!I27=0,0,1000000*SER_hh_emi_in!I27/SER_hh_num_in!I19)</f>
        <v>0</v>
      </c>
      <c r="J27" s="146">
        <f>IF(SER_hh_emi_in!J27=0,0,1000000*SER_hh_emi_in!J27/SER_hh_num_in!J19)</f>
        <v>0</v>
      </c>
      <c r="K27" s="146">
        <f>IF(SER_hh_emi_in!K27=0,0,1000000*SER_hh_emi_in!K27/SER_hh_num_in!K19)</f>
        <v>0</v>
      </c>
      <c r="L27" s="146">
        <f>IF(SER_hh_emi_in!L27=0,0,1000000*SER_hh_emi_in!L27/SER_hh_num_in!L19)</f>
        <v>0</v>
      </c>
      <c r="M27" s="146">
        <f>IF(SER_hh_emi_in!M27=0,0,1000000*SER_hh_emi_in!M27/SER_hh_num_in!M19)</f>
        <v>0</v>
      </c>
      <c r="N27" s="146">
        <f>IF(SER_hh_emi_in!N27=0,0,1000000*SER_hh_emi_in!N27/SER_hh_num_in!N19)</f>
        <v>0</v>
      </c>
      <c r="O27" s="146">
        <f>IF(SER_hh_emi_in!O27=0,0,1000000*SER_hh_emi_in!O27/SER_hh_num_in!O19)</f>
        <v>0</v>
      </c>
      <c r="P27" s="146">
        <f>IF(SER_hh_emi_in!P27=0,0,1000000*SER_hh_emi_in!P27/SER_hh_num_in!P19)</f>
        <v>0</v>
      </c>
      <c r="Q27" s="146">
        <f>IF(SER_hh_emi_in!Q27=0,0,1000000*SER_hh_emi_in!Q27/SER_hh_num_in!Q19)</f>
        <v>0</v>
      </c>
      <c r="R27" s="146">
        <f>IF(SER_hh_emi_in!R27=0,0,1000000*SER_hh_emi_in!R27/SER_hh_num_in!R19)</f>
        <v>0</v>
      </c>
      <c r="S27" s="146">
        <f>IF(SER_hh_emi_in!S27=0,0,1000000*SER_hh_emi_in!S27/SER_hh_num_in!S19)</f>
        <v>0</v>
      </c>
      <c r="T27" s="146">
        <f>IF(SER_hh_emi_in!T27=0,0,1000000*SER_hh_emi_in!T27/SER_hh_num_in!T19)</f>
        <v>0</v>
      </c>
      <c r="U27" s="146">
        <f>IF(SER_hh_emi_in!U27=0,0,1000000*SER_hh_emi_in!U27/SER_hh_num_in!U19)</f>
        <v>0</v>
      </c>
      <c r="V27" s="146">
        <f>IF(SER_hh_emi_in!V27=0,0,1000000*SER_hh_emi_in!V27/SER_hh_num_in!V19)</f>
        <v>0</v>
      </c>
      <c r="W27" s="146">
        <f>IF(SER_hh_emi_in!W27=0,0,1000000*SER_hh_emi_in!W27/SER_hh_num_in!W19)</f>
        <v>0</v>
      </c>
      <c r="DA27" s="159" t="s">
        <v>809</v>
      </c>
    </row>
    <row r="28" spans="1:105" ht="12" customHeight="1" x14ac:dyDescent="0.25">
      <c r="A28" s="78" t="s">
        <v>85</v>
      </c>
      <c r="B28" s="68"/>
      <c r="C28" s="147">
        <f>IF(SER_hh_emi_in!C27=0,0,1000000*SER_hh_emi_in!C27/SER_hh_num_in!C27)</f>
        <v>0</v>
      </c>
      <c r="D28" s="147">
        <f>IF(SER_hh_emi_in!D27=0,0,1000000*SER_hh_emi_in!D27/SER_hh_num_in!D27)</f>
        <v>0</v>
      </c>
      <c r="E28" s="147">
        <f>IF(SER_hh_emi_in!E27=0,0,1000000*SER_hh_emi_in!E27/SER_hh_num_in!E27)</f>
        <v>0</v>
      </c>
      <c r="F28" s="147">
        <f>IF(SER_hh_emi_in!F27=0,0,1000000*SER_hh_emi_in!F27/SER_hh_num_in!F27)</f>
        <v>0</v>
      </c>
      <c r="G28" s="147">
        <f>IF(SER_hh_emi_in!G27=0,0,1000000*SER_hh_emi_in!G27/SER_hh_num_in!G27)</f>
        <v>0</v>
      </c>
      <c r="H28" s="147">
        <f>IF(SER_hh_emi_in!H27=0,0,1000000*SER_hh_emi_in!H27/SER_hh_num_in!H27)</f>
        <v>0</v>
      </c>
      <c r="I28" s="147">
        <f>IF(SER_hh_emi_in!I27=0,0,1000000*SER_hh_emi_in!I27/SER_hh_num_in!I27)</f>
        <v>0</v>
      </c>
      <c r="J28" s="147">
        <f>IF(SER_hh_emi_in!J27=0,0,1000000*SER_hh_emi_in!J27/SER_hh_num_in!J27)</f>
        <v>0</v>
      </c>
      <c r="K28" s="147">
        <f>IF(SER_hh_emi_in!K27=0,0,1000000*SER_hh_emi_in!K27/SER_hh_num_in!K27)</f>
        <v>0</v>
      </c>
      <c r="L28" s="147">
        <f>IF(SER_hh_emi_in!L27=0,0,1000000*SER_hh_emi_in!L27/SER_hh_num_in!L27)</f>
        <v>0</v>
      </c>
      <c r="M28" s="147">
        <f>IF(SER_hh_emi_in!M27=0,0,1000000*SER_hh_emi_in!M27/SER_hh_num_in!M27)</f>
        <v>0</v>
      </c>
      <c r="N28" s="147">
        <f>IF(SER_hh_emi_in!N27=0,0,1000000*SER_hh_emi_in!N27/SER_hh_num_in!N27)</f>
        <v>0</v>
      </c>
      <c r="O28" s="147">
        <f>IF(SER_hh_emi_in!O27=0,0,1000000*SER_hh_emi_in!O27/SER_hh_num_in!O27)</f>
        <v>0</v>
      </c>
      <c r="P28" s="147">
        <f>IF(SER_hh_emi_in!P27=0,0,1000000*SER_hh_emi_in!P27/SER_hh_num_in!P27)</f>
        <v>0</v>
      </c>
      <c r="Q28" s="147">
        <f>IF(SER_hh_emi_in!Q27=0,0,1000000*SER_hh_emi_in!Q27/SER_hh_num_in!Q27)</f>
        <v>0</v>
      </c>
      <c r="R28" s="147">
        <f>IF(SER_hh_emi_in!R27=0,0,1000000*SER_hh_emi_in!R27/SER_hh_num_in!R27)</f>
        <v>0</v>
      </c>
      <c r="S28" s="147">
        <f>IF(SER_hh_emi_in!S27=0,0,1000000*SER_hh_emi_in!S27/SER_hh_num_in!S27)</f>
        <v>0</v>
      </c>
      <c r="T28" s="147">
        <f>IF(SER_hh_emi_in!T27=0,0,1000000*SER_hh_emi_in!T27/SER_hh_num_in!T27)</f>
        <v>0</v>
      </c>
      <c r="U28" s="147">
        <f>IF(SER_hh_emi_in!U27=0,0,1000000*SER_hh_emi_in!U27/SER_hh_num_in!U27)</f>
        <v>0</v>
      </c>
      <c r="V28" s="147">
        <f>IF(SER_hh_emi_in!V27=0,0,1000000*SER_hh_emi_in!V27/SER_hh_num_in!V27)</f>
        <v>0</v>
      </c>
      <c r="W28" s="147">
        <f>IF(SER_hh_emi_in!W27=0,0,1000000*SER_hh_emi_in!W27/SER_hh_num_in!W27)</f>
        <v>0</v>
      </c>
      <c r="DA28" s="160"/>
    </row>
    <row r="29" spans="1:105" ht="12.95" customHeight="1" x14ac:dyDescent="0.25">
      <c r="A29" s="130" t="s">
        <v>34</v>
      </c>
      <c r="B29" s="131"/>
      <c r="C29" s="131">
        <f>IF(SER_hh_emi_in!C29=0,0,1000000*SER_hh_emi_in!C29/SER_hh_num_in!C29)</f>
        <v>1643.7029725412456</v>
      </c>
      <c r="D29" s="131">
        <f>IF(SER_hh_emi_in!D29=0,0,1000000*SER_hh_emi_in!D29/SER_hh_num_in!D29)</f>
        <v>1687.9628541423106</v>
      </c>
      <c r="E29" s="131">
        <f>IF(SER_hh_emi_in!E29=0,0,1000000*SER_hh_emi_in!E29/SER_hh_num_in!E29)</f>
        <v>1888.2536231978306</v>
      </c>
      <c r="F29" s="131">
        <f>IF(SER_hh_emi_in!F29=0,0,1000000*SER_hh_emi_in!F29/SER_hh_num_in!F29)</f>
        <v>1610.2571305006718</v>
      </c>
      <c r="G29" s="131">
        <f>IF(SER_hh_emi_in!G29=0,0,1000000*SER_hh_emi_in!G29/SER_hh_num_in!G29)</f>
        <v>1397.0318642882858</v>
      </c>
      <c r="H29" s="131">
        <f>IF(SER_hh_emi_in!H29=0,0,1000000*SER_hh_emi_in!H29/SER_hh_num_in!H29)</f>
        <v>1403.9836350460987</v>
      </c>
      <c r="I29" s="131">
        <f>IF(SER_hh_emi_in!I29=0,0,1000000*SER_hh_emi_in!I29/SER_hh_num_in!I29)</f>
        <v>1205.6803808244604</v>
      </c>
      <c r="J29" s="131">
        <f>IF(SER_hh_emi_in!J29=0,0,1000000*SER_hh_emi_in!J29/SER_hh_num_in!J29)</f>
        <v>1214.9808496754906</v>
      </c>
      <c r="K29" s="131">
        <f>IF(SER_hh_emi_in!K29=0,0,1000000*SER_hh_emi_in!K29/SER_hh_num_in!K29)</f>
        <v>1073.3175692923078</v>
      </c>
      <c r="L29" s="131">
        <f>IF(SER_hh_emi_in!L29=0,0,1000000*SER_hh_emi_in!L29/SER_hh_num_in!L29)</f>
        <v>1098.6392385512713</v>
      </c>
      <c r="M29" s="131">
        <f>IF(SER_hh_emi_in!M29=0,0,1000000*SER_hh_emi_in!M29/SER_hh_num_in!M29)</f>
        <v>766.29339020003533</v>
      </c>
      <c r="N29" s="131">
        <f>IF(SER_hh_emi_in!N29=0,0,1000000*SER_hh_emi_in!N29/SER_hh_num_in!N29)</f>
        <v>1678.0657007511775</v>
      </c>
      <c r="O29" s="131">
        <f>IF(SER_hh_emi_in!O29=0,0,1000000*SER_hh_emi_in!O29/SER_hh_num_in!O29)</f>
        <v>2010.3108928972945</v>
      </c>
      <c r="P29" s="131">
        <f>IF(SER_hh_emi_in!P29=0,0,1000000*SER_hh_emi_in!P29/SER_hh_num_in!P29)</f>
        <v>2670.5179665937594</v>
      </c>
      <c r="Q29" s="131">
        <f>IF(SER_hh_emi_in!Q29=0,0,1000000*SER_hh_emi_in!Q29/SER_hh_num_in!Q29)</f>
        <v>1679.5299162074732</v>
      </c>
      <c r="R29" s="131">
        <f>IF(SER_hh_emi_in!R29=0,0,1000000*SER_hh_emi_in!R29/SER_hh_num_in!R29)</f>
        <v>1538.9274562015096</v>
      </c>
      <c r="S29" s="131">
        <f>IF(SER_hh_emi_in!S29=0,0,1000000*SER_hh_emi_in!S29/SER_hh_num_in!S29)</f>
        <v>1608.0178789559177</v>
      </c>
      <c r="T29" s="131">
        <f>IF(SER_hh_emi_in!T29=0,0,1000000*SER_hh_emi_in!T29/SER_hh_num_in!T29)</f>
        <v>2057.7288115917131</v>
      </c>
      <c r="U29" s="131">
        <f>IF(SER_hh_emi_in!U29=0,0,1000000*SER_hh_emi_in!U29/SER_hh_num_in!U29)</f>
        <v>1792.338026895455</v>
      </c>
      <c r="V29" s="131">
        <f>IF(SER_hh_emi_in!V29=0,0,1000000*SER_hh_emi_in!V29/SER_hh_num_in!V29)</f>
        <v>1189.2143247651904</v>
      </c>
      <c r="W29" s="131">
        <f>IF(SER_hh_emi_in!W29=0,0,1000000*SER_hh_emi_in!W29/SER_hh_num_in!W29)</f>
        <v>1134.9590735447741</v>
      </c>
      <c r="DA29" s="156" t="s">
        <v>810</v>
      </c>
    </row>
    <row r="30" spans="1:105" s="2" customFormat="1" ht="12" customHeight="1" x14ac:dyDescent="0.25">
      <c r="A30" s="132" t="s">
        <v>52</v>
      </c>
      <c r="B30" s="133"/>
      <c r="C30" s="133">
        <f>IF(SER_hh_emi_in!C30=0,0,1000000*SER_hh_emi_in!C30/SER_hh_num_in!C30)</f>
        <v>2723.0399664298166</v>
      </c>
      <c r="D30" s="133">
        <f>IF(SER_hh_emi_in!D30=0,0,1000000*SER_hh_emi_in!D30/SER_hh_num_in!D30)</f>
        <v>1816.9262260661344</v>
      </c>
      <c r="E30" s="133">
        <f>IF(SER_hh_emi_in!E30=0,0,1000000*SER_hh_emi_in!E30/SER_hh_num_in!E30)</f>
        <v>3096.1904260052961</v>
      </c>
      <c r="F30" s="133">
        <f>IF(SER_hh_emi_in!F30=0,0,1000000*SER_hh_emi_in!F30/SER_hh_num_in!F30)</f>
        <v>2439.4403263288909</v>
      </c>
      <c r="G30" s="133">
        <f>IF(SER_hh_emi_in!G30=0,0,1000000*SER_hh_emi_in!G30/SER_hh_num_in!G30)</f>
        <v>3676.0785903007695</v>
      </c>
      <c r="H30" s="133">
        <f>IF(SER_hh_emi_in!H30=0,0,1000000*SER_hh_emi_in!H30/SER_hh_num_in!H30)</f>
        <v>2567.4960906327597</v>
      </c>
      <c r="I30" s="133">
        <f>IF(SER_hh_emi_in!I30=0,0,1000000*SER_hh_emi_in!I30/SER_hh_num_in!I30)</f>
        <v>2433.1045584536664</v>
      </c>
      <c r="J30" s="133">
        <f>IF(SER_hh_emi_in!J30=0,0,1000000*SER_hh_emi_in!J30/SER_hh_num_in!J30)</f>
        <v>2904.2986574052456</v>
      </c>
      <c r="K30" s="133">
        <f>IF(SER_hh_emi_in!K30=0,0,1000000*SER_hh_emi_in!K30/SER_hh_num_in!K30)</f>
        <v>2709.8639490777387</v>
      </c>
      <c r="L30" s="133">
        <f>IF(SER_hh_emi_in!L30=0,0,1000000*SER_hh_emi_in!L30/SER_hh_num_in!L30)</f>
        <v>2384.0814788633411</v>
      </c>
      <c r="M30" s="133">
        <f>IF(SER_hh_emi_in!M30=0,0,1000000*SER_hh_emi_in!M30/SER_hh_num_in!M30)</f>
        <v>2370.5314042729797</v>
      </c>
      <c r="N30" s="133">
        <f>IF(SER_hh_emi_in!N30=0,0,1000000*SER_hh_emi_in!N30/SER_hh_num_in!N30)</f>
        <v>2558.0088149554726</v>
      </c>
      <c r="O30" s="133">
        <f>IF(SER_hh_emi_in!O30=0,0,1000000*SER_hh_emi_in!O30/SER_hh_num_in!O30)</f>
        <v>3306.6964203058396</v>
      </c>
      <c r="P30" s="133">
        <f>IF(SER_hh_emi_in!P30=0,0,1000000*SER_hh_emi_in!P30/SER_hh_num_in!P30)</f>
        <v>2814.5675023028389</v>
      </c>
      <c r="Q30" s="133">
        <f>IF(SER_hh_emi_in!Q30=0,0,1000000*SER_hh_emi_in!Q30/SER_hh_num_in!Q30)</f>
        <v>2432.9348571047308</v>
      </c>
      <c r="R30" s="133">
        <f>IF(SER_hh_emi_in!R30=0,0,1000000*SER_hh_emi_in!R30/SER_hh_num_in!R30)</f>
        <v>3496.9748550987915</v>
      </c>
      <c r="S30" s="133">
        <f>IF(SER_hh_emi_in!S30=0,0,1000000*SER_hh_emi_in!S30/SER_hh_num_in!S30)</f>
        <v>0</v>
      </c>
      <c r="T30" s="133">
        <f>IF(SER_hh_emi_in!T30=0,0,1000000*SER_hh_emi_in!T30/SER_hh_num_in!T30)</f>
        <v>0</v>
      </c>
      <c r="U30" s="133">
        <f>IF(SER_hh_emi_in!U30=0,0,1000000*SER_hh_emi_in!U30/SER_hh_num_in!U30)</f>
        <v>0</v>
      </c>
      <c r="V30" s="133">
        <f>IF(SER_hh_emi_in!V30=0,0,1000000*SER_hh_emi_in!V30/SER_hh_num_in!V30)</f>
        <v>2739.0514723974147</v>
      </c>
      <c r="W30" s="133">
        <f>IF(SER_hh_emi_in!W30=0,0,1000000*SER_hh_emi_in!W30/SER_hh_num_in!W30)</f>
        <v>2432.7958327604597</v>
      </c>
      <c r="DA30" s="157" t="s">
        <v>811</v>
      </c>
    </row>
    <row r="31" spans="1:105" ht="12" customHeight="1" x14ac:dyDescent="0.25">
      <c r="A31" s="132" t="s">
        <v>153</v>
      </c>
      <c r="B31" s="133"/>
      <c r="C31" s="133">
        <f>IF(SER_hh_emi_in!C31=0,0,1000000*SER_hh_emi_in!C31/SER_hh_num_in!C31)</f>
        <v>2343.3993481862649</v>
      </c>
      <c r="D31" s="133">
        <f>IF(SER_hh_emi_in!D31=0,0,1000000*SER_hh_emi_in!D31/SER_hh_num_in!D31)</f>
        <v>2440.1038466070013</v>
      </c>
      <c r="E31" s="133">
        <f>IF(SER_hh_emi_in!E31=0,0,1000000*SER_hh_emi_in!E31/SER_hh_num_in!E31)</f>
        <v>2374.0292973915189</v>
      </c>
      <c r="F31" s="133">
        <f>IF(SER_hh_emi_in!F31=0,0,1000000*SER_hh_emi_in!F31/SER_hh_num_in!F31)</f>
        <v>2402.1642232901531</v>
      </c>
      <c r="G31" s="133">
        <f>IF(SER_hh_emi_in!G31=0,0,1000000*SER_hh_emi_in!G31/SER_hh_num_in!G31)</f>
        <v>2320.9543765861822</v>
      </c>
      <c r="H31" s="133">
        <f>IF(SER_hh_emi_in!H31=0,0,1000000*SER_hh_emi_in!H31/SER_hh_num_in!H31)</f>
        <v>2379.667575110796</v>
      </c>
      <c r="I31" s="133">
        <f>IF(SER_hh_emi_in!I31=0,0,1000000*SER_hh_emi_in!I31/SER_hh_num_in!I31)</f>
        <v>2319.6964890138238</v>
      </c>
      <c r="J31" s="133">
        <f>IF(SER_hh_emi_in!J31=0,0,1000000*SER_hh_emi_in!J31/SER_hh_num_in!J31)</f>
        <v>2354.019185861991</v>
      </c>
      <c r="K31" s="133">
        <f>IF(SER_hh_emi_in!K31=0,0,1000000*SER_hh_emi_in!K31/SER_hh_num_in!K31)</f>
        <v>2381.702310556454</v>
      </c>
      <c r="L31" s="133">
        <f>IF(SER_hh_emi_in!L31=0,0,1000000*SER_hh_emi_in!L31/SER_hh_num_in!L31)</f>
        <v>2349.8530296871959</v>
      </c>
      <c r="M31" s="133">
        <f>IF(SER_hh_emi_in!M31=0,0,1000000*SER_hh_emi_in!M31/SER_hh_num_in!M31)</f>
        <v>2309.9921131203714</v>
      </c>
      <c r="N31" s="133">
        <f>IF(SER_hh_emi_in!N31=0,0,1000000*SER_hh_emi_in!N31/SER_hh_num_in!N31)</f>
        <v>2260.0061716240507</v>
      </c>
      <c r="O31" s="133">
        <f>IF(SER_hh_emi_in!O31=0,0,1000000*SER_hh_emi_in!O31/SER_hh_num_in!O31)</f>
        <v>2203.9145235819565</v>
      </c>
      <c r="P31" s="133">
        <f>IF(SER_hh_emi_in!P31=0,0,1000000*SER_hh_emi_in!P31/SER_hh_num_in!P31)</f>
        <v>2666.7064141099122</v>
      </c>
      <c r="Q31" s="133">
        <f>IF(SER_hh_emi_in!Q31=0,0,1000000*SER_hh_emi_in!Q31/SER_hh_num_in!Q31)</f>
        <v>2410.4583249214656</v>
      </c>
      <c r="R31" s="133">
        <f>IF(SER_hh_emi_in!R31=0,0,1000000*SER_hh_emi_in!R31/SER_hh_num_in!R31)</f>
        <v>2241.9180687752519</v>
      </c>
      <c r="S31" s="133">
        <f>IF(SER_hh_emi_in!S31=0,0,1000000*SER_hh_emi_in!S31/SER_hh_num_in!S31)</f>
        <v>2281.7183276247952</v>
      </c>
      <c r="T31" s="133">
        <f>IF(SER_hh_emi_in!T31=0,0,1000000*SER_hh_emi_in!T31/SER_hh_num_in!T31)</f>
        <v>2407.227102419643</v>
      </c>
      <c r="U31" s="133">
        <f>IF(SER_hh_emi_in!U31=0,0,1000000*SER_hh_emi_in!U31/SER_hh_num_in!U31)</f>
        <v>2492.2718400377116</v>
      </c>
      <c r="V31" s="133">
        <f>IF(SER_hh_emi_in!V31=0,0,1000000*SER_hh_emi_in!V31/SER_hh_num_in!V31)</f>
        <v>2041.8206159390102</v>
      </c>
      <c r="W31" s="133">
        <f>IF(SER_hh_emi_in!W31=0,0,1000000*SER_hh_emi_in!W31/SER_hh_num_in!W31)</f>
        <v>2045.8469729301264</v>
      </c>
      <c r="DA31" s="157" t="s">
        <v>812</v>
      </c>
    </row>
    <row r="32" spans="1:105" ht="12" customHeight="1" x14ac:dyDescent="0.25">
      <c r="A32" s="132" t="s">
        <v>128</v>
      </c>
      <c r="B32" s="133"/>
      <c r="C32" s="133">
        <f>IF(SER_hh_emi_in!C32=0,0,1000000*SER_hh_emi_in!C32/SER_hh_num_in!C32)</f>
        <v>0</v>
      </c>
      <c r="D32" s="133">
        <f>IF(SER_hh_emi_in!D32=0,0,1000000*SER_hh_emi_in!D32/SER_hh_num_in!D32)</f>
        <v>0</v>
      </c>
      <c r="E32" s="133">
        <f>IF(SER_hh_emi_in!E32=0,0,1000000*SER_hh_emi_in!E32/SER_hh_num_in!E32)</f>
        <v>103.7124620141041</v>
      </c>
      <c r="F32" s="133">
        <f>IF(SER_hh_emi_in!F32=0,0,1000000*SER_hh_emi_in!F32/SER_hh_num_in!F32)</f>
        <v>93.932759160725837</v>
      </c>
      <c r="G32" s="133">
        <f>IF(SER_hh_emi_in!G32=0,0,1000000*SER_hh_emi_in!G32/SER_hh_num_in!G32)</f>
        <v>149.99853152942435</v>
      </c>
      <c r="H32" s="133">
        <f>IF(SER_hh_emi_in!H32=0,0,1000000*SER_hh_emi_in!H32/SER_hh_num_in!H32)</f>
        <v>120.2970890615688</v>
      </c>
      <c r="I32" s="133">
        <f>IF(SER_hh_emi_in!I32=0,0,1000000*SER_hh_emi_in!I32/SER_hh_num_in!I32)</f>
        <v>105.17590093760617</v>
      </c>
      <c r="J32" s="133">
        <f>IF(SER_hh_emi_in!J32=0,0,1000000*SER_hh_emi_in!J32/SER_hh_num_in!J32)</f>
        <v>53.384278227513434</v>
      </c>
      <c r="K32" s="133">
        <f>IF(SER_hh_emi_in!K32=0,0,1000000*SER_hh_emi_in!K32/SER_hh_num_in!K32)</f>
        <v>59.002932617168689</v>
      </c>
      <c r="L32" s="133">
        <f>IF(SER_hh_emi_in!L32=0,0,1000000*SER_hh_emi_in!L32/SER_hh_num_in!L32)</f>
        <v>46.719733007598315</v>
      </c>
      <c r="M32" s="133">
        <f>IF(SER_hh_emi_in!M32=0,0,1000000*SER_hh_emi_in!M32/SER_hh_num_in!M32)</f>
        <v>4.9614078087046085</v>
      </c>
      <c r="N32" s="133">
        <f>IF(SER_hh_emi_in!N32=0,0,1000000*SER_hh_emi_in!N32/SER_hh_num_in!N32)</f>
        <v>0</v>
      </c>
      <c r="O32" s="133">
        <f>IF(SER_hh_emi_in!O32=0,0,1000000*SER_hh_emi_in!O32/SER_hh_num_in!O32)</f>
        <v>0</v>
      </c>
      <c r="P32" s="133">
        <f>IF(SER_hh_emi_in!P32=0,0,1000000*SER_hh_emi_in!P32/SER_hh_num_in!P32)</f>
        <v>0</v>
      </c>
      <c r="Q32" s="133">
        <f>IF(SER_hh_emi_in!Q32=0,0,1000000*SER_hh_emi_in!Q32/SER_hh_num_in!Q32)</f>
        <v>0</v>
      </c>
      <c r="R32" s="133">
        <f>IF(SER_hh_emi_in!R32=0,0,1000000*SER_hh_emi_in!R32/SER_hh_num_in!R32)</f>
        <v>0</v>
      </c>
      <c r="S32" s="133">
        <f>IF(SER_hh_emi_in!S32=0,0,1000000*SER_hh_emi_in!S32/SER_hh_num_in!S32)</f>
        <v>0</v>
      </c>
      <c r="T32" s="133">
        <f>IF(SER_hh_emi_in!T32=0,0,1000000*SER_hh_emi_in!T32/SER_hh_num_in!T32)</f>
        <v>0</v>
      </c>
      <c r="U32" s="133">
        <f>IF(SER_hh_emi_in!U32=0,0,1000000*SER_hh_emi_in!U32/SER_hh_num_in!U32)</f>
        <v>0</v>
      </c>
      <c r="V32" s="133">
        <f>IF(SER_hh_emi_in!V32=0,0,1000000*SER_hh_emi_in!V32/SER_hh_num_in!V32)</f>
        <v>0</v>
      </c>
      <c r="W32" s="133">
        <f>IF(SER_hh_emi_in!W32=0,0,1000000*SER_hh_emi_in!W32/SER_hh_num_in!W32)</f>
        <v>0</v>
      </c>
      <c r="DA32" s="157" t="s">
        <v>813</v>
      </c>
    </row>
    <row r="33" spans="1:105" ht="12" customHeight="1" x14ac:dyDescent="0.25">
      <c r="A33" s="62" t="s">
        <v>24</v>
      </c>
      <c r="B33" s="68"/>
      <c r="C33" s="68">
        <f>IF(SER_hh_emi_in!C33=0,0,1000000*SER_hh_emi_in!C33/SER_hh_num_in!C33)</f>
        <v>0</v>
      </c>
      <c r="D33" s="68">
        <f>IF(SER_hh_emi_in!D33=0,0,1000000*SER_hh_emi_in!D33/SER_hh_num_in!D33)</f>
        <v>0</v>
      </c>
      <c r="E33" s="68">
        <f>IF(SER_hh_emi_in!E33=0,0,1000000*SER_hh_emi_in!E33/SER_hh_num_in!E33)</f>
        <v>0</v>
      </c>
      <c r="F33" s="68">
        <f>IF(SER_hh_emi_in!F33=0,0,1000000*SER_hh_emi_in!F33/SER_hh_num_in!F33)</f>
        <v>0</v>
      </c>
      <c r="G33" s="68">
        <f>IF(SER_hh_emi_in!G33=0,0,1000000*SER_hh_emi_in!G33/SER_hh_num_in!G33)</f>
        <v>0</v>
      </c>
      <c r="H33" s="68">
        <f>IF(SER_hh_emi_in!H33=0,0,1000000*SER_hh_emi_in!H33/SER_hh_num_in!H33)</f>
        <v>0</v>
      </c>
      <c r="I33" s="68">
        <f>IF(SER_hh_emi_in!I33=0,0,1000000*SER_hh_emi_in!I33/SER_hh_num_in!I33)</f>
        <v>0</v>
      </c>
      <c r="J33" s="68">
        <f>IF(SER_hh_emi_in!J33=0,0,1000000*SER_hh_emi_in!J33/SER_hh_num_in!J33)</f>
        <v>0</v>
      </c>
      <c r="K33" s="68">
        <f>IF(SER_hh_emi_in!K33=0,0,1000000*SER_hh_emi_in!K33/SER_hh_num_in!K33)</f>
        <v>0</v>
      </c>
      <c r="L33" s="68">
        <f>IF(SER_hh_emi_in!L33=0,0,1000000*SER_hh_emi_in!L33/SER_hh_num_in!L33)</f>
        <v>0</v>
      </c>
      <c r="M33" s="68">
        <f>IF(SER_hh_emi_in!M33=0,0,1000000*SER_hh_emi_in!M33/SER_hh_num_in!M33)</f>
        <v>0</v>
      </c>
      <c r="N33" s="68">
        <f>IF(SER_hh_emi_in!N33=0,0,1000000*SER_hh_emi_in!N33/SER_hh_num_in!N33)</f>
        <v>0</v>
      </c>
      <c r="O33" s="68">
        <f>IF(SER_hh_emi_in!O33=0,0,1000000*SER_hh_emi_in!O33/SER_hh_num_in!O33)</f>
        <v>0</v>
      </c>
      <c r="P33" s="68">
        <f>IF(SER_hh_emi_in!P33=0,0,1000000*SER_hh_emi_in!P33/SER_hh_num_in!P33)</f>
        <v>0</v>
      </c>
      <c r="Q33" s="68">
        <f>IF(SER_hh_emi_in!Q33=0,0,1000000*SER_hh_emi_in!Q33/SER_hh_num_in!Q33)</f>
        <v>0</v>
      </c>
      <c r="R33" s="68">
        <f>IF(SER_hh_emi_in!R33=0,0,1000000*SER_hh_emi_in!R33/SER_hh_num_in!R33)</f>
        <v>0</v>
      </c>
      <c r="S33" s="68">
        <f>IF(SER_hh_emi_in!S33=0,0,1000000*SER_hh_emi_in!S33/SER_hh_num_in!S33)</f>
        <v>0</v>
      </c>
      <c r="T33" s="68">
        <f>IF(SER_hh_emi_in!T33=0,0,1000000*SER_hh_emi_in!T33/SER_hh_num_in!T33)</f>
        <v>0</v>
      </c>
      <c r="U33" s="68">
        <f>IF(SER_hh_emi_in!U33=0,0,1000000*SER_hh_emi_in!U33/SER_hh_num_in!U33)</f>
        <v>0</v>
      </c>
      <c r="V33" s="68">
        <f>IF(SER_hh_emi_in!V33=0,0,1000000*SER_hh_emi_in!V33/SER_hh_num_in!V33)</f>
        <v>0</v>
      </c>
      <c r="W33" s="68">
        <f>IF(SER_hh_emi_in!W33=0,0,1000000*SER_hh_emi_in!W33/SER_hh_num_in!W33)</f>
        <v>0</v>
      </c>
      <c r="DA33" s="111" t="s">
        <v>814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tabColor theme="6" tint="0.79998168889431442"/>
    <pageSetUpPr fitToPage="1"/>
  </sheetPr>
  <dimension ref="A1:DA33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2" customHeight="1" x14ac:dyDescent="0.25"/>
  <cols>
    <col min="1" max="1" width="40.7109375" style="1" customWidth="1"/>
    <col min="2" max="23" width="10.7109375" style="1" customWidth="1"/>
    <col min="24" max="103" width="9.140625" style="1" hidden="1" customWidth="1"/>
    <col min="104" max="104" width="2.7109375" style="1" customWidth="1"/>
    <col min="105" max="105" width="10.7109375" style="118" customWidth="1"/>
    <col min="106" max="16384" width="9.140625" style="1"/>
  </cols>
  <sheetData>
    <row r="1" spans="1:105" ht="25.5" customHeight="1" x14ac:dyDescent="0.25">
      <c r="A1" s="28" t="s">
        <v>815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156</v>
      </c>
    </row>
    <row r="2" spans="1:105" s="2" customFormat="1" ht="12" customHeight="1" x14ac:dyDescent="0.25">
      <c r="DA2" s="7"/>
    </row>
    <row r="3" spans="1:105" ht="12.95" customHeight="1" x14ac:dyDescent="0.25">
      <c r="A3" s="124" t="s">
        <v>90</v>
      </c>
      <c r="B3" s="126"/>
      <c r="C3" s="126">
        <f>IF(SER_hh_fech_in!C3=0,0,SER_hh_fech_in!C3/SER_summary!C$27)</f>
        <v>90.368588876387179</v>
      </c>
      <c r="D3" s="126">
        <f>IF(SER_hh_fech_in!D3=0,0,SER_hh_fech_in!D3/SER_summary!D$27)</f>
        <v>91.455712012957733</v>
      </c>
      <c r="E3" s="126">
        <f>IF(SER_hh_fech_in!E3=0,0,SER_hh_fech_in!E3/SER_summary!E$27)</f>
        <v>109.75400297094176</v>
      </c>
      <c r="F3" s="126">
        <f>IF(SER_hh_fech_in!F3=0,0,SER_hh_fech_in!F3/SER_summary!F$27)</f>
        <v>94.271985929084209</v>
      </c>
      <c r="G3" s="126">
        <f>IF(SER_hh_fech_in!G3=0,0,SER_hh_fech_in!G3/SER_summary!G$27)</f>
        <v>84.003813213381136</v>
      </c>
      <c r="H3" s="126">
        <f>IF(SER_hh_fech_in!H3=0,0,SER_hh_fech_in!H3/SER_summary!H$27)</f>
        <v>98.340553874562502</v>
      </c>
      <c r="I3" s="126">
        <f>IF(SER_hh_fech_in!I3=0,0,SER_hh_fech_in!I3/SER_summary!I$27)</f>
        <v>78.807748869721877</v>
      </c>
      <c r="J3" s="126">
        <f>IF(SER_hh_fech_in!J3=0,0,SER_hh_fech_in!J3/SER_summary!J$27)</f>
        <v>87.789601145943607</v>
      </c>
      <c r="K3" s="126">
        <f>IF(SER_hh_fech_in!K3=0,0,SER_hh_fech_in!K3/SER_summary!K$27)</f>
        <v>81.415771377840315</v>
      </c>
      <c r="L3" s="126">
        <f>IF(SER_hh_fech_in!L3=0,0,SER_hh_fech_in!L3/SER_summary!L$27)</f>
        <v>83.291225026348471</v>
      </c>
      <c r="M3" s="126">
        <f>IF(SER_hh_fech_in!M3=0,0,SER_hh_fech_in!M3/SER_summary!M$27)</f>
        <v>71.599862113665523</v>
      </c>
      <c r="N3" s="126">
        <f>IF(SER_hh_fech_in!N3=0,0,SER_hh_fech_in!N3/SER_summary!N$27)</f>
        <v>72.17260715649843</v>
      </c>
      <c r="O3" s="126">
        <f>IF(SER_hh_fech_in!O3=0,0,SER_hh_fech_in!O3/SER_summary!O$27)</f>
        <v>75.137202888230362</v>
      </c>
      <c r="P3" s="126">
        <f>IF(SER_hh_fech_in!P3=0,0,SER_hh_fech_in!P3/SER_summary!P$27)</f>
        <v>65.574292758109422</v>
      </c>
      <c r="Q3" s="126">
        <f>IF(SER_hh_fech_in!Q3=0,0,SER_hh_fech_in!Q3/SER_summary!Q$27)</f>
        <v>63.916145702429112</v>
      </c>
      <c r="R3" s="126">
        <f>IF(SER_hh_fech_in!R3=0,0,SER_hh_fech_in!R3/SER_summary!R$27)</f>
        <v>57.213750308990299</v>
      </c>
      <c r="S3" s="126">
        <f>IF(SER_hh_fech_in!S3=0,0,SER_hh_fech_in!S3/SER_summary!S$27)</f>
        <v>51.276574281158553</v>
      </c>
      <c r="T3" s="126">
        <f>IF(SER_hh_fech_in!T3=0,0,SER_hh_fech_in!T3/SER_summary!T$27)</f>
        <v>51.153719889477813</v>
      </c>
      <c r="U3" s="126">
        <f>IF(SER_hh_fech_in!U3=0,0,SER_hh_fech_in!U3/SER_summary!U$27)</f>
        <v>45.153999117739467</v>
      </c>
      <c r="V3" s="126">
        <f>IF(SER_hh_fech_in!V3=0,0,SER_hh_fech_in!V3/SER_summary!V$27)</f>
        <v>40.77539693731476</v>
      </c>
      <c r="W3" s="126">
        <f>IF(SER_hh_fech_in!W3=0,0,SER_hh_fech_in!W3/SER_summary!W$27)</f>
        <v>41.736729474732122</v>
      </c>
      <c r="DA3" s="155" t="s">
        <v>816</v>
      </c>
    </row>
    <row r="4" spans="1:105" ht="12.95" customHeight="1" x14ac:dyDescent="0.25">
      <c r="A4" s="130" t="s">
        <v>32</v>
      </c>
      <c r="B4" s="131"/>
      <c r="C4" s="131">
        <f>IF(SER_hh_fech_in!C4=0,0,SER_hh_fech_in!C4/SER_summary!C$27)</f>
        <v>56.024677381521727</v>
      </c>
      <c r="D4" s="131">
        <f>IF(SER_hh_fech_in!D4=0,0,SER_hh_fech_in!D4/SER_summary!D$27)</f>
        <v>56.849627377844278</v>
      </c>
      <c r="E4" s="131">
        <f>IF(SER_hh_fech_in!E4=0,0,SER_hh_fech_in!E4/SER_summary!E$27)</f>
        <v>72.214552339403994</v>
      </c>
      <c r="F4" s="131">
        <f>IF(SER_hh_fech_in!F4=0,0,SER_hh_fech_in!F4/SER_summary!F$27)</f>
        <v>61.005847380111149</v>
      </c>
      <c r="G4" s="131">
        <f>IF(SER_hh_fech_in!G4=0,0,SER_hh_fech_in!G4/SER_summary!G$27)</f>
        <v>51.247274480167455</v>
      </c>
      <c r="H4" s="131">
        <f>IF(SER_hh_fech_in!H4=0,0,SER_hh_fech_in!H4/SER_summary!H$27)</f>
        <v>65.929992953867227</v>
      </c>
      <c r="I4" s="131">
        <f>IF(SER_hh_fech_in!I4=0,0,SER_hh_fech_in!I4/SER_summary!I$27)</f>
        <v>46.869781356001617</v>
      </c>
      <c r="J4" s="131">
        <f>IF(SER_hh_fech_in!J4=0,0,SER_hh_fech_in!J4/SER_summary!J$27)</f>
        <v>56.362892950470844</v>
      </c>
      <c r="K4" s="131">
        <f>IF(SER_hh_fech_in!K4=0,0,SER_hh_fech_in!K4/SER_summary!K$27)</f>
        <v>51.113744037171038</v>
      </c>
      <c r="L4" s="131">
        <f>IF(SER_hh_fech_in!L4=0,0,SER_hh_fech_in!L4/SER_summary!L$27)</f>
        <v>52.172091401336587</v>
      </c>
      <c r="M4" s="131">
        <f>IF(SER_hh_fech_in!M4=0,0,SER_hh_fech_in!M4/SER_summary!M$27)</f>
        <v>42.802056559117496</v>
      </c>
      <c r="N4" s="131">
        <f>IF(SER_hh_fech_in!N4=0,0,SER_hh_fech_in!N4/SER_summary!N$27)</f>
        <v>42.350534680840752</v>
      </c>
      <c r="O4" s="131">
        <f>IF(SER_hh_fech_in!O4=0,0,SER_hh_fech_in!O4/SER_summary!O$27)</f>
        <v>45.335756948382134</v>
      </c>
      <c r="P4" s="131">
        <f>IF(SER_hh_fech_in!P4=0,0,SER_hh_fech_in!P4/SER_summary!P$27)</f>
        <v>34.242076361371161</v>
      </c>
      <c r="Q4" s="131">
        <f>IF(SER_hh_fech_in!Q4=0,0,SER_hh_fech_in!Q4/SER_summary!Q$27)</f>
        <v>35.329740727355087</v>
      </c>
      <c r="R4" s="131">
        <f>IF(SER_hh_fech_in!R4=0,0,SER_hh_fech_in!R4/SER_summary!R$27)</f>
        <v>30.599565159868156</v>
      </c>
      <c r="S4" s="131">
        <f>IF(SER_hh_fech_in!S4=0,0,SER_hh_fech_in!S4/SER_summary!S$27)</f>
        <v>25.474741278447581</v>
      </c>
      <c r="T4" s="131">
        <f>IF(SER_hh_fech_in!T4=0,0,SER_hh_fech_in!T4/SER_summary!T$27)</f>
        <v>22.639586323646892</v>
      </c>
      <c r="U4" s="131">
        <f>IF(SER_hh_fech_in!U4=0,0,SER_hh_fech_in!U4/SER_summary!U$27)</f>
        <v>18.724343593082175</v>
      </c>
      <c r="V4" s="131">
        <f>IF(SER_hh_fech_in!V4=0,0,SER_hh_fech_in!V4/SER_summary!V$27)</f>
        <v>17.614796372217828</v>
      </c>
      <c r="W4" s="131">
        <f>IF(SER_hh_fech_in!W4=0,0,SER_hh_fech_in!W4/SER_summary!W$27)</f>
        <v>19.069979147672026</v>
      </c>
      <c r="DA4" s="156" t="s">
        <v>817</v>
      </c>
    </row>
    <row r="5" spans="1:105" ht="12" customHeight="1" x14ac:dyDescent="0.25">
      <c r="A5" s="132" t="s">
        <v>29</v>
      </c>
      <c r="B5" s="133"/>
      <c r="C5" s="133">
        <f>IF(SER_hh_fech_in!C5=0,0,SER_hh_fech_in!C5/SER_summary!C$27)</f>
        <v>58.564857476331277</v>
      </c>
      <c r="D5" s="133">
        <f>IF(SER_hh_fech_in!D5=0,0,SER_hh_fech_in!D5/SER_summary!D$27)</f>
        <v>0</v>
      </c>
      <c r="E5" s="133">
        <f>IF(SER_hh_fech_in!E5=0,0,SER_hh_fech_in!E5/SER_summary!E$27)</f>
        <v>0</v>
      </c>
      <c r="F5" s="133">
        <f>IF(SER_hh_fech_in!F5=0,0,SER_hh_fech_in!F5/SER_summary!F$27)</f>
        <v>0</v>
      </c>
      <c r="G5" s="133">
        <f>IF(SER_hh_fech_in!G5=0,0,SER_hh_fech_in!G5/SER_summary!G$27)</f>
        <v>0</v>
      </c>
      <c r="H5" s="133">
        <f>IF(SER_hh_fech_in!H5=0,0,SER_hh_fech_in!H5/SER_summary!H$27)</f>
        <v>0</v>
      </c>
      <c r="I5" s="133">
        <f>IF(SER_hh_fech_in!I5=0,0,SER_hh_fech_in!I5/SER_summary!I$27)</f>
        <v>66.394595527451955</v>
      </c>
      <c r="J5" s="133">
        <f>IF(SER_hh_fech_in!J5=0,0,SER_hh_fech_in!J5/SER_summary!J$27)</f>
        <v>0</v>
      </c>
      <c r="K5" s="133">
        <f>IF(SER_hh_fech_in!K5=0,0,SER_hh_fech_in!K5/SER_summary!K$27)</f>
        <v>0</v>
      </c>
      <c r="L5" s="133">
        <f>IF(SER_hh_fech_in!L5=0,0,SER_hh_fech_in!L5/SER_summary!L$27)</f>
        <v>0</v>
      </c>
      <c r="M5" s="133">
        <f>IF(SER_hh_fech_in!M5=0,0,SER_hh_fech_in!M5/SER_summary!M$27)</f>
        <v>44.2733017548736</v>
      </c>
      <c r="N5" s="133">
        <f>IF(SER_hh_fech_in!N5=0,0,SER_hh_fech_in!N5/SER_summary!N$27)</f>
        <v>52.255113980697082</v>
      </c>
      <c r="O5" s="133">
        <f>IF(SER_hh_fech_in!O5=0,0,SER_hh_fech_in!O5/SER_summary!O$27)</f>
        <v>24.554749782708392</v>
      </c>
      <c r="P5" s="133">
        <f>IF(SER_hh_fech_in!P5=0,0,SER_hh_fech_in!P5/SER_summary!P$27)</f>
        <v>0</v>
      </c>
      <c r="Q5" s="133">
        <f>IF(SER_hh_fech_in!Q5=0,0,SER_hh_fech_in!Q5/SER_summary!Q$27)</f>
        <v>70.963916044521071</v>
      </c>
      <c r="R5" s="133">
        <f>IF(SER_hh_fech_in!R5=0,0,SER_hh_fech_in!R5/SER_summary!R$27)</f>
        <v>0</v>
      </c>
      <c r="S5" s="133">
        <f>IF(SER_hh_fech_in!S5=0,0,SER_hh_fech_in!S5/SER_summary!S$27)</f>
        <v>0</v>
      </c>
      <c r="T5" s="133">
        <f>IF(SER_hh_fech_in!T5=0,0,SER_hh_fech_in!T5/SER_summary!T$27)</f>
        <v>0</v>
      </c>
      <c r="U5" s="133">
        <f>IF(SER_hh_fech_in!U5=0,0,SER_hh_fech_in!U5/SER_summary!U$27)</f>
        <v>0</v>
      </c>
      <c r="V5" s="133">
        <f>IF(SER_hh_fech_in!V5=0,0,SER_hh_fech_in!V5/SER_summary!V$27)</f>
        <v>0</v>
      </c>
      <c r="W5" s="133">
        <f>IF(SER_hh_fech_in!W5=0,0,SER_hh_fech_in!W5/SER_summary!W$27)</f>
        <v>0</v>
      </c>
      <c r="DA5" s="157" t="s">
        <v>818</v>
      </c>
    </row>
    <row r="6" spans="1:105" ht="12" customHeight="1" x14ac:dyDescent="0.25">
      <c r="A6" s="132" t="s">
        <v>52</v>
      </c>
      <c r="B6" s="133"/>
      <c r="C6" s="133">
        <f>IF(SER_hh_fech_in!C6=0,0,SER_hh_fech_in!C6/SER_summary!C$27)</f>
        <v>0</v>
      </c>
      <c r="D6" s="133">
        <f>IF(SER_hh_fech_in!D6=0,0,SER_hh_fech_in!D6/SER_summary!D$27)</f>
        <v>0</v>
      </c>
      <c r="E6" s="133">
        <f>IF(SER_hh_fech_in!E6=0,0,SER_hh_fech_in!E6/SER_summary!E$27)</f>
        <v>0</v>
      </c>
      <c r="F6" s="133">
        <f>IF(SER_hh_fech_in!F6=0,0,SER_hh_fech_in!F6/SER_summary!F$27)</f>
        <v>0</v>
      </c>
      <c r="G6" s="133">
        <f>IF(SER_hh_fech_in!G6=0,0,SER_hh_fech_in!G6/SER_summary!G$27)</f>
        <v>0</v>
      </c>
      <c r="H6" s="133">
        <f>IF(SER_hh_fech_in!H6=0,0,SER_hh_fech_in!H6/SER_summary!H$27)</f>
        <v>0</v>
      </c>
      <c r="I6" s="133">
        <f>IF(SER_hh_fech_in!I6=0,0,SER_hh_fech_in!I6/SER_summary!I$27)</f>
        <v>0</v>
      </c>
      <c r="J6" s="133">
        <f>IF(SER_hh_fech_in!J6=0,0,SER_hh_fech_in!J6/SER_summary!J$27)</f>
        <v>0</v>
      </c>
      <c r="K6" s="133">
        <f>IF(SER_hh_fech_in!K6=0,0,SER_hh_fech_in!K6/SER_summary!K$27)</f>
        <v>0</v>
      </c>
      <c r="L6" s="133">
        <f>IF(SER_hh_fech_in!L6=0,0,SER_hh_fech_in!L6/SER_summary!L$27)</f>
        <v>0</v>
      </c>
      <c r="M6" s="133">
        <f>IF(SER_hh_fech_in!M6=0,0,SER_hh_fech_in!M6/SER_summary!M$27)</f>
        <v>0</v>
      </c>
      <c r="N6" s="133">
        <f>IF(SER_hh_fech_in!N6=0,0,SER_hh_fech_in!N6/SER_summary!N$27)</f>
        <v>0</v>
      </c>
      <c r="O6" s="133">
        <f>IF(SER_hh_fech_in!O6=0,0,SER_hh_fech_in!O6/SER_summary!O$27)</f>
        <v>0</v>
      </c>
      <c r="P6" s="133">
        <f>IF(SER_hh_fech_in!P6=0,0,SER_hh_fech_in!P6/SER_summary!P$27)</f>
        <v>0</v>
      </c>
      <c r="Q6" s="133">
        <f>IF(SER_hh_fech_in!Q6=0,0,SER_hh_fech_in!Q6/SER_summary!Q$27)</f>
        <v>0</v>
      </c>
      <c r="R6" s="133">
        <f>IF(SER_hh_fech_in!R6=0,0,SER_hh_fech_in!R6/SER_summary!R$27)</f>
        <v>0</v>
      </c>
      <c r="S6" s="133">
        <f>IF(SER_hh_fech_in!S6=0,0,SER_hh_fech_in!S6/SER_summary!S$27)</f>
        <v>0</v>
      </c>
      <c r="T6" s="133">
        <f>IF(SER_hh_fech_in!T6=0,0,SER_hh_fech_in!T6/SER_summary!T$27)</f>
        <v>0</v>
      </c>
      <c r="U6" s="133">
        <f>IF(SER_hh_fech_in!U6=0,0,SER_hh_fech_in!U6/SER_summary!U$27)</f>
        <v>0</v>
      </c>
      <c r="V6" s="133">
        <f>IF(SER_hh_fech_in!V6=0,0,SER_hh_fech_in!V6/SER_summary!V$27)</f>
        <v>0</v>
      </c>
      <c r="W6" s="133">
        <f>IF(SER_hh_fech_in!W6=0,0,SER_hh_fech_in!W6/SER_summary!W$27)</f>
        <v>0</v>
      </c>
      <c r="DA6" s="157" t="s">
        <v>819</v>
      </c>
    </row>
    <row r="7" spans="1:105" ht="12" customHeight="1" x14ac:dyDescent="0.25">
      <c r="A7" s="132" t="s">
        <v>168</v>
      </c>
      <c r="B7" s="133"/>
      <c r="C7" s="133">
        <f>IF(SER_hh_fech_in!C7=0,0,SER_hh_fech_in!C7/SER_summary!C$27)</f>
        <v>71.796638600484741</v>
      </c>
      <c r="D7" s="133">
        <f>IF(SER_hh_fech_in!D7=0,0,SER_hh_fech_in!D7/SER_summary!D$27)</f>
        <v>56.361826809391772</v>
      </c>
      <c r="E7" s="133">
        <f>IF(SER_hh_fech_in!E7=0,0,SER_hh_fech_in!E7/SER_summary!E$27)</f>
        <v>0</v>
      </c>
      <c r="F7" s="133">
        <f>IF(SER_hh_fech_in!F7=0,0,SER_hh_fech_in!F7/SER_summary!F$27)</f>
        <v>0</v>
      </c>
      <c r="G7" s="133">
        <f>IF(SER_hh_fech_in!G7=0,0,SER_hh_fech_in!G7/SER_summary!G$27)</f>
        <v>0</v>
      </c>
      <c r="H7" s="133">
        <f>IF(SER_hh_fech_in!H7=0,0,SER_hh_fech_in!H7/SER_summary!H$27)</f>
        <v>71.525351941162739</v>
      </c>
      <c r="I7" s="133">
        <f>IF(SER_hh_fech_in!I7=0,0,SER_hh_fech_in!I7/SER_summary!I$27)</f>
        <v>47.113161990725466</v>
      </c>
      <c r="J7" s="133">
        <f>IF(SER_hh_fech_in!J7=0,0,SER_hh_fech_in!J7/SER_summary!J$27)</f>
        <v>62.634576702869076</v>
      </c>
      <c r="K7" s="133">
        <f>IF(SER_hh_fech_in!K7=0,0,SER_hh_fech_in!K7/SER_summary!K$27)</f>
        <v>55.869596013857688</v>
      </c>
      <c r="L7" s="133">
        <f>IF(SER_hh_fech_in!L7=0,0,SER_hh_fech_in!L7/SER_summary!L$27)</f>
        <v>55.436077518414564</v>
      </c>
      <c r="M7" s="133">
        <f>IF(SER_hh_fech_in!M7=0,0,SER_hh_fech_in!M7/SER_summary!M$27)</f>
        <v>46.430462177528725</v>
      </c>
      <c r="N7" s="133">
        <f>IF(SER_hh_fech_in!N7=0,0,SER_hh_fech_in!N7/SER_summary!N$27)</f>
        <v>46.553074638016589</v>
      </c>
      <c r="O7" s="133">
        <f>IF(SER_hh_fech_in!O7=0,0,SER_hh_fech_in!O7/SER_summary!O$27)</f>
        <v>46.600875301557409</v>
      </c>
      <c r="P7" s="133">
        <f>IF(SER_hh_fech_in!P7=0,0,SER_hh_fech_in!P7/SER_summary!P$27)</f>
        <v>38.470239111479877</v>
      </c>
      <c r="Q7" s="133">
        <f>IF(SER_hh_fech_in!Q7=0,0,SER_hh_fech_in!Q7/SER_summary!Q$27)</f>
        <v>35.734884836120408</v>
      </c>
      <c r="R7" s="133">
        <f>IF(SER_hh_fech_in!R7=0,0,SER_hh_fech_in!R7/SER_summary!R$27)</f>
        <v>34.98774189407294</v>
      </c>
      <c r="S7" s="133">
        <f>IF(SER_hh_fech_in!S7=0,0,SER_hh_fech_in!S7/SER_summary!S$27)</f>
        <v>0</v>
      </c>
      <c r="T7" s="133">
        <f>IF(SER_hh_fech_in!T7=0,0,SER_hh_fech_in!T7/SER_summary!T$27)</f>
        <v>0</v>
      </c>
      <c r="U7" s="133">
        <f>IF(SER_hh_fech_in!U7=0,0,SER_hh_fech_in!U7/SER_summary!U$27)</f>
        <v>0</v>
      </c>
      <c r="V7" s="133">
        <f>IF(SER_hh_fech_in!V7=0,0,SER_hh_fech_in!V7/SER_summary!V$27)</f>
        <v>0</v>
      </c>
      <c r="W7" s="133">
        <f>IF(SER_hh_fech_in!W7=0,0,SER_hh_fech_in!W7/SER_summary!W$27)</f>
        <v>23.254407825657704</v>
      </c>
      <c r="DA7" s="157" t="s">
        <v>820</v>
      </c>
    </row>
    <row r="8" spans="1:105" ht="12" customHeight="1" x14ac:dyDescent="0.25">
      <c r="A8" s="132" t="s">
        <v>73</v>
      </c>
      <c r="B8" s="133"/>
      <c r="C8" s="133">
        <f>IF(SER_hh_fech_in!C8=0,0,SER_hh_fech_in!C8/SER_summary!C$27)</f>
        <v>24.792640538360889</v>
      </c>
      <c r="D8" s="133">
        <f>IF(SER_hh_fech_in!D8=0,0,SER_hh_fech_in!D8/SER_summary!D$27)</f>
        <v>25.830255334950216</v>
      </c>
      <c r="E8" s="133">
        <f>IF(SER_hh_fech_in!E8=0,0,SER_hh_fech_in!E8/SER_summary!E$27)</f>
        <v>27.122726336787991</v>
      </c>
      <c r="F8" s="133">
        <f>IF(SER_hh_fech_in!F8=0,0,SER_hh_fech_in!F8/SER_summary!F$27)</f>
        <v>25.208242755117134</v>
      </c>
      <c r="G8" s="133">
        <f>IF(SER_hh_fech_in!G8=0,0,SER_hh_fech_in!G8/SER_summary!G$27)</f>
        <v>20.241686948992424</v>
      </c>
      <c r="H8" s="133">
        <f>IF(SER_hh_fech_in!H8=0,0,SER_hh_fech_in!H8/SER_summary!H$27)</f>
        <v>21.033794919400407</v>
      </c>
      <c r="I8" s="133">
        <f>IF(SER_hh_fech_in!I8=0,0,SER_hh_fech_in!I8/SER_summary!I$27)</f>
        <v>22.121038187379476</v>
      </c>
      <c r="J8" s="133">
        <f>IF(SER_hh_fech_in!J8=0,0,SER_hh_fech_in!J8/SER_summary!J$27)</f>
        <v>21.875900172684823</v>
      </c>
      <c r="K8" s="133">
        <f>IF(SER_hh_fech_in!K8=0,0,SER_hh_fech_in!K8/SER_summary!K$27)</f>
        <v>18.27171079953105</v>
      </c>
      <c r="L8" s="133">
        <f>IF(SER_hh_fech_in!L8=0,0,SER_hh_fech_in!L8/SER_summary!L$27)</f>
        <v>15.395142497413886</v>
      </c>
      <c r="M8" s="133">
        <f>IF(SER_hh_fech_in!M8=0,0,SER_hh_fech_in!M8/SER_summary!M$27)</f>
        <v>15.131273056955893</v>
      </c>
      <c r="N8" s="133">
        <f>IF(SER_hh_fech_in!N8=0,0,SER_hh_fech_in!N8/SER_summary!N$27)</f>
        <v>14.663520274288217</v>
      </c>
      <c r="O8" s="133">
        <f>IF(SER_hh_fech_in!O8=0,0,SER_hh_fech_in!O8/SER_summary!O$27)</f>
        <v>14.197339904830757</v>
      </c>
      <c r="P8" s="133">
        <f>IF(SER_hh_fech_in!P8=0,0,SER_hh_fech_in!P8/SER_summary!P$27)</f>
        <v>12.306707534772494</v>
      </c>
      <c r="Q8" s="133">
        <f>IF(SER_hh_fech_in!Q8=0,0,SER_hh_fech_in!Q8/SER_summary!Q$27)</f>
        <v>11.952273330685701</v>
      </c>
      <c r="R8" s="133">
        <f>IF(SER_hh_fech_in!R8=0,0,SER_hh_fech_in!R8/SER_summary!R$27)</f>
        <v>10.753705339342474</v>
      </c>
      <c r="S8" s="133">
        <f>IF(SER_hh_fech_in!S8=0,0,SER_hh_fech_in!S8/SER_summary!S$27)</f>
        <v>9.4127066417587493</v>
      </c>
      <c r="T8" s="133">
        <f>IF(SER_hh_fech_in!T8=0,0,SER_hh_fech_in!T8/SER_summary!T$27)</f>
        <v>7.9011791749189957</v>
      </c>
      <c r="U8" s="133">
        <f>IF(SER_hh_fech_in!U8=0,0,SER_hh_fech_in!U8/SER_summary!U$27)</f>
        <v>7.2920431490802144</v>
      </c>
      <c r="V8" s="133">
        <f>IF(SER_hh_fech_in!V8=0,0,SER_hh_fech_in!V8/SER_summary!V$27)</f>
        <v>6.1686048190472622</v>
      </c>
      <c r="W8" s="133">
        <f>IF(SER_hh_fech_in!W8=0,0,SER_hh_fech_in!W8/SER_summary!W$27)</f>
        <v>0</v>
      </c>
      <c r="DA8" s="157" t="s">
        <v>821</v>
      </c>
    </row>
    <row r="9" spans="1:105" ht="12" customHeight="1" x14ac:dyDescent="0.25">
      <c r="A9" s="132" t="s">
        <v>78</v>
      </c>
      <c r="B9" s="133"/>
      <c r="C9" s="133">
        <f>IF(SER_hh_fech_in!C9=0,0,SER_hh_fech_in!C9/SER_summary!C$27)</f>
        <v>52.002921056786249</v>
      </c>
      <c r="D9" s="133">
        <f>IF(SER_hh_fech_in!D9=0,0,SER_hh_fech_in!D9/SER_summary!D$27)</f>
        <v>0</v>
      </c>
      <c r="E9" s="133">
        <f>IF(SER_hh_fech_in!E9=0,0,SER_hh_fech_in!E9/SER_summary!E$27)</f>
        <v>0</v>
      </c>
      <c r="F9" s="133">
        <f>IF(SER_hh_fech_in!F9=0,0,SER_hh_fech_in!F9/SER_summary!F$27)</f>
        <v>0</v>
      </c>
      <c r="G9" s="133">
        <f>IF(SER_hh_fech_in!G9=0,0,SER_hh_fech_in!G9/SER_summary!G$27)</f>
        <v>54.522889268571284</v>
      </c>
      <c r="H9" s="133">
        <f>IF(SER_hh_fech_in!H9=0,0,SER_hh_fech_in!H9/SER_summary!H$27)</f>
        <v>64.709981585993333</v>
      </c>
      <c r="I9" s="133">
        <f>IF(SER_hh_fech_in!I9=0,0,SER_hh_fech_in!I9/SER_summary!I$27)</f>
        <v>46.403108908220489</v>
      </c>
      <c r="J9" s="133">
        <f>IF(SER_hh_fech_in!J9=0,0,SER_hh_fech_in!J9/SER_summary!J$27)</f>
        <v>50.511736633985763</v>
      </c>
      <c r="K9" s="133">
        <f>IF(SER_hh_fech_in!K9=0,0,SER_hh_fech_in!K9/SER_summary!K$27)</f>
        <v>46.533949610308859</v>
      </c>
      <c r="L9" s="133">
        <f>IF(SER_hh_fech_in!L9=0,0,SER_hh_fech_in!L9/SER_summary!L$27)</f>
        <v>48.435982150529753</v>
      </c>
      <c r="M9" s="133">
        <f>IF(SER_hh_fech_in!M9=0,0,SER_hh_fech_in!M9/SER_summary!M$27)</f>
        <v>39.542940502451799</v>
      </c>
      <c r="N9" s="133">
        <f>IF(SER_hh_fech_in!N9=0,0,SER_hh_fech_in!N9/SER_summary!N$27)</f>
        <v>38.751750576619401</v>
      </c>
      <c r="O9" s="133">
        <f>IF(SER_hh_fech_in!O9=0,0,SER_hh_fech_in!O9/SER_summary!O$27)</f>
        <v>44.839685173504883</v>
      </c>
      <c r="P9" s="133">
        <f>IF(SER_hh_fech_in!P9=0,0,SER_hh_fech_in!P9/SER_summary!P$27)</f>
        <v>31.968981378139237</v>
      </c>
      <c r="Q9" s="133">
        <f>IF(SER_hh_fech_in!Q9=0,0,SER_hh_fech_in!Q9/SER_summary!Q$27)</f>
        <v>32.968100110487093</v>
      </c>
      <c r="R9" s="133">
        <f>IF(SER_hh_fech_in!R9=0,0,SER_hh_fech_in!R9/SER_summary!R$27)</f>
        <v>30.116183423645918</v>
      </c>
      <c r="S9" s="133">
        <f>IF(SER_hh_fech_in!S9=0,0,SER_hh_fech_in!S9/SER_summary!S$27)</f>
        <v>26.613689052767803</v>
      </c>
      <c r="T9" s="133">
        <f>IF(SER_hh_fech_in!T9=0,0,SER_hh_fech_in!T9/SER_summary!T$27)</f>
        <v>23.313794941770411</v>
      </c>
      <c r="U9" s="133">
        <f>IF(SER_hh_fech_in!U9=0,0,SER_hh_fech_in!U9/SER_summary!U$27)</f>
        <v>17.40130159166727</v>
      </c>
      <c r="V9" s="133">
        <f>IF(SER_hh_fech_in!V9=0,0,SER_hh_fech_in!V9/SER_summary!V$27)</f>
        <v>18.19035422537522</v>
      </c>
      <c r="W9" s="133">
        <f>IF(SER_hh_fech_in!W9=0,0,SER_hh_fech_in!W9/SER_summary!W$27)</f>
        <v>17.33150055447916</v>
      </c>
      <c r="DA9" s="157" t="s">
        <v>822</v>
      </c>
    </row>
    <row r="10" spans="1:105" ht="12" customHeight="1" x14ac:dyDescent="0.25">
      <c r="A10" s="132" t="s">
        <v>128</v>
      </c>
      <c r="B10" s="133"/>
      <c r="C10" s="133">
        <f>IF(SER_hh_fech_in!C10=0,0,SER_hh_fech_in!C10/SER_summary!C$27)</f>
        <v>0</v>
      </c>
      <c r="D10" s="133">
        <f>IF(SER_hh_fech_in!D10=0,0,SER_hh_fech_in!D10/SER_summary!D$27)</f>
        <v>0</v>
      </c>
      <c r="E10" s="133">
        <f>IF(SER_hh_fech_in!E10=0,0,SER_hh_fech_in!E10/SER_summary!E$27)</f>
        <v>74.727100064627621</v>
      </c>
      <c r="F10" s="133">
        <f>IF(SER_hh_fech_in!F10=0,0,SER_hh_fech_in!F10/SER_summary!F$27)</f>
        <v>70.425344540204733</v>
      </c>
      <c r="G10" s="133">
        <f>IF(SER_hh_fech_in!G10=0,0,SER_hh_fech_in!G10/SER_summary!G$27)</f>
        <v>56.262949822273129</v>
      </c>
      <c r="H10" s="133">
        <f>IF(SER_hh_fech_in!H10=0,0,SER_hh_fech_in!H10/SER_summary!H$27)</f>
        <v>53.78125832950527</v>
      </c>
      <c r="I10" s="133">
        <f>IF(SER_hh_fech_in!I10=0,0,SER_hh_fech_in!I10/SER_summary!I$27)</f>
        <v>44.57799651502603</v>
      </c>
      <c r="J10" s="133">
        <f>IF(SER_hh_fech_in!J10=0,0,SER_hh_fech_in!J10/SER_summary!J$27)</f>
        <v>51.81705078855591</v>
      </c>
      <c r="K10" s="133">
        <f>IF(SER_hh_fech_in!K10=0,0,SER_hh_fech_in!K10/SER_summary!K$27)</f>
        <v>46.058596361412029</v>
      </c>
      <c r="L10" s="133">
        <f>IF(SER_hh_fech_in!L10=0,0,SER_hh_fech_in!L10/SER_summary!L$27)</f>
        <v>53.645179973594487</v>
      </c>
      <c r="M10" s="133">
        <f>IF(SER_hh_fech_in!M10=0,0,SER_hh_fech_in!M10/SER_summary!M$27)</f>
        <v>37.071323204284759</v>
      </c>
      <c r="N10" s="133">
        <f>IF(SER_hh_fech_in!N10=0,0,SER_hh_fech_in!N10/SER_summary!N$27)</f>
        <v>39.482777164129537</v>
      </c>
      <c r="O10" s="133">
        <f>IF(SER_hh_fech_in!O10=0,0,SER_hh_fech_in!O10/SER_summary!O$27)</f>
        <v>41.232379026328957</v>
      </c>
      <c r="P10" s="133">
        <f>IF(SER_hh_fech_in!P10=0,0,SER_hh_fech_in!P10/SER_summary!P$27)</f>
        <v>31.309400714641839</v>
      </c>
      <c r="Q10" s="133">
        <f>IF(SER_hh_fech_in!Q10=0,0,SER_hh_fech_in!Q10/SER_summary!Q$27)</f>
        <v>33.754375583239771</v>
      </c>
      <c r="R10" s="133">
        <f>IF(SER_hh_fech_in!R10=0,0,SER_hh_fech_in!R10/SER_summary!R$27)</f>
        <v>29.271040865382439</v>
      </c>
      <c r="S10" s="133">
        <f>IF(SER_hh_fech_in!S10=0,0,SER_hh_fech_in!S10/SER_summary!S$27)</f>
        <v>25.686898462991998</v>
      </c>
      <c r="T10" s="133">
        <f>IF(SER_hh_fech_in!T10=0,0,SER_hh_fech_in!T10/SER_summary!T$27)</f>
        <v>22.988310885867584</v>
      </c>
      <c r="U10" s="133">
        <f>IF(SER_hh_fech_in!U10=0,0,SER_hh_fech_in!U10/SER_summary!U$27)</f>
        <v>20.446031632576751</v>
      </c>
      <c r="V10" s="133">
        <f>IF(SER_hh_fech_in!V10=0,0,SER_hh_fech_in!V10/SER_summary!V$27)</f>
        <v>17.30938721619318</v>
      </c>
      <c r="W10" s="133">
        <f>IF(SER_hh_fech_in!W10=0,0,SER_hh_fech_in!W10/SER_summary!W$27)</f>
        <v>17.221874106216337</v>
      </c>
      <c r="DA10" s="157" t="s">
        <v>823</v>
      </c>
    </row>
    <row r="11" spans="1:105" ht="12" customHeight="1" x14ac:dyDescent="0.25">
      <c r="A11" s="132" t="s">
        <v>25</v>
      </c>
      <c r="B11" s="133"/>
      <c r="C11" s="133">
        <f>IF(SER_hh_fech_in!C11=0,0,SER_hh_fech_in!C11/SER_summary!C$27)</f>
        <v>0</v>
      </c>
      <c r="D11" s="133">
        <f>IF(SER_hh_fech_in!D11=0,0,SER_hh_fech_in!D11/SER_summary!D$27)</f>
        <v>0</v>
      </c>
      <c r="E11" s="133">
        <f>IF(SER_hh_fech_in!E11=0,0,SER_hh_fech_in!E11/SER_summary!E$27)</f>
        <v>73.262509821611374</v>
      </c>
      <c r="F11" s="133">
        <f>IF(SER_hh_fech_in!F11=0,0,SER_hh_fech_in!F11/SER_summary!F$27)</f>
        <v>52.74539948309954</v>
      </c>
      <c r="G11" s="133">
        <f>IF(SER_hh_fech_in!G11=0,0,SER_hh_fech_in!G11/SER_summary!G$27)</f>
        <v>48.206085737277398</v>
      </c>
      <c r="H11" s="133">
        <f>IF(SER_hh_fech_in!H11=0,0,SER_hh_fech_in!H11/SER_summary!H$27)</f>
        <v>44.899060622399475</v>
      </c>
      <c r="I11" s="133">
        <f>IF(SER_hh_fech_in!I11=0,0,SER_hh_fech_in!I11/SER_summary!I$27)</f>
        <v>41.027320928136511</v>
      </c>
      <c r="J11" s="133">
        <f>IF(SER_hh_fech_in!J11=0,0,SER_hh_fech_in!J11/SER_summary!J$27)</f>
        <v>0</v>
      </c>
      <c r="K11" s="133">
        <f>IF(SER_hh_fech_in!K11=0,0,SER_hh_fech_in!K11/SER_summary!K$27)</f>
        <v>39.753082349056356</v>
      </c>
      <c r="L11" s="133">
        <f>IF(SER_hh_fech_in!L11=0,0,SER_hh_fech_in!L11/SER_summary!L$27)</f>
        <v>37.246497817623109</v>
      </c>
      <c r="M11" s="133">
        <f>IF(SER_hh_fech_in!M11=0,0,SER_hh_fech_in!M11/SER_summary!M$27)</f>
        <v>36.468278155199876</v>
      </c>
      <c r="N11" s="133">
        <f>IF(SER_hh_fech_in!N11=0,0,SER_hh_fech_in!N11/SER_summary!N$27)</f>
        <v>33.540529736659188</v>
      </c>
      <c r="O11" s="133">
        <f>IF(SER_hh_fech_in!O11=0,0,SER_hh_fech_in!O11/SER_summary!O$27)</f>
        <v>33.741780900757796</v>
      </c>
      <c r="P11" s="133">
        <f>IF(SER_hh_fech_in!P11=0,0,SER_hh_fech_in!P11/SER_summary!P$27)</f>
        <v>36.099192305329524</v>
      </c>
      <c r="Q11" s="133">
        <f>IF(SER_hh_fech_in!Q11=0,0,SER_hh_fech_in!Q11/SER_summary!Q$27)</f>
        <v>25.917892410041688</v>
      </c>
      <c r="R11" s="133">
        <f>IF(SER_hh_fech_in!R11=0,0,SER_hh_fech_in!R11/SER_summary!R$27)</f>
        <v>25.36196606124421</v>
      </c>
      <c r="S11" s="133">
        <f>IF(SER_hh_fech_in!S11=0,0,SER_hh_fech_in!S11/SER_summary!S$27)</f>
        <v>25.152559349635446</v>
      </c>
      <c r="T11" s="133">
        <f>IF(SER_hh_fech_in!T11=0,0,SER_hh_fech_in!T11/SER_summary!T$27)</f>
        <v>22.274834637175829</v>
      </c>
      <c r="U11" s="133">
        <f>IF(SER_hh_fech_in!U11=0,0,SER_hh_fech_in!U11/SER_summary!U$27)</f>
        <v>17.642896530927484</v>
      </c>
      <c r="V11" s="133">
        <f>IF(SER_hh_fech_in!V11=0,0,SER_hh_fech_in!V11/SER_summary!V$27)</f>
        <v>15.426881758445552</v>
      </c>
      <c r="W11" s="133">
        <f>IF(SER_hh_fech_in!W11=0,0,SER_hh_fech_in!W11/SER_summary!W$27)</f>
        <v>0</v>
      </c>
      <c r="DA11" s="157" t="s">
        <v>824</v>
      </c>
    </row>
    <row r="12" spans="1:105" ht="12" customHeight="1" x14ac:dyDescent="0.25">
      <c r="A12" s="132" t="s">
        <v>169</v>
      </c>
      <c r="B12" s="133"/>
      <c r="C12" s="133">
        <f>IF(SER_hh_fech_in!C12=0,0,SER_hh_fech_in!C12/SER_summary!C$27)</f>
        <v>0</v>
      </c>
      <c r="D12" s="133">
        <f>IF(SER_hh_fech_in!D12=0,0,SER_hh_fech_in!D12/SER_summary!D$27)</f>
        <v>0</v>
      </c>
      <c r="E12" s="133">
        <f>IF(SER_hh_fech_in!E12=0,0,SER_hh_fech_in!E12/SER_summary!E$27)</f>
        <v>71.981964045936024</v>
      </c>
      <c r="F12" s="133">
        <f>IF(SER_hh_fech_in!F12=0,0,SER_hh_fech_in!F12/SER_summary!F$27)</f>
        <v>59.564686394375101</v>
      </c>
      <c r="G12" s="133">
        <f>IF(SER_hh_fech_in!G12=0,0,SER_hh_fech_in!G12/SER_summary!G$27)</f>
        <v>46.582868111843119</v>
      </c>
      <c r="H12" s="133">
        <f>IF(SER_hh_fech_in!H12=0,0,SER_hh_fech_in!H12/SER_summary!H$27)</f>
        <v>0</v>
      </c>
      <c r="I12" s="133">
        <f>IF(SER_hh_fech_in!I12=0,0,SER_hh_fech_in!I12/SER_summary!I$27)</f>
        <v>38.678614852708328</v>
      </c>
      <c r="J12" s="133">
        <f>IF(SER_hh_fech_in!J12=0,0,SER_hh_fech_in!J12/SER_summary!J$27)</f>
        <v>41.212750957311229</v>
      </c>
      <c r="K12" s="133">
        <f>IF(SER_hh_fech_in!K12=0,0,SER_hh_fech_in!K12/SER_summary!K$27)</f>
        <v>38.914356823630342</v>
      </c>
      <c r="L12" s="133">
        <f>IF(SER_hh_fech_in!L12=0,0,SER_hh_fech_in!L12/SER_summary!L$27)</f>
        <v>50.282683034737893</v>
      </c>
      <c r="M12" s="133">
        <f>IF(SER_hh_fech_in!M12=0,0,SER_hh_fech_in!M12/SER_summary!M$27)</f>
        <v>0</v>
      </c>
      <c r="N12" s="133">
        <f>IF(SER_hh_fech_in!N12=0,0,SER_hh_fech_in!N12/SER_summary!N$27)</f>
        <v>0</v>
      </c>
      <c r="O12" s="133">
        <f>IF(SER_hh_fech_in!O12=0,0,SER_hh_fech_in!O12/SER_summary!O$27)</f>
        <v>0</v>
      </c>
      <c r="P12" s="133">
        <f>IF(SER_hh_fech_in!P12=0,0,SER_hh_fech_in!P12/SER_summary!P$27)</f>
        <v>0</v>
      </c>
      <c r="Q12" s="133">
        <f>IF(SER_hh_fech_in!Q12=0,0,SER_hh_fech_in!Q12/SER_summary!Q$27)</f>
        <v>0</v>
      </c>
      <c r="R12" s="133">
        <f>IF(SER_hh_fech_in!R12=0,0,SER_hh_fech_in!R12/SER_summary!R$27)</f>
        <v>0</v>
      </c>
      <c r="S12" s="133">
        <f>IF(SER_hh_fech_in!S12=0,0,SER_hh_fech_in!S12/SER_summary!S$27)</f>
        <v>23.894017646590466</v>
      </c>
      <c r="T12" s="133">
        <f>IF(SER_hh_fech_in!T12=0,0,SER_hh_fech_in!T12/SER_summary!T$27)</f>
        <v>22.198917481340022</v>
      </c>
      <c r="U12" s="133">
        <f>IF(SER_hh_fech_in!U12=0,0,SER_hh_fech_in!U12/SER_summary!U$27)</f>
        <v>19.254578323998569</v>
      </c>
      <c r="V12" s="133">
        <f>IF(SER_hh_fech_in!V12=0,0,SER_hh_fech_in!V12/SER_summary!V$27)</f>
        <v>14.190179463540883</v>
      </c>
      <c r="W12" s="133">
        <f>IF(SER_hh_fech_in!W12=0,0,SER_hh_fech_in!W12/SER_summary!W$27)</f>
        <v>19.349703448241268</v>
      </c>
      <c r="DA12" s="157" t="s">
        <v>825</v>
      </c>
    </row>
    <row r="13" spans="1:105" ht="12" customHeight="1" x14ac:dyDescent="0.25">
      <c r="A13" s="132" t="s">
        <v>77</v>
      </c>
      <c r="B13" s="133"/>
      <c r="C13" s="133">
        <f>IF(SER_hh_fech_in!C13=0,0,SER_hh_fech_in!C13/SER_summary!C$27)</f>
        <v>11.996874335449348</v>
      </c>
      <c r="D13" s="133">
        <f>IF(SER_hh_fech_in!D13=0,0,SER_hh_fech_in!D13/SER_summary!D$27)</f>
        <v>18.061953983589916</v>
      </c>
      <c r="E13" s="133">
        <f>IF(SER_hh_fech_in!E13=0,0,SER_hh_fech_in!E13/SER_summary!E$27)</f>
        <v>24.35022982850171</v>
      </c>
      <c r="F13" s="133">
        <f>IF(SER_hh_fech_in!F13=0,0,SER_hh_fech_in!F13/SER_summary!F$27)</f>
        <v>19.440308824812693</v>
      </c>
      <c r="G13" s="133">
        <f>IF(SER_hh_fech_in!G13=0,0,SER_hh_fech_in!G13/SER_summary!G$27)</f>
        <v>16.505821341099082</v>
      </c>
      <c r="H13" s="133">
        <f>IF(SER_hh_fech_in!H13=0,0,SER_hh_fech_in!H13/SER_summary!H$27)</f>
        <v>15.796602228309105</v>
      </c>
      <c r="I13" s="133">
        <f>IF(SER_hh_fech_in!I13=0,0,SER_hh_fech_in!I13/SER_summary!I$27)</f>
        <v>14.291365521717447</v>
      </c>
      <c r="J13" s="133">
        <f>IF(SER_hh_fech_in!J13=0,0,SER_hh_fech_in!J13/SER_summary!J$27)</f>
        <v>13.632088214326927</v>
      </c>
      <c r="K13" s="133">
        <f>IF(SER_hh_fech_in!K13=0,0,SER_hh_fech_in!K13/SER_summary!K$27)</f>
        <v>13.161833982524684</v>
      </c>
      <c r="L13" s="133">
        <f>IF(SER_hh_fech_in!L13=0,0,SER_hh_fech_in!L13/SER_summary!L$27)</f>
        <v>13.112268961975124</v>
      </c>
      <c r="M13" s="133">
        <f>IF(SER_hh_fech_in!M13=0,0,SER_hh_fech_in!M13/SER_summary!M$27)</f>
        <v>11.455803340065804</v>
      </c>
      <c r="N13" s="133">
        <f>IF(SER_hh_fech_in!N13=0,0,SER_hh_fech_in!N13/SER_summary!N$27)</f>
        <v>10.644590375050818</v>
      </c>
      <c r="O13" s="133">
        <f>IF(SER_hh_fech_in!O13=0,0,SER_hh_fech_in!O13/SER_summary!O$27)</f>
        <v>9.8272734932599786</v>
      </c>
      <c r="P13" s="133">
        <f>IF(SER_hh_fech_in!P13=0,0,SER_hh_fech_in!P13/SER_summary!P$27)</f>
        <v>8.8005396337912423</v>
      </c>
      <c r="Q13" s="133">
        <f>IF(SER_hh_fech_in!Q13=0,0,SER_hh_fech_in!Q13/SER_summary!Q$27)</f>
        <v>8.0975385321070181</v>
      </c>
      <c r="R13" s="133">
        <f>IF(SER_hh_fech_in!R13=0,0,SER_hh_fech_in!R13/SER_summary!R$27)</f>
        <v>7.4281080597072942</v>
      </c>
      <c r="S13" s="133">
        <f>IF(SER_hh_fech_in!S13=0,0,SER_hh_fech_in!S13/SER_summary!S$27)</f>
        <v>6.6450027316392193</v>
      </c>
      <c r="T13" s="133">
        <f>IF(SER_hh_fech_in!T13=0,0,SER_hh_fech_in!T13/SER_summary!T$27)</f>
        <v>5.6033501840491802</v>
      </c>
      <c r="U13" s="133">
        <f>IF(SER_hh_fech_in!U13=0,0,SER_hh_fech_in!U13/SER_summary!U$27)</f>
        <v>5.0398051011145863</v>
      </c>
      <c r="V13" s="133">
        <f>IF(SER_hh_fech_in!V13=0,0,SER_hh_fech_in!V13/SER_summary!V$27)</f>
        <v>4.4061106171659752</v>
      </c>
      <c r="W13" s="133">
        <f>IF(SER_hh_fech_in!W13=0,0,SER_hh_fech_in!W13/SER_summary!W$27)</f>
        <v>0</v>
      </c>
      <c r="DA13" s="157" t="s">
        <v>826</v>
      </c>
    </row>
    <row r="14" spans="1:105" ht="12" customHeight="1" x14ac:dyDescent="0.25">
      <c r="A14" s="60" t="s">
        <v>76</v>
      </c>
      <c r="B14" s="65"/>
      <c r="C14" s="65">
        <f>IF(SER_hh_fech_in!C14=0,0,SER_hh_fech_in!C14/SER_summary!C$27)</f>
        <v>0</v>
      </c>
      <c r="D14" s="65">
        <f>IF(SER_hh_fech_in!D14=0,0,SER_hh_fech_in!D14/SER_summary!D$27)</f>
        <v>57.555436734466689</v>
      </c>
      <c r="E14" s="65">
        <f>IF(SER_hh_fech_in!E14=0,0,SER_hh_fech_in!E14/SER_summary!E$27)</f>
        <v>68.106453917076166</v>
      </c>
      <c r="F14" s="65">
        <f>IF(SER_hh_fech_in!F14=0,0,SER_hh_fech_in!F14/SER_summary!F$27)</f>
        <v>56.326164502045344</v>
      </c>
      <c r="G14" s="65">
        <f>IF(SER_hh_fech_in!G14=0,0,SER_hh_fech_in!G14/SER_summary!G$27)</f>
        <v>0</v>
      </c>
      <c r="H14" s="65">
        <f>IF(SER_hh_fech_in!H14=0,0,SER_hh_fech_in!H14/SER_summary!H$27)</f>
        <v>0</v>
      </c>
      <c r="I14" s="65">
        <f>IF(SER_hh_fech_in!I14=0,0,SER_hh_fech_in!I14/SER_summary!I$27)</f>
        <v>0</v>
      </c>
      <c r="J14" s="65">
        <f>IF(SER_hh_fech_in!J14=0,0,SER_hh_fech_in!J14/SER_summary!J$27)</f>
        <v>0</v>
      </c>
      <c r="K14" s="65">
        <f>IF(SER_hh_fech_in!K14=0,0,SER_hh_fech_in!K14/SER_summary!K$27)</f>
        <v>44.310049950703906</v>
      </c>
      <c r="L14" s="65">
        <f>IF(SER_hh_fech_in!L14=0,0,SER_hh_fech_in!L14/SER_summary!L$27)</f>
        <v>50.884722593425103</v>
      </c>
      <c r="M14" s="65">
        <f>IF(SER_hh_fech_in!M14=0,0,SER_hh_fech_in!M14/SER_summary!M$27)</f>
        <v>0</v>
      </c>
      <c r="N14" s="65">
        <f>IF(SER_hh_fech_in!N14=0,0,SER_hh_fech_in!N14/SER_summary!N$27)</f>
        <v>37.376882261578558</v>
      </c>
      <c r="O14" s="65">
        <f>IF(SER_hh_fech_in!O14=0,0,SER_hh_fech_in!O14/SER_summary!O$27)</f>
        <v>42.653280274411046</v>
      </c>
      <c r="P14" s="65">
        <f>IF(SER_hh_fech_in!P14=0,0,SER_hh_fech_in!P14/SER_summary!P$27)</f>
        <v>0</v>
      </c>
      <c r="Q14" s="65">
        <f>IF(SER_hh_fech_in!Q14=0,0,SER_hh_fech_in!Q14/SER_summary!Q$27)</f>
        <v>35.695625144307805</v>
      </c>
      <c r="R14" s="65">
        <f>IF(SER_hh_fech_in!R14=0,0,SER_hh_fech_in!R14/SER_summary!R$27)</f>
        <v>37.548750688877774</v>
      </c>
      <c r="S14" s="65">
        <f>IF(SER_hh_fech_in!S14=0,0,SER_hh_fech_in!S14/SER_summary!S$27)</f>
        <v>23.583367138342481</v>
      </c>
      <c r="T14" s="65">
        <f>IF(SER_hh_fech_in!T14=0,0,SER_hh_fech_in!T14/SER_summary!T$27)</f>
        <v>16.908574090327647</v>
      </c>
      <c r="U14" s="65">
        <f>IF(SER_hh_fech_in!U14=0,0,SER_hh_fech_in!U14/SER_summary!U$27)</f>
        <v>18.902177888576364</v>
      </c>
      <c r="V14" s="65">
        <f>IF(SER_hh_fech_in!V14=0,0,SER_hh_fech_in!V14/SER_summary!V$27)</f>
        <v>17.014825611336285</v>
      </c>
      <c r="W14" s="65">
        <f>IF(SER_hh_fech_in!W14=0,0,SER_hh_fech_in!W14/SER_summary!W$27)</f>
        <v>0</v>
      </c>
      <c r="DA14" s="109" t="s">
        <v>827</v>
      </c>
    </row>
    <row r="15" spans="1:105" ht="12" customHeight="1" x14ac:dyDescent="0.25">
      <c r="A15" s="134" t="s">
        <v>80</v>
      </c>
      <c r="B15" s="135"/>
      <c r="C15" s="135">
        <f>IF(SER_hh_fech_in!C15=0,0,SER_hh_fech_in!C15/SER_summary!C$27)</f>
        <v>0.69984974532221655</v>
      </c>
      <c r="D15" s="135">
        <f>IF(SER_hh_fech_in!D15=0,0,SER_hh_fech_in!D15/SER_summary!D$27)</f>
        <v>0.63517193295602892</v>
      </c>
      <c r="E15" s="135">
        <f>IF(SER_hh_fech_in!E15=0,0,SER_hh_fech_in!E15/SER_summary!E$27)</f>
        <v>0.32943864511800186</v>
      </c>
      <c r="F15" s="135">
        <f>IF(SER_hh_fech_in!F15=0,0,SER_hh_fech_in!F15/SER_summary!F$27)</f>
        <v>0.30931342139343937</v>
      </c>
      <c r="G15" s="135">
        <f>IF(SER_hh_fech_in!G15=0,0,SER_hh_fech_in!G15/SER_summary!G$27)</f>
        <v>0.39504131331323461</v>
      </c>
      <c r="H15" s="135">
        <f>IF(SER_hh_fech_in!H15=0,0,SER_hh_fech_in!H15/SER_summary!H$27)</f>
        <v>0.77740225674214891</v>
      </c>
      <c r="I15" s="135">
        <f>IF(SER_hh_fech_in!I15=0,0,SER_hh_fech_in!I15/SER_summary!I$27)</f>
        <v>0.50397731284781722</v>
      </c>
      <c r="J15" s="135">
        <f>IF(SER_hh_fech_in!J15=0,0,SER_hh_fech_in!J15/SER_summary!J$27)</f>
        <v>0.58864210436694964</v>
      </c>
      <c r="K15" s="135">
        <f>IF(SER_hh_fech_in!K15=0,0,SER_hh_fech_in!K15/SER_summary!K$27)</f>
        <v>0.54626176250261738</v>
      </c>
      <c r="L15" s="135">
        <f>IF(SER_hh_fech_in!L15=0,0,SER_hh_fech_in!L15/SER_summary!L$27)</f>
        <v>0.51304913434275934</v>
      </c>
      <c r="M15" s="135">
        <f>IF(SER_hh_fech_in!M15=0,0,SER_hh_fech_in!M15/SER_summary!M$27)</f>
        <v>0.49853773920899475</v>
      </c>
      <c r="N15" s="135">
        <f>IF(SER_hh_fech_in!N15=0,0,SER_hh_fech_in!N15/SER_summary!N$27)</f>
        <v>0.50125154314010512</v>
      </c>
      <c r="O15" s="135">
        <f>IF(SER_hh_fech_in!O15=0,0,SER_hh_fech_in!O15/SER_summary!O$27)</f>
        <v>0.55590660217122434</v>
      </c>
      <c r="P15" s="135">
        <f>IF(SER_hh_fech_in!P15=0,0,SER_hh_fech_in!P15/SER_summary!P$27)</f>
        <v>0.41766324726265264</v>
      </c>
      <c r="Q15" s="135">
        <f>IF(SER_hh_fech_in!Q15=0,0,SER_hh_fech_in!Q15/SER_summary!Q$27)</f>
        <v>0.41174753077345894</v>
      </c>
      <c r="R15" s="135">
        <f>IF(SER_hh_fech_in!R15=0,0,SER_hh_fech_in!R15/SER_summary!R$27)</f>
        <v>0.36757112620734333</v>
      </c>
      <c r="S15" s="135">
        <f>IF(SER_hh_fech_in!S15=0,0,SER_hh_fech_in!S15/SER_summary!S$27)</f>
        <v>0.24897991760539065</v>
      </c>
      <c r="T15" s="135">
        <f>IF(SER_hh_fech_in!T15=0,0,SER_hh_fech_in!T15/SER_summary!T$27)</f>
        <v>0.22203016250863769</v>
      </c>
      <c r="U15" s="135">
        <f>IF(SER_hh_fech_in!U15=0,0,SER_hh_fech_in!U15/SER_summary!U$27)</f>
        <v>0.14050394648371986</v>
      </c>
      <c r="V15" s="135">
        <f>IF(SER_hh_fech_in!V15=0,0,SER_hh_fech_in!V15/SER_summary!V$27)</f>
        <v>0.21678612202613387</v>
      </c>
      <c r="W15" s="135">
        <f>IF(SER_hh_fech_in!W15=0,0,SER_hh_fech_in!W15/SER_summary!W$27)</f>
        <v>0.21607845933004008</v>
      </c>
      <c r="DA15" s="158" t="s">
        <v>828</v>
      </c>
    </row>
    <row r="16" spans="1:105" ht="12.95" customHeight="1" x14ac:dyDescent="0.25">
      <c r="A16" s="130" t="s">
        <v>74</v>
      </c>
      <c r="B16" s="131"/>
      <c r="C16" s="131">
        <f>IF(SER_hh_fech_in!C16=0,0,SER_hh_fech_in!C16/SER_summary!C$27)</f>
        <v>11.53042052251112</v>
      </c>
      <c r="D16" s="131">
        <f>IF(SER_hh_fech_in!D16=0,0,SER_hh_fech_in!D16/SER_summary!D$27)</f>
        <v>11.117682118344376</v>
      </c>
      <c r="E16" s="131">
        <f>IF(SER_hh_fech_in!E16=0,0,SER_hh_fech_in!E16/SER_summary!E$27)</f>
        <v>12.930561855690517</v>
      </c>
      <c r="F16" s="131">
        <f>IF(SER_hh_fech_in!F16=0,0,SER_hh_fech_in!F16/SER_summary!F$27)</f>
        <v>10.165584913595975</v>
      </c>
      <c r="G16" s="131">
        <f>IF(SER_hh_fech_in!G16=0,0,SER_hh_fech_in!G16/SER_summary!G$27)</f>
        <v>9.8574043170981742</v>
      </c>
      <c r="H16" s="131">
        <f>IF(SER_hh_fech_in!H16=0,0,SER_hh_fech_in!H16/SER_summary!H$27)</f>
        <v>10.507907743359445</v>
      </c>
      <c r="I16" s="131">
        <f>IF(SER_hh_fech_in!I16=0,0,SER_hh_fech_in!I16/SER_summary!I$27)</f>
        <v>9.2513324963944932</v>
      </c>
      <c r="J16" s="131">
        <f>IF(SER_hh_fech_in!J16=0,0,SER_hh_fech_in!J16/SER_summary!J$27)</f>
        <v>8.9134324779605532</v>
      </c>
      <c r="K16" s="131">
        <f>IF(SER_hh_fech_in!K16=0,0,SER_hh_fech_in!K16/SER_summary!K$27)</f>
        <v>8.4600693059702134</v>
      </c>
      <c r="L16" s="131">
        <f>IF(SER_hh_fech_in!L16=0,0,SER_hh_fech_in!L16/SER_summary!L$27)</f>
        <v>8.8178659307588987</v>
      </c>
      <c r="M16" s="131">
        <f>IF(SER_hh_fech_in!M16=0,0,SER_hh_fech_in!M16/SER_summary!M$27)</f>
        <v>7.722523625546545</v>
      </c>
      <c r="N16" s="131">
        <f>IF(SER_hh_fech_in!N16=0,0,SER_hh_fech_in!N16/SER_summary!N$27)</f>
        <v>7.4053345903043555</v>
      </c>
      <c r="O16" s="131">
        <f>IF(SER_hh_fech_in!O16=0,0,SER_hh_fech_in!O16/SER_summary!O$27)</f>
        <v>7.2618476027402084</v>
      </c>
      <c r="P16" s="131">
        <f>IF(SER_hh_fech_in!P16=0,0,SER_hh_fech_in!P16/SER_summary!P$27)</f>
        <v>6.465694960371092</v>
      </c>
      <c r="Q16" s="131">
        <f>IF(SER_hh_fech_in!Q16=0,0,SER_hh_fech_in!Q16/SER_summary!Q$27)</f>
        <v>6.8679583278567202</v>
      </c>
      <c r="R16" s="131">
        <f>IF(SER_hh_fech_in!R16=0,0,SER_hh_fech_in!R16/SER_summary!R$27)</f>
        <v>6.0021681116458998</v>
      </c>
      <c r="S16" s="131">
        <f>IF(SER_hh_fech_in!S16=0,0,SER_hh_fech_in!S16/SER_summary!S$27)</f>
        <v>5.6371333874772223</v>
      </c>
      <c r="T16" s="131">
        <f>IF(SER_hh_fech_in!T16=0,0,SER_hh_fech_in!T16/SER_summary!T$27)</f>
        <v>6.7173615715677579</v>
      </c>
      <c r="U16" s="131">
        <f>IF(SER_hh_fech_in!U16=0,0,SER_hh_fech_in!U16/SER_summary!U$27)</f>
        <v>6.0690796951270665</v>
      </c>
      <c r="V16" s="131">
        <f>IF(SER_hh_fech_in!V16=0,0,SER_hh_fech_in!V16/SER_summary!V$27)</f>
        <v>5.1505359653878733</v>
      </c>
      <c r="W16" s="131">
        <f>IF(SER_hh_fech_in!W16=0,0,SER_hh_fech_in!W16/SER_summary!W$27)</f>
        <v>4.4489142111529842</v>
      </c>
      <c r="DA16" s="156" t="s">
        <v>829</v>
      </c>
    </row>
    <row r="17" spans="1:105" ht="12.95" customHeight="1" x14ac:dyDescent="0.25">
      <c r="A17" s="132" t="s">
        <v>73</v>
      </c>
      <c r="B17" s="133"/>
      <c r="C17" s="133">
        <f>IF(SER_hh_fech_in!C17=0,0,SER_hh_fech_in!C17/SER_summary!C$27)</f>
        <v>21.39972277389283</v>
      </c>
      <c r="D17" s="133">
        <f>IF(SER_hh_fech_in!D17=0,0,SER_hh_fech_in!D17/SER_summary!D$27)</f>
        <v>21.264036988023818</v>
      </c>
      <c r="E17" s="133">
        <f>IF(SER_hh_fech_in!E17=0,0,SER_hh_fech_in!E17/SER_summary!E$27)</f>
        <v>25.475160127306399</v>
      </c>
      <c r="F17" s="133">
        <f>IF(SER_hh_fech_in!F17=0,0,SER_hh_fech_in!F17/SER_summary!F$27)</f>
        <v>20.748283301916818</v>
      </c>
      <c r="G17" s="133">
        <f>IF(SER_hh_fech_in!G17=0,0,SER_hh_fech_in!G17/SER_summary!G$27)</f>
        <v>20.731042828077094</v>
      </c>
      <c r="H17" s="133">
        <f>IF(SER_hh_fech_in!H17=0,0,SER_hh_fech_in!H17/SER_summary!H$27)</f>
        <v>22.672038681114124</v>
      </c>
      <c r="I17" s="133">
        <f>IF(SER_hh_fech_in!I17=0,0,SER_hh_fech_in!I17/SER_summary!I$27)</f>
        <v>20.729282075636267</v>
      </c>
      <c r="J17" s="133">
        <f>IF(SER_hh_fech_in!J17=0,0,SER_hh_fech_in!J17/SER_summary!J$27)</f>
        <v>20.486322222608283</v>
      </c>
      <c r="K17" s="133">
        <f>IF(SER_hh_fech_in!K17=0,0,SER_hh_fech_in!K17/SER_summary!K$27)</f>
        <v>19.880906445143612</v>
      </c>
      <c r="L17" s="133">
        <f>IF(SER_hh_fech_in!L17=0,0,SER_hh_fech_in!L17/SER_summary!L$27)</f>
        <v>21.296316710947373</v>
      </c>
      <c r="M17" s="133">
        <f>IF(SER_hh_fech_in!M17=0,0,SER_hh_fech_in!M17/SER_summary!M$27)</f>
        <v>19.112468121570739</v>
      </c>
      <c r="N17" s="133">
        <f>IF(SER_hh_fech_in!N17=0,0,SER_hh_fech_in!N17/SER_summary!N$27)</f>
        <v>18.843689365900499</v>
      </c>
      <c r="O17" s="133">
        <f>IF(SER_hh_fech_in!O17=0,0,SER_hh_fech_in!O17/SER_summary!O$27)</f>
        <v>18.982787175973694</v>
      </c>
      <c r="P17" s="133">
        <f>IF(SER_hh_fech_in!P17=0,0,SER_hh_fech_in!P17/SER_summary!P$27)</f>
        <v>17.415931399528823</v>
      </c>
      <c r="Q17" s="133">
        <f>IF(SER_hh_fech_in!Q17=0,0,SER_hh_fech_in!Q17/SER_summary!Q$27)</f>
        <v>18.884093442207639</v>
      </c>
      <c r="R17" s="133">
        <f>IF(SER_hh_fech_in!R17=0,0,SER_hh_fech_in!R17/SER_summary!R$27)</f>
        <v>16.707822576750441</v>
      </c>
      <c r="S17" s="133">
        <f>IF(SER_hh_fech_in!S17=0,0,SER_hh_fech_in!S17/SER_summary!S$27)</f>
        <v>15.724347033554094</v>
      </c>
      <c r="T17" s="133">
        <f>IF(SER_hh_fech_in!T17=0,0,SER_hh_fech_in!T17/SER_summary!T$27)</f>
        <v>18.41123636659691</v>
      </c>
      <c r="U17" s="133">
        <f>IF(SER_hh_fech_in!U17=0,0,SER_hh_fech_in!U17/SER_summary!U$27)</f>
        <v>16.526064080223879</v>
      </c>
      <c r="V17" s="133">
        <f>IF(SER_hh_fech_in!V17=0,0,SER_hh_fech_in!V17/SER_summary!V$27)</f>
        <v>11.337713577514345</v>
      </c>
      <c r="W17" s="133">
        <f>IF(SER_hh_fech_in!W17=0,0,SER_hh_fech_in!W17/SER_summary!W$27)</f>
        <v>9.7528346968245501</v>
      </c>
      <c r="DA17" s="157" t="s">
        <v>830</v>
      </c>
    </row>
    <row r="18" spans="1:105" ht="12" customHeight="1" x14ac:dyDescent="0.25">
      <c r="A18" s="132" t="s">
        <v>72</v>
      </c>
      <c r="B18" s="133"/>
      <c r="C18" s="133">
        <f>IF(SER_hh_fech_in!C18=0,0,SER_hh_fech_in!C18/SER_summary!C$27)</f>
        <v>11.527084731390694</v>
      </c>
      <c r="D18" s="133">
        <f>IF(SER_hh_fech_in!D18=0,0,SER_hh_fech_in!D18/SER_summary!D$27)</f>
        <v>11.113998102893335</v>
      </c>
      <c r="E18" s="133">
        <f>IF(SER_hh_fech_in!E18=0,0,SER_hh_fech_in!E18/SER_summary!E$27)</f>
        <v>12.92742205061589</v>
      </c>
      <c r="F18" s="133">
        <f>IF(SER_hh_fech_in!F18=0,0,SER_hh_fech_in!F18/SER_summary!F$27)</f>
        <v>10.153242787307773</v>
      </c>
      <c r="G18" s="133">
        <f>IF(SER_hh_fech_in!G18=0,0,SER_hh_fech_in!G18/SER_summary!G$27)</f>
        <v>9.8483143929785122</v>
      </c>
      <c r="H18" s="133">
        <f>IF(SER_hh_fech_in!H18=0,0,SER_hh_fech_in!H18/SER_summary!H$27)</f>
        <v>10.503378976937263</v>
      </c>
      <c r="I18" s="133">
        <f>IF(SER_hh_fech_in!I18=0,0,SER_hh_fech_in!I18/SER_summary!I$27)</f>
        <v>9.2304701577363915</v>
      </c>
      <c r="J18" s="133">
        <f>IF(SER_hh_fech_in!J18=0,0,SER_hh_fech_in!J18/SER_summary!J$27)</f>
        <v>8.8987095022129008</v>
      </c>
      <c r="K18" s="133">
        <f>IF(SER_hh_fech_in!K18=0,0,SER_hh_fech_in!K18/SER_summary!K$27)</f>
        <v>8.438836516717771</v>
      </c>
      <c r="L18" s="133">
        <f>IF(SER_hh_fech_in!L18=0,0,SER_hh_fech_in!L18/SER_summary!L$27)</f>
        <v>8.7963744670110096</v>
      </c>
      <c r="M18" s="133">
        <f>IF(SER_hh_fech_in!M18=0,0,SER_hh_fech_in!M18/SER_summary!M$27)</f>
        <v>7.6994940316105946</v>
      </c>
      <c r="N18" s="133">
        <f>IF(SER_hh_fech_in!N18=0,0,SER_hh_fech_in!N18/SER_summary!N$27)</f>
        <v>7.3858685515063058</v>
      </c>
      <c r="O18" s="133">
        <f>IF(SER_hh_fech_in!O18=0,0,SER_hh_fech_in!O18/SER_summary!O$27)</f>
        <v>7.232035670557039</v>
      </c>
      <c r="P18" s="133">
        <f>IF(SER_hh_fech_in!P18=0,0,SER_hh_fech_in!P18/SER_summary!P$27)</f>
        <v>6.3972516405443232</v>
      </c>
      <c r="Q18" s="133">
        <f>IF(SER_hh_fech_in!Q18=0,0,SER_hh_fech_in!Q18/SER_summary!Q$27)</f>
        <v>6.8098434954609441</v>
      </c>
      <c r="R18" s="133">
        <f>IF(SER_hh_fech_in!R18=0,0,SER_hh_fech_in!R18/SER_summary!R$27)</f>
        <v>5.9044784205724659</v>
      </c>
      <c r="S18" s="133">
        <f>IF(SER_hh_fech_in!S18=0,0,SER_hh_fech_in!S18/SER_summary!S$27)</f>
        <v>5.5890033153098519</v>
      </c>
      <c r="T18" s="133">
        <f>IF(SER_hh_fech_in!T18=0,0,SER_hh_fech_in!T18/SER_summary!T$27)</f>
        <v>6.5483616421792288</v>
      </c>
      <c r="U18" s="133">
        <f>IF(SER_hh_fech_in!U18=0,0,SER_hh_fech_in!U18/SER_summary!U$27)</f>
        <v>5.9814376374169109</v>
      </c>
      <c r="V18" s="133">
        <f>IF(SER_hh_fech_in!V18=0,0,SER_hh_fech_in!V18/SER_summary!V$27)</f>
        <v>5.1021713485449842</v>
      </c>
      <c r="W18" s="133">
        <f>IF(SER_hh_fech_in!W18=0,0,SER_hh_fech_in!W18/SER_summary!W$27)</f>
        <v>4.4211291071115966</v>
      </c>
      <c r="DA18" s="157" t="s">
        <v>831</v>
      </c>
    </row>
    <row r="19" spans="1:105" ht="12.95" customHeight="1" x14ac:dyDescent="0.25">
      <c r="A19" s="130" t="s">
        <v>35</v>
      </c>
      <c r="B19" s="131"/>
      <c r="C19" s="131">
        <f>IF(SER_hh_fech_in!C19=0,0,SER_hh_fech_in!C19/SER_summary!C$27)</f>
        <v>11.68570119735276</v>
      </c>
      <c r="D19" s="131">
        <f>IF(SER_hh_fech_in!D19=0,0,SER_hh_fech_in!D19/SER_summary!D$27)</f>
        <v>11.367753211272795</v>
      </c>
      <c r="E19" s="131">
        <f>IF(SER_hh_fech_in!E19=0,0,SER_hh_fech_in!E19/SER_summary!E$27)</f>
        <v>11.785347892189474</v>
      </c>
      <c r="F19" s="131">
        <f>IF(SER_hh_fech_in!F19=0,0,SER_hh_fech_in!F19/SER_summary!F$27)</f>
        <v>11.021669591401583</v>
      </c>
      <c r="G19" s="131">
        <f>IF(SER_hh_fech_in!G19=0,0,SER_hh_fech_in!G19/SER_summary!G$27)</f>
        <v>10.889851678167522</v>
      </c>
      <c r="H19" s="131">
        <f>IF(SER_hh_fech_in!H19=0,0,SER_hh_fech_in!H19/SER_summary!H$27)</f>
        <v>11.471052588214979</v>
      </c>
      <c r="I19" s="131">
        <f>IF(SER_hh_fech_in!I19=0,0,SER_hh_fech_in!I19/SER_summary!I$27)</f>
        <v>11.011178270342294</v>
      </c>
      <c r="J19" s="131">
        <f>IF(SER_hh_fech_in!J19=0,0,SER_hh_fech_in!J19/SER_summary!J$27)</f>
        <v>10.913036182914325</v>
      </c>
      <c r="K19" s="131">
        <f>IF(SER_hh_fech_in!K19=0,0,SER_hh_fech_in!K19/SER_summary!K$27)</f>
        <v>10.277944760699508</v>
      </c>
      <c r="L19" s="131">
        <f>IF(SER_hh_fech_in!L19=0,0,SER_hh_fech_in!L19/SER_summary!L$27)</f>
        <v>10.643502955781162</v>
      </c>
      <c r="M19" s="131">
        <f>IF(SER_hh_fech_in!M19=0,0,SER_hh_fech_in!M19/SER_summary!M$27)</f>
        <v>9.8344406620212563</v>
      </c>
      <c r="N19" s="131">
        <f>IF(SER_hh_fech_in!N19=0,0,SER_hh_fech_in!N19/SER_summary!N$27)</f>
        <v>10.168853245572697</v>
      </c>
      <c r="O19" s="131">
        <f>IF(SER_hh_fech_in!O19=0,0,SER_hh_fech_in!O19/SER_summary!O$27)</f>
        <v>9.8114041399113265</v>
      </c>
      <c r="P19" s="131">
        <f>IF(SER_hh_fech_in!P19=0,0,SER_hh_fech_in!P19/SER_summary!P$27)</f>
        <v>9.7476195496432751</v>
      </c>
      <c r="Q19" s="131">
        <f>IF(SER_hh_fech_in!Q19=0,0,SER_hh_fech_in!Q19/SER_summary!Q$27)</f>
        <v>9.1758899671309173</v>
      </c>
      <c r="R19" s="131">
        <f>IF(SER_hh_fech_in!R19=0,0,SER_hh_fech_in!R19/SER_summary!R$27)</f>
        <v>8.4547091363117026</v>
      </c>
      <c r="S19" s="131">
        <f>IF(SER_hh_fech_in!S19=0,0,SER_hh_fech_in!S19/SER_summary!S$27)</f>
        <v>7.7336543671211286</v>
      </c>
      <c r="T19" s="131">
        <f>IF(SER_hh_fech_in!T19=0,0,SER_hh_fech_in!T19/SER_summary!T$27)</f>
        <v>8.6891794969066432</v>
      </c>
      <c r="U19" s="131">
        <f>IF(SER_hh_fech_in!U19=0,0,SER_hh_fech_in!U19/SER_summary!U$27)</f>
        <v>7.8869612579958712</v>
      </c>
      <c r="V19" s="131">
        <f>IF(SER_hh_fech_in!V19=0,0,SER_hh_fech_in!V19/SER_summary!V$27)</f>
        <v>7.0024709569962509</v>
      </c>
      <c r="W19" s="131">
        <f>IF(SER_hh_fech_in!W19=0,0,SER_hh_fech_in!W19/SER_summary!W$27)</f>
        <v>6.8053420538869371</v>
      </c>
      <c r="DA19" s="156" t="s">
        <v>832</v>
      </c>
    </row>
    <row r="20" spans="1:105" ht="12" customHeight="1" x14ac:dyDescent="0.25">
      <c r="A20" s="132" t="s">
        <v>29</v>
      </c>
      <c r="B20" s="133"/>
      <c r="C20" s="133">
        <f>IF(SER_hh_fech_in!C20=0,0,SER_hh_fech_in!C20/SER_summary!C$27)</f>
        <v>0</v>
      </c>
      <c r="D20" s="133">
        <f>IF(SER_hh_fech_in!D20=0,0,SER_hh_fech_in!D20/SER_summary!D$27)</f>
        <v>0</v>
      </c>
      <c r="E20" s="133">
        <f>IF(SER_hh_fech_in!E20=0,0,SER_hh_fech_in!E20/SER_summary!E$27)</f>
        <v>0</v>
      </c>
      <c r="F20" s="133">
        <f>IF(SER_hh_fech_in!F20=0,0,SER_hh_fech_in!F20/SER_summary!F$27)</f>
        <v>0</v>
      </c>
      <c r="G20" s="133">
        <f>IF(SER_hh_fech_in!G20=0,0,SER_hh_fech_in!G20/SER_summary!G$27)</f>
        <v>0</v>
      </c>
      <c r="H20" s="133">
        <f>IF(SER_hh_fech_in!H20=0,0,SER_hh_fech_in!H20/SER_summary!H$27)</f>
        <v>0</v>
      </c>
      <c r="I20" s="133">
        <f>IF(SER_hh_fech_in!I20=0,0,SER_hh_fech_in!I20/SER_summary!I$27)</f>
        <v>0</v>
      </c>
      <c r="J20" s="133">
        <f>IF(SER_hh_fech_in!J20=0,0,SER_hh_fech_in!J20/SER_summary!J$27)</f>
        <v>0</v>
      </c>
      <c r="K20" s="133">
        <f>IF(SER_hh_fech_in!K20=0,0,SER_hh_fech_in!K20/SER_summary!K$27)</f>
        <v>0</v>
      </c>
      <c r="L20" s="133">
        <f>IF(SER_hh_fech_in!L20=0,0,SER_hh_fech_in!L20/SER_summary!L$27)</f>
        <v>0</v>
      </c>
      <c r="M20" s="133">
        <f>IF(SER_hh_fech_in!M20=0,0,SER_hh_fech_in!M20/SER_summary!M$27)</f>
        <v>0</v>
      </c>
      <c r="N20" s="133">
        <f>IF(SER_hh_fech_in!N20=0,0,SER_hh_fech_in!N20/SER_summary!N$27)</f>
        <v>0</v>
      </c>
      <c r="O20" s="133">
        <f>IF(SER_hh_fech_in!O20=0,0,SER_hh_fech_in!O20/SER_summary!O$27)</f>
        <v>0</v>
      </c>
      <c r="P20" s="133">
        <f>IF(SER_hh_fech_in!P20=0,0,SER_hh_fech_in!P20/SER_summary!P$27)</f>
        <v>0</v>
      </c>
      <c r="Q20" s="133">
        <f>IF(SER_hh_fech_in!Q20=0,0,SER_hh_fech_in!Q20/SER_summary!Q$27)</f>
        <v>0</v>
      </c>
      <c r="R20" s="133">
        <f>IF(SER_hh_fech_in!R20=0,0,SER_hh_fech_in!R20/SER_summary!R$27)</f>
        <v>0</v>
      </c>
      <c r="S20" s="133">
        <f>IF(SER_hh_fech_in!S20=0,0,SER_hh_fech_in!S20/SER_summary!S$27)</f>
        <v>0</v>
      </c>
      <c r="T20" s="133">
        <f>IF(SER_hh_fech_in!T20=0,0,SER_hh_fech_in!T20/SER_summary!T$27)</f>
        <v>0</v>
      </c>
      <c r="U20" s="133">
        <f>IF(SER_hh_fech_in!U20=0,0,SER_hh_fech_in!U20/SER_summary!U$27)</f>
        <v>0</v>
      </c>
      <c r="V20" s="133">
        <f>IF(SER_hh_fech_in!V20=0,0,SER_hh_fech_in!V20/SER_summary!V$27)</f>
        <v>0</v>
      </c>
      <c r="W20" s="133">
        <f>IF(SER_hh_fech_in!W20=0,0,SER_hh_fech_in!W20/SER_summary!W$27)</f>
        <v>0</v>
      </c>
      <c r="DA20" s="157" t="s">
        <v>833</v>
      </c>
    </row>
    <row r="21" spans="1:105" s="2" customFormat="1" ht="12" customHeight="1" x14ac:dyDescent="0.25">
      <c r="A21" s="132" t="s">
        <v>52</v>
      </c>
      <c r="B21" s="133"/>
      <c r="C21" s="133">
        <f>IF(SER_hh_fech_in!C21=0,0,SER_hh_fech_in!C21/SER_summary!C$27)</f>
        <v>11.063771046184508</v>
      </c>
      <c r="D21" s="133">
        <f>IF(SER_hh_fech_in!D21=0,0,SER_hh_fech_in!D21/SER_summary!D$27)</f>
        <v>12.14755248743522</v>
      </c>
      <c r="E21" s="133">
        <f>IF(SER_hh_fech_in!E21=0,0,SER_hh_fech_in!E21/SER_summary!E$27)</f>
        <v>10.705883740098054</v>
      </c>
      <c r="F21" s="133">
        <f>IF(SER_hh_fech_in!F21=0,0,SER_hh_fech_in!F21/SER_summary!F$27)</f>
        <v>12.048434562727095</v>
      </c>
      <c r="G21" s="133">
        <f>IF(SER_hh_fech_in!G21=0,0,SER_hh_fech_in!G21/SER_summary!G$27)</f>
        <v>12.031914678327988</v>
      </c>
      <c r="H21" s="133">
        <f>IF(SER_hh_fech_in!H21=0,0,SER_hh_fech_in!H21/SER_summary!H$27)</f>
        <v>12.020865478288572</v>
      </c>
      <c r="I21" s="133">
        <f>IF(SER_hh_fech_in!I21=0,0,SER_hh_fech_in!I21/SER_summary!I$27)</f>
        <v>11.917912213395185</v>
      </c>
      <c r="J21" s="133">
        <f>IF(SER_hh_fech_in!J21=0,0,SER_hh_fech_in!J21/SER_summary!J$27)</f>
        <v>11.87677655918972</v>
      </c>
      <c r="K21" s="133">
        <f>IF(SER_hh_fech_in!K21=0,0,SER_hh_fech_in!K21/SER_summary!K$27)</f>
        <v>11.689822999040288</v>
      </c>
      <c r="L21" s="133">
        <f>IF(SER_hh_fech_in!L21=0,0,SER_hh_fech_in!L21/SER_summary!L$27)</f>
        <v>11.321704852352655</v>
      </c>
      <c r="M21" s="133">
        <f>IF(SER_hh_fech_in!M21=0,0,SER_hh_fech_in!M21/SER_summary!M$27)</f>
        <v>11.426741337296276</v>
      </c>
      <c r="N21" s="133">
        <f>IF(SER_hh_fech_in!N21=0,0,SER_hh_fech_in!N21/SER_summary!N$27)</f>
        <v>11.04056228999173</v>
      </c>
      <c r="O21" s="133">
        <f>IF(SER_hh_fech_in!O21=0,0,SER_hh_fech_in!O21/SER_summary!O$27)</f>
        <v>10.025680146418347</v>
      </c>
      <c r="P21" s="133">
        <f>IF(SER_hh_fech_in!P21=0,0,SER_hh_fech_in!P21/SER_summary!P$27)</f>
        <v>9.9232978310539472</v>
      </c>
      <c r="Q21" s="133">
        <f>IF(SER_hh_fech_in!Q21=0,0,SER_hh_fech_in!Q21/SER_summary!Q$27)</f>
        <v>9.662784338889276</v>
      </c>
      <c r="R21" s="133">
        <f>IF(SER_hh_fech_in!R21=0,0,SER_hh_fech_in!R21/SER_summary!R$27)</f>
        <v>10.073733357788715</v>
      </c>
      <c r="S21" s="133">
        <f>IF(SER_hh_fech_in!S21=0,0,SER_hh_fech_in!S21/SER_summary!S$27)</f>
        <v>7.7791882243487755</v>
      </c>
      <c r="T21" s="133">
        <f>IF(SER_hh_fech_in!T21=0,0,SER_hh_fech_in!T21/SER_summary!T$27)</f>
        <v>0</v>
      </c>
      <c r="U21" s="133">
        <f>IF(SER_hh_fech_in!U21=0,0,SER_hh_fech_in!U21/SER_summary!U$27)</f>
        <v>0</v>
      </c>
      <c r="V21" s="133">
        <f>IF(SER_hh_fech_in!V21=0,0,SER_hh_fech_in!V21/SER_summary!V$27)</f>
        <v>0</v>
      </c>
      <c r="W21" s="133">
        <f>IF(SER_hh_fech_in!W21=0,0,SER_hh_fech_in!W21/SER_summary!W$27)</f>
        <v>0</v>
      </c>
      <c r="DA21" s="157" t="s">
        <v>834</v>
      </c>
    </row>
    <row r="22" spans="1:105" ht="12" customHeight="1" x14ac:dyDescent="0.25">
      <c r="A22" s="132" t="s">
        <v>168</v>
      </c>
      <c r="B22" s="133"/>
      <c r="C22" s="133">
        <f>IF(SER_hh_fech_in!C22=0,0,SER_hh_fech_in!C22/SER_summary!C$27)</f>
        <v>12.64195845386627</v>
      </c>
      <c r="D22" s="133">
        <f>IF(SER_hh_fech_in!D22=0,0,SER_hh_fech_in!D22/SER_summary!D$27)</f>
        <v>11.914659513438313</v>
      </c>
      <c r="E22" s="133">
        <f>IF(SER_hh_fech_in!E22=0,0,SER_hh_fech_in!E22/SER_summary!E$27)</f>
        <v>9.3195315705220185</v>
      </c>
      <c r="F22" s="133">
        <f>IF(SER_hh_fech_in!F22=0,0,SER_hh_fech_in!F22/SER_summary!F$27)</f>
        <v>12.215177964116673</v>
      </c>
      <c r="G22" s="133">
        <f>IF(SER_hh_fech_in!G22=0,0,SER_hh_fech_in!G22/SER_summary!G$27)</f>
        <v>11.995082053600484</v>
      </c>
      <c r="H22" s="133">
        <f>IF(SER_hh_fech_in!H22=0,0,SER_hh_fech_in!H22/SER_summary!H$27)</f>
        <v>12.566401627946655</v>
      </c>
      <c r="I22" s="133">
        <f>IF(SER_hh_fech_in!I22=0,0,SER_hh_fech_in!I22/SER_summary!I$27)</f>
        <v>12.225793087425712</v>
      </c>
      <c r="J22" s="133">
        <f>IF(SER_hh_fech_in!J22=0,0,SER_hh_fech_in!J22/SER_summary!J$27)</f>
        <v>12.221690876645651</v>
      </c>
      <c r="K22" s="133">
        <f>IF(SER_hh_fech_in!K22=0,0,SER_hh_fech_in!K22/SER_summary!K$27)</f>
        <v>11.660559062930806</v>
      </c>
      <c r="L22" s="133">
        <f>IF(SER_hh_fech_in!L22=0,0,SER_hh_fech_in!L22/SER_summary!L$27)</f>
        <v>11.790594699050896</v>
      </c>
      <c r="M22" s="133">
        <f>IF(SER_hh_fech_in!M22=0,0,SER_hh_fech_in!M22/SER_summary!M$27)</f>
        <v>9.5381154926917091</v>
      </c>
      <c r="N22" s="133">
        <f>IF(SER_hh_fech_in!N22=0,0,SER_hh_fech_in!N22/SER_summary!N$27)</f>
        <v>11.37546904354851</v>
      </c>
      <c r="O22" s="133">
        <f>IF(SER_hh_fech_in!O22=0,0,SER_hh_fech_in!O22/SER_summary!O$27)</f>
        <v>10.899841169653589</v>
      </c>
      <c r="P22" s="133">
        <f>IF(SER_hh_fech_in!P22=0,0,SER_hh_fech_in!P22/SER_summary!P$27)</f>
        <v>10.413051714096976</v>
      </c>
      <c r="Q22" s="133">
        <f>IF(SER_hh_fech_in!Q22=0,0,SER_hh_fech_in!Q22/SER_summary!Q$27)</f>
        <v>9.753181622498424</v>
      </c>
      <c r="R22" s="133">
        <f>IF(SER_hh_fech_in!R22=0,0,SER_hh_fech_in!R22/SER_summary!R$27)</f>
        <v>9.8289083408791562</v>
      </c>
      <c r="S22" s="133">
        <f>IF(SER_hh_fech_in!S22=0,0,SER_hh_fech_in!S22/SER_summary!S$27)</f>
        <v>0</v>
      </c>
      <c r="T22" s="133">
        <f>IF(SER_hh_fech_in!T22=0,0,SER_hh_fech_in!T22/SER_summary!T$27)</f>
        <v>0</v>
      </c>
      <c r="U22" s="133">
        <f>IF(SER_hh_fech_in!U22=0,0,SER_hh_fech_in!U22/SER_summary!U$27)</f>
        <v>0</v>
      </c>
      <c r="V22" s="133">
        <f>IF(SER_hh_fech_in!V22=0,0,SER_hh_fech_in!V22/SER_summary!V$27)</f>
        <v>0</v>
      </c>
      <c r="W22" s="133">
        <f>IF(SER_hh_fech_in!W22=0,0,SER_hh_fech_in!W22/SER_summary!W$27)</f>
        <v>6.7700277554110571</v>
      </c>
      <c r="DA22" s="157" t="s">
        <v>835</v>
      </c>
    </row>
    <row r="23" spans="1:105" ht="12" customHeight="1" x14ac:dyDescent="0.25">
      <c r="A23" s="132" t="s">
        <v>153</v>
      </c>
      <c r="B23" s="133"/>
      <c r="C23" s="133">
        <f>IF(SER_hh_fech_in!C23=0,0,SER_hh_fech_in!C23/SER_summary!C$27)</f>
        <v>11.47089791743536</v>
      </c>
      <c r="D23" s="133">
        <f>IF(SER_hh_fech_in!D23=0,0,SER_hh_fech_in!D23/SER_summary!D$27)</f>
        <v>11.147697188933893</v>
      </c>
      <c r="E23" s="133">
        <f>IF(SER_hh_fech_in!E23=0,0,SER_hh_fech_in!E23/SER_summary!E$27)</f>
        <v>9.0975303175923301</v>
      </c>
      <c r="F23" s="133">
        <f>IF(SER_hh_fech_in!F23=0,0,SER_hh_fech_in!F23/SER_summary!F$27)</f>
        <v>10.820354232744302</v>
      </c>
      <c r="G23" s="133">
        <f>IF(SER_hh_fech_in!G23=0,0,SER_hh_fech_in!G23/SER_summary!G$27)</f>
        <v>10.509295104294281</v>
      </c>
      <c r="H23" s="133">
        <f>IF(SER_hh_fech_in!H23=0,0,SER_hh_fech_in!H23/SER_summary!H$27)</f>
        <v>11.351060562253179</v>
      </c>
      <c r="I23" s="133">
        <f>IF(SER_hh_fech_in!I23=0,0,SER_hh_fech_in!I23/SER_summary!I$27)</f>
        <v>11.022656612574981</v>
      </c>
      <c r="J23" s="133">
        <f>IF(SER_hh_fech_in!J23=0,0,SER_hh_fech_in!J23/SER_summary!J$27)</f>
        <v>10.948928303750343</v>
      </c>
      <c r="K23" s="133">
        <f>IF(SER_hh_fech_in!K23=0,0,SER_hh_fech_in!K23/SER_summary!K$27)</f>
        <v>10.349075029288679</v>
      </c>
      <c r="L23" s="133">
        <f>IF(SER_hh_fech_in!L23=0,0,SER_hh_fech_in!L23/SER_summary!L$27)</f>
        <v>10.574241644131341</v>
      </c>
      <c r="M23" s="133">
        <f>IF(SER_hh_fech_in!M23=0,0,SER_hh_fech_in!M23/SER_summary!M$27)</f>
        <v>8.6782723813414364</v>
      </c>
      <c r="N23" s="133">
        <f>IF(SER_hh_fech_in!N23=0,0,SER_hh_fech_in!N23/SER_summary!N$27)</f>
        <v>9.775524120799103</v>
      </c>
      <c r="O23" s="133">
        <f>IF(SER_hh_fech_in!O23=0,0,SER_hh_fech_in!O23/SER_summary!O$27)</f>
        <v>9.5231255774558274</v>
      </c>
      <c r="P23" s="133">
        <f>IF(SER_hh_fech_in!P23=0,0,SER_hh_fech_in!P23/SER_summary!P$27)</f>
        <v>9.7269764443707079</v>
      </c>
      <c r="Q23" s="133">
        <f>IF(SER_hh_fech_in!Q23=0,0,SER_hh_fech_in!Q23/SER_summary!Q$27)</f>
        <v>8.7955637770187352</v>
      </c>
      <c r="R23" s="133">
        <f>IF(SER_hh_fech_in!R23=0,0,SER_hh_fech_in!R23/SER_summary!R$27)</f>
        <v>8.1821668002286412</v>
      </c>
      <c r="S23" s="133">
        <f>IF(SER_hh_fech_in!S23=0,0,SER_hh_fech_in!S23/SER_summary!S$27)</f>
        <v>7.4728812362647536</v>
      </c>
      <c r="T23" s="133">
        <f>IF(SER_hh_fech_in!T23=0,0,SER_hh_fech_in!T23/SER_summary!T$27)</f>
        <v>8.2289777164220066</v>
      </c>
      <c r="U23" s="133">
        <f>IF(SER_hh_fech_in!U23=0,0,SER_hh_fech_in!U23/SER_summary!U$27)</f>
        <v>7.995082694345566</v>
      </c>
      <c r="V23" s="133">
        <f>IF(SER_hh_fech_in!V23=0,0,SER_hh_fech_in!V23/SER_summary!V$27)</f>
        <v>6.2359297184230629</v>
      </c>
      <c r="W23" s="133">
        <f>IF(SER_hh_fech_in!W23=0,0,SER_hh_fech_in!W23/SER_summary!W$27)</f>
        <v>6.8124063272111028</v>
      </c>
      <c r="DA23" s="157" t="s">
        <v>836</v>
      </c>
    </row>
    <row r="24" spans="1:105" ht="12" customHeight="1" x14ac:dyDescent="0.25">
      <c r="A24" s="132" t="s">
        <v>128</v>
      </c>
      <c r="B24" s="133"/>
      <c r="C24" s="133">
        <f>IF(SER_hh_fech_in!C24=0,0,SER_hh_fech_in!C24/SER_summary!C$27)</f>
        <v>0</v>
      </c>
      <c r="D24" s="133">
        <f>IF(SER_hh_fech_in!D24=0,0,SER_hh_fech_in!D24/SER_summary!D$27)</f>
        <v>0</v>
      </c>
      <c r="E24" s="133">
        <f>IF(SER_hh_fech_in!E24=0,0,SER_hh_fech_in!E24/SER_summary!E$27)</f>
        <v>0</v>
      </c>
      <c r="F24" s="133">
        <f>IF(SER_hh_fech_in!F24=0,0,SER_hh_fech_in!F24/SER_summary!F$27)</f>
        <v>0</v>
      </c>
      <c r="G24" s="133">
        <f>IF(SER_hh_fech_in!G24=0,0,SER_hh_fech_in!G24/SER_summary!G$27)</f>
        <v>0</v>
      </c>
      <c r="H24" s="133">
        <f>IF(SER_hh_fech_in!H24=0,0,SER_hh_fech_in!H24/SER_summary!H$27)</f>
        <v>0</v>
      </c>
      <c r="I24" s="133">
        <f>IF(SER_hh_fech_in!I24=0,0,SER_hh_fech_in!I24/SER_summary!I$27)</f>
        <v>0</v>
      </c>
      <c r="J24" s="133">
        <f>IF(SER_hh_fech_in!J24=0,0,SER_hh_fech_in!J24/SER_summary!J$27)</f>
        <v>0</v>
      </c>
      <c r="K24" s="133">
        <f>IF(SER_hh_fech_in!K24=0,0,SER_hh_fech_in!K24/SER_summary!K$27)</f>
        <v>0</v>
      </c>
      <c r="L24" s="133">
        <f>IF(SER_hh_fech_in!L24=0,0,SER_hh_fech_in!L24/SER_summary!L$27)</f>
        <v>0</v>
      </c>
      <c r="M24" s="133">
        <f>IF(SER_hh_fech_in!M24=0,0,SER_hh_fech_in!M24/SER_summary!M$27)</f>
        <v>0</v>
      </c>
      <c r="N24" s="133">
        <f>IF(SER_hh_fech_in!N24=0,0,SER_hh_fech_in!N24/SER_summary!N$27)</f>
        <v>0</v>
      </c>
      <c r="O24" s="133">
        <f>IF(SER_hh_fech_in!O24=0,0,SER_hh_fech_in!O24/SER_summary!O$27)</f>
        <v>0</v>
      </c>
      <c r="P24" s="133">
        <f>IF(SER_hh_fech_in!P24=0,0,SER_hh_fech_in!P24/SER_summary!P$27)</f>
        <v>0</v>
      </c>
      <c r="Q24" s="133">
        <f>IF(SER_hh_fech_in!Q24=0,0,SER_hh_fech_in!Q24/SER_summary!Q$27)</f>
        <v>0</v>
      </c>
      <c r="R24" s="133">
        <f>IF(SER_hh_fech_in!R24=0,0,SER_hh_fech_in!R24/SER_summary!R$27)</f>
        <v>0</v>
      </c>
      <c r="S24" s="133">
        <f>IF(SER_hh_fech_in!S24=0,0,SER_hh_fech_in!S24/SER_summary!S$27)</f>
        <v>0</v>
      </c>
      <c r="T24" s="133">
        <f>IF(SER_hh_fech_in!T24=0,0,SER_hh_fech_in!T24/SER_summary!T$27)</f>
        <v>0</v>
      </c>
      <c r="U24" s="133">
        <f>IF(SER_hh_fech_in!U24=0,0,SER_hh_fech_in!U24/SER_summary!U$27)</f>
        <v>0</v>
      </c>
      <c r="V24" s="133">
        <f>IF(SER_hh_fech_in!V24=0,0,SER_hh_fech_in!V24/SER_summary!V$27)</f>
        <v>0</v>
      </c>
      <c r="W24" s="133">
        <f>IF(SER_hh_fech_in!W24=0,0,SER_hh_fech_in!W24/SER_summary!W$27)</f>
        <v>0</v>
      </c>
      <c r="DA24" s="157" t="s">
        <v>837</v>
      </c>
    </row>
    <row r="25" spans="1:105" ht="12" customHeight="1" x14ac:dyDescent="0.25">
      <c r="A25" s="132" t="s">
        <v>169</v>
      </c>
      <c r="B25" s="133"/>
      <c r="C25" s="133">
        <f>IF(SER_hh_fech_in!C25=0,0,SER_hh_fech_in!C25/SER_summary!C$27)</f>
        <v>0</v>
      </c>
      <c r="D25" s="133">
        <f>IF(SER_hh_fech_in!D25=0,0,SER_hh_fech_in!D25/SER_summary!D$27)</f>
        <v>0</v>
      </c>
      <c r="E25" s="133">
        <f>IF(SER_hh_fech_in!E25=0,0,SER_hh_fech_in!E25/SER_summary!E$27)</f>
        <v>11.549007180605853</v>
      </c>
      <c r="F25" s="133">
        <f>IF(SER_hh_fech_in!F25=0,0,SER_hh_fech_in!F25/SER_summary!F$27)</f>
        <v>9.3563048005223912</v>
      </c>
      <c r="G25" s="133">
        <f>IF(SER_hh_fech_in!G25=0,0,SER_hh_fech_in!G25/SER_summary!G$27)</f>
        <v>8.5029109574180861</v>
      </c>
      <c r="H25" s="133">
        <f>IF(SER_hh_fech_in!H25=0,0,SER_hh_fech_in!H25/SER_summary!H$27)</f>
        <v>8.6263238040277717</v>
      </c>
      <c r="I25" s="133">
        <f>IF(SER_hh_fech_in!I25=0,0,SER_hh_fech_in!I25/SER_summary!I$27)</f>
        <v>8.4746326492519302</v>
      </c>
      <c r="J25" s="133">
        <f>IF(SER_hh_fech_in!J25=0,0,SER_hh_fech_in!J25/SER_summary!J$27)</f>
        <v>8.4955700723348162</v>
      </c>
      <c r="K25" s="133">
        <f>IF(SER_hh_fech_in!K25=0,0,SER_hh_fech_in!K25/SER_summary!K$27)</f>
        <v>8.4383847395363336</v>
      </c>
      <c r="L25" s="133">
        <f>IF(SER_hh_fech_in!L25=0,0,SER_hh_fech_in!L25/SER_summary!L$27)</f>
        <v>8.3946035299294053</v>
      </c>
      <c r="M25" s="133">
        <f>IF(SER_hh_fech_in!M25=0,0,SER_hh_fech_in!M25/SER_summary!M$27)</f>
        <v>7.7599654701256817</v>
      </c>
      <c r="N25" s="133">
        <f>IF(SER_hh_fech_in!N25=0,0,SER_hh_fech_in!N25/SER_summary!N$27)</f>
        <v>0</v>
      </c>
      <c r="O25" s="133">
        <f>IF(SER_hh_fech_in!O25=0,0,SER_hh_fech_in!O25/SER_summary!O$27)</f>
        <v>0</v>
      </c>
      <c r="P25" s="133">
        <f>IF(SER_hh_fech_in!P25=0,0,SER_hh_fech_in!P25/SER_summary!P$27)</f>
        <v>0</v>
      </c>
      <c r="Q25" s="133">
        <f>IF(SER_hh_fech_in!Q25=0,0,SER_hh_fech_in!Q25/SER_summary!Q$27)</f>
        <v>0</v>
      </c>
      <c r="R25" s="133">
        <f>IF(SER_hh_fech_in!R25=0,0,SER_hh_fech_in!R25/SER_summary!R$27)</f>
        <v>0</v>
      </c>
      <c r="S25" s="133">
        <f>IF(SER_hh_fech_in!S25=0,0,SER_hh_fech_in!S25/SER_summary!S$27)</f>
        <v>7.6048303877474979</v>
      </c>
      <c r="T25" s="133">
        <f>IF(SER_hh_fech_in!T25=0,0,SER_hh_fech_in!T25/SER_summary!T$27)</f>
        <v>7.3791049966966398</v>
      </c>
      <c r="U25" s="133">
        <f>IF(SER_hh_fech_in!U25=0,0,SER_hh_fech_in!U25/SER_summary!U$27)</f>
        <v>7.3583008262040153</v>
      </c>
      <c r="V25" s="133">
        <f>IF(SER_hh_fech_in!V25=0,0,SER_hh_fech_in!V25/SER_summary!V$27)</f>
        <v>5.6197940813241738</v>
      </c>
      <c r="W25" s="133">
        <f>IF(SER_hh_fech_in!W25=0,0,SER_hh_fech_in!W25/SER_summary!W$27)</f>
        <v>6.7308426348854296</v>
      </c>
      <c r="DA25" s="157" t="s">
        <v>838</v>
      </c>
    </row>
    <row r="26" spans="1:105" ht="12" customHeight="1" x14ac:dyDescent="0.25">
      <c r="A26" s="132" t="s">
        <v>24</v>
      </c>
      <c r="B26" s="65"/>
      <c r="C26" s="65">
        <f>IF(SER_hh_fech_in!C26=0,0,SER_hh_fech_in!C26/SER_summary!C$27)</f>
        <v>9.5825490805003</v>
      </c>
      <c r="D26" s="65">
        <f>IF(SER_hh_fech_in!D26=0,0,SER_hh_fech_in!D26/SER_summary!D$27)</f>
        <v>5.2592428768609709</v>
      </c>
      <c r="E26" s="65">
        <f>IF(SER_hh_fech_in!E26=0,0,SER_hh_fech_in!E26/SER_summary!E$27)</f>
        <v>0</v>
      </c>
      <c r="F26" s="65">
        <f>IF(SER_hh_fech_in!F26=0,0,SER_hh_fech_in!F26/SER_summary!F$27)</f>
        <v>0</v>
      </c>
      <c r="G26" s="65">
        <f>IF(SER_hh_fech_in!G26=0,0,SER_hh_fech_in!G26/SER_summary!G$27)</f>
        <v>0</v>
      </c>
      <c r="H26" s="65">
        <f>IF(SER_hh_fech_in!H26=0,0,SER_hh_fech_in!H26/SER_summary!H$27)</f>
        <v>7.1629039546033235</v>
      </c>
      <c r="I26" s="65">
        <f>IF(SER_hh_fech_in!I26=0,0,SER_hh_fech_in!I26/SER_summary!I$27)</f>
        <v>6.9026600984138398</v>
      </c>
      <c r="J26" s="65">
        <f>IF(SER_hh_fech_in!J26=0,0,SER_hh_fech_in!J26/SER_summary!J$27)</f>
        <v>9.5186381076842981</v>
      </c>
      <c r="K26" s="65">
        <f>IF(SER_hh_fech_in!K26=0,0,SER_hh_fech_in!K26/SER_summary!K$27)</f>
        <v>4.6444398561955653</v>
      </c>
      <c r="L26" s="65">
        <f>IF(SER_hh_fech_in!L26=0,0,SER_hh_fech_in!L26/SER_summary!L$27)</f>
        <v>7.6283301273851905</v>
      </c>
      <c r="M26" s="65">
        <f>IF(SER_hh_fech_in!M26=0,0,SER_hh_fech_in!M26/SER_summary!M$27)</f>
        <v>4.112710439889228</v>
      </c>
      <c r="N26" s="65">
        <f>IF(SER_hh_fech_in!N26=0,0,SER_hh_fech_in!N26/SER_summary!N$27)</f>
        <v>7.4442721845580291</v>
      </c>
      <c r="O26" s="65">
        <f>IF(SER_hh_fech_in!O26=0,0,SER_hh_fech_in!O26/SER_summary!O$27)</f>
        <v>5.2163319190110675</v>
      </c>
      <c r="P26" s="65">
        <f>IF(SER_hh_fech_in!P26=0,0,SER_hh_fech_in!P26/SER_summary!P$27)</f>
        <v>8.7887764520001035</v>
      </c>
      <c r="Q26" s="65">
        <f>IF(SER_hh_fech_in!Q26=0,0,SER_hh_fech_in!Q26/SER_summary!Q$27)</f>
        <v>7.1425813612494409</v>
      </c>
      <c r="R26" s="65">
        <f>IF(SER_hh_fech_in!R26=0,0,SER_hh_fech_in!R26/SER_summary!R$27)</f>
        <v>7.4609323591952128</v>
      </c>
      <c r="S26" s="65">
        <f>IF(SER_hh_fech_in!S26=0,0,SER_hh_fech_in!S26/SER_summary!S$27)</f>
        <v>4.1228371411339744</v>
      </c>
      <c r="T26" s="65">
        <f>IF(SER_hh_fech_in!T26=0,0,SER_hh_fech_in!T26/SER_summary!T$27)</f>
        <v>3.3934791258236863</v>
      </c>
      <c r="U26" s="65">
        <f>IF(SER_hh_fech_in!U26=0,0,SER_hh_fech_in!U26/SER_summary!U$27)</f>
        <v>3.5442311838961649</v>
      </c>
      <c r="V26" s="65">
        <f>IF(SER_hh_fech_in!V26=0,0,SER_hh_fech_in!V26/SER_summary!V$27)</f>
        <v>0</v>
      </c>
      <c r="W26" s="65">
        <f>IF(SER_hh_fech_in!W26=0,0,SER_hh_fech_in!W26/SER_summary!W$27)</f>
        <v>3.8755856226731189</v>
      </c>
      <c r="DA26" s="109" t="s">
        <v>839</v>
      </c>
    </row>
    <row r="27" spans="1:105" ht="12" customHeight="1" x14ac:dyDescent="0.25">
      <c r="A27" s="145" t="s">
        <v>86</v>
      </c>
      <c r="B27" s="148"/>
      <c r="C27" s="146">
        <f>IF(SER_hh_fech_in!C27=0,0,SER_hh_fech_in!C27/SER_summary!C$27)</f>
        <v>0.11734014566060622</v>
      </c>
      <c r="D27" s="146">
        <f>IF(SER_hh_fech_in!D27=0,0,SER_hh_fech_in!D27/SER_summary!D$27)</f>
        <v>0.88666413085996476</v>
      </c>
      <c r="E27" s="146">
        <f>IF(SER_hh_fech_in!E27=0,0,SER_hh_fech_in!E27/SER_summary!E$27)</f>
        <v>0.84741131386689994</v>
      </c>
      <c r="F27" s="146">
        <f>IF(SER_hh_fech_in!F27=0,0,SER_hh_fech_in!F27/SER_summary!F$27)</f>
        <v>0.13722650228379912</v>
      </c>
      <c r="G27" s="146">
        <f>IF(SER_hh_fech_in!G27=0,0,SER_hh_fech_in!G27/SER_summary!G$27)</f>
        <v>0.24081847215921609</v>
      </c>
      <c r="H27" s="146">
        <f>IF(SER_hh_fech_in!H27=0,0,SER_hh_fech_in!H27/SER_summary!H$27)</f>
        <v>0.28761231748410465</v>
      </c>
      <c r="I27" s="146">
        <f>IF(SER_hh_fech_in!I27=0,0,SER_hh_fech_in!I27/SER_summary!I$27)</f>
        <v>0.56135060484731059</v>
      </c>
      <c r="J27" s="146">
        <f>IF(SER_hh_fech_in!J27=0,0,SER_hh_fech_in!J27/SER_summary!J$27)</f>
        <v>0.12682688741758477</v>
      </c>
      <c r="K27" s="146">
        <f>IF(SER_hh_fech_in!K27=0,0,SER_hh_fech_in!K27/SER_summary!K$27)</f>
        <v>1.8610135227645956</v>
      </c>
      <c r="L27" s="146">
        <f>IF(SER_hh_fech_in!L27=0,0,SER_hh_fech_in!L27/SER_summary!L$27)</f>
        <v>0.50374561299398657</v>
      </c>
      <c r="M27" s="146">
        <f>IF(SER_hh_fech_in!M27=0,0,SER_hh_fech_in!M27/SER_summary!M$27)</f>
        <v>1.9415274664978457</v>
      </c>
      <c r="N27" s="146">
        <f>IF(SER_hh_fech_in!N27=0,0,SER_hh_fech_in!N27/SER_summary!N$27)</f>
        <v>0.39271373687577732</v>
      </c>
      <c r="O27" s="146">
        <f>IF(SER_hh_fech_in!O27=0,0,SER_hh_fech_in!O27/SER_summary!O$27)</f>
        <v>0.78475938808285806</v>
      </c>
      <c r="P27" s="146">
        <f>IF(SER_hh_fech_in!P27=0,0,SER_hh_fech_in!P27/SER_summary!P$27)</f>
        <v>2.6876417387844523E-4</v>
      </c>
      <c r="Q27" s="146">
        <f>IF(SER_hh_fech_in!Q27=0,0,SER_hh_fech_in!Q27/SER_summary!Q$27)</f>
        <v>0.40062351911635163</v>
      </c>
      <c r="R27" s="146">
        <f>IF(SER_hh_fech_in!R27=0,0,SER_hh_fech_in!R27/SER_summary!R$27)</f>
        <v>0.28196932125417812</v>
      </c>
      <c r="S27" s="146">
        <f>IF(SER_hh_fech_in!S27=0,0,SER_hh_fech_in!S27/SER_summary!S$27)</f>
        <v>0.60018457860992247</v>
      </c>
      <c r="T27" s="146">
        <f>IF(SER_hh_fech_in!T27=0,0,SER_hh_fech_in!T27/SER_summary!T$27)</f>
        <v>0.65612939618148769</v>
      </c>
      <c r="U27" s="146">
        <f>IF(SER_hh_fech_in!U27=0,0,SER_hh_fech_in!U27/SER_summary!U$27)</f>
        <v>0.14807767602545957</v>
      </c>
      <c r="V27" s="146">
        <f>IF(SER_hh_fech_in!V27=0,0,SER_hh_fech_in!V27/SER_summary!V$27)</f>
        <v>0.82909192351298266</v>
      </c>
      <c r="W27" s="146">
        <f>IF(SER_hh_fech_in!W27=0,0,SER_hh_fech_in!W27/SER_summary!W$27)</f>
        <v>0.79689793458180491</v>
      </c>
      <c r="DA27" s="159" t="s">
        <v>840</v>
      </c>
    </row>
    <row r="28" spans="1:105" ht="12" customHeight="1" x14ac:dyDescent="0.25">
      <c r="A28" s="78" t="s">
        <v>85</v>
      </c>
      <c r="B28" s="68"/>
      <c r="C28" s="147">
        <f>IF(SER_hh_fech_in!C28=0,0,SER_hh_fech_in!C28/SER_summary!C$27)</f>
        <v>4.4837705047272181</v>
      </c>
      <c r="D28" s="147">
        <f>IF(SER_hh_fech_in!D28=0,0,SER_hh_fech_in!D28/SER_summary!D$27)</f>
        <v>4.3808847381564231</v>
      </c>
      <c r="E28" s="147">
        <f>IF(SER_hh_fech_in!E28=0,0,SER_hh_fech_in!E28/SER_summary!E$27)</f>
        <v>5.5615905645828025</v>
      </c>
      <c r="F28" s="147">
        <f>IF(SER_hh_fech_in!F28=0,0,SER_hh_fech_in!F28/SER_summary!F$27)</f>
        <v>4.3318445206085245</v>
      </c>
      <c r="G28" s="147">
        <f>IF(SER_hh_fech_in!G28=0,0,SER_hh_fech_in!G28/SER_summary!G$27)</f>
        <v>4.1006941531517551</v>
      </c>
      <c r="H28" s="147">
        <f>IF(SER_hh_fech_in!H28=0,0,SER_hh_fech_in!H28/SER_summary!H$27)</f>
        <v>4.3253217962407824</v>
      </c>
      <c r="I28" s="147">
        <f>IF(SER_hh_fech_in!I28=0,0,SER_hh_fech_in!I28/SER_summary!I$27)</f>
        <v>3.901963985828937</v>
      </c>
      <c r="J28" s="147">
        <f>IF(SER_hh_fech_in!J28=0,0,SER_hh_fech_in!J28/SER_summary!J$27)</f>
        <v>4.347238770312722</v>
      </c>
      <c r="K28" s="147">
        <f>IF(SER_hh_fech_in!K28=0,0,SER_hh_fech_in!K28/SER_summary!K$27)</f>
        <v>4.3425856956376192</v>
      </c>
      <c r="L28" s="147">
        <f>IF(SER_hh_fech_in!L28=0,0,SER_hh_fech_in!L28/SER_summary!L$27)</f>
        <v>4.3093725352026304</v>
      </c>
      <c r="M28" s="147">
        <f>IF(SER_hh_fech_in!M28=0,0,SER_hh_fech_in!M28/SER_summary!M$27)</f>
        <v>4.0745954162676998</v>
      </c>
      <c r="N28" s="147">
        <f>IF(SER_hh_fech_in!N28=0,0,SER_hh_fech_in!N28/SER_summary!N$27)</f>
        <v>4.1085410385762691</v>
      </c>
      <c r="O28" s="147">
        <f>IF(SER_hh_fech_in!O28=0,0,SER_hh_fech_in!O28/SER_summary!O$27)</f>
        <v>3.8851033925618963</v>
      </c>
      <c r="P28" s="147">
        <f>IF(SER_hh_fech_in!P28=0,0,SER_hh_fech_in!P28/SER_summary!P$27)</f>
        <v>4.5774588474404005</v>
      </c>
      <c r="Q28" s="147">
        <f>IF(SER_hh_fech_in!Q28=0,0,SER_hh_fech_in!Q28/SER_summary!Q$27)</f>
        <v>4.3802041541134837</v>
      </c>
      <c r="R28" s="147">
        <f>IF(SER_hh_fech_in!R28=0,0,SER_hh_fech_in!R28/SER_summary!R$27)</f>
        <v>4.2972998594860945</v>
      </c>
      <c r="S28" s="147">
        <f>IF(SER_hh_fech_in!S28=0,0,SER_hh_fech_in!S28/SER_summary!S$27)</f>
        <v>3.9335342322345674</v>
      </c>
      <c r="T28" s="147">
        <f>IF(SER_hh_fech_in!T28=0,0,SER_hh_fech_in!T28/SER_summary!T$27)</f>
        <v>4.4515236553724069</v>
      </c>
      <c r="U28" s="147">
        <f>IF(SER_hh_fech_in!U28=0,0,SER_hh_fech_in!U28/SER_summary!U$27)</f>
        <v>4.1565126978416682</v>
      </c>
      <c r="V28" s="147">
        <f>IF(SER_hh_fech_in!V28=0,0,SER_hh_fech_in!V28/SER_summary!V$27)</f>
        <v>3.8675622945316097</v>
      </c>
      <c r="W28" s="147">
        <f>IF(SER_hh_fech_in!W28=0,0,SER_hh_fech_in!W28/SER_summary!W$27)</f>
        <v>3.7080798085551958</v>
      </c>
      <c r="DA28" s="160"/>
    </row>
    <row r="29" spans="1:105" ht="12.95" customHeight="1" x14ac:dyDescent="0.25">
      <c r="A29" s="130" t="s">
        <v>34</v>
      </c>
      <c r="B29" s="131"/>
      <c r="C29" s="131">
        <f>IF(SER_hh_fech_in!C29=0,0,SER_hh_fech_in!C29/SER_summary!C$27)</f>
        <v>12.098526789412121</v>
      </c>
      <c r="D29" s="131">
        <f>IF(SER_hh_fech_in!D29=0,0,SER_hh_fech_in!D29/SER_summary!D$27)</f>
        <v>12.120649305496288</v>
      </c>
      <c r="E29" s="131">
        <f>IF(SER_hh_fech_in!E29=0,0,SER_hh_fech_in!E29/SER_summary!E$27)</f>
        <v>12.823540883657756</v>
      </c>
      <c r="F29" s="131">
        <f>IF(SER_hh_fech_in!F29=0,0,SER_hh_fech_in!F29/SER_summary!F$27)</f>
        <v>12.078884043975517</v>
      </c>
      <c r="G29" s="131">
        <f>IF(SER_hh_fech_in!G29=0,0,SER_hh_fech_in!G29/SER_summary!G$27)</f>
        <v>12.009282737947974</v>
      </c>
      <c r="H29" s="131">
        <f>IF(SER_hh_fech_in!H29=0,0,SER_hh_fech_in!H29/SER_summary!H$27)</f>
        <v>11.875885561374172</v>
      </c>
      <c r="I29" s="131">
        <f>IF(SER_hh_fech_in!I29=0,0,SER_hh_fech_in!I29/SER_summary!I$27)</f>
        <v>11.675456746983478</v>
      </c>
      <c r="J29" s="131">
        <f>IF(SER_hh_fech_in!J29=0,0,SER_hh_fech_in!J29/SER_summary!J$27)</f>
        <v>11.600239534597867</v>
      </c>
      <c r="K29" s="131">
        <f>IF(SER_hh_fech_in!K29=0,0,SER_hh_fech_in!K29/SER_summary!K$27)</f>
        <v>11.564013273999558</v>
      </c>
      <c r="L29" s="131">
        <f>IF(SER_hh_fech_in!L29=0,0,SER_hh_fech_in!L29/SER_summary!L$27)</f>
        <v>11.657764738471814</v>
      </c>
      <c r="M29" s="131">
        <f>IF(SER_hh_fech_in!M29=0,0,SER_hh_fech_in!M29/SER_summary!M$27)</f>
        <v>11.24084126698023</v>
      </c>
      <c r="N29" s="131">
        <f>IF(SER_hh_fech_in!N29=0,0,SER_hh_fech_in!N29/SER_summary!N$27)</f>
        <v>12.247884639780615</v>
      </c>
      <c r="O29" s="131">
        <f>IF(SER_hh_fech_in!O29=0,0,SER_hh_fech_in!O29/SER_summary!O$27)</f>
        <v>12.728194197196695</v>
      </c>
      <c r="P29" s="131">
        <f>IF(SER_hh_fech_in!P29=0,0,SER_hh_fech_in!P29/SER_summary!P$27)</f>
        <v>15.118901886723906</v>
      </c>
      <c r="Q29" s="131">
        <f>IF(SER_hh_fech_in!Q29=0,0,SER_hh_fech_in!Q29/SER_summary!Q$27)</f>
        <v>12.542556680086385</v>
      </c>
      <c r="R29" s="131">
        <f>IF(SER_hh_fech_in!R29=0,0,SER_hh_fech_in!R29/SER_summary!R$27)</f>
        <v>12.157307901164552</v>
      </c>
      <c r="S29" s="131">
        <f>IF(SER_hh_fech_in!S29=0,0,SER_hh_fech_in!S29/SER_summary!S$27)</f>
        <v>12.431045248112612</v>
      </c>
      <c r="T29" s="131">
        <f>IF(SER_hh_fech_in!T29=0,0,SER_hh_fech_in!T29/SER_summary!T$27)</f>
        <v>13.107592497356508</v>
      </c>
      <c r="U29" s="131">
        <f>IF(SER_hh_fech_in!U29=0,0,SER_hh_fech_in!U29/SER_summary!U$27)</f>
        <v>12.473614571534355</v>
      </c>
      <c r="V29" s="131">
        <f>IF(SER_hh_fech_in!V29=0,0,SER_hh_fech_in!V29/SER_summary!V$27)</f>
        <v>11.007593642712804</v>
      </c>
      <c r="W29" s="131">
        <f>IF(SER_hh_fech_in!W29=0,0,SER_hh_fech_in!W29/SER_summary!W$27)</f>
        <v>11.412494062020166</v>
      </c>
      <c r="DA29" s="156" t="s">
        <v>841</v>
      </c>
    </row>
    <row r="30" spans="1:105" s="2" customFormat="1" ht="12" customHeight="1" x14ac:dyDescent="0.25">
      <c r="A30" s="132" t="s">
        <v>52</v>
      </c>
      <c r="B30" s="133"/>
      <c r="C30" s="133">
        <f>IF(SER_hh_fech_in!C30=0,0,SER_hh_fech_in!C30/SER_summary!C$27)</f>
        <v>13.319246181985365</v>
      </c>
      <c r="D30" s="133">
        <f>IF(SER_hh_fech_in!D30=0,0,SER_hh_fech_in!D30/SER_summary!D$27)</f>
        <v>8.8871584691462395</v>
      </c>
      <c r="E30" s="133">
        <f>IF(SER_hh_fech_in!E30=0,0,SER_hh_fech_in!E30/SER_summary!E$27)</f>
        <v>15.144442615118544</v>
      </c>
      <c r="F30" s="133">
        <f>IF(SER_hh_fech_in!F30=0,0,SER_hh_fech_in!F30/SER_summary!F$27)</f>
        <v>11.9320710137196</v>
      </c>
      <c r="G30" s="133">
        <f>IF(SER_hh_fech_in!G30=0,0,SER_hh_fech_in!G30/SER_summary!G$27)</f>
        <v>17.980858280510894</v>
      </c>
      <c r="H30" s="133">
        <f>IF(SER_hh_fech_in!H30=0,0,SER_hh_fech_in!H30/SER_summary!H$27)</f>
        <v>12.558432092077824</v>
      </c>
      <c r="I30" s="133">
        <f>IF(SER_hh_fech_in!I30=0,0,SER_hh_fech_in!I30/SER_summary!I$27)</f>
        <v>11.90108077739462</v>
      </c>
      <c r="J30" s="133">
        <f>IF(SER_hh_fech_in!J30=0,0,SER_hh_fech_in!J30/SER_summary!J$27)</f>
        <v>14.205839532611597</v>
      </c>
      <c r="K30" s="133">
        <f>IF(SER_hh_fech_in!K30=0,0,SER_hh_fech_in!K30/SER_summary!K$27)</f>
        <v>13.254798130919658</v>
      </c>
      <c r="L30" s="133">
        <f>IF(SER_hh_fech_in!L30=0,0,SER_hh_fech_in!L30/SER_summary!L$27)</f>
        <v>11.661293453773848</v>
      </c>
      <c r="M30" s="133">
        <f>IF(SER_hh_fech_in!M30=0,0,SER_hh_fech_in!M30/SER_summary!M$27)</f>
        <v>11.595015770934726</v>
      </c>
      <c r="N30" s="133">
        <f>IF(SER_hh_fech_in!N30=0,0,SER_hh_fech_in!N30/SER_summary!N$27)</f>
        <v>12.512026838427499</v>
      </c>
      <c r="O30" s="133">
        <f>IF(SER_hh_fech_in!O30=0,0,SER_hh_fech_in!O30/SER_summary!O$27)</f>
        <v>16.17409373865625</v>
      </c>
      <c r="P30" s="133">
        <f>IF(SER_hh_fech_in!P30=0,0,SER_hh_fech_in!P30/SER_summary!P$27)</f>
        <v>13.766936189386033</v>
      </c>
      <c r="Q30" s="133">
        <f>IF(SER_hh_fech_in!Q30=0,0,SER_hh_fech_in!Q30/SER_summary!Q$27)</f>
        <v>11.900250714644258</v>
      </c>
      <c r="R30" s="133">
        <f>IF(SER_hh_fech_in!R30=0,0,SER_hh_fech_in!R30/SER_summary!R$27)</f>
        <v>17.104805497342998</v>
      </c>
      <c r="S30" s="133">
        <f>IF(SER_hh_fech_in!S30=0,0,SER_hh_fech_in!S30/SER_summary!S$27)</f>
        <v>0</v>
      </c>
      <c r="T30" s="133">
        <f>IF(SER_hh_fech_in!T30=0,0,SER_hh_fech_in!T30/SER_summary!T$27)</f>
        <v>0</v>
      </c>
      <c r="U30" s="133">
        <f>IF(SER_hh_fech_in!U30=0,0,SER_hh_fech_in!U30/SER_summary!U$27)</f>
        <v>0</v>
      </c>
      <c r="V30" s="133">
        <f>IF(SER_hh_fech_in!V30=0,0,SER_hh_fech_in!V30/SER_summary!V$27)</f>
        <v>13.397563500994963</v>
      </c>
      <c r="W30" s="133">
        <f>IF(SER_hh_fech_in!W30=0,0,SER_hh_fech_in!W30/SER_summary!W$27)</f>
        <v>11.899570702786381</v>
      </c>
      <c r="DA30" s="157" t="s">
        <v>842</v>
      </c>
    </row>
    <row r="31" spans="1:105" ht="12" customHeight="1" x14ac:dyDescent="0.25">
      <c r="A31" s="132" t="s">
        <v>153</v>
      </c>
      <c r="B31" s="133"/>
      <c r="C31" s="133">
        <f>IF(SER_hh_fech_in!C31=0,0,SER_hh_fech_in!C31/SER_summary!C$27)</f>
        <v>12.893451223967149</v>
      </c>
      <c r="D31" s="133">
        <f>IF(SER_hh_fech_in!D31=0,0,SER_hh_fech_in!D31/SER_summary!D$27)</f>
        <v>13.425423072573754</v>
      </c>
      <c r="E31" s="133">
        <f>IF(SER_hh_fech_in!E31=0,0,SER_hh_fech_in!E31/SER_summary!E$27)</f>
        <v>13.291364340186547</v>
      </c>
      <c r="F31" s="133">
        <f>IF(SER_hh_fech_in!F31=0,0,SER_hh_fech_in!F31/SER_summary!F$27)</f>
        <v>13.463625367826781</v>
      </c>
      <c r="G31" s="133">
        <f>IF(SER_hh_fech_in!G31=0,0,SER_hh_fech_in!G31/SER_summary!G$27)</f>
        <v>13.035967656526465</v>
      </c>
      <c r="H31" s="133">
        <f>IF(SER_hh_fech_in!H31=0,0,SER_hh_fech_in!H31/SER_summary!H$27)</f>
        <v>13.29873241112432</v>
      </c>
      <c r="I31" s="133">
        <f>IF(SER_hh_fech_in!I31=0,0,SER_hh_fech_in!I31/SER_summary!I$27)</f>
        <v>13.035933434333694</v>
      </c>
      <c r="J31" s="133">
        <f>IF(SER_hh_fech_in!J31=0,0,SER_hh_fech_in!J31/SER_summary!J$27)</f>
        <v>13.222024015365999</v>
      </c>
      <c r="K31" s="133">
        <f>IF(SER_hh_fech_in!K31=0,0,SER_hh_fech_in!K31/SER_summary!K$27)</f>
        <v>13.431605317680269</v>
      </c>
      <c r="L31" s="133">
        <f>IF(SER_hh_fech_in!L31=0,0,SER_hh_fech_in!L31/SER_summary!L$27)</f>
        <v>13.291959553994285</v>
      </c>
      <c r="M31" s="133">
        <f>IF(SER_hh_fech_in!M31=0,0,SER_hh_fech_in!M31/SER_summary!M$27)</f>
        <v>13.152244691102904</v>
      </c>
      <c r="N31" s="133">
        <f>IF(SER_hh_fech_in!N31=0,0,SER_hh_fech_in!N31/SER_summary!N$27)</f>
        <v>12.902816609766347</v>
      </c>
      <c r="O31" s="133">
        <f>IF(SER_hh_fech_in!O31=0,0,SER_hh_fech_in!O31/SER_summary!O$27)</f>
        <v>12.512757556579267</v>
      </c>
      <c r="P31" s="133">
        <f>IF(SER_hh_fech_in!P31=0,0,SER_hh_fech_in!P31/SER_summary!P$27)</f>
        <v>15.232479612372439</v>
      </c>
      <c r="Q31" s="133">
        <f>IF(SER_hh_fech_in!Q31=0,0,SER_hh_fech_in!Q31/SER_summary!Q$27)</f>
        <v>13.77783128186644</v>
      </c>
      <c r="R31" s="133">
        <f>IF(SER_hh_fech_in!R31=0,0,SER_hh_fech_in!R31/SER_summary!R$27)</f>
        <v>12.839826363513771</v>
      </c>
      <c r="S31" s="133">
        <f>IF(SER_hh_fech_in!S31=0,0,SER_hh_fech_in!S31/SER_summary!S$27)</f>
        <v>13.078732318068187</v>
      </c>
      <c r="T31" s="133">
        <f>IF(SER_hh_fech_in!T31=0,0,SER_hh_fech_in!T31/SER_summary!T$27)</f>
        <v>13.766046933890243</v>
      </c>
      <c r="U31" s="133">
        <f>IF(SER_hh_fech_in!U31=0,0,SER_hh_fech_in!U31/SER_summary!U$27)</f>
        <v>14.29459494497182</v>
      </c>
      <c r="V31" s="133">
        <f>IF(SER_hh_fech_in!V31=0,0,SER_hh_fech_in!V31/SER_summary!V$27)</f>
        <v>11.685066729257409</v>
      </c>
      <c r="W31" s="133">
        <f>IF(SER_hh_fech_in!W31=0,0,SER_hh_fech_in!W31/SER_summary!W$27)</f>
        <v>11.593729612309133</v>
      </c>
      <c r="DA31" s="157" t="s">
        <v>843</v>
      </c>
    </row>
    <row r="32" spans="1:105" ht="12" customHeight="1" x14ac:dyDescent="0.25">
      <c r="A32" s="132" t="s">
        <v>128</v>
      </c>
      <c r="B32" s="133"/>
      <c r="C32" s="133">
        <f>IF(SER_hh_fech_in!C32=0,0,SER_hh_fech_in!C32/SER_summary!C$27)</f>
        <v>0</v>
      </c>
      <c r="D32" s="133">
        <f>IF(SER_hh_fech_in!D32=0,0,SER_hh_fech_in!D32/SER_summary!D$27)</f>
        <v>0</v>
      </c>
      <c r="E32" s="133">
        <f>IF(SER_hh_fech_in!E32=0,0,SER_hh_fech_in!E32/SER_summary!E$27)</f>
        <v>19.530551041164774</v>
      </c>
      <c r="F32" s="133">
        <f>IF(SER_hh_fech_in!F32=0,0,SER_hh_fech_in!F32/SER_summary!F$27)</f>
        <v>14.836408165206125</v>
      </c>
      <c r="G32" s="133">
        <f>IF(SER_hh_fech_in!G32=0,0,SER_hh_fech_in!G32/SER_summary!G$27)</f>
        <v>14.40325179434241</v>
      </c>
      <c r="H32" s="133">
        <f>IF(SER_hh_fech_in!H32=0,0,SER_hh_fech_in!H32/SER_summary!H$27)</f>
        <v>14.036625384523356</v>
      </c>
      <c r="I32" s="133">
        <f>IF(SER_hh_fech_in!I32=0,0,SER_hh_fech_in!I32/SER_summary!I$27)</f>
        <v>13.585747216898294</v>
      </c>
      <c r="J32" s="133">
        <f>IF(SER_hh_fech_in!J32=0,0,SER_hh_fech_in!J32/SER_summary!J$27)</f>
        <v>12.939663535178383</v>
      </c>
      <c r="K32" s="133">
        <f>IF(SER_hh_fech_in!K32=0,0,SER_hh_fech_in!K32/SER_summary!K$27)</f>
        <v>14.432670124561598</v>
      </c>
      <c r="L32" s="133">
        <f>IF(SER_hh_fech_in!L32=0,0,SER_hh_fech_in!L32/SER_summary!L$27)</f>
        <v>14.5741602443758</v>
      </c>
      <c r="M32" s="133">
        <f>IF(SER_hh_fech_in!M32=0,0,SER_hh_fech_in!M32/SER_summary!M$27)</f>
        <v>13.903296564343842</v>
      </c>
      <c r="N32" s="133">
        <f>IF(SER_hh_fech_in!N32=0,0,SER_hh_fech_in!N32/SER_summary!N$27)</f>
        <v>14.5112776465543</v>
      </c>
      <c r="O32" s="133">
        <f>IF(SER_hh_fech_in!O32=0,0,SER_hh_fech_in!O32/SER_summary!O$27)</f>
        <v>14.548847705593094</v>
      </c>
      <c r="P32" s="133">
        <f>IF(SER_hh_fech_in!P32=0,0,SER_hh_fech_in!P32/SER_summary!P$27)</f>
        <v>14.568205064286436</v>
      </c>
      <c r="Q32" s="133">
        <f>IF(SER_hh_fech_in!Q32=0,0,SER_hh_fech_in!Q32/SER_summary!Q$27)</f>
        <v>14.783661397181792</v>
      </c>
      <c r="R32" s="133">
        <f>IF(SER_hh_fech_in!R32=0,0,SER_hh_fech_in!R32/SER_summary!R$27)</f>
        <v>14.008085653611843</v>
      </c>
      <c r="S32" s="133">
        <f>IF(SER_hh_fech_in!S32=0,0,SER_hh_fech_in!S32/SER_summary!S$27)</f>
        <v>14.375952357960156</v>
      </c>
      <c r="T32" s="133">
        <f>IF(SER_hh_fech_in!T32=0,0,SER_hh_fech_in!T32/SER_summary!T$27)</f>
        <v>14.875930955609595</v>
      </c>
      <c r="U32" s="133">
        <f>IF(SER_hh_fech_in!U32=0,0,SER_hh_fech_in!U32/SER_summary!U$27)</f>
        <v>14.77729969290643</v>
      </c>
      <c r="V32" s="133">
        <f>IF(SER_hh_fech_in!V32=0,0,SER_hh_fech_in!V32/SER_summary!V$27)</f>
        <v>0</v>
      </c>
      <c r="W32" s="133">
        <f>IF(SER_hh_fech_in!W32=0,0,SER_hh_fech_in!W32/SER_summary!W$27)</f>
        <v>13.485989727074463</v>
      </c>
      <c r="DA32" s="157" t="s">
        <v>844</v>
      </c>
    </row>
    <row r="33" spans="1:105" ht="12" customHeight="1" x14ac:dyDescent="0.25">
      <c r="A33" s="62" t="s">
        <v>24</v>
      </c>
      <c r="B33" s="68"/>
      <c r="C33" s="68">
        <f>IF(SER_hh_fech_in!C33=0,0,SER_hh_fech_in!C33/SER_summary!C$27)</f>
        <v>10.232186987891485</v>
      </c>
      <c r="D33" s="68">
        <f>IF(SER_hh_fech_in!D33=0,0,SER_hh_fech_in!D33/SER_summary!D$27)</f>
        <v>10.145250299508794</v>
      </c>
      <c r="E33" s="68">
        <f>IF(SER_hh_fech_in!E33=0,0,SER_hh_fech_in!E33/SER_summary!E$27)</f>
        <v>9.6391978628998274</v>
      </c>
      <c r="F33" s="68">
        <f>IF(SER_hh_fech_in!F33=0,0,SER_hh_fech_in!F33/SER_summary!F$27)</f>
        <v>9.8788492571104296</v>
      </c>
      <c r="G33" s="68">
        <f>IF(SER_hh_fech_in!G33=0,0,SER_hh_fech_in!G33/SER_summary!G$27)</f>
        <v>9.5590316412972651</v>
      </c>
      <c r="H33" s="68">
        <f>IF(SER_hh_fech_in!H33=0,0,SER_hh_fech_in!H33/SER_summary!H$27)</f>
        <v>9.9198820650836499</v>
      </c>
      <c r="I33" s="68">
        <f>IF(SER_hh_fech_in!I33=0,0,SER_hh_fech_in!I33/SER_summary!I$27)</f>
        <v>10.232808785206879</v>
      </c>
      <c r="J33" s="68">
        <f>IF(SER_hh_fech_in!J33=0,0,SER_hh_fech_in!J33/SER_summary!J$27)</f>
        <v>9.8531441975920515</v>
      </c>
      <c r="K33" s="68">
        <f>IF(SER_hh_fech_in!K33=0,0,SER_hh_fech_in!K33/SER_summary!K$27)</f>
        <v>10.082073375553463</v>
      </c>
      <c r="L33" s="68">
        <f>IF(SER_hh_fech_in!L33=0,0,SER_hh_fech_in!L33/SER_summary!L$27)</f>
        <v>10.386950810531308</v>
      </c>
      <c r="M33" s="68">
        <f>IF(SER_hh_fech_in!M33=0,0,SER_hh_fech_in!M33/SER_summary!M$27)</f>
        <v>10.558030186144521</v>
      </c>
      <c r="N33" s="68">
        <f>IF(SER_hh_fech_in!N33=0,0,SER_hh_fech_in!N33/SER_summary!N$27)</f>
        <v>10.609748155295252</v>
      </c>
      <c r="O33" s="68">
        <f>IF(SER_hh_fech_in!O33=0,0,SER_hh_fech_in!O33/SER_summary!O$27)</f>
        <v>11.000784753422829</v>
      </c>
      <c r="P33" s="68">
        <f>IF(SER_hh_fech_in!P33=0,0,SER_hh_fech_in!P33/SER_summary!P$27)</f>
        <v>0</v>
      </c>
      <c r="Q33" s="68">
        <f>IF(SER_hh_fech_in!Q33=0,0,SER_hh_fech_in!Q33/SER_summary!Q$27)</f>
        <v>9.9836734618804019</v>
      </c>
      <c r="R33" s="68">
        <f>IF(SER_hh_fech_in!R33=0,0,SER_hh_fech_in!R33/SER_summary!R$27)</f>
        <v>10.323551713732911</v>
      </c>
      <c r="S33" s="68">
        <f>IF(SER_hh_fech_in!S33=0,0,SER_hh_fech_in!S33/SER_summary!S$27)</f>
        <v>10.875020883924472</v>
      </c>
      <c r="T33" s="68">
        <f>IF(SER_hh_fech_in!T33=0,0,SER_hh_fech_in!T33/SER_summary!T$27)</f>
        <v>9.2108949075710527</v>
      </c>
      <c r="U33" s="68">
        <f>IF(SER_hh_fech_in!U33=0,0,SER_hh_fech_in!U33/SER_summary!U$27)</f>
        <v>7.8040575732091293</v>
      </c>
      <c r="V33" s="68">
        <f>IF(SER_hh_fech_in!V33=0,0,SER_hh_fech_in!V33/SER_summary!V$27)</f>
        <v>10.03226292580139</v>
      </c>
      <c r="W33" s="68">
        <f>IF(SER_hh_fech_in!W33=0,0,SER_hh_fech_in!W33/SER_summary!W$27)</f>
        <v>11.174941806806729</v>
      </c>
      <c r="DA33" s="111" t="s">
        <v>845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tabColor theme="6" tint="0.79998168889431442"/>
    <pageSetUpPr fitToPage="1"/>
  </sheetPr>
  <dimension ref="A1:DA33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2" customHeight="1" x14ac:dyDescent="0.25"/>
  <cols>
    <col min="1" max="1" width="40.7109375" style="1" customWidth="1"/>
    <col min="2" max="23" width="10.7109375" style="1" customWidth="1"/>
    <col min="24" max="103" width="9.140625" style="1" hidden="1" customWidth="1"/>
    <col min="104" max="104" width="2.7109375" style="1" customWidth="1"/>
    <col min="105" max="105" width="10.7109375" style="118" customWidth="1"/>
    <col min="106" max="16384" width="9.140625" style="1"/>
  </cols>
  <sheetData>
    <row r="1" spans="1:105" ht="25.5" customHeight="1" x14ac:dyDescent="0.25">
      <c r="A1" s="28" t="s">
        <v>846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156</v>
      </c>
    </row>
    <row r="2" spans="1:105" s="2" customFormat="1" ht="12" customHeight="1" x14ac:dyDescent="0.25">
      <c r="DA2" s="7"/>
    </row>
    <row r="3" spans="1:105" ht="12.95" customHeight="1" x14ac:dyDescent="0.25">
      <c r="A3" s="124" t="s">
        <v>91</v>
      </c>
      <c r="B3" s="126"/>
      <c r="C3" s="126">
        <f>IF(SER_hh_tesh_in!C3=0,0,SER_hh_tesh_in!C3/SER_summary!C$27)</f>
        <v>77.683076323424473</v>
      </c>
      <c r="D3" s="126">
        <f>IF(SER_hh_tesh_in!D3=0,0,SER_hh_tesh_in!D3/SER_summary!D$27)</f>
        <v>78.973101424580648</v>
      </c>
      <c r="E3" s="126">
        <f>IF(SER_hh_tesh_in!E3=0,0,SER_hh_tesh_in!E3/SER_summary!E$27)</f>
        <v>112.68037728588737</v>
      </c>
      <c r="F3" s="126">
        <f>IF(SER_hh_tesh_in!F3=0,0,SER_hh_tesh_in!F3/SER_summary!F$27)</f>
        <v>93.24548848959634</v>
      </c>
      <c r="G3" s="126">
        <f>IF(SER_hh_tesh_in!G3=0,0,SER_hh_tesh_in!G3/SER_summary!G$27)</f>
        <v>83.296340358337375</v>
      </c>
      <c r="H3" s="126">
        <f>IF(SER_hh_tesh_in!H3=0,0,SER_hh_tesh_in!H3/SER_summary!H$27)</f>
        <v>87.26770027772622</v>
      </c>
      <c r="I3" s="126">
        <f>IF(SER_hh_tesh_in!I3=0,0,SER_hh_tesh_in!I3/SER_summary!I$27)</f>
        <v>75.944493906836271</v>
      </c>
      <c r="J3" s="126">
        <f>IF(SER_hh_tesh_in!J3=0,0,SER_hh_tesh_in!J3/SER_summary!J$27)</f>
        <v>81.374125635857709</v>
      </c>
      <c r="K3" s="126">
        <f>IF(SER_hh_tesh_in!K3=0,0,SER_hh_tesh_in!K3/SER_summary!K$27)</f>
        <v>77.764428940923466</v>
      </c>
      <c r="L3" s="126">
        <f>IF(SER_hh_tesh_in!L3=0,0,SER_hh_tesh_in!L3/SER_summary!L$27)</f>
        <v>82.440883868901324</v>
      </c>
      <c r="M3" s="126">
        <f>IF(SER_hh_tesh_in!M3=0,0,SER_hh_tesh_in!M3/SER_summary!M$27)</f>
        <v>71.9227519169186</v>
      </c>
      <c r="N3" s="126">
        <f>IF(SER_hh_tesh_in!N3=0,0,SER_hh_tesh_in!N3/SER_summary!N$27)</f>
        <v>72.130333797978508</v>
      </c>
      <c r="O3" s="126">
        <f>IF(SER_hh_tesh_in!O3=0,0,SER_hh_tesh_in!O3/SER_summary!O$27)</f>
        <v>76.536906873274077</v>
      </c>
      <c r="P3" s="126">
        <f>IF(SER_hh_tesh_in!P3=0,0,SER_hh_tesh_in!P3/SER_summary!P$27)</f>
        <v>68.281428436300317</v>
      </c>
      <c r="Q3" s="126">
        <f>IF(SER_hh_tesh_in!Q3=0,0,SER_hh_tesh_in!Q3/SER_summary!Q$27)</f>
        <v>71.74291850658939</v>
      </c>
      <c r="R3" s="126">
        <f>IF(SER_hh_tesh_in!R3=0,0,SER_hh_tesh_in!R3/SER_summary!R$27)</f>
        <v>65.307894927958799</v>
      </c>
      <c r="S3" s="126">
        <f>IF(SER_hh_tesh_in!S3=0,0,SER_hh_tesh_in!S3/SER_summary!S$27)</f>
        <v>60.753704181089027</v>
      </c>
      <c r="T3" s="126">
        <f>IF(SER_hh_tesh_in!T3=0,0,SER_hh_tesh_in!T3/SER_summary!T$27)</f>
        <v>63.75782635642075</v>
      </c>
      <c r="U3" s="126">
        <f>IF(SER_hh_tesh_in!U3=0,0,SER_hh_tesh_in!U3/SER_summary!U$27)</f>
        <v>57.940337860445453</v>
      </c>
      <c r="V3" s="126">
        <f>IF(SER_hh_tesh_in!V3=0,0,SER_hh_tesh_in!V3/SER_summary!V$27)</f>
        <v>52.004302401387626</v>
      </c>
      <c r="W3" s="126">
        <f>IF(SER_hh_tesh_in!W3=0,0,SER_hh_tesh_in!W3/SER_summary!W$27)</f>
        <v>50.308300077577996</v>
      </c>
      <c r="DA3" s="155" t="s">
        <v>847</v>
      </c>
    </row>
    <row r="4" spans="1:105" ht="12.95" customHeight="1" x14ac:dyDescent="0.25">
      <c r="A4" s="130" t="s">
        <v>32</v>
      </c>
      <c r="B4" s="131"/>
      <c r="C4" s="131">
        <f>IF(SER_hh_tesh_in!C4=0,0,SER_hh_tesh_in!C4/SER_summary!C$27)</f>
        <v>36.634788741019975</v>
      </c>
      <c r="D4" s="131">
        <f>IF(SER_hh_tesh_in!D4=0,0,SER_hh_tesh_in!D4/SER_summary!D$27)</f>
        <v>35.694606007701942</v>
      </c>
      <c r="E4" s="131">
        <f>IF(SER_hh_tesh_in!E4=0,0,SER_hh_tesh_in!E4/SER_summary!E$27)</f>
        <v>61.048824297257156</v>
      </c>
      <c r="F4" s="131">
        <f>IF(SER_hh_tesh_in!F4=0,0,SER_hh_tesh_in!F4/SER_summary!F$27)</f>
        <v>50.287244869922056</v>
      </c>
      <c r="G4" s="131">
        <f>IF(SER_hh_tesh_in!G4=0,0,SER_hh_tesh_in!G4/SER_summary!G$27)</f>
        <v>40.409347522799393</v>
      </c>
      <c r="H4" s="131">
        <f>IF(SER_hh_tesh_in!H4=0,0,SER_hh_tesh_in!H4/SER_summary!H$27)</f>
        <v>45.785154674958591</v>
      </c>
      <c r="I4" s="131">
        <f>IF(SER_hh_tesh_in!I4=0,0,SER_hh_tesh_in!I4/SER_summary!I$27)</f>
        <v>33.251263021942052</v>
      </c>
      <c r="J4" s="131">
        <f>IF(SER_hh_tesh_in!J4=0,0,SER_hh_tesh_in!J4/SER_summary!J$27)</f>
        <v>38.838721310319713</v>
      </c>
      <c r="K4" s="131">
        <f>IF(SER_hh_tesh_in!K4=0,0,SER_hh_tesh_in!K4/SER_summary!K$27)</f>
        <v>35.609958414832136</v>
      </c>
      <c r="L4" s="131">
        <f>IF(SER_hh_tesh_in!L4=0,0,SER_hh_tesh_in!L4/SER_summary!L$27)</f>
        <v>38.464857619063835</v>
      </c>
      <c r="M4" s="131">
        <f>IF(SER_hh_tesh_in!M4=0,0,SER_hh_tesh_in!M4/SER_summary!M$27)</f>
        <v>30.692065125872951</v>
      </c>
      <c r="N4" s="131">
        <f>IF(SER_hh_tesh_in!N4=0,0,SER_hh_tesh_in!N4/SER_summary!N$27)</f>
        <v>31.17056263602905</v>
      </c>
      <c r="O4" s="131">
        <f>IF(SER_hh_tesh_in!O4=0,0,SER_hh_tesh_in!O4/SER_summary!O$27)</f>
        <v>34.836676182756889</v>
      </c>
      <c r="P4" s="131">
        <f>IF(SER_hh_tesh_in!P4=0,0,SER_hh_tesh_in!P4/SER_summary!P$27)</f>
        <v>27.215067393970088</v>
      </c>
      <c r="Q4" s="131">
        <f>IF(SER_hh_tesh_in!Q4=0,0,SER_hh_tesh_in!Q4/SER_summary!Q$27)</f>
        <v>29.161832827696177</v>
      </c>
      <c r="R4" s="131">
        <f>IF(SER_hh_tesh_in!R4=0,0,SER_hh_tesh_in!R4/SER_summary!R$27)</f>
        <v>26.156959026302204</v>
      </c>
      <c r="S4" s="131">
        <f>IF(SER_hh_tesh_in!S4=0,0,SER_hh_tesh_in!S4/SER_summary!S$27)</f>
        <v>22.653420550703572</v>
      </c>
      <c r="T4" s="131">
        <f>IF(SER_hh_tesh_in!T4=0,0,SER_hh_tesh_in!T4/SER_summary!T$27)</f>
        <v>20.302627409465117</v>
      </c>
      <c r="U4" s="131">
        <f>IF(SER_hh_tesh_in!U4=0,0,SER_hh_tesh_in!U4/SER_summary!U$27)</f>
        <v>17.292597158055855</v>
      </c>
      <c r="V4" s="131">
        <f>IF(SER_hh_tesh_in!V4=0,0,SER_hh_tesh_in!V4/SER_summary!V$27)</f>
        <v>15.894484840834135</v>
      </c>
      <c r="W4" s="131">
        <f>IF(SER_hh_tesh_in!W4=0,0,SER_hh_tesh_in!W4/SER_summary!W$27)</f>
        <v>16.51498948472933</v>
      </c>
      <c r="DA4" s="156" t="s">
        <v>848</v>
      </c>
    </row>
    <row r="5" spans="1:105" ht="12" customHeight="1" x14ac:dyDescent="0.25">
      <c r="A5" s="132" t="s">
        <v>29</v>
      </c>
      <c r="B5" s="133"/>
      <c r="C5" s="133">
        <f>IF(SER_hh_tesh_in!C5=0,0,SER_hh_tesh_in!C5/SER_summary!C$27)</f>
        <v>39.591179092143541</v>
      </c>
      <c r="D5" s="133">
        <f>IF(SER_hh_tesh_in!D5=0,0,SER_hh_tesh_in!D5/SER_summary!D$27)</f>
        <v>0</v>
      </c>
      <c r="E5" s="133">
        <f>IF(SER_hh_tesh_in!E5=0,0,SER_hh_tesh_in!E5/SER_summary!E$27)</f>
        <v>0</v>
      </c>
      <c r="F5" s="133">
        <f>IF(SER_hh_tesh_in!F5=0,0,SER_hh_tesh_in!F5/SER_summary!F$27)</f>
        <v>0</v>
      </c>
      <c r="G5" s="133">
        <f>IF(SER_hh_tesh_in!G5=0,0,SER_hh_tesh_in!G5/SER_summary!G$27)</f>
        <v>0</v>
      </c>
      <c r="H5" s="133">
        <f>IF(SER_hh_tesh_in!H5=0,0,SER_hh_tesh_in!H5/SER_summary!H$27)</f>
        <v>0</v>
      </c>
      <c r="I5" s="133">
        <f>IF(SER_hh_tesh_in!I5=0,0,SER_hh_tesh_in!I5/SER_summary!I$27)</f>
        <v>47.460396314695778</v>
      </c>
      <c r="J5" s="133">
        <f>IF(SER_hh_tesh_in!J5=0,0,SER_hh_tesh_in!J5/SER_summary!J$27)</f>
        <v>0</v>
      </c>
      <c r="K5" s="133">
        <f>IF(SER_hh_tesh_in!K5=0,0,SER_hh_tesh_in!K5/SER_summary!K$27)</f>
        <v>0</v>
      </c>
      <c r="L5" s="133">
        <f>IF(SER_hh_tesh_in!L5=0,0,SER_hh_tesh_in!L5/SER_summary!L$27)</f>
        <v>0</v>
      </c>
      <c r="M5" s="133">
        <f>IF(SER_hh_tesh_in!M5=0,0,SER_hh_tesh_in!M5/SER_summary!M$27)</f>
        <v>32.760957311785866</v>
      </c>
      <c r="N5" s="133">
        <f>IF(SER_hh_tesh_in!N5=0,0,SER_hh_tesh_in!N5/SER_summary!N$27)</f>
        <v>38.95761903462234</v>
      </c>
      <c r="O5" s="133">
        <f>IF(SER_hh_tesh_in!O5=0,0,SER_hh_tesh_in!O5/SER_summary!O$27)</f>
        <v>18.43188922057411</v>
      </c>
      <c r="P5" s="133">
        <f>IF(SER_hh_tesh_in!P5=0,0,SER_hh_tesh_in!P5/SER_summary!P$27)</f>
        <v>0</v>
      </c>
      <c r="Q5" s="133">
        <f>IF(SER_hh_tesh_in!Q5=0,0,SER_hh_tesh_in!Q5/SER_summary!Q$27)</f>
        <v>54.053819309794733</v>
      </c>
      <c r="R5" s="133">
        <f>IF(SER_hh_tesh_in!R5=0,0,SER_hh_tesh_in!R5/SER_summary!R$27)</f>
        <v>0</v>
      </c>
      <c r="S5" s="133">
        <f>IF(SER_hh_tesh_in!S5=0,0,SER_hh_tesh_in!S5/SER_summary!S$27)</f>
        <v>0</v>
      </c>
      <c r="T5" s="133">
        <f>IF(SER_hh_tesh_in!T5=0,0,SER_hh_tesh_in!T5/SER_summary!T$27)</f>
        <v>0</v>
      </c>
      <c r="U5" s="133">
        <f>IF(SER_hh_tesh_in!U5=0,0,SER_hh_tesh_in!U5/SER_summary!U$27)</f>
        <v>0</v>
      </c>
      <c r="V5" s="133">
        <f>IF(SER_hh_tesh_in!V5=0,0,SER_hh_tesh_in!V5/SER_summary!V$27)</f>
        <v>0</v>
      </c>
      <c r="W5" s="133">
        <f>IF(SER_hh_tesh_in!W5=0,0,SER_hh_tesh_in!W5/SER_summary!W$27)</f>
        <v>0</v>
      </c>
      <c r="DA5" s="157" t="s">
        <v>849</v>
      </c>
    </row>
    <row r="6" spans="1:105" ht="12" customHeight="1" x14ac:dyDescent="0.25">
      <c r="A6" s="132" t="s">
        <v>52</v>
      </c>
      <c r="B6" s="133"/>
      <c r="C6" s="133">
        <f>IF(SER_hh_tesh_in!C6=0,0,SER_hh_tesh_in!C6/SER_summary!C$27)</f>
        <v>0</v>
      </c>
      <c r="D6" s="133">
        <f>IF(SER_hh_tesh_in!D6=0,0,SER_hh_tesh_in!D6/SER_summary!D$27)</f>
        <v>0</v>
      </c>
      <c r="E6" s="133">
        <f>IF(SER_hh_tesh_in!E6=0,0,SER_hh_tesh_in!E6/SER_summary!E$27)</f>
        <v>0</v>
      </c>
      <c r="F6" s="133">
        <f>IF(SER_hh_tesh_in!F6=0,0,SER_hh_tesh_in!F6/SER_summary!F$27)</f>
        <v>0</v>
      </c>
      <c r="G6" s="133">
        <f>IF(SER_hh_tesh_in!G6=0,0,SER_hh_tesh_in!G6/SER_summary!G$27)</f>
        <v>0</v>
      </c>
      <c r="H6" s="133">
        <f>IF(SER_hh_tesh_in!H6=0,0,SER_hh_tesh_in!H6/SER_summary!H$27)</f>
        <v>0</v>
      </c>
      <c r="I6" s="133">
        <f>IF(SER_hh_tesh_in!I6=0,0,SER_hh_tesh_in!I6/SER_summary!I$27)</f>
        <v>0</v>
      </c>
      <c r="J6" s="133">
        <f>IF(SER_hh_tesh_in!J6=0,0,SER_hh_tesh_in!J6/SER_summary!J$27)</f>
        <v>0</v>
      </c>
      <c r="K6" s="133">
        <f>IF(SER_hh_tesh_in!K6=0,0,SER_hh_tesh_in!K6/SER_summary!K$27)</f>
        <v>0</v>
      </c>
      <c r="L6" s="133">
        <f>IF(SER_hh_tesh_in!L6=0,0,SER_hh_tesh_in!L6/SER_summary!L$27)</f>
        <v>0</v>
      </c>
      <c r="M6" s="133">
        <f>IF(SER_hh_tesh_in!M6=0,0,SER_hh_tesh_in!M6/SER_summary!M$27)</f>
        <v>0</v>
      </c>
      <c r="N6" s="133">
        <f>IF(SER_hh_tesh_in!N6=0,0,SER_hh_tesh_in!N6/SER_summary!N$27)</f>
        <v>0</v>
      </c>
      <c r="O6" s="133">
        <f>IF(SER_hh_tesh_in!O6=0,0,SER_hh_tesh_in!O6/SER_summary!O$27)</f>
        <v>0</v>
      </c>
      <c r="P6" s="133">
        <f>IF(SER_hh_tesh_in!P6=0,0,SER_hh_tesh_in!P6/SER_summary!P$27)</f>
        <v>0</v>
      </c>
      <c r="Q6" s="133">
        <f>IF(SER_hh_tesh_in!Q6=0,0,SER_hh_tesh_in!Q6/SER_summary!Q$27)</f>
        <v>0</v>
      </c>
      <c r="R6" s="133">
        <f>IF(SER_hh_tesh_in!R6=0,0,SER_hh_tesh_in!R6/SER_summary!R$27)</f>
        <v>0</v>
      </c>
      <c r="S6" s="133">
        <f>IF(SER_hh_tesh_in!S6=0,0,SER_hh_tesh_in!S6/SER_summary!S$27)</f>
        <v>0</v>
      </c>
      <c r="T6" s="133">
        <f>IF(SER_hh_tesh_in!T6=0,0,SER_hh_tesh_in!T6/SER_summary!T$27)</f>
        <v>0</v>
      </c>
      <c r="U6" s="133">
        <f>IF(SER_hh_tesh_in!U6=0,0,SER_hh_tesh_in!U6/SER_summary!U$27)</f>
        <v>0</v>
      </c>
      <c r="V6" s="133">
        <f>IF(SER_hh_tesh_in!V6=0,0,SER_hh_tesh_in!V6/SER_summary!V$27)</f>
        <v>0</v>
      </c>
      <c r="W6" s="133">
        <f>IF(SER_hh_tesh_in!W6=0,0,SER_hh_tesh_in!W6/SER_summary!W$27)</f>
        <v>0</v>
      </c>
      <c r="DA6" s="157" t="s">
        <v>850</v>
      </c>
    </row>
    <row r="7" spans="1:105" ht="12" customHeight="1" x14ac:dyDescent="0.25">
      <c r="A7" s="132" t="s">
        <v>168</v>
      </c>
      <c r="B7" s="133"/>
      <c r="C7" s="133">
        <f>IF(SER_hh_tesh_in!C7=0,0,SER_hh_tesh_in!C7/SER_summary!C$27)</f>
        <v>41.827890164216036</v>
      </c>
      <c r="D7" s="133">
        <f>IF(SER_hh_tesh_in!D7=0,0,SER_hh_tesh_in!D7/SER_summary!D$27)</f>
        <v>33.149041443646382</v>
      </c>
      <c r="E7" s="133">
        <f>IF(SER_hh_tesh_in!E7=0,0,SER_hh_tesh_in!E7/SER_summary!E$27)</f>
        <v>0</v>
      </c>
      <c r="F7" s="133">
        <f>IF(SER_hh_tesh_in!F7=0,0,SER_hh_tesh_in!F7/SER_summary!F$27)</f>
        <v>0</v>
      </c>
      <c r="G7" s="133">
        <f>IF(SER_hh_tesh_in!G7=0,0,SER_hh_tesh_in!G7/SER_summary!G$27)</f>
        <v>0</v>
      </c>
      <c r="H7" s="133">
        <f>IF(SER_hh_tesh_in!H7=0,0,SER_hh_tesh_in!H7/SER_summary!H$27)</f>
        <v>43.742276425713492</v>
      </c>
      <c r="I7" s="133">
        <f>IF(SER_hh_tesh_in!I7=0,0,SER_hh_tesh_in!I7/SER_summary!I$27)</f>
        <v>29.10551865366536</v>
      </c>
      <c r="J7" s="133">
        <f>IF(SER_hh_tesh_in!J7=0,0,SER_hh_tesh_in!J7/SER_summary!J$27)</f>
        <v>39.106647071536251</v>
      </c>
      <c r="K7" s="133">
        <f>IF(SER_hh_tesh_in!K7=0,0,SER_hh_tesh_in!K7/SER_summary!K$27)</f>
        <v>35.279625690836077</v>
      </c>
      <c r="L7" s="133">
        <f>IF(SER_hh_tesh_in!L7=0,0,SER_hh_tesh_in!L7/SER_summary!L$27)</f>
        <v>35.429863566887384</v>
      </c>
      <c r="M7" s="133">
        <f>IF(SER_hh_tesh_in!M7=0,0,SER_hh_tesh_in!M7/SER_summary!M$27)</f>
        <v>30.243514479453641</v>
      </c>
      <c r="N7" s="133">
        <f>IF(SER_hh_tesh_in!N7=0,0,SER_hh_tesh_in!N7/SER_summary!N$27)</f>
        <v>31.164018808805849</v>
      </c>
      <c r="O7" s="133">
        <f>IF(SER_hh_tesh_in!O7=0,0,SER_hh_tesh_in!O7/SER_summary!O$27)</f>
        <v>32.338945923352874</v>
      </c>
      <c r="P7" s="133">
        <f>IF(SER_hh_tesh_in!P7=0,0,SER_hh_tesh_in!P7/SER_summary!P$27)</f>
        <v>27.77825633369282</v>
      </c>
      <c r="Q7" s="133">
        <f>IF(SER_hh_tesh_in!Q7=0,0,SER_hh_tesh_in!Q7/SER_summary!Q$27)</f>
        <v>26.634634124567302</v>
      </c>
      <c r="R7" s="133">
        <f>IF(SER_hh_tesh_in!R7=0,0,SER_hh_tesh_in!R7/SER_summary!R$27)</f>
        <v>26.475965078767761</v>
      </c>
      <c r="S7" s="133">
        <f>IF(SER_hh_tesh_in!S7=0,0,SER_hh_tesh_in!S7/SER_summary!S$27)</f>
        <v>0</v>
      </c>
      <c r="T7" s="133">
        <f>IF(SER_hh_tesh_in!T7=0,0,SER_hh_tesh_in!T7/SER_summary!T$27)</f>
        <v>0</v>
      </c>
      <c r="U7" s="133">
        <f>IF(SER_hh_tesh_in!U7=0,0,SER_hh_tesh_in!U7/SER_summary!U$27)</f>
        <v>0</v>
      </c>
      <c r="V7" s="133">
        <f>IF(SER_hh_tesh_in!V7=0,0,SER_hh_tesh_in!V7/SER_summary!V$27)</f>
        <v>0</v>
      </c>
      <c r="W7" s="133">
        <f>IF(SER_hh_tesh_in!W7=0,0,SER_hh_tesh_in!W7/SER_summary!W$27)</f>
        <v>18.18760234827765</v>
      </c>
      <c r="DA7" s="157" t="s">
        <v>851</v>
      </c>
    </row>
    <row r="8" spans="1:105" ht="12" customHeight="1" x14ac:dyDescent="0.25">
      <c r="A8" s="132" t="s">
        <v>73</v>
      </c>
      <c r="B8" s="133"/>
      <c r="C8" s="133">
        <f>IF(SER_hh_tesh_in!C8=0,0,SER_hh_tesh_in!C8/SER_summary!C$27)</f>
        <v>36.881789593687202</v>
      </c>
      <c r="D8" s="133">
        <f>IF(SER_hh_tesh_in!D8=0,0,SER_hh_tesh_in!D8/SER_summary!D$27)</f>
        <v>39.720779938894999</v>
      </c>
      <c r="E8" s="133">
        <f>IF(SER_hh_tesh_in!E8=0,0,SER_hh_tesh_in!E8/SER_summary!E$27)</f>
        <v>43.10411967824124</v>
      </c>
      <c r="F8" s="133">
        <f>IF(SER_hh_tesh_in!F8=0,0,SER_hh_tesh_in!F8/SER_summary!F$27)</f>
        <v>41.385998401687907</v>
      </c>
      <c r="G8" s="133">
        <f>IF(SER_hh_tesh_in!G8=0,0,SER_hh_tesh_in!G8/SER_summary!G$27)</f>
        <v>34.321190329374915</v>
      </c>
      <c r="H8" s="133">
        <f>IF(SER_hh_tesh_in!H8=0,0,SER_hh_tesh_in!H8/SER_summary!H$27)</f>
        <v>36.821790998619555</v>
      </c>
      <c r="I8" s="133">
        <f>IF(SER_hh_tesh_in!I8=0,0,SER_hh_tesh_in!I8/SER_summary!I$27)</f>
        <v>39.970329505990392</v>
      </c>
      <c r="J8" s="133">
        <f>IF(SER_hh_tesh_in!J8=0,0,SER_hh_tesh_in!J8/SER_summary!J$27)</f>
        <v>40.790097911613621</v>
      </c>
      <c r="K8" s="133">
        <f>IF(SER_hh_tesh_in!K8=0,0,SER_hh_tesh_in!K8/SER_summary!K$27)</f>
        <v>35.152866349609525</v>
      </c>
      <c r="L8" s="133">
        <f>IF(SER_hh_tesh_in!L8=0,0,SER_hh_tesh_in!L8/SER_summary!L$27)</f>
        <v>30.555407252210163</v>
      </c>
      <c r="M8" s="133">
        <f>IF(SER_hh_tesh_in!M8=0,0,SER_hh_tesh_in!M8/SER_summary!M$27)</f>
        <v>31.049598290068431</v>
      </c>
      <c r="N8" s="133">
        <f>IF(SER_hh_tesh_in!N8=0,0,SER_hh_tesh_in!N8/SER_summary!N$27)</f>
        <v>31.18934581699466</v>
      </c>
      <c r="O8" s="133">
        <f>IF(SER_hh_tesh_in!O8=0,0,SER_hh_tesh_in!O8/SER_summary!O$27)</f>
        <v>31.363756233509896</v>
      </c>
      <c r="P8" s="133">
        <f>IF(SER_hh_tesh_in!P8=0,0,SER_hh_tesh_in!P8/SER_summary!P$27)</f>
        <v>28.20812097238263</v>
      </c>
      <c r="Q8" s="133">
        <f>IF(SER_hh_tesh_in!Q8=0,0,SER_hh_tesh_in!Q8/SER_summary!Q$27)</f>
        <v>28.210353768098603</v>
      </c>
      <c r="R8" s="133">
        <f>IF(SER_hh_tesh_in!R8=0,0,SER_hh_tesh_in!R8/SER_summary!R$27)</f>
        <v>25.809002286773861</v>
      </c>
      <c r="S8" s="133">
        <f>IF(SER_hh_tesh_in!S8=0,0,SER_hh_tesh_in!S8/SER_summary!S$27)</f>
        <v>22.831278538254061</v>
      </c>
      <c r="T8" s="133">
        <f>IF(SER_hh_tesh_in!T8=0,0,SER_hh_tesh_in!T8/SER_summary!T$27)</f>
        <v>19.297305752848498</v>
      </c>
      <c r="U8" s="133">
        <f>IF(SER_hh_tesh_in!U8=0,0,SER_hh_tesh_in!U8/SER_summary!U$27)</f>
        <v>17.907294635922835</v>
      </c>
      <c r="V8" s="133">
        <f>IF(SER_hh_tesh_in!V8=0,0,SER_hh_tesh_in!V8/SER_summary!V$27)</f>
        <v>15.245062627376086</v>
      </c>
      <c r="W8" s="133">
        <f>IF(SER_hh_tesh_in!W8=0,0,SER_hh_tesh_in!W8/SER_summary!W$27)</f>
        <v>0</v>
      </c>
      <c r="DA8" s="157" t="s">
        <v>852</v>
      </c>
    </row>
    <row r="9" spans="1:105" ht="12" customHeight="1" x14ac:dyDescent="0.25">
      <c r="A9" s="132" t="s">
        <v>78</v>
      </c>
      <c r="B9" s="133"/>
      <c r="C9" s="133">
        <f>IF(SER_hh_tesh_in!C9=0,0,SER_hh_tesh_in!C9/SER_summary!C$27)</f>
        <v>34.712785022738494</v>
      </c>
      <c r="D9" s="133">
        <f>IF(SER_hh_tesh_in!D9=0,0,SER_hh_tesh_in!D9/SER_summary!D$27)</f>
        <v>0</v>
      </c>
      <c r="E9" s="133">
        <f>IF(SER_hh_tesh_in!E9=0,0,SER_hh_tesh_in!E9/SER_summary!E$27)</f>
        <v>0</v>
      </c>
      <c r="F9" s="133">
        <f>IF(SER_hh_tesh_in!F9=0,0,SER_hh_tesh_in!F9/SER_summary!F$27)</f>
        <v>0</v>
      </c>
      <c r="G9" s="133">
        <f>IF(SER_hh_tesh_in!G9=0,0,SER_hh_tesh_in!G9/SER_summary!G$27)</f>
        <v>38.335012354357588</v>
      </c>
      <c r="H9" s="133">
        <f>IF(SER_hh_tesh_in!H9=0,0,SER_hh_tesh_in!H9/SER_summary!H$27)</f>
        <v>46.068246878843325</v>
      </c>
      <c r="I9" s="133">
        <f>IF(SER_hh_tesh_in!I9=0,0,SER_hh_tesh_in!I9/SER_summary!I$27)</f>
        <v>33.44491305153138</v>
      </c>
      <c r="J9" s="133">
        <f>IF(SER_hh_tesh_in!J9=0,0,SER_hh_tesh_in!J9/SER_summary!J$27)</f>
        <v>36.858039641442289</v>
      </c>
      <c r="K9" s="133">
        <f>IF(SER_hh_tesh_in!K9=0,0,SER_hh_tesh_in!K9/SER_summary!K$27)</f>
        <v>34.381494096901925</v>
      </c>
      <c r="L9" s="133">
        <f>IF(SER_hh_tesh_in!L9=0,0,SER_hh_tesh_in!L9/SER_summary!L$27)</f>
        <v>36.241707168447192</v>
      </c>
      <c r="M9" s="133">
        <f>IF(SER_hh_tesh_in!M9=0,0,SER_hh_tesh_in!M9/SER_summary!M$27)</f>
        <v>30.062296716462289</v>
      </c>
      <c r="N9" s="133">
        <f>IF(SER_hh_tesh_in!N9=0,0,SER_hh_tesh_in!N9/SER_summary!N$27)</f>
        <v>30.057770990346082</v>
      </c>
      <c r="O9" s="133">
        <f>IF(SER_hh_tesh_in!O9=0,0,SER_hh_tesh_in!O9/SER_summary!O$27)</f>
        <v>35.643481277714912</v>
      </c>
      <c r="P9" s="133">
        <f>IF(SER_hh_tesh_in!P9=0,0,SER_hh_tesh_in!P9/SER_summary!P$27)</f>
        <v>26.096265484626549</v>
      </c>
      <c r="Q9" s="133">
        <f>IF(SER_hh_tesh_in!Q9=0,0,SER_hh_tesh_in!Q9/SER_summary!Q$27)</f>
        <v>27.509810440181095</v>
      </c>
      <c r="R9" s="133">
        <f>IF(SER_hh_tesh_in!R9=0,0,SER_hh_tesh_in!R9/SER_summary!R$27)</f>
        <v>25.440530680054568</v>
      </c>
      <c r="S9" s="133">
        <f>IF(SER_hh_tesh_in!S9=0,0,SER_hh_tesh_in!S9/SER_summary!S$27)</f>
        <v>22.693601398924852</v>
      </c>
      <c r="T9" s="133">
        <f>IF(SER_hh_tesh_in!T9=0,0,SER_hh_tesh_in!T9/SER_summary!T$27)</f>
        <v>20.027614279272534</v>
      </c>
      <c r="U9" s="133">
        <f>IF(SER_hh_tesh_in!U9=0,0,SER_hh_tesh_in!U9/SER_summary!U$27)</f>
        <v>15.04039558883197</v>
      </c>
      <c r="V9" s="133">
        <f>IF(SER_hh_tesh_in!V9=0,0,SER_hh_tesh_in!V9/SER_summary!V$27)</f>
        <v>15.805777738303323</v>
      </c>
      <c r="W9" s="133">
        <f>IF(SER_hh_tesh_in!W9=0,0,SER_hh_tesh_in!W9/SER_summary!W$27)</f>
        <v>15.114475131926993</v>
      </c>
      <c r="DA9" s="157" t="s">
        <v>853</v>
      </c>
    </row>
    <row r="10" spans="1:105" ht="12" customHeight="1" x14ac:dyDescent="0.25">
      <c r="A10" s="132" t="s">
        <v>128</v>
      </c>
      <c r="B10" s="133"/>
      <c r="C10" s="133">
        <f>IF(SER_hh_tesh_in!C10=0,0,SER_hh_tesh_in!C10/SER_summary!C$27)</f>
        <v>0</v>
      </c>
      <c r="D10" s="133">
        <f>IF(SER_hh_tesh_in!D10=0,0,SER_hh_tesh_in!D10/SER_summary!D$27)</f>
        <v>0</v>
      </c>
      <c r="E10" s="133">
        <f>IF(SER_hh_tesh_in!E10=0,0,SER_hh_tesh_in!E10/SER_summary!E$27)</f>
        <v>51.824223636330601</v>
      </c>
      <c r="F10" s="133">
        <f>IF(SER_hh_tesh_in!F10=0,0,SER_hh_tesh_in!F10/SER_summary!F$27)</f>
        <v>49.700573555969434</v>
      </c>
      <c r="G10" s="133">
        <f>IF(SER_hh_tesh_in!G10=0,0,SER_hh_tesh_in!G10/SER_summary!G$27)</f>
        <v>40.397791409029651</v>
      </c>
      <c r="H10" s="133">
        <f>IF(SER_hh_tesh_in!H10=0,0,SER_hh_tesh_in!H10/SER_summary!H$27)</f>
        <v>39.281418376312892</v>
      </c>
      <c r="I10" s="133">
        <f>IF(SER_hh_tesh_in!I10=0,0,SER_hh_tesh_in!I10/SER_summary!I$27)</f>
        <v>33.1136893951331</v>
      </c>
      <c r="J10" s="133">
        <f>IF(SER_hh_tesh_in!J10=0,0,SER_hh_tesh_in!J10/SER_summary!J$27)</f>
        <v>39.136342743468788</v>
      </c>
      <c r="K10" s="133">
        <f>IF(SER_hh_tesh_in!K10=0,0,SER_hh_tesh_in!K10/SER_summary!K$27)</f>
        <v>35.359217919627369</v>
      </c>
      <c r="L10" s="133">
        <f>IF(SER_hh_tesh_in!L10=0,0,SER_hh_tesh_in!L10/SER_summary!L$27)</f>
        <v>41.845625715726541</v>
      </c>
      <c r="M10" s="133">
        <f>IF(SER_hh_tesh_in!M10=0,0,SER_hh_tesh_in!M10/SER_summary!M$27)</f>
        <v>29.338710745653049</v>
      </c>
      <c r="N10" s="133">
        <f>IF(SER_hh_tesh_in!N10=0,0,SER_hh_tesh_in!N10/SER_summary!N$27)</f>
        <v>31.638457322111684</v>
      </c>
      <c r="O10" s="133">
        <f>IF(SER_hh_tesh_in!O10=0,0,SER_hh_tesh_in!O10/SER_summary!O$27)</f>
        <v>33.378230172570852</v>
      </c>
      <c r="P10" s="133">
        <f>IF(SER_hh_tesh_in!P10=0,0,SER_hh_tesh_in!P10/SER_summary!P$27)</f>
        <v>25.570089594696771</v>
      </c>
      <c r="Q10" s="133">
        <f>IF(SER_hh_tesh_in!Q10=0,0,SER_hh_tesh_in!Q10/SER_summary!Q$27)</f>
        <v>27.855225581266946</v>
      </c>
      <c r="R10" s="133">
        <f>IF(SER_hh_tesh_in!R10=0,0,SER_hh_tesh_in!R10/SER_summary!R$27)</f>
        <v>24.524119330502504</v>
      </c>
      <c r="S10" s="133">
        <f>IF(SER_hh_tesh_in!S10=0,0,SER_hh_tesh_in!S10/SER_summary!S$27)</f>
        <v>21.883841505518166</v>
      </c>
      <c r="T10" s="133">
        <f>IF(SER_hh_tesh_in!T10=0,0,SER_hh_tesh_in!T10/SER_summary!T$27)</f>
        <v>19.910889639509463</v>
      </c>
      <c r="U10" s="133">
        <f>IF(SER_hh_tesh_in!U10=0,0,SER_hh_tesh_in!U10/SER_summary!U$27)</f>
        <v>17.976103772554723</v>
      </c>
      <c r="V10" s="133">
        <f>IF(SER_hh_tesh_in!V10=0,0,SER_hh_tesh_in!V10/SER_summary!V$27)</f>
        <v>15.407959712334335</v>
      </c>
      <c r="W10" s="133">
        <f>IF(SER_hh_tesh_in!W10=0,0,SER_hh_tesh_in!W10/SER_summary!W$27)</f>
        <v>15.48178494177354</v>
      </c>
      <c r="DA10" s="157" t="s">
        <v>854</v>
      </c>
    </row>
    <row r="11" spans="1:105" ht="12" customHeight="1" x14ac:dyDescent="0.25">
      <c r="A11" s="132" t="s">
        <v>25</v>
      </c>
      <c r="B11" s="133"/>
      <c r="C11" s="133">
        <f>IF(SER_hh_tesh_in!C11=0,0,SER_hh_tesh_in!C11/SER_summary!C$27)</f>
        <v>0</v>
      </c>
      <c r="D11" s="133">
        <f>IF(SER_hh_tesh_in!D11=0,0,SER_hh_tesh_in!D11/SER_summary!D$27)</f>
        <v>0</v>
      </c>
      <c r="E11" s="133">
        <f>IF(SER_hh_tesh_in!E11=0,0,SER_hh_tesh_in!E11/SER_summary!E$27)</f>
        <v>63.896226785857905</v>
      </c>
      <c r="F11" s="133">
        <f>IF(SER_hh_tesh_in!F11=0,0,SER_hh_tesh_in!F11/SER_summary!F$27)</f>
        <v>46.255355748383607</v>
      </c>
      <c r="G11" s="133">
        <f>IF(SER_hh_tesh_in!G11=0,0,SER_hh_tesh_in!G11/SER_summary!G$27)</f>
        <v>42.506039715731035</v>
      </c>
      <c r="H11" s="133">
        <f>IF(SER_hh_tesh_in!H11=0,0,SER_hh_tesh_in!H11/SER_summary!H$27)</f>
        <v>39.805655729050187</v>
      </c>
      <c r="I11" s="133">
        <f>IF(SER_hh_tesh_in!I11=0,0,SER_hh_tesh_in!I11/SER_summary!I$27)</f>
        <v>36.570176812510489</v>
      </c>
      <c r="J11" s="133">
        <f>IF(SER_hh_tesh_in!J11=0,0,SER_hh_tesh_in!J11/SER_summary!J$27)</f>
        <v>0</v>
      </c>
      <c r="K11" s="133">
        <f>IF(SER_hh_tesh_in!K11=0,0,SER_hh_tesh_in!K11/SER_summary!K$27)</f>
        <v>35.816398728617045</v>
      </c>
      <c r="L11" s="133">
        <f>IF(SER_hh_tesh_in!L11=0,0,SER_hh_tesh_in!L11/SER_summary!L$27)</f>
        <v>33.737113925625366</v>
      </c>
      <c r="M11" s="133">
        <f>IF(SER_hh_tesh_in!M11=0,0,SER_hh_tesh_in!M11/SER_summary!M$27)</f>
        <v>33.209427300202179</v>
      </c>
      <c r="N11" s="133">
        <f>IF(SER_hh_tesh_in!N11=0,0,SER_hh_tesh_in!N11/SER_summary!N$27)</f>
        <v>30.708631542994244</v>
      </c>
      <c r="O11" s="133">
        <f>IF(SER_hh_tesh_in!O11=0,0,SER_hh_tesh_in!O11/SER_summary!O$27)</f>
        <v>31.060808102616534</v>
      </c>
      <c r="P11" s="133">
        <f>IF(SER_hh_tesh_in!P11=0,0,SER_hh_tesh_in!P11/SER_summary!P$27)</f>
        <v>33.408515931887351</v>
      </c>
      <c r="Q11" s="133">
        <f>IF(SER_hh_tesh_in!Q11=0,0,SER_hh_tesh_in!Q11/SER_summary!Q$27)</f>
        <v>24.104632950711828</v>
      </c>
      <c r="R11" s="133">
        <f>IF(SER_hh_tesh_in!R11=0,0,SER_hh_tesh_in!R11/SER_summary!R$27)</f>
        <v>23.688806526758722</v>
      </c>
      <c r="S11" s="133">
        <f>IF(SER_hh_tesh_in!S11=0,0,SER_hh_tesh_in!S11/SER_summary!S$27)</f>
        <v>23.585643797963936</v>
      </c>
      <c r="T11" s="133">
        <f>IF(SER_hh_tesh_in!T11=0,0,SER_hh_tesh_in!T11/SER_summary!T$27)</f>
        <v>20.963447911799058</v>
      </c>
      <c r="U11" s="133">
        <f>IF(SER_hh_tesh_in!U11=0,0,SER_hh_tesh_in!U11/SER_summary!U$27)</f>
        <v>16.661308930838658</v>
      </c>
      <c r="V11" s="133">
        <f>IF(SER_hh_tesh_in!V11=0,0,SER_hh_tesh_in!V11/SER_summary!V$27)</f>
        <v>14.616627513033253</v>
      </c>
      <c r="W11" s="133">
        <f>IF(SER_hh_tesh_in!W11=0,0,SER_hh_tesh_in!W11/SER_summary!W$27)</f>
        <v>0</v>
      </c>
      <c r="DA11" s="157" t="s">
        <v>855</v>
      </c>
    </row>
    <row r="12" spans="1:105" ht="12" customHeight="1" x14ac:dyDescent="0.25">
      <c r="A12" s="132" t="s">
        <v>169</v>
      </c>
      <c r="B12" s="133"/>
      <c r="C12" s="133">
        <f>IF(SER_hh_tesh_in!C12=0,0,SER_hh_tesh_in!C12/SER_summary!C$27)</f>
        <v>0</v>
      </c>
      <c r="D12" s="133">
        <f>IF(SER_hh_tesh_in!D12=0,0,SER_hh_tesh_in!D12/SER_summary!D$27)</f>
        <v>0</v>
      </c>
      <c r="E12" s="133">
        <f>IF(SER_hh_tesh_in!E12=0,0,SER_hh_tesh_in!E12/SER_summary!E$27)</f>
        <v>63.190503739880967</v>
      </c>
      <c r="F12" s="133">
        <f>IF(SER_hh_tesh_in!F12=0,0,SER_hh_tesh_in!F12/SER_summary!F$27)</f>
        <v>52.409160082976648</v>
      </c>
      <c r="G12" s="133">
        <f>IF(SER_hh_tesh_in!G12=0,0,SER_hh_tesh_in!G12/SER_summary!G$27)</f>
        <v>41.082449667676286</v>
      </c>
      <c r="H12" s="133">
        <f>IF(SER_hh_tesh_in!H12=0,0,SER_hh_tesh_in!H12/SER_summary!H$27)</f>
        <v>0</v>
      </c>
      <c r="I12" s="133">
        <f>IF(SER_hh_tesh_in!I12=0,0,SER_hh_tesh_in!I12/SER_summary!I$27)</f>
        <v>34.275685490074629</v>
      </c>
      <c r="J12" s="133">
        <f>IF(SER_hh_tesh_in!J12=0,0,SER_hh_tesh_in!J12/SER_summary!J$27)</f>
        <v>36.613831503040331</v>
      </c>
      <c r="K12" s="133">
        <f>IF(SER_hh_tesh_in!K12=0,0,SER_hh_tesh_in!K12/SER_summary!K$27)</f>
        <v>34.664309867326892</v>
      </c>
      <c r="L12" s="133">
        <f>IF(SER_hh_tesh_in!L12=0,0,SER_hh_tesh_in!L12/SER_summary!L$27)</f>
        <v>44.917457588800708</v>
      </c>
      <c r="M12" s="133">
        <f>IF(SER_hh_tesh_in!M12=0,0,SER_hh_tesh_in!M12/SER_summary!M$27)</f>
        <v>0</v>
      </c>
      <c r="N12" s="133">
        <f>IF(SER_hh_tesh_in!N12=0,0,SER_hh_tesh_in!N12/SER_summary!N$27)</f>
        <v>0</v>
      </c>
      <c r="O12" s="133">
        <f>IF(SER_hh_tesh_in!O12=0,0,SER_hh_tesh_in!O12/SER_summary!O$27)</f>
        <v>0</v>
      </c>
      <c r="P12" s="133">
        <f>IF(SER_hh_tesh_in!P12=0,0,SER_hh_tesh_in!P12/SER_summary!P$27)</f>
        <v>0</v>
      </c>
      <c r="Q12" s="133">
        <f>IF(SER_hh_tesh_in!Q12=0,0,SER_hh_tesh_in!Q12/SER_summary!Q$27)</f>
        <v>0</v>
      </c>
      <c r="R12" s="133">
        <f>IF(SER_hh_tesh_in!R12=0,0,SER_hh_tesh_in!R12/SER_summary!R$27)</f>
        <v>0</v>
      </c>
      <c r="S12" s="133">
        <f>IF(SER_hh_tesh_in!S12=0,0,SER_hh_tesh_in!S12/SER_summary!S$27)</f>
        <v>22.2664157912753</v>
      </c>
      <c r="T12" s="133">
        <f>IF(SER_hh_tesh_in!T12=0,0,SER_hh_tesh_in!T12/SER_summary!T$27)</f>
        <v>20.795139212854671</v>
      </c>
      <c r="U12" s="133">
        <f>IF(SER_hh_tesh_in!U12=0,0,SER_hh_tesh_in!U12/SER_summary!U$27)</f>
        <v>18.126955196921696</v>
      </c>
      <c r="V12" s="133">
        <f>IF(SER_hh_tesh_in!V12=0,0,SER_hh_tesh_in!V12/SER_summary!V$27)</f>
        <v>13.422008263442697</v>
      </c>
      <c r="W12" s="133">
        <f>IF(SER_hh_tesh_in!W12=0,0,SER_hh_tesh_in!W12/SER_summary!W$27)</f>
        <v>18.381188579215653</v>
      </c>
      <c r="DA12" s="157" t="s">
        <v>856</v>
      </c>
    </row>
    <row r="13" spans="1:105" ht="12" customHeight="1" x14ac:dyDescent="0.25">
      <c r="A13" s="132" t="s">
        <v>77</v>
      </c>
      <c r="B13" s="133"/>
      <c r="C13" s="133">
        <f>IF(SER_hh_tesh_in!C13=0,0,SER_hh_tesh_in!C13/SER_summary!C$27)</f>
        <v>24.5797138836923</v>
      </c>
      <c r="D13" s="133">
        <f>IF(SER_hh_tesh_in!D13=0,0,SER_hh_tesh_in!D13/SER_summary!D$27)</f>
        <v>38.337174784813627</v>
      </c>
      <c r="E13" s="133">
        <f>IF(SER_hh_tesh_in!E13=0,0,SER_hh_tesh_in!E13/SER_summary!E$27)</f>
        <v>53.530144540976508</v>
      </c>
      <c r="F13" s="133">
        <f>IF(SER_hh_tesh_in!F13=0,0,SER_hh_tesh_in!F13/SER_summary!F$27)</f>
        <v>44.245033898205044</v>
      </c>
      <c r="G13" s="133">
        <f>IF(SER_hh_tesh_in!G13=0,0,SER_hh_tesh_in!G13/SER_summary!G$27)</f>
        <v>38.881124809880362</v>
      </c>
      <c r="H13" s="133">
        <f>IF(SER_hh_tesh_in!H13=0,0,SER_hh_tesh_in!H13/SER_summary!H$27)</f>
        <v>38.50052797620036</v>
      </c>
      <c r="I13" s="133">
        <f>IF(SER_hh_tesh_in!I13=0,0,SER_hh_tesh_in!I13/SER_summary!I$27)</f>
        <v>36.028338304993049</v>
      </c>
      <c r="J13" s="133">
        <f>IF(SER_hh_tesh_in!J13=0,0,SER_hh_tesh_in!J13/SER_summary!J$27)</f>
        <v>35.538734027734975</v>
      </c>
      <c r="K13" s="133">
        <f>IF(SER_hh_tesh_in!K13=0,0,SER_hh_tesh_in!K13/SER_summary!K$27)</f>
        <v>35.477082880631414</v>
      </c>
      <c r="L13" s="133">
        <f>IF(SER_hh_tesh_in!L13=0,0,SER_hh_tesh_in!L13/SER_summary!L$27)</f>
        <v>36.535586032461694</v>
      </c>
      <c r="M13" s="133">
        <f>IF(SER_hh_tesh_in!M13=0,0,SER_hh_tesh_in!M13/SER_summary!M$27)</f>
        <v>33.065283204222524</v>
      </c>
      <c r="N13" s="133">
        <f>IF(SER_hh_tesh_in!N13=0,0,SER_hh_tesh_in!N13/SER_summary!N$27)</f>
        <v>31.902182640384446</v>
      </c>
      <c r="O13" s="133">
        <f>IF(SER_hh_tesh_in!O13=0,0,SER_hh_tesh_in!O13/SER_summary!O$27)</f>
        <v>30.634962093647903</v>
      </c>
      <c r="P13" s="133">
        <f>IF(SER_hh_tesh_in!P13=0,0,SER_hh_tesh_in!P13/SER_summary!P$27)</f>
        <v>28.497032862260699</v>
      </c>
      <c r="Q13" s="133">
        <f>IF(SER_hh_tesh_in!Q13=0,0,SER_hh_tesh_in!Q13/SER_summary!Q$27)</f>
        <v>27.022229689023678</v>
      </c>
      <c r="R13" s="133">
        <f>IF(SER_hh_tesh_in!R13=0,0,SER_hh_tesh_in!R13/SER_summary!R$27)</f>
        <v>25.218225663315106</v>
      </c>
      <c r="S13" s="133">
        <f>IF(SER_hh_tesh_in!S13=0,0,SER_hh_tesh_in!S13/SER_summary!S$27)</f>
        <v>22.803053619179718</v>
      </c>
      <c r="T13" s="133">
        <f>IF(SER_hh_tesh_in!T13=0,0,SER_hh_tesh_in!T13/SER_summary!T$27)</f>
        <v>19.360172996199346</v>
      </c>
      <c r="U13" s="133">
        <f>IF(SER_hh_tesh_in!U13=0,0,SER_hh_tesh_in!U13/SER_summary!U$27)</f>
        <v>17.50731239949927</v>
      </c>
      <c r="V13" s="133">
        <f>IF(SER_hh_tesh_in!V13=0,0,SER_hh_tesh_in!V13/SER_summary!V$27)</f>
        <v>15.405443703012319</v>
      </c>
      <c r="W13" s="133">
        <f>IF(SER_hh_tesh_in!W13=0,0,SER_hh_tesh_in!W13/SER_summary!W$27)</f>
        <v>0</v>
      </c>
      <c r="DA13" s="157" t="s">
        <v>857</v>
      </c>
    </row>
    <row r="14" spans="1:105" ht="12" customHeight="1" x14ac:dyDescent="0.25">
      <c r="A14" s="60" t="s">
        <v>76</v>
      </c>
      <c r="B14" s="65"/>
      <c r="C14" s="65">
        <f>IF(SER_hh_tesh_in!C14=0,0,SER_hh_tesh_in!C14/SER_summary!C$27)</f>
        <v>0</v>
      </c>
      <c r="D14" s="65">
        <f>IF(SER_hh_tesh_in!D14=0,0,SER_hh_tesh_in!D14/SER_summary!D$27)</f>
        <v>47.214234410284547</v>
      </c>
      <c r="E14" s="65">
        <f>IF(SER_hh_tesh_in!E14=0,0,SER_hh_tesh_in!E14/SER_summary!E$27)</f>
        <v>56.063052431358479</v>
      </c>
      <c r="F14" s="65">
        <f>IF(SER_hh_tesh_in!F14=0,0,SER_hh_tesh_in!F14/SER_summary!F$27)</f>
        <v>46.526501280659893</v>
      </c>
      <c r="G14" s="65">
        <f>IF(SER_hh_tesh_in!G14=0,0,SER_hh_tesh_in!G14/SER_summary!G$27)</f>
        <v>0</v>
      </c>
      <c r="H14" s="65">
        <f>IF(SER_hh_tesh_in!H14=0,0,SER_hh_tesh_in!H14/SER_summary!H$27)</f>
        <v>0</v>
      </c>
      <c r="I14" s="65">
        <f>IF(SER_hh_tesh_in!I14=0,0,SER_hh_tesh_in!I14/SER_summary!I$27)</f>
        <v>0</v>
      </c>
      <c r="J14" s="65">
        <f>IF(SER_hh_tesh_in!J14=0,0,SER_hh_tesh_in!J14/SER_summary!J$27)</f>
        <v>0</v>
      </c>
      <c r="K14" s="65">
        <f>IF(SER_hh_tesh_in!K14=0,0,SER_hh_tesh_in!K14/SER_summary!K$27)</f>
        <v>37.286336246909578</v>
      </c>
      <c r="L14" s="65">
        <f>IF(SER_hh_tesh_in!L14=0,0,SER_hh_tesh_in!L14/SER_summary!L$27)</f>
        <v>42.998999572540413</v>
      </c>
      <c r="M14" s="65">
        <f>IF(SER_hh_tesh_in!M14=0,0,SER_hh_tesh_in!M14/SER_summary!M$27)</f>
        <v>0</v>
      </c>
      <c r="N14" s="65">
        <f>IF(SER_hh_tesh_in!N14=0,0,SER_hh_tesh_in!N14/SER_summary!N$27)</f>
        <v>31.990877695907649</v>
      </c>
      <c r="O14" s="65">
        <f>IF(SER_hh_tesh_in!O14=0,0,SER_hh_tesh_in!O14/SER_summary!O$27)</f>
        <v>36.848319452095843</v>
      </c>
      <c r="P14" s="65">
        <f>IF(SER_hh_tesh_in!P14=0,0,SER_hh_tesh_in!P14/SER_summary!P$27)</f>
        <v>0</v>
      </c>
      <c r="Q14" s="65">
        <f>IF(SER_hh_tesh_in!Q14=0,0,SER_hh_tesh_in!Q14/SER_summary!Q$27)</f>
        <v>31.54273033350232</v>
      </c>
      <c r="R14" s="65">
        <f>IF(SER_hh_tesh_in!R14=0,0,SER_hh_tesh_in!R14/SER_summary!R$27)</f>
        <v>33.591007303308331</v>
      </c>
      <c r="S14" s="65">
        <f>IF(SER_hh_tesh_in!S14=0,0,SER_hh_tesh_in!S14/SER_summary!S$27)</f>
        <v>21.398035803851982</v>
      </c>
      <c r="T14" s="65">
        <f>IF(SER_hh_tesh_in!T14=0,0,SER_hh_tesh_in!T14/SER_summary!T$27)</f>
        <v>15.559697898185444</v>
      </c>
      <c r="U14" s="65">
        <f>IF(SER_hh_tesh_in!U14=0,0,SER_hh_tesh_in!U14/SER_summary!U$27)</f>
        <v>17.609670125572279</v>
      </c>
      <c r="V14" s="65">
        <f>IF(SER_hh_tesh_in!V14=0,0,SER_hh_tesh_in!V14/SER_summary!V$27)</f>
        <v>15.991804507195342</v>
      </c>
      <c r="W14" s="65">
        <f>IF(SER_hh_tesh_in!W14=0,0,SER_hh_tesh_in!W14/SER_summary!W$27)</f>
        <v>0</v>
      </c>
      <c r="DA14" s="109" t="s">
        <v>858</v>
      </c>
    </row>
    <row r="15" spans="1:105" ht="12" customHeight="1" x14ac:dyDescent="0.25">
      <c r="A15" s="134" t="s">
        <v>80</v>
      </c>
      <c r="B15" s="135"/>
      <c r="C15" s="135">
        <f>IF(SER_hh_tesh_in!C15=0,0,SER_hh_tesh_in!C15/SER_summary!C$27)</f>
        <v>0.69984974532221655</v>
      </c>
      <c r="D15" s="135">
        <f>IF(SER_hh_tesh_in!D15=0,0,SER_hh_tesh_in!D15/SER_summary!D$27)</f>
        <v>0.63517193295602892</v>
      </c>
      <c r="E15" s="135">
        <f>IF(SER_hh_tesh_in!E15=0,0,SER_hh_tesh_in!E15/SER_summary!E$27)</f>
        <v>0.32943864511800186</v>
      </c>
      <c r="F15" s="135">
        <f>IF(SER_hh_tesh_in!F15=0,0,SER_hh_tesh_in!F15/SER_summary!F$27)</f>
        <v>0.30931342139343937</v>
      </c>
      <c r="G15" s="135">
        <f>IF(SER_hh_tesh_in!G15=0,0,SER_hh_tesh_in!G15/SER_summary!G$27)</f>
        <v>0.39504131331323461</v>
      </c>
      <c r="H15" s="135">
        <f>IF(SER_hh_tesh_in!H15=0,0,SER_hh_tesh_in!H15/SER_summary!H$27)</f>
        <v>0.77740225674214891</v>
      </c>
      <c r="I15" s="135">
        <f>IF(SER_hh_tesh_in!I15=0,0,SER_hh_tesh_in!I15/SER_summary!I$27)</f>
        <v>0.50397731284781722</v>
      </c>
      <c r="J15" s="135">
        <f>IF(SER_hh_tesh_in!J15=0,0,SER_hh_tesh_in!J15/SER_summary!J$27)</f>
        <v>0.58864210436694964</v>
      </c>
      <c r="K15" s="135">
        <f>IF(SER_hh_tesh_in!K15=0,0,SER_hh_tesh_in!K15/SER_summary!K$27)</f>
        <v>0.54626176250261738</v>
      </c>
      <c r="L15" s="135">
        <f>IF(SER_hh_tesh_in!L15=0,0,SER_hh_tesh_in!L15/SER_summary!L$27)</f>
        <v>0.51304913434275934</v>
      </c>
      <c r="M15" s="135">
        <f>IF(SER_hh_tesh_in!M15=0,0,SER_hh_tesh_in!M15/SER_summary!M$27)</f>
        <v>0.49853773920899475</v>
      </c>
      <c r="N15" s="135">
        <f>IF(SER_hh_tesh_in!N15=0,0,SER_hh_tesh_in!N15/SER_summary!N$27)</f>
        <v>0.50125154314010512</v>
      </c>
      <c r="O15" s="135">
        <f>IF(SER_hh_tesh_in!O15=0,0,SER_hh_tesh_in!O15/SER_summary!O$27)</f>
        <v>0.55590660217122434</v>
      </c>
      <c r="P15" s="135">
        <f>IF(SER_hh_tesh_in!P15=0,0,SER_hh_tesh_in!P15/SER_summary!P$27)</f>
        <v>0.41766324726265264</v>
      </c>
      <c r="Q15" s="135">
        <f>IF(SER_hh_tesh_in!Q15=0,0,SER_hh_tesh_in!Q15/SER_summary!Q$27)</f>
        <v>0.41174753077345894</v>
      </c>
      <c r="R15" s="135">
        <f>IF(SER_hh_tesh_in!R15=0,0,SER_hh_tesh_in!R15/SER_summary!R$27)</f>
        <v>0.36757112620734333</v>
      </c>
      <c r="S15" s="135">
        <f>IF(SER_hh_tesh_in!S15=0,0,SER_hh_tesh_in!S15/SER_summary!S$27)</f>
        <v>0.24897991760539065</v>
      </c>
      <c r="T15" s="135">
        <f>IF(SER_hh_tesh_in!T15=0,0,SER_hh_tesh_in!T15/SER_summary!T$27)</f>
        <v>0.22203016250863769</v>
      </c>
      <c r="U15" s="135">
        <f>IF(SER_hh_tesh_in!U15=0,0,SER_hh_tesh_in!U15/SER_summary!U$27)</f>
        <v>0.14050394648371986</v>
      </c>
      <c r="V15" s="135">
        <f>IF(SER_hh_tesh_in!V15=0,0,SER_hh_tesh_in!V15/SER_summary!V$27)</f>
        <v>0.21678612202613387</v>
      </c>
      <c r="W15" s="135">
        <f>IF(SER_hh_tesh_in!W15=0,0,SER_hh_tesh_in!W15/SER_summary!W$27)</f>
        <v>0.21607845933004008</v>
      </c>
      <c r="DA15" s="158" t="s">
        <v>859</v>
      </c>
    </row>
    <row r="16" spans="1:105" ht="12.95" customHeight="1" x14ac:dyDescent="0.25">
      <c r="A16" s="130" t="s">
        <v>74</v>
      </c>
      <c r="B16" s="131"/>
      <c r="C16" s="131">
        <f>IF(SER_hh_tesh_in!C16=0,0,SER_hh_tesh_in!C16/SER_summary!C$27)</f>
        <v>28.013826026062912</v>
      </c>
      <c r="D16" s="131">
        <f>IF(SER_hh_tesh_in!D16=0,0,SER_hh_tesh_in!D16/SER_summary!D$27)</f>
        <v>27.941918719222034</v>
      </c>
      <c r="E16" s="131">
        <f>IF(SER_hh_tesh_in!E16=0,0,SER_hh_tesh_in!E16/SER_summary!E$27)</f>
        <v>33.596596102663028</v>
      </c>
      <c r="F16" s="131">
        <f>IF(SER_hh_tesh_in!F16=0,0,SER_hh_tesh_in!F16/SER_summary!F$27)</f>
        <v>27.248448099425616</v>
      </c>
      <c r="G16" s="131">
        <f>IF(SER_hh_tesh_in!G16=0,0,SER_hh_tesh_in!G16/SER_summary!G$27)</f>
        <v>27.273479818057776</v>
      </c>
      <c r="H16" s="131">
        <f>IF(SER_hh_tesh_in!H16=0,0,SER_hh_tesh_in!H16/SER_summary!H$27)</f>
        <v>29.994465786298129</v>
      </c>
      <c r="I16" s="131">
        <f>IF(SER_hh_tesh_in!I16=0,0,SER_hh_tesh_in!I16/SER_summary!I$27)</f>
        <v>27.165388441713116</v>
      </c>
      <c r="J16" s="131">
        <f>IF(SER_hh_tesh_in!J16=0,0,SER_hh_tesh_in!J16/SER_summary!J$27)</f>
        <v>26.979247099524493</v>
      </c>
      <c r="K16" s="131">
        <f>IF(SER_hh_tesh_in!K16=0,0,SER_hh_tesh_in!K16/SER_summary!K$27)</f>
        <v>26.353191857621194</v>
      </c>
      <c r="L16" s="131">
        <f>IF(SER_hh_tesh_in!L16=0,0,SER_hh_tesh_in!L16/SER_summary!L$27)</f>
        <v>28.291135472125536</v>
      </c>
      <c r="M16" s="131">
        <f>IF(SER_hh_tesh_in!M16=0,0,SER_hh_tesh_in!M16/SER_summary!M$27)</f>
        <v>25.621941554886863</v>
      </c>
      <c r="N16" s="131">
        <f>IF(SER_hh_tesh_in!N16=0,0,SER_hh_tesh_in!N16/SER_summary!N$27)</f>
        <v>25.574286559967845</v>
      </c>
      <c r="O16" s="131">
        <f>IF(SER_hh_tesh_in!O16=0,0,SER_hh_tesh_in!O16/SER_summary!O$27)</f>
        <v>26.206455330389282</v>
      </c>
      <c r="P16" s="131">
        <f>IF(SER_hh_tesh_in!P16=0,0,SER_hh_tesh_in!P16/SER_summary!P$27)</f>
        <v>24.30113992054077</v>
      </c>
      <c r="Q16" s="131">
        <f>IF(SER_hh_tesh_in!Q16=0,0,SER_hh_tesh_in!Q16/SER_summary!Q$27)</f>
        <v>26.890701259261757</v>
      </c>
      <c r="R16" s="131">
        <f>IF(SER_hh_tesh_in!R16=0,0,SER_hh_tesh_in!R16/SER_summary!R$27)</f>
        <v>23.877578461017322</v>
      </c>
      <c r="S16" s="131">
        <f>IF(SER_hh_tesh_in!S16=0,0,SER_hh_tesh_in!S16/SER_summary!S$27)</f>
        <v>23.016485017119962</v>
      </c>
      <c r="T16" s="131">
        <f>IF(SER_hh_tesh_in!T16=0,0,SER_hh_tesh_in!T16/SER_summary!T$27)</f>
        <v>27.389040577503884</v>
      </c>
      <c r="U16" s="131">
        <f>IF(SER_hh_tesh_in!U16=0,0,SER_hh_tesh_in!U16/SER_summary!U$27)</f>
        <v>25.351135068525561</v>
      </c>
      <c r="V16" s="131">
        <f>IF(SER_hh_tesh_in!V16=0,0,SER_hh_tesh_in!V16/SER_summary!V$27)</f>
        <v>21.887611891600095</v>
      </c>
      <c r="W16" s="131">
        <f>IF(SER_hh_tesh_in!W16=0,0,SER_hh_tesh_in!W16/SER_summary!W$27)</f>
        <v>19.225020372798657</v>
      </c>
      <c r="DA16" s="156" t="s">
        <v>860</v>
      </c>
    </row>
    <row r="17" spans="1:105" ht="12.95" customHeight="1" x14ac:dyDescent="0.25">
      <c r="A17" s="132" t="s">
        <v>73</v>
      </c>
      <c r="B17" s="133"/>
      <c r="C17" s="133">
        <f>IF(SER_hh_tesh_in!C17=0,0,SER_hh_tesh_in!C17/SER_summary!C$27)</f>
        <v>28.015013255218573</v>
      </c>
      <c r="D17" s="133">
        <f>IF(SER_hh_tesh_in!D17=0,0,SER_hh_tesh_in!D17/SER_summary!D$27)</f>
        <v>27.94683270293212</v>
      </c>
      <c r="E17" s="133">
        <f>IF(SER_hh_tesh_in!E17=0,0,SER_hh_tesh_in!E17/SER_summary!E$27)</f>
        <v>33.591226719578096</v>
      </c>
      <c r="F17" s="133">
        <f>IF(SER_hh_tesh_in!F17=0,0,SER_hh_tesh_in!F17/SER_summary!F$27)</f>
        <v>27.433390289565832</v>
      </c>
      <c r="G17" s="133">
        <f>IF(SER_hh_tesh_in!G17=0,0,SER_hh_tesh_in!G17/SER_summary!G$27)</f>
        <v>27.471878868720243</v>
      </c>
      <c r="H17" s="133">
        <f>IF(SER_hh_tesh_in!H17=0,0,SER_hh_tesh_in!H17/SER_summary!H$27)</f>
        <v>30.101783621479225</v>
      </c>
      <c r="I17" s="133">
        <f>IF(SER_hh_tesh_in!I17=0,0,SER_hh_tesh_in!I17/SER_summary!I$27)</f>
        <v>27.568398622711804</v>
      </c>
      <c r="J17" s="133">
        <f>IF(SER_hh_tesh_in!J17=0,0,SER_hh_tesh_in!J17/SER_summary!J$27)</f>
        <v>27.289438146843192</v>
      </c>
      <c r="K17" s="133">
        <f>IF(SER_hh_tesh_in!K17=0,0,SER_hh_tesh_in!K17/SER_summary!K$27)</f>
        <v>26.532051536226216</v>
      </c>
      <c r="L17" s="133">
        <f>IF(SER_hh_tesh_in!L17=0,0,SER_hh_tesh_in!L17/SER_summary!L$27)</f>
        <v>28.485322730973767</v>
      </c>
      <c r="M17" s="133">
        <f>IF(SER_hh_tesh_in!M17=0,0,SER_hh_tesh_in!M17/SER_summary!M$27)</f>
        <v>25.695099770068829</v>
      </c>
      <c r="N17" s="133">
        <f>IF(SER_hh_tesh_in!N17=0,0,SER_hh_tesh_in!N17/SER_summary!N$27)</f>
        <v>25.617115544528172</v>
      </c>
      <c r="O17" s="133">
        <f>IF(SER_hh_tesh_in!O17=0,0,SER_hh_tesh_in!O17/SER_summary!O$27)</f>
        <v>26.277388532778016</v>
      </c>
      <c r="P17" s="133">
        <f>IF(SER_hh_tesh_in!P17=0,0,SER_hh_tesh_in!P17/SER_summary!P$27)</f>
        <v>24.701821461386679</v>
      </c>
      <c r="Q17" s="133">
        <f>IF(SER_hh_tesh_in!Q17=0,0,SER_hh_tesh_in!Q17/SER_summary!Q$27)</f>
        <v>27.46763167407682</v>
      </c>
      <c r="R17" s="133">
        <f>IF(SER_hh_tesh_in!R17=0,0,SER_hh_tesh_in!R17/SER_summary!R$27)</f>
        <v>24.79939318842176</v>
      </c>
      <c r="S17" s="133">
        <f>IF(SER_hh_tesh_in!S17=0,0,SER_hh_tesh_in!S17/SER_summary!S$27)</f>
        <v>23.801918896136058</v>
      </c>
      <c r="T17" s="133">
        <f>IF(SER_hh_tesh_in!T17=0,0,SER_hh_tesh_in!T17/SER_summary!T$27)</f>
        <v>28.500377597060883</v>
      </c>
      <c r="U17" s="133">
        <f>IF(SER_hh_tesh_in!U17=0,0,SER_hh_tesh_in!U17/SER_summary!U$27)</f>
        <v>26.182011811060633</v>
      </c>
      <c r="V17" s="133">
        <f>IF(SER_hh_tesh_in!V17=0,0,SER_hh_tesh_in!V17/SER_summary!V$27)</f>
        <v>18.36066776302026</v>
      </c>
      <c r="W17" s="133">
        <f>IF(SER_hh_tesh_in!W17=0,0,SER_hh_tesh_in!W17/SER_summary!W$27)</f>
        <v>16.074408672623935</v>
      </c>
      <c r="DA17" s="157" t="s">
        <v>861</v>
      </c>
    </row>
    <row r="18" spans="1:105" ht="12" customHeight="1" x14ac:dyDescent="0.25">
      <c r="A18" s="132" t="s">
        <v>72</v>
      </c>
      <c r="B18" s="133"/>
      <c r="C18" s="133">
        <f>IF(SER_hh_tesh_in!C18=0,0,SER_hh_tesh_in!C18/SER_summary!C$27)</f>
        <v>28.013825624783433</v>
      </c>
      <c r="D18" s="133">
        <f>IF(SER_hh_tesh_in!D18=0,0,SER_hh_tesh_in!D18/SER_summary!D$27)</f>
        <v>27.941916935015577</v>
      </c>
      <c r="E18" s="133">
        <f>IF(SER_hh_tesh_in!E18=0,0,SER_hh_tesh_in!E18/SER_summary!E$27)</f>
        <v>33.59659744657344</v>
      </c>
      <c r="F18" s="133">
        <f>IF(SER_hh_tesh_in!F18=0,0,SER_hh_tesh_in!F18/SER_summary!F$27)</f>
        <v>27.248232409647553</v>
      </c>
      <c r="G18" s="133">
        <f>IF(SER_hh_tesh_in!G18=0,0,SER_hh_tesh_in!G18/SER_summary!G$27)</f>
        <v>27.273313964437193</v>
      </c>
      <c r="H18" s="133">
        <f>IF(SER_hh_tesh_in!H18=0,0,SER_hh_tesh_in!H18/SER_summary!H$27)</f>
        <v>29.994425831334556</v>
      </c>
      <c r="I18" s="133">
        <f>IF(SER_hh_tesh_in!I18=0,0,SER_hh_tesh_in!I18/SER_summary!I$27)</f>
        <v>27.164655929793575</v>
      </c>
      <c r="J18" s="133">
        <f>IF(SER_hh_tesh_in!J18=0,0,SER_hh_tesh_in!J18/SER_summary!J$27)</f>
        <v>26.978852475937156</v>
      </c>
      <c r="K18" s="133">
        <f>IF(SER_hh_tesh_in!K18=0,0,SER_hh_tesh_in!K18/SER_summary!K$27)</f>
        <v>26.352859334723327</v>
      </c>
      <c r="L18" s="133">
        <f>IF(SER_hh_tesh_in!L18=0,0,SER_hh_tesh_in!L18/SER_summary!L$27)</f>
        <v>28.290801026086733</v>
      </c>
      <c r="M18" s="133">
        <f>IF(SER_hh_tesh_in!M18=0,0,SER_hh_tesh_in!M18/SER_summary!M$27)</f>
        <v>25.621793634588453</v>
      </c>
      <c r="N18" s="133">
        <f>IF(SER_hh_tesh_in!N18=0,0,SER_hh_tesh_in!N18/SER_summary!N$27)</f>
        <v>25.574213672678418</v>
      </c>
      <c r="O18" s="133">
        <f>IF(SER_hh_tesh_in!O18=0,0,SER_hh_tesh_in!O18/SER_summary!O$27)</f>
        <v>26.206274913469127</v>
      </c>
      <c r="P18" s="133">
        <f>IF(SER_hh_tesh_in!P18=0,0,SER_hh_tesh_in!P18/SER_summary!P$27)</f>
        <v>24.298635502028791</v>
      </c>
      <c r="Q18" s="133">
        <f>IF(SER_hh_tesh_in!Q18=0,0,SER_hh_tesh_in!Q18/SER_summary!Q$27)</f>
        <v>26.887910993170212</v>
      </c>
      <c r="R18" s="133">
        <f>IF(SER_hh_tesh_in!R18=0,0,SER_hh_tesh_in!R18/SER_summary!R$27)</f>
        <v>23.869166850476315</v>
      </c>
      <c r="S18" s="133">
        <f>IF(SER_hh_tesh_in!S18=0,0,SER_hh_tesh_in!S18/SER_summary!S$27)</f>
        <v>23.012737402505451</v>
      </c>
      <c r="T18" s="133">
        <f>IF(SER_hh_tesh_in!T18=0,0,SER_hh_tesh_in!T18/SER_summary!T$27)</f>
        <v>27.372979530064601</v>
      </c>
      <c r="U18" s="133">
        <f>IF(SER_hh_tesh_in!U18=0,0,SER_hh_tesh_in!U18/SER_summary!U$27)</f>
        <v>25.34417132594572</v>
      </c>
      <c r="V18" s="133">
        <f>IF(SER_hh_tesh_in!V18=0,0,SER_hh_tesh_in!V18/SER_summary!V$27)</f>
        <v>21.915181700016571</v>
      </c>
      <c r="W18" s="133">
        <f>IF(SER_hh_tesh_in!W18=0,0,SER_hh_tesh_in!W18/SER_summary!W$27)</f>
        <v>19.241525159044958</v>
      </c>
      <c r="DA18" s="157" t="s">
        <v>862</v>
      </c>
    </row>
    <row r="19" spans="1:105" ht="12.95" customHeight="1" x14ac:dyDescent="0.25">
      <c r="A19" s="130" t="s">
        <v>35</v>
      </c>
      <c r="B19" s="131"/>
      <c r="C19" s="131">
        <f>IF(SER_hh_tesh_in!C19=0,0,SER_hh_tesh_in!C19/SER_summary!C$27)</f>
        <v>7.6319170250416715</v>
      </c>
      <c r="D19" s="131">
        <f>IF(SER_hh_tesh_in!D19=0,0,SER_hh_tesh_in!D19/SER_summary!D$27)</f>
        <v>7.5957019019572751</v>
      </c>
      <c r="E19" s="131">
        <f>IF(SER_hh_tesh_in!E19=0,0,SER_hh_tesh_in!E19/SER_summary!E$27)</f>
        <v>9.955023376635717</v>
      </c>
      <c r="F19" s="131">
        <f>IF(SER_hh_tesh_in!F19=0,0,SER_hh_tesh_in!F19/SER_summary!F$27)</f>
        <v>7.9181192312376396</v>
      </c>
      <c r="G19" s="131">
        <f>IF(SER_hh_tesh_in!G19=0,0,SER_hh_tesh_in!G19/SER_summary!G$27)</f>
        <v>7.6286560244065678</v>
      </c>
      <c r="H19" s="131">
        <f>IF(SER_hh_tesh_in!H19=0,0,SER_hh_tesh_in!H19/SER_summary!H$27)</f>
        <v>7.7547935660917533</v>
      </c>
      <c r="I19" s="131">
        <f>IF(SER_hh_tesh_in!I19=0,0,SER_hh_tesh_in!I19/SER_summary!I$27)</f>
        <v>7.6246034621916534</v>
      </c>
      <c r="J19" s="131">
        <f>IF(SER_hh_tesh_in!J19=0,0,SER_hh_tesh_in!J19/SER_summary!J$27)</f>
        <v>7.7066283319419995</v>
      </c>
      <c r="K19" s="131">
        <f>IF(SER_hh_tesh_in!K19=0,0,SER_hh_tesh_in!K19/SER_summary!K$27)</f>
        <v>7.8156395409626755</v>
      </c>
      <c r="L19" s="131">
        <f>IF(SER_hh_tesh_in!L19=0,0,SER_hh_tesh_in!L19/SER_summary!L$27)</f>
        <v>7.6466679795748425</v>
      </c>
      <c r="M19" s="131">
        <f>IF(SER_hh_tesh_in!M19=0,0,SER_hh_tesh_in!M19/SER_summary!M$27)</f>
        <v>7.5156447708887315</v>
      </c>
      <c r="N19" s="131">
        <f>IF(SER_hh_tesh_in!N19=0,0,SER_hh_tesh_in!N19/SER_summary!N$27)</f>
        <v>7.4899057187330076</v>
      </c>
      <c r="O19" s="131">
        <f>IF(SER_hh_tesh_in!O19=0,0,SER_hh_tesh_in!O19/SER_summary!O$27)</f>
        <v>7.5559337284052539</v>
      </c>
      <c r="P19" s="131">
        <f>IF(SER_hh_tesh_in!P19=0,0,SER_hh_tesh_in!P19/SER_summary!P$27)</f>
        <v>7.7053228219263756</v>
      </c>
      <c r="Q19" s="131">
        <f>IF(SER_hh_tesh_in!Q19=0,0,SER_hh_tesh_in!Q19/SER_summary!Q$27)</f>
        <v>7.5408572537274496</v>
      </c>
      <c r="R19" s="131">
        <f>IF(SER_hh_tesh_in!R19=0,0,SER_hh_tesh_in!R19/SER_summary!R$27)</f>
        <v>7.2141511997178078</v>
      </c>
      <c r="S19" s="131">
        <f>IF(SER_hh_tesh_in!S19=0,0,SER_hh_tesh_in!S19/SER_summary!S$27)</f>
        <v>6.8409049921887366</v>
      </c>
      <c r="T19" s="131">
        <f>IF(SER_hh_tesh_in!T19=0,0,SER_hh_tesh_in!T19/SER_summary!T$27)</f>
        <v>7.771145597960019</v>
      </c>
      <c r="U19" s="131">
        <f>IF(SER_hh_tesh_in!U19=0,0,SER_hh_tesh_in!U19/SER_summary!U$27)</f>
        <v>7.1215576643542713</v>
      </c>
      <c r="V19" s="131">
        <f>IF(SER_hh_tesh_in!V19=0,0,SER_hh_tesh_in!V19/SER_summary!V$27)</f>
        <v>6.3950236926416846</v>
      </c>
      <c r="W19" s="131">
        <f>IF(SER_hh_tesh_in!W19=0,0,SER_hh_tesh_in!W19/SER_summary!W$27)</f>
        <v>6.2474560427320851</v>
      </c>
      <c r="DA19" s="156" t="s">
        <v>863</v>
      </c>
    </row>
    <row r="20" spans="1:105" ht="12" customHeight="1" x14ac:dyDescent="0.25">
      <c r="A20" s="132" t="s">
        <v>29</v>
      </c>
      <c r="B20" s="133"/>
      <c r="C20" s="133">
        <f>IF(SER_hh_tesh_in!C20=0,0,SER_hh_tesh_in!C20/SER_summary!C$27)</f>
        <v>0</v>
      </c>
      <c r="D20" s="133">
        <f>IF(SER_hh_tesh_in!D20=0,0,SER_hh_tesh_in!D20/SER_summary!D$27)</f>
        <v>0</v>
      </c>
      <c r="E20" s="133">
        <f>IF(SER_hh_tesh_in!E20=0,0,SER_hh_tesh_in!E20/SER_summary!E$27)</f>
        <v>0</v>
      </c>
      <c r="F20" s="133">
        <f>IF(SER_hh_tesh_in!F20=0,0,SER_hh_tesh_in!F20/SER_summary!F$27)</f>
        <v>0</v>
      </c>
      <c r="G20" s="133">
        <f>IF(SER_hh_tesh_in!G20=0,0,SER_hh_tesh_in!G20/SER_summary!G$27)</f>
        <v>0</v>
      </c>
      <c r="H20" s="133">
        <f>IF(SER_hh_tesh_in!H20=0,0,SER_hh_tesh_in!H20/SER_summary!H$27)</f>
        <v>0</v>
      </c>
      <c r="I20" s="133">
        <f>IF(SER_hh_tesh_in!I20=0,0,SER_hh_tesh_in!I20/SER_summary!I$27)</f>
        <v>0</v>
      </c>
      <c r="J20" s="133">
        <f>IF(SER_hh_tesh_in!J20=0,0,SER_hh_tesh_in!J20/SER_summary!J$27)</f>
        <v>0</v>
      </c>
      <c r="K20" s="133">
        <f>IF(SER_hh_tesh_in!K20=0,0,SER_hh_tesh_in!K20/SER_summary!K$27)</f>
        <v>0</v>
      </c>
      <c r="L20" s="133">
        <f>IF(SER_hh_tesh_in!L20=0,0,SER_hh_tesh_in!L20/SER_summary!L$27)</f>
        <v>0</v>
      </c>
      <c r="M20" s="133">
        <f>IF(SER_hh_tesh_in!M20=0,0,SER_hh_tesh_in!M20/SER_summary!M$27)</f>
        <v>0</v>
      </c>
      <c r="N20" s="133">
        <f>IF(SER_hh_tesh_in!N20=0,0,SER_hh_tesh_in!N20/SER_summary!N$27)</f>
        <v>0</v>
      </c>
      <c r="O20" s="133">
        <f>IF(SER_hh_tesh_in!O20=0,0,SER_hh_tesh_in!O20/SER_summary!O$27)</f>
        <v>0</v>
      </c>
      <c r="P20" s="133">
        <f>IF(SER_hh_tesh_in!P20=0,0,SER_hh_tesh_in!P20/SER_summary!P$27)</f>
        <v>0</v>
      </c>
      <c r="Q20" s="133">
        <f>IF(SER_hh_tesh_in!Q20=0,0,SER_hh_tesh_in!Q20/SER_summary!Q$27)</f>
        <v>0</v>
      </c>
      <c r="R20" s="133">
        <f>IF(SER_hh_tesh_in!R20=0,0,SER_hh_tesh_in!R20/SER_summary!R$27)</f>
        <v>0</v>
      </c>
      <c r="S20" s="133">
        <f>IF(SER_hh_tesh_in!S20=0,0,SER_hh_tesh_in!S20/SER_summary!S$27)</f>
        <v>0</v>
      </c>
      <c r="T20" s="133">
        <f>IF(SER_hh_tesh_in!T20=0,0,SER_hh_tesh_in!T20/SER_summary!T$27)</f>
        <v>0</v>
      </c>
      <c r="U20" s="133">
        <f>IF(SER_hh_tesh_in!U20=0,0,SER_hh_tesh_in!U20/SER_summary!U$27)</f>
        <v>0</v>
      </c>
      <c r="V20" s="133">
        <f>IF(SER_hh_tesh_in!V20=0,0,SER_hh_tesh_in!V20/SER_summary!V$27)</f>
        <v>0</v>
      </c>
      <c r="W20" s="133">
        <f>IF(SER_hh_tesh_in!W20=0,0,SER_hh_tesh_in!W20/SER_summary!W$27)</f>
        <v>0</v>
      </c>
      <c r="DA20" s="157" t="s">
        <v>864</v>
      </c>
    </row>
    <row r="21" spans="1:105" s="2" customFormat="1" ht="12" customHeight="1" x14ac:dyDescent="0.25">
      <c r="A21" s="132" t="s">
        <v>52</v>
      </c>
      <c r="B21" s="133"/>
      <c r="C21" s="133">
        <f>IF(SER_hh_tesh_in!C21=0,0,SER_hh_tesh_in!C21/SER_summary!C$27)</f>
        <v>7.0866212570684022</v>
      </c>
      <c r="D21" s="133">
        <f>IF(SER_hh_tesh_in!D21=0,0,SER_hh_tesh_in!D21/SER_summary!D$27)</f>
        <v>7.8023038058970329</v>
      </c>
      <c r="E21" s="133">
        <f>IF(SER_hh_tesh_in!E21=0,0,SER_hh_tesh_in!E21/SER_summary!E$27)</f>
        <v>6.8984066843369689</v>
      </c>
      <c r="F21" s="133">
        <f>IF(SER_hh_tesh_in!F21=0,0,SER_hh_tesh_in!F21/SER_summary!F$27)</f>
        <v>7.7888166067877984</v>
      </c>
      <c r="G21" s="133">
        <f>IF(SER_hh_tesh_in!G21=0,0,SER_hh_tesh_in!G21/SER_summary!G$27)</f>
        <v>7.8066765387777357</v>
      </c>
      <c r="H21" s="133">
        <f>IF(SER_hh_tesh_in!H21=0,0,SER_hh_tesh_in!H21/SER_summary!H$27)</f>
        <v>7.8309251755458318</v>
      </c>
      <c r="I21" s="133">
        <f>IF(SER_hh_tesh_in!I21=0,0,SER_hh_tesh_in!I21/SER_summary!I$27)</f>
        <v>7.7985599953394766</v>
      </c>
      <c r="J21" s="133">
        <f>IF(SER_hh_tesh_in!J21=0,0,SER_hh_tesh_in!J21/SER_summary!J$27)</f>
        <v>7.8125233335027104</v>
      </c>
      <c r="K21" s="133">
        <f>IF(SER_hh_tesh_in!K21=0,0,SER_hh_tesh_in!K21/SER_summary!K$27)</f>
        <v>7.7382866966257096</v>
      </c>
      <c r="L21" s="133">
        <f>IF(SER_hh_tesh_in!L21=0,0,SER_hh_tesh_in!L21/SER_summary!L$27)</f>
        <v>7.5506440825605567</v>
      </c>
      <c r="M21" s="133">
        <f>IF(SER_hh_tesh_in!M21=0,0,SER_hh_tesh_in!M21/SER_summary!M$27)</f>
        <v>7.7396529791568787</v>
      </c>
      <c r="N21" s="133">
        <f>IF(SER_hh_tesh_in!N21=0,0,SER_hh_tesh_in!N21/SER_summary!N$27)</f>
        <v>7.669712469567286</v>
      </c>
      <c r="O21" s="133">
        <f>IF(SER_hh_tesh_in!O21=0,0,SER_hh_tesh_in!O21/SER_summary!O$27)</f>
        <v>7.2207783464725921</v>
      </c>
      <c r="P21" s="133">
        <f>IF(SER_hh_tesh_in!P21=0,0,SER_hh_tesh_in!P21/SER_summary!P$27)</f>
        <v>7.4558863728953559</v>
      </c>
      <c r="Q21" s="133">
        <f>IF(SER_hh_tesh_in!Q21=0,0,SER_hh_tesh_in!Q21/SER_summary!Q$27)</f>
        <v>7.5332053289874672</v>
      </c>
      <c r="R21" s="133">
        <f>IF(SER_hh_tesh_in!R21=0,0,SER_hh_tesh_in!R21/SER_summary!R$27)</f>
        <v>8.0457021459587512</v>
      </c>
      <c r="S21" s="133">
        <f>IF(SER_hh_tesh_in!S21=0,0,SER_hh_tesh_in!S21/SER_summary!S$27)</f>
        <v>6.3560544727091672</v>
      </c>
      <c r="T21" s="133">
        <f>IF(SER_hh_tesh_in!T21=0,0,SER_hh_tesh_in!T21/SER_summary!T$27)</f>
        <v>0</v>
      </c>
      <c r="U21" s="133">
        <f>IF(SER_hh_tesh_in!U21=0,0,SER_hh_tesh_in!U21/SER_summary!U$27)</f>
        <v>0</v>
      </c>
      <c r="V21" s="133">
        <f>IF(SER_hh_tesh_in!V21=0,0,SER_hh_tesh_in!V21/SER_summary!V$27)</f>
        <v>0</v>
      </c>
      <c r="W21" s="133">
        <f>IF(SER_hh_tesh_in!W21=0,0,SER_hh_tesh_in!W21/SER_summary!W$27)</f>
        <v>0</v>
      </c>
      <c r="DA21" s="157" t="s">
        <v>865</v>
      </c>
    </row>
    <row r="22" spans="1:105" ht="12" customHeight="1" x14ac:dyDescent="0.25">
      <c r="A22" s="132" t="s">
        <v>168</v>
      </c>
      <c r="B22" s="133"/>
      <c r="C22" s="133">
        <f>IF(SER_hh_tesh_in!C22=0,0,SER_hh_tesh_in!C22/SER_summary!C$27)</f>
        <v>7.6347933520659543</v>
      </c>
      <c r="D22" s="133">
        <f>IF(SER_hh_tesh_in!D22=0,0,SER_hh_tesh_in!D22/SER_summary!D$27)</f>
        <v>7.2190169040364696</v>
      </c>
      <c r="E22" s="133">
        <f>IF(SER_hh_tesh_in!E22=0,0,SER_hh_tesh_in!E22/SER_summary!E$27)</f>
        <v>5.6680309364650769</v>
      </c>
      <c r="F22" s="133">
        <f>IF(SER_hh_tesh_in!F22=0,0,SER_hh_tesh_in!F22/SER_summary!F$27)</f>
        <v>7.4577026862669067</v>
      </c>
      <c r="G22" s="133">
        <f>IF(SER_hh_tesh_in!G22=0,0,SER_hh_tesh_in!G22/SER_summary!G$27)</f>
        <v>7.354986829445318</v>
      </c>
      <c r="H22" s="133">
        <f>IF(SER_hh_tesh_in!H22=0,0,SER_hh_tesh_in!H22/SER_summary!H$27)</f>
        <v>7.7418462991287722</v>
      </c>
      <c r="I22" s="133">
        <f>IF(SER_hh_tesh_in!I22=0,0,SER_hh_tesh_in!I22/SER_summary!I$27)</f>
        <v>7.5716178966671066</v>
      </c>
      <c r="J22" s="133">
        <f>IF(SER_hh_tesh_in!J22=0,0,SER_hh_tesh_in!J22/SER_summary!J$27)</f>
        <v>7.6158866607327536</v>
      </c>
      <c r="K22" s="133">
        <f>IF(SER_hh_tesh_in!K22=0,0,SER_hh_tesh_in!K22/SER_summary!K$27)</f>
        <v>7.3203189685326926</v>
      </c>
      <c r="L22" s="133">
        <f>IF(SER_hh_tesh_in!L22=0,0,SER_hh_tesh_in!L22/SER_summary!L$27)</f>
        <v>7.4668916989023648</v>
      </c>
      <c r="M22" s="133">
        <f>IF(SER_hh_tesh_in!M22=0,0,SER_hh_tesh_in!M22/SER_summary!M$27)</f>
        <v>6.1509023727016947</v>
      </c>
      <c r="N22" s="133">
        <f>IF(SER_hh_tesh_in!N22=0,0,SER_hh_tesh_in!N22/SER_summary!N$27)</f>
        <v>7.5554633843215724</v>
      </c>
      <c r="O22" s="133">
        <f>IF(SER_hh_tesh_in!O22=0,0,SER_hh_tesh_in!O22/SER_summary!O$27)</f>
        <v>7.549354694891889</v>
      </c>
      <c r="P22" s="133">
        <f>IF(SER_hh_tesh_in!P22=0,0,SER_hh_tesh_in!P22/SER_summary!P$27)</f>
        <v>7.5728157203312021</v>
      </c>
      <c r="Q22" s="133">
        <f>IF(SER_hh_tesh_in!Q22=0,0,SER_hh_tesh_in!Q22/SER_summary!Q$27)</f>
        <v>7.3996042754812077</v>
      </c>
      <c r="R22" s="133">
        <f>IF(SER_hh_tesh_in!R22=0,0,SER_hh_tesh_in!R22/SER_summary!R$27)</f>
        <v>7.6656316570204641</v>
      </c>
      <c r="S22" s="133">
        <f>IF(SER_hh_tesh_in!S22=0,0,SER_hh_tesh_in!S22/SER_summary!S$27)</f>
        <v>0</v>
      </c>
      <c r="T22" s="133">
        <f>IF(SER_hh_tesh_in!T22=0,0,SER_hh_tesh_in!T22/SER_summary!T$27)</f>
        <v>0</v>
      </c>
      <c r="U22" s="133">
        <f>IF(SER_hh_tesh_in!U22=0,0,SER_hh_tesh_in!U22/SER_summary!U$27)</f>
        <v>0</v>
      </c>
      <c r="V22" s="133">
        <f>IF(SER_hh_tesh_in!V22=0,0,SER_hh_tesh_in!V22/SER_summary!V$27)</f>
        <v>0</v>
      </c>
      <c r="W22" s="133">
        <f>IF(SER_hh_tesh_in!W22=0,0,SER_hh_tesh_in!W22/SER_summary!W$27)</f>
        <v>5.7596728574493126</v>
      </c>
      <c r="DA22" s="157" t="s">
        <v>866</v>
      </c>
    </row>
    <row r="23" spans="1:105" ht="12" customHeight="1" x14ac:dyDescent="0.25">
      <c r="A23" s="132" t="s">
        <v>153</v>
      </c>
      <c r="B23" s="133"/>
      <c r="C23" s="133">
        <f>IF(SER_hh_tesh_in!C23=0,0,SER_hh_tesh_in!C23/SER_summary!C$27)</f>
        <v>7.5551013646917644</v>
      </c>
      <c r="D23" s="133">
        <f>IF(SER_hh_tesh_in!D23=0,0,SER_hh_tesh_in!D23/SER_summary!D$27)</f>
        <v>7.4080115116188354</v>
      </c>
      <c r="E23" s="133">
        <f>IF(SER_hh_tesh_in!E23=0,0,SER_hh_tesh_in!E23/SER_summary!E$27)</f>
        <v>6.101612105454234</v>
      </c>
      <c r="F23" s="133">
        <f>IF(SER_hh_tesh_in!F23=0,0,SER_hh_tesh_in!F23/SER_summary!F$27)</f>
        <v>7.3242388290449245</v>
      </c>
      <c r="G23" s="133">
        <f>IF(SER_hh_tesh_in!G23=0,0,SER_hh_tesh_in!G23/SER_summary!G$27)</f>
        <v>7.1813495741678919</v>
      </c>
      <c r="H23" s="133">
        <f>IF(SER_hh_tesh_in!H23=0,0,SER_hh_tesh_in!H23/SER_summary!H$27)</f>
        <v>7.8320025455036282</v>
      </c>
      <c r="I23" s="133">
        <f>IF(SER_hh_tesh_in!I23=0,0,SER_hh_tesh_in!I23/SER_summary!I$27)</f>
        <v>7.6814389221163095</v>
      </c>
      <c r="J23" s="133">
        <f>IF(SER_hh_tesh_in!J23=0,0,SER_hh_tesh_in!J23/SER_summary!J$27)</f>
        <v>7.7103016933710649</v>
      </c>
      <c r="K23" s="133">
        <f>IF(SER_hh_tesh_in!K23=0,0,SER_hh_tesh_in!K23/SER_summary!K$27)</f>
        <v>7.3697489620484422</v>
      </c>
      <c r="L23" s="133">
        <f>IF(SER_hh_tesh_in!L23=0,0,SER_hh_tesh_in!L23/SER_summary!L$27)</f>
        <v>7.6202661946552537</v>
      </c>
      <c r="M23" s="133">
        <f>IF(SER_hh_tesh_in!M23=0,0,SER_hh_tesh_in!M23/SER_summary!M$27)</f>
        <v>6.3658604921107989</v>
      </c>
      <c r="N23" s="133">
        <f>IF(SER_hh_tesh_in!N23=0,0,SER_hh_tesh_in!N23/SER_summary!N$27)</f>
        <v>7.3507924041964152</v>
      </c>
      <c r="O23" s="133">
        <f>IF(SER_hh_tesh_in!O23=0,0,SER_hh_tesh_in!O23/SER_summary!O$27)</f>
        <v>7.3971197177951655</v>
      </c>
      <c r="P23" s="133">
        <f>IF(SER_hh_tesh_in!P23=0,0,SER_hh_tesh_in!P23/SER_summary!P$27)</f>
        <v>7.8361072049363623</v>
      </c>
      <c r="Q23" s="133">
        <f>IF(SER_hh_tesh_in!Q23=0,0,SER_hh_tesh_in!Q23/SER_summary!Q$27)</f>
        <v>7.3112643776753163</v>
      </c>
      <c r="R23" s="133">
        <f>IF(SER_hh_tesh_in!R23=0,0,SER_hh_tesh_in!R23/SER_summary!R$27)</f>
        <v>6.9393182399084878</v>
      </c>
      <c r="S23" s="133">
        <f>IF(SER_hh_tesh_in!S23=0,0,SER_hh_tesh_in!S23/SER_summary!S$27)</f>
        <v>6.4527193404525152</v>
      </c>
      <c r="T23" s="133">
        <f>IF(SER_hh_tesh_in!T23=0,0,SER_hh_tesh_in!T23/SER_summary!T$27)</f>
        <v>7.2167421927017976</v>
      </c>
      <c r="U23" s="133">
        <f>IF(SER_hh_tesh_in!U23=0,0,SER_hh_tesh_in!U23/SER_summary!U$27)</f>
        <v>7.1010523890245061</v>
      </c>
      <c r="V23" s="133">
        <f>IF(SER_hh_tesh_in!V23=0,0,SER_hh_tesh_in!V23/SER_summary!V$27)</f>
        <v>5.5908539475645238</v>
      </c>
      <c r="W23" s="133">
        <f>IF(SER_hh_tesh_in!W23=0,0,SER_hh_tesh_in!W23/SER_summary!W$27)</f>
        <v>6.1371521486154696</v>
      </c>
      <c r="DA23" s="157" t="s">
        <v>867</v>
      </c>
    </row>
    <row r="24" spans="1:105" ht="12" customHeight="1" x14ac:dyDescent="0.25">
      <c r="A24" s="132" t="s">
        <v>128</v>
      </c>
      <c r="B24" s="133"/>
      <c r="C24" s="133">
        <f>IF(SER_hh_tesh_in!C24=0,0,SER_hh_tesh_in!C24/SER_summary!C$27)</f>
        <v>0</v>
      </c>
      <c r="D24" s="133">
        <f>IF(SER_hh_tesh_in!D24=0,0,SER_hh_tesh_in!D24/SER_summary!D$27)</f>
        <v>0</v>
      </c>
      <c r="E24" s="133">
        <f>IF(SER_hh_tesh_in!E24=0,0,SER_hh_tesh_in!E24/SER_summary!E$27)</f>
        <v>0</v>
      </c>
      <c r="F24" s="133">
        <f>IF(SER_hh_tesh_in!F24=0,0,SER_hh_tesh_in!F24/SER_summary!F$27)</f>
        <v>0</v>
      </c>
      <c r="G24" s="133">
        <f>IF(SER_hh_tesh_in!G24=0,0,SER_hh_tesh_in!G24/SER_summary!G$27)</f>
        <v>0</v>
      </c>
      <c r="H24" s="133">
        <f>IF(SER_hh_tesh_in!H24=0,0,SER_hh_tesh_in!H24/SER_summary!H$27)</f>
        <v>0</v>
      </c>
      <c r="I24" s="133">
        <f>IF(SER_hh_tesh_in!I24=0,0,SER_hh_tesh_in!I24/SER_summary!I$27)</f>
        <v>0</v>
      </c>
      <c r="J24" s="133">
        <f>IF(SER_hh_tesh_in!J24=0,0,SER_hh_tesh_in!J24/SER_summary!J$27)</f>
        <v>0</v>
      </c>
      <c r="K24" s="133">
        <f>IF(SER_hh_tesh_in!K24=0,0,SER_hh_tesh_in!K24/SER_summary!K$27)</f>
        <v>0</v>
      </c>
      <c r="L24" s="133">
        <f>IF(SER_hh_tesh_in!L24=0,0,SER_hh_tesh_in!L24/SER_summary!L$27)</f>
        <v>0</v>
      </c>
      <c r="M24" s="133">
        <f>IF(SER_hh_tesh_in!M24=0,0,SER_hh_tesh_in!M24/SER_summary!M$27)</f>
        <v>0</v>
      </c>
      <c r="N24" s="133">
        <f>IF(SER_hh_tesh_in!N24=0,0,SER_hh_tesh_in!N24/SER_summary!N$27)</f>
        <v>0</v>
      </c>
      <c r="O24" s="133">
        <f>IF(SER_hh_tesh_in!O24=0,0,SER_hh_tesh_in!O24/SER_summary!O$27)</f>
        <v>0</v>
      </c>
      <c r="P24" s="133">
        <f>IF(SER_hh_tesh_in!P24=0,0,SER_hh_tesh_in!P24/SER_summary!P$27)</f>
        <v>0</v>
      </c>
      <c r="Q24" s="133">
        <f>IF(SER_hh_tesh_in!Q24=0,0,SER_hh_tesh_in!Q24/SER_summary!Q$27)</f>
        <v>0</v>
      </c>
      <c r="R24" s="133">
        <f>IF(SER_hh_tesh_in!R24=0,0,SER_hh_tesh_in!R24/SER_summary!R$27)</f>
        <v>0</v>
      </c>
      <c r="S24" s="133">
        <f>IF(SER_hh_tesh_in!S24=0,0,SER_hh_tesh_in!S24/SER_summary!S$27)</f>
        <v>0</v>
      </c>
      <c r="T24" s="133">
        <f>IF(SER_hh_tesh_in!T24=0,0,SER_hh_tesh_in!T24/SER_summary!T$27)</f>
        <v>0</v>
      </c>
      <c r="U24" s="133">
        <f>IF(SER_hh_tesh_in!U24=0,0,SER_hh_tesh_in!U24/SER_summary!U$27)</f>
        <v>0</v>
      </c>
      <c r="V24" s="133">
        <f>IF(SER_hh_tesh_in!V24=0,0,SER_hh_tesh_in!V24/SER_summary!V$27)</f>
        <v>0</v>
      </c>
      <c r="W24" s="133">
        <f>IF(SER_hh_tesh_in!W24=0,0,SER_hh_tesh_in!W24/SER_summary!W$27)</f>
        <v>0</v>
      </c>
      <c r="DA24" s="157" t="s">
        <v>868</v>
      </c>
    </row>
    <row r="25" spans="1:105" ht="12" customHeight="1" x14ac:dyDescent="0.25">
      <c r="A25" s="132" t="s">
        <v>169</v>
      </c>
      <c r="B25" s="133"/>
      <c r="C25" s="133">
        <f>IF(SER_hh_tesh_in!C25=0,0,SER_hh_tesh_in!C25/SER_summary!C$27)</f>
        <v>0</v>
      </c>
      <c r="D25" s="133">
        <f>IF(SER_hh_tesh_in!D25=0,0,SER_hh_tesh_in!D25/SER_summary!D$27)</f>
        <v>0</v>
      </c>
      <c r="E25" s="133">
        <f>IF(SER_hh_tesh_in!E25=0,0,SER_hh_tesh_in!E25/SER_summary!E$27)</f>
        <v>10.354071237980696</v>
      </c>
      <c r="F25" s="133">
        <f>IF(SER_hh_tesh_in!F25=0,0,SER_hh_tesh_in!F25/SER_summary!F$27)</f>
        <v>8.403303738128832</v>
      </c>
      <c r="G25" s="133">
        <f>IF(SER_hh_tesh_in!G25=0,0,SER_hh_tesh_in!G25/SER_summary!G$27)</f>
        <v>7.6508534671692514</v>
      </c>
      <c r="H25" s="133">
        <f>IF(SER_hh_tesh_in!H25=0,0,SER_hh_tesh_in!H25/SER_summary!H$27)</f>
        <v>7.7764227789621145</v>
      </c>
      <c r="I25" s="133">
        <f>IF(SER_hh_tesh_in!I25=0,0,SER_hh_tesh_in!I25/SER_summary!I$27)</f>
        <v>7.6543087690446345</v>
      </c>
      <c r="J25" s="133">
        <f>IF(SER_hh_tesh_in!J25=0,0,SER_hh_tesh_in!J25/SER_summary!J$27)</f>
        <v>7.6885361015671423</v>
      </c>
      <c r="K25" s="133">
        <f>IF(SER_hh_tesh_in!K25=0,0,SER_hh_tesh_in!K25/SER_summary!K$27)</f>
        <v>7.6528803818732039</v>
      </c>
      <c r="L25" s="133">
        <f>IF(SER_hh_tesh_in!L25=0,0,SER_hh_tesh_in!L25/SER_summary!L$27)</f>
        <v>7.6301314291165596</v>
      </c>
      <c r="M25" s="133">
        <f>IF(SER_hh_tesh_in!M25=0,0,SER_hh_tesh_in!M25/SER_summary!M$27)</f>
        <v>7.0749917925918488</v>
      </c>
      <c r="N25" s="133">
        <f>IF(SER_hh_tesh_in!N25=0,0,SER_hh_tesh_in!N25/SER_summary!N$27)</f>
        <v>0</v>
      </c>
      <c r="O25" s="133">
        <f>IF(SER_hh_tesh_in!O25=0,0,SER_hh_tesh_in!O25/SER_summary!O$27)</f>
        <v>0</v>
      </c>
      <c r="P25" s="133">
        <f>IF(SER_hh_tesh_in!P25=0,0,SER_hh_tesh_in!P25/SER_summary!P$27)</f>
        <v>0</v>
      </c>
      <c r="Q25" s="133">
        <f>IF(SER_hh_tesh_in!Q25=0,0,SER_hh_tesh_in!Q25/SER_summary!Q$27)</f>
        <v>0</v>
      </c>
      <c r="R25" s="133">
        <f>IF(SER_hh_tesh_in!R25=0,0,SER_hh_tesh_in!R25/SER_summary!R$27)</f>
        <v>0</v>
      </c>
      <c r="S25" s="133">
        <f>IF(SER_hh_tesh_in!S25=0,0,SER_hh_tesh_in!S25/SER_summary!S$27)</f>
        <v>7.148028257654266</v>
      </c>
      <c r="T25" s="133">
        <f>IF(SER_hh_tesh_in!T25=0,0,SER_hh_tesh_in!T25/SER_summary!T$27)</f>
        <v>6.9648006803362783</v>
      </c>
      <c r="U25" s="133">
        <f>IF(SER_hh_tesh_in!U25=0,0,SER_hh_tesh_in!U25/SER_summary!U$27)</f>
        <v>6.9727878584504985</v>
      </c>
      <c r="V25" s="133">
        <f>IF(SER_hh_tesh_in!V25=0,0,SER_hh_tesh_in!V25/SER_summary!V$27)</f>
        <v>5.3453659516580529</v>
      </c>
      <c r="W25" s="133">
        <f>IF(SER_hh_tesh_in!W25=0,0,SER_hh_tesh_in!W25/SER_summary!W$27)</f>
        <v>6.4242275306359709</v>
      </c>
      <c r="DA25" s="157" t="s">
        <v>869</v>
      </c>
    </row>
    <row r="26" spans="1:105" ht="12" customHeight="1" x14ac:dyDescent="0.25">
      <c r="A26" s="132" t="s">
        <v>24</v>
      </c>
      <c r="B26" s="65"/>
      <c r="C26" s="65">
        <f>IF(SER_hh_tesh_in!C26=0,0,SER_hh_tesh_in!C26/SER_summary!C$27)</f>
        <v>7.3068029030575268</v>
      </c>
      <c r="D26" s="65">
        <f>IF(SER_hh_tesh_in!D26=0,0,SER_hh_tesh_in!D26/SER_summary!D$27)</f>
        <v>4.0210311498968174</v>
      </c>
      <c r="E26" s="65">
        <f>IF(SER_hh_tesh_in!E26=0,0,SER_hh_tesh_in!E26/SER_summary!E$27)</f>
        <v>0</v>
      </c>
      <c r="F26" s="65">
        <f>IF(SER_hh_tesh_in!F26=0,0,SER_hh_tesh_in!F26/SER_summary!F$27)</f>
        <v>0</v>
      </c>
      <c r="G26" s="65">
        <f>IF(SER_hh_tesh_in!G26=0,0,SER_hh_tesh_in!G26/SER_summary!G$27)</f>
        <v>0</v>
      </c>
      <c r="H26" s="65">
        <f>IF(SER_hh_tesh_in!H26=0,0,SER_hh_tesh_in!H26/SER_summary!H$27)</f>
        <v>5.5433647925067868</v>
      </c>
      <c r="I26" s="65">
        <f>IF(SER_hh_tesh_in!I26=0,0,SER_hh_tesh_in!I26/SER_summary!I$27)</f>
        <v>5.3604412187883383</v>
      </c>
      <c r="J26" s="65">
        <f>IF(SER_hh_tesh_in!J26=0,0,SER_hh_tesh_in!J26/SER_summary!J$27)</f>
        <v>7.4202480375117439</v>
      </c>
      <c r="K26" s="65">
        <f>IF(SER_hh_tesh_in!K26=0,0,SER_hh_tesh_in!K26/SER_summary!K$27)</f>
        <v>3.6362924431202721</v>
      </c>
      <c r="L26" s="65">
        <f>IF(SER_hh_tesh_in!L26=0,0,SER_hh_tesh_in!L26/SER_summary!L$27)</f>
        <v>6.0017593345898277</v>
      </c>
      <c r="M26" s="65">
        <f>IF(SER_hh_tesh_in!M26=0,0,SER_hh_tesh_in!M26/SER_summary!M$27)</f>
        <v>3.2643489151828673</v>
      </c>
      <c r="N26" s="65">
        <f>IF(SER_hh_tesh_in!N26=0,0,SER_hh_tesh_in!N26/SER_summary!N$27)</f>
        <v>5.9922819009422268</v>
      </c>
      <c r="O26" s="65">
        <f>IF(SER_hh_tesh_in!O26=0,0,SER_hh_tesh_in!O26/SER_summary!O$27)</f>
        <v>4.2876197593123972</v>
      </c>
      <c r="P26" s="65">
        <f>IF(SER_hh_tesh_in!P26=0,0,SER_hh_tesh_in!P26/SER_summary!P$27)</f>
        <v>7.4184900253810362</v>
      </c>
      <c r="Q26" s="65">
        <f>IF(SER_hh_tesh_in!Q26=0,0,SER_hh_tesh_in!Q26/SER_summary!Q$27)</f>
        <v>6.1840312461245945</v>
      </c>
      <c r="R26" s="65">
        <f>IF(SER_hh_tesh_in!R26=0,0,SER_hh_tesh_in!R26/SER_summary!R$27)</f>
        <v>6.5757783211082339</v>
      </c>
      <c r="S26" s="65">
        <f>IF(SER_hh_tesh_in!S26=0,0,SER_hh_tesh_in!S26/SER_summary!S$27)</f>
        <v>3.6972436965223294</v>
      </c>
      <c r="T26" s="65">
        <f>IF(SER_hh_tesh_in!T26=0,0,SER_hh_tesh_in!T26/SER_summary!T$27)</f>
        <v>3.0938531845996486</v>
      </c>
      <c r="U26" s="65">
        <f>IF(SER_hh_tesh_in!U26=0,0,SER_hh_tesh_in!U26/SER_summary!U$27)</f>
        <v>3.2810140899156472</v>
      </c>
      <c r="V26" s="65">
        <f>IF(SER_hh_tesh_in!V26=0,0,SER_hh_tesh_in!V26/SER_summary!V$27)</f>
        <v>0</v>
      </c>
      <c r="W26" s="65">
        <f>IF(SER_hh_tesh_in!W26=0,0,SER_hh_tesh_in!W26/SER_summary!W$27)</f>
        <v>3.6740974272437876</v>
      </c>
      <c r="DA26" s="109" t="s">
        <v>870</v>
      </c>
    </row>
    <row r="27" spans="1:105" ht="12" customHeight="1" x14ac:dyDescent="0.25">
      <c r="A27" s="145" t="s">
        <v>86</v>
      </c>
      <c r="B27" s="148"/>
      <c r="C27" s="146">
        <f>IF(SER_hh_tesh_in!C27=0,0,SER_hh_tesh_in!C27/SER_summary!C$27)</f>
        <v>0.11734014566060622</v>
      </c>
      <c r="D27" s="146">
        <f>IF(SER_hh_tesh_in!D27=0,0,SER_hh_tesh_in!D27/SER_summary!D$27)</f>
        <v>0.88666413085996476</v>
      </c>
      <c r="E27" s="146">
        <f>IF(SER_hh_tesh_in!E27=0,0,SER_hh_tesh_in!E27/SER_summary!E$27)</f>
        <v>0.84741131386689994</v>
      </c>
      <c r="F27" s="146">
        <f>IF(SER_hh_tesh_in!F27=0,0,SER_hh_tesh_in!F27/SER_summary!F$27)</f>
        <v>0.13722650228379912</v>
      </c>
      <c r="G27" s="146">
        <f>IF(SER_hh_tesh_in!G27=0,0,SER_hh_tesh_in!G27/SER_summary!G$27)</f>
        <v>0.24081847215921609</v>
      </c>
      <c r="H27" s="146">
        <f>IF(SER_hh_tesh_in!H27=0,0,SER_hh_tesh_in!H27/SER_summary!H$27)</f>
        <v>0.28761231748410465</v>
      </c>
      <c r="I27" s="146">
        <f>IF(SER_hh_tesh_in!I27=0,0,SER_hh_tesh_in!I27/SER_summary!I$27)</f>
        <v>0.56135060484731059</v>
      </c>
      <c r="J27" s="146">
        <f>IF(SER_hh_tesh_in!J27=0,0,SER_hh_tesh_in!J27/SER_summary!J$27)</f>
        <v>0.12682688741758477</v>
      </c>
      <c r="K27" s="146">
        <f>IF(SER_hh_tesh_in!K27=0,0,SER_hh_tesh_in!K27/SER_summary!K$27)</f>
        <v>1.8610135227645956</v>
      </c>
      <c r="L27" s="146">
        <f>IF(SER_hh_tesh_in!L27=0,0,SER_hh_tesh_in!L27/SER_summary!L$27)</f>
        <v>0.50374561299398657</v>
      </c>
      <c r="M27" s="146">
        <f>IF(SER_hh_tesh_in!M27=0,0,SER_hh_tesh_in!M27/SER_summary!M$27)</f>
        <v>1.9415274664978457</v>
      </c>
      <c r="N27" s="146">
        <f>IF(SER_hh_tesh_in!N27=0,0,SER_hh_tesh_in!N27/SER_summary!N$27)</f>
        <v>0.39271373687577732</v>
      </c>
      <c r="O27" s="146">
        <f>IF(SER_hh_tesh_in!O27=0,0,SER_hh_tesh_in!O27/SER_summary!O$27)</f>
        <v>0.78475938808285806</v>
      </c>
      <c r="P27" s="146">
        <f>IF(SER_hh_tesh_in!P27=0,0,SER_hh_tesh_in!P27/SER_summary!P$27)</f>
        <v>2.6876417387844523E-4</v>
      </c>
      <c r="Q27" s="146">
        <f>IF(SER_hh_tesh_in!Q27=0,0,SER_hh_tesh_in!Q27/SER_summary!Q$27)</f>
        <v>0.40062351911635163</v>
      </c>
      <c r="R27" s="146">
        <f>IF(SER_hh_tesh_in!R27=0,0,SER_hh_tesh_in!R27/SER_summary!R$27)</f>
        <v>0.28196932125417812</v>
      </c>
      <c r="S27" s="146">
        <f>IF(SER_hh_tesh_in!S27=0,0,SER_hh_tesh_in!S27/SER_summary!S$27)</f>
        <v>0.60018457860992247</v>
      </c>
      <c r="T27" s="146">
        <f>IF(SER_hh_tesh_in!T27=0,0,SER_hh_tesh_in!T27/SER_summary!T$27)</f>
        <v>0.65612939618148769</v>
      </c>
      <c r="U27" s="146">
        <f>IF(SER_hh_tesh_in!U27=0,0,SER_hh_tesh_in!U27/SER_summary!U$27)</f>
        <v>0.14807767602545957</v>
      </c>
      <c r="V27" s="146">
        <f>IF(SER_hh_tesh_in!V27=0,0,SER_hh_tesh_in!V27/SER_summary!V$27)</f>
        <v>0.82909192351298266</v>
      </c>
      <c r="W27" s="146">
        <f>IF(SER_hh_tesh_in!W27=0,0,SER_hh_tesh_in!W27/SER_summary!W$27)</f>
        <v>0.79689793458180491</v>
      </c>
      <c r="DA27" s="159" t="s">
        <v>871</v>
      </c>
    </row>
    <row r="28" spans="1:105" ht="12" customHeight="1" x14ac:dyDescent="0.25">
      <c r="A28" s="78" t="s">
        <v>85</v>
      </c>
      <c r="B28" s="68"/>
      <c r="C28" s="147">
        <f>IF(SER_hh_tesh_in!C28=0,0,SER_hh_tesh_in!C28/SER_summary!C$27)</f>
        <v>4.4837705047272181</v>
      </c>
      <c r="D28" s="147">
        <f>IF(SER_hh_tesh_in!D28=0,0,SER_hh_tesh_in!D28/SER_summary!D$27)</f>
        <v>4.3808847381564231</v>
      </c>
      <c r="E28" s="147">
        <f>IF(SER_hh_tesh_in!E28=0,0,SER_hh_tesh_in!E28/SER_summary!E$27)</f>
        <v>5.5615905645828025</v>
      </c>
      <c r="F28" s="147">
        <f>IF(SER_hh_tesh_in!F28=0,0,SER_hh_tesh_in!F28/SER_summary!F$27)</f>
        <v>4.3318445206085245</v>
      </c>
      <c r="G28" s="147">
        <f>IF(SER_hh_tesh_in!G28=0,0,SER_hh_tesh_in!G28/SER_summary!G$27)</f>
        <v>4.1006941531517551</v>
      </c>
      <c r="H28" s="147">
        <f>IF(SER_hh_tesh_in!H28=0,0,SER_hh_tesh_in!H28/SER_summary!H$27)</f>
        <v>4.3253217962407824</v>
      </c>
      <c r="I28" s="147">
        <f>IF(SER_hh_tesh_in!I28=0,0,SER_hh_tesh_in!I28/SER_summary!I$27)</f>
        <v>3.901963985828937</v>
      </c>
      <c r="J28" s="147">
        <f>IF(SER_hh_tesh_in!J28=0,0,SER_hh_tesh_in!J28/SER_summary!J$27)</f>
        <v>4.347238770312722</v>
      </c>
      <c r="K28" s="147">
        <f>IF(SER_hh_tesh_in!K28=0,0,SER_hh_tesh_in!K28/SER_summary!K$27)</f>
        <v>4.3425856956376192</v>
      </c>
      <c r="L28" s="147">
        <f>IF(SER_hh_tesh_in!L28=0,0,SER_hh_tesh_in!L28/SER_summary!L$27)</f>
        <v>4.3093725352026304</v>
      </c>
      <c r="M28" s="147">
        <f>IF(SER_hh_tesh_in!M28=0,0,SER_hh_tesh_in!M28/SER_summary!M$27)</f>
        <v>4.0745954162676998</v>
      </c>
      <c r="N28" s="147">
        <f>IF(SER_hh_tesh_in!N28=0,0,SER_hh_tesh_in!N28/SER_summary!N$27)</f>
        <v>4.1085410385762691</v>
      </c>
      <c r="O28" s="147">
        <f>IF(SER_hh_tesh_in!O28=0,0,SER_hh_tesh_in!O28/SER_summary!O$27)</f>
        <v>3.8851033925618963</v>
      </c>
      <c r="P28" s="147">
        <f>IF(SER_hh_tesh_in!P28=0,0,SER_hh_tesh_in!P28/SER_summary!P$27)</f>
        <v>4.5774588474404005</v>
      </c>
      <c r="Q28" s="147">
        <f>IF(SER_hh_tesh_in!Q28=0,0,SER_hh_tesh_in!Q28/SER_summary!Q$27)</f>
        <v>4.3802041541134837</v>
      </c>
      <c r="R28" s="147">
        <f>IF(SER_hh_tesh_in!R28=0,0,SER_hh_tesh_in!R28/SER_summary!R$27)</f>
        <v>4.2972998594860945</v>
      </c>
      <c r="S28" s="147">
        <f>IF(SER_hh_tesh_in!S28=0,0,SER_hh_tesh_in!S28/SER_summary!S$27)</f>
        <v>3.9335342322345674</v>
      </c>
      <c r="T28" s="147">
        <f>IF(SER_hh_tesh_in!T28=0,0,SER_hh_tesh_in!T28/SER_summary!T$27)</f>
        <v>4.4515236553724069</v>
      </c>
      <c r="U28" s="147">
        <f>IF(SER_hh_tesh_in!U28=0,0,SER_hh_tesh_in!U28/SER_summary!U$27)</f>
        <v>4.1565126978416682</v>
      </c>
      <c r="V28" s="147">
        <f>IF(SER_hh_tesh_in!V28=0,0,SER_hh_tesh_in!V28/SER_summary!V$27)</f>
        <v>3.8675622945316097</v>
      </c>
      <c r="W28" s="147">
        <f>IF(SER_hh_tesh_in!W28=0,0,SER_hh_tesh_in!W28/SER_summary!W$27)</f>
        <v>3.7080798085551958</v>
      </c>
      <c r="DA28" s="160"/>
    </row>
    <row r="29" spans="1:105" ht="12.95" customHeight="1" x14ac:dyDescent="0.25">
      <c r="A29" s="130" t="s">
        <v>34</v>
      </c>
      <c r="B29" s="131"/>
      <c r="C29" s="131">
        <f>IF(SER_hh_tesh_in!C29=0,0,SER_hh_tesh_in!C29/SER_summary!C$27)</f>
        <v>7.7610064612586251</v>
      </c>
      <c r="D29" s="131">
        <f>IF(SER_hh_tesh_in!D29=0,0,SER_hh_tesh_in!D29/SER_summary!D$27)</f>
        <v>7.7408747956994155</v>
      </c>
      <c r="E29" s="131">
        <f>IF(SER_hh_tesh_in!E29=0,0,SER_hh_tesh_in!E29/SER_summary!E$27)</f>
        <v>8.0799335093314841</v>
      </c>
      <c r="F29" s="131">
        <f>IF(SER_hh_tesh_in!F29=0,0,SER_hh_tesh_in!F29/SER_summary!F$27)</f>
        <v>7.791676289011022</v>
      </c>
      <c r="G29" s="131">
        <f>IF(SER_hh_tesh_in!G29=0,0,SER_hh_tesh_in!G29/SER_summary!G$27)</f>
        <v>7.9848569930736248</v>
      </c>
      <c r="H29" s="131">
        <f>IF(SER_hh_tesh_in!H29=0,0,SER_hh_tesh_in!H29/SER_summary!H$27)</f>
        <v>7.855948653204198</v>
      </c>
      <c r="I29" s="131">
        <f>IF(SER_hh_tesh_in!I29=0,0,SER_hh_tesh_in!I29/SER_summary!I$27)</f>
        <v>7.9032389809894559</v>
      </c>
      <c r="J29" s="131">
        <f>IF(SER_hh_tesh_in!J29=0,0,SER_hh_tesh_in!J29/SER_summary!J$27)</f>
        <v>7.8495288940715078</v>
      </c>
      <c r="K29" s="131">
        <f>IF(SER_hh_tesh_in!K29=0,0,SER_hh_tesh_in!K29/SER_summary!K$27)</f>
        <v>7.9856391275074605</v>
      </c>
      <c r="L29" s="131">
        <f>IF(SER_hh_tesh_in!L29=0,0,SER_hh_tesh_in!L29/SER_summary!L$27)</f>
        <v>8.0382227981371219</v>
      </c>
      <c r="M29" s="131">
        <f>IF(SER_hh_tesh_in!M29=0,0,SER_hh_tesh_in!M29/SER_summary!M$27)</f>
        <v>8.0931004652700551</v>
      </c>
      <c r="N29" s="131">
        <f>IF(SER_hh_tesh_in!N29=0,0,SER_hh_tesh_in!N29/SER_summary!N$27)</f>
        <v>7.895578883248608</v>
      </c>
      <c r="O29" s="131">
        <f>IF(SER_hh_tesh_in!O29=0,0,SER_hh_tesh_in!O29/SER_summary!O$27)</f>
        <v>7.937841631722657</v>
      </c>
      <c r="P29" s="131">
        <f>IF(SER_hh_tesh_in!P29=0,0,SER_hh_tesh_in!P29/SER_summary!P$27)</f>
        <v>9.0598982998630788</v>
      </c>
      <c r="Q29" s="131">
        <f>IF(SER_hh_tesh_in!Q29=0,0,SER_hh_tesh_in!Q29/SER_summary!Q$27)</f>
        <v>8.1495271659040256</v>
      </c>
      <c r="R29" s="131">
        <f>IF(SER_hh_tesh_in!R29=0,0,SER_hh_tesh_in!R29/SER_summary!R$27)</f>
        <v>8.059206240921462</v>
      </c>
      <c r="S29" s="131">
        <f>IF(SER_hh_tesh_in!S29=0,0,SER_hh_tesh_in!S29/SER_summary!S$27)</f>
        <v>8.2428936210767692</v>
      </c>
      <c r="T29" s="131">
        <f>IF(SER_hh_tesh_in!T29=0,0,SER_hh_tesh_in!T29/SER_summary!T$27)</f>
        <v>8.2950127714917201</v>
      </c>
      <c r="U29" s="131">
        <f>IF(SER_hh_tesh_in!U29=0,0,SER_hh_tesh_in!U29/SER_summary!U$27)</f>
        <v>8.1750479695097695</v>
      </c>
      <c r="V29" s="131">
        <f>IF(SER_hh_tesh_in!V29=0,0,SER_hh_tesh_in!V29/SER_summary!V$27)</f>
        <v>7.8271819763117128</v>
      </c>
      <c r="W29" s="131">
        <f>IF(SER_hh_tesh_in!W29=0,0,SER_hh_tesh_in!W29/SER_summary!W$27)</f>
        <v>8.3208341773179022</v>
      </c>
      <c r="DA29" s="156" t="s">
        <v>872</v>
      </c>
    </row>
    <row r="30" spans="1:105" s="2" customFormat="1" ht="12" customHeight="1" x14ac:dyDescent="0.25">
      <c r="A30" s="132" t="s">
        <v>52</v>
      </c>
      <c r="B30" s="133"/>
      <c r="C30" s="133">
        <f>IF(SER_hh_tesh_in!C30=0,0,SER_hh_tesh_in!C30/SER_summary!C$27)</f>
        <v>7.8561055656668852</v>
      </c>
      <c r="D30" s="133">
        <f>IF(SER_hh_tesh_in!D30=0,0,SER_hh_tesh_in!D30/SER_summary!D$27)</f>
        <v>5.2469095634344987</v>
      </c>
      <c r="E30" s="133">
        <f>IF(SER_hh_tesh_in!E30=0,0,SER_hh_tesh_in!E30/SER_summary!E$27)</f>
        <v>8.9495403373605651</v>
      </c>
      <c r="F30" s="133">
        <f>IF(SER_hh_tesh_in!F30=0,0,SER_hh_tesh_in!F30/SER_summary!F$27)</f>
        <v>7.057792302076467</v>
      </c>
      <c r="G30" s="133">
        <f>IF(SER_hh_tesh_in!G30=0,0,SER_hh_tesh_in!G30/SER_summary!G$27)</f>
        <v>10.645433367511902</v>
      </c>
      <c r="H30" s="133">
        <f>IF(SER_hh_tesh_in!H30=0,0,SER_hh_tesh_in!H30/SER_summary!H$27)</f>
        <v>7.4418871574615686</v>
      </c>
      <c r="I30" s="133">
        <f>IF(SER_hh_tesh_in!I30=0,0,SER_hh_tesh_in!I30/SER_summary!I$27)</f>
        <v>7.0586643955655601</v>
      </c>
      <c r="J30" s="133">
        <f>IF(SER_hh_tesh_in!J30=0,0,SER_hh_tesh_in!J30/SER_summary!J$27)</f>
        <v>8.4329724117704075</v>
      </c>
      <c r="K30" s="133">
        <f>IF(SER_hh_tesh_in!K30=0,0,SER_hh_tesh_in!K30/SER_summary!K$27)</f>
        <v>7.8749869216741137</v>
      </c>
      <c r="L30" s="133">
        <f>IF(SER_hh_tesh_in!L30=0,0,SER_hh_tesh_in!L30/SER_summary!L$27)</f>
        <v>6.9337901833807845</v>
      </c>
      <c r="M30" s="133">
        <f>IF(SER_hh_tesh_in!M30=0,0,SER_hh_tesh_in!M30/SER_summary!M$27)</f>
        <v>6.8973468418265647</v>
      </c>
      <c r="N30" s="133">
        <f>IF(SER_hh_tesh_in!N30=0,0,SER_hh_tesh_in!N30/SER_summary!N$27)</f>
        <v>7.4428349649342573</v>
      </c>
      <c r="O30" s="133">
        <f>IF(SER_hh_tesh_in!O30=0,0,SER_hh_tesh_in!O30/SER_summary!O$27)</f>
        <v>9.6212317923164221</v>
      </c>
      <c r="P30" s="133">
        <f>IF(SER_hh_tesh_in!P30=0,0,SER_hh_tesh_in!P30/SER_summary!P$27)</f>
        <v>8.189323388892193</v>
      </c>
      <c r="Q30" s="133">
        <f>IF(SER_hh_tesh_in!Q30=0,0,SER_hh_tesh_in!Q30/SER_summary!Q$27)</f>
        <v>7.0789172093535697</v>
      </c>
      <c r="R30" s="133">
        <f>IF(SER_hh_tesh_in!R30=0,0,SER_hh_tesh_in!R30/SER_summary!R$27)</f>
        <v>10.20250562869672</v>
      </c>
      <c r="S30" s="133">
        <f>IF(SER_hh_tesh_in!S30=0,0,SER_hh_tesh_in!S30/SER_summary!S$27)</f>
        <v>0</v>
      </c>
      <c r="T30" s="133">
        <f>IF(SER_hh_tesh_in!T30=0,0,SER_hh_tesh_in!T30/SER_summary!T$27)</f>
        <v>0</v>
      </c>
      <c r="U30" s="133">
        <f>IF(SER_hh_tesh_in!U30=0,0,SER_hh_tesh_in!U30/SER_summary!U$27)</f>
        <v>0</v>
      </c>
      <c r="V30" s="133">
        <f>IF(SER_hh_tesh_in!V30=0,0,SER_hh_tesh_in!V30/SER_summary!V$27)</f>
        <v>8.1505297495244058</v>
      </c>
      <c r="W30" s="133">
        <f>IF(SER_hh_tesh_in!W30=0,0,SER_hh_tesh_in!W30/SER_summary!W$27)</f>
        <v>7.2719607223999132</v>
      </c>
      <c r="DA30" s="157" t="s">
        <v>873</v>
      </c>
    </row>
    <row r="31" spans="1:105" ht="12" customHeight="1" x14ac:dyDescent="0.25">
      <c r="A31" s="132" t="s">
        <v>153</v>
      </c>
      <c r="B31" s="133"/>
      <c r="C31" s="133">
        <f>IF(SER_hh_tesh_in!C31=0,0,SER_hh_tesh_in!C31/SER_summary!C$27)</f>
        <v>7.6472327390779036</v>
      </c>
      <c r="D31" s="133">
        <f>IF(SER_hh_tesh_in!D31=0,0,SER_hh_tesh_in!D31/SER_summary!D$27)</f>
        <v>7.9725780829635298</v>
      </c>
      <c r="E31" s="133">
        <f>IF(SER_hh_tesh_in!E31=0,0,SER_hh_tesh_in!E31/SER_summary!E$27)</f>
        <v>7.9025606570839164</v>
      </c>
      <c r="F31" s="133">
        <f>IF(SER_hh_tesh_in!F31=0,0,SER_hh_tesh_in!F31/SER_summary!F$27)</f>
        <v>8.0146784092247252</v>
      </c>
      <c r="G31" s="133">
        <f>IF(SER_hh_tesh_in!G31=0,0,SER_hh_tesh_in!G31/SER_summary!G$27)</f>
        <v>7.7693663426920505</v>
      </c>
      <c r="H31" s="133">
        <f>IF(SER_hh_tesh_in!H31=0,0,SER_hh_tesh_in!H31/SER_summary!H$27)</f>
        <v>7.9353118821369444</v>
      </c>
      <c r="I31" s="133">
        <f>IF(SER_hh_tesh_in!I31=0,0,SER_hh_tesh_in!I31/SER_summary!I$27)</f>
        <v>7.7875181360662928</v>
      </c>
      <c r="J31" s="133">
        <f>IF(SER_hh_tesh_in!J31=0,0,SER_hh_tesh_in!J31/SER_summary!J$27)</f>
        <v>7.9075857439501362</v>
      </c>
      <c r="K31" s="133">
        <f>IF(SER_hh_tesh_in!K31=0,0,SER_hh_tesh_in!K31/SER_summary!K$27)</f>
        <v>8.0416241819714251</v>
      </c>
      <c r="L31" s="133">
        <f>IF(SER_hh_tesh_in!L31=0,0,SER_hh_tesh_in!L31/SER_summary!L$27)</f>
        <v>7.966256957663254</v>
      </c>
      <c r="M31" s="133">
        <f>IF(SER_hh_tesh_in!M31=0,0,SER_hh_tesh_in!M31/SER_summary!M$27)</f>
        <v>7.886909369806502</v>
      </c>
      <c r="N31" s="133">
        <f>IF(SER_hh_tesh_in!N31=0,0,SER_hh_tesh_in!N31/SER_summary!N$27)</f>
        <v>7.7373366757159694</v>
      </c>
      <c r="O31" s="133">
        <f>IF(SER_hh_tesh_in!O31=0,0,SER_hh_tesh_in!O31/SER_summary!O$27)</f>
        <v>7.5034328460951514</v>
      </c>
      <c r="P31" s="133">
        <f>IF(SER_hh_tesh_in!P31=0,0,SER_hh_tesh_in!P31/SER_summary!P$27)</f>
        <v>9.1343484706816529</v>
      </c>
      <c r="Q31" s="133">
        <f>IF(SER_hh_tesh_in!Q31=0,0,SER_hh_tesh_in!Q31/SER_summary!Q$27)</f>
        <v>8.2620502571757815</v>
      </c>
      <c r="R31" s="133">
        <f>IF(SER_hh_tesh_in!R31=0,0,SER_hh_tesh_in!R31/SER_summary!R$27)</f>
        <v>7.726624757033381</v>
      </c>
      <c r="S31" s="133">
        <f>IF(SER_hh_tesh_in!S31=0,0,SER_hh_tesh_in!S31/SER_summary!S$27)</f>
        <v>7.9154654261073221</v>
      </c>
      <c r="T31" s="133">
        <f>IF(SER_hh_tesh_in!T31=0,0,SER_hh_tesh_in!T31/SER_summary!T$27)</f>
        <v>8.3867897004408043</v>
      </c>
      <c r="U31" s="133">
        <f>IF(SER_hh_tesh_in!U31=0,0,SER_hh_tesh_in!U31/SER_summary!U$27)</f>
        <v>8.7683288216529487</v>
      </c>
      <c r="V31" s="133">
        <f>IF(SER_hh_tesh_in!V31=0,0,SER_hh_tesh_in!V31/SER_summary!V$27)</f>
        <v>7.2129447644204987</v>
      </c>
      <c r="W31" s="133">
        <f>IF(SER_hh_tesh_in!W31=0,0,SER_hh_tesh_in!W31/SER_summary!W$27)</f>
        <v>7.1981854530416181</v>
      </c>
      <c r="DA31" s="157" t="s">
        <v>874</v>
      </c>
    </row>
    <row r="32" spans="1:105" ht="12" customHeight="1" x14ac:dyDescent="0.25">
      <c r="A32" s="132" t="s">
        <v>128</v>
      </c>
      <c r="B32" s="133"/>
      <c r="C32" s="133">
        <f>IF(SER_hh_tesh_in!C32=0,0,SER_hh_tesh_in!C32/SER_summary!C$27)</f>
        <v>0</v>
      </c>
      <c r="D32" s="133">
        <f>IF(SER_hh_tesh_in!D32=0,0,SER_hh_tesh_in!D32/SER_summary!D$27)</f>
        <v>0</v>
      </c>
      <c r="E32" s="133">
        <f>IF(SER_hh_tesh_in!E32=0,0,SER_hh_tesh_in!E32/SER_summary!E$27)</f>
        <v>11.039084115807457</v>
      </c>
      <c r="F32" s="133">
        <f>IF(SER_hh_tesh_in!F32=0,0,SER_hh_tesh_in!F32/SER_summary!F$27)</f>
        <v>8.3913949828580243</v>
      </c>
      <c r="G32" s="133">
        <f>IF(SER_hh_tesh_in!G32=0,0,SER_hh_tesh_in!G32/SER_summary!G$27)</f>
        <v>8.1517118096488179</v>
      </c>
      <c r="H32" s="133">
        <f>IF(SER_hh_tesh_in!H32=0,0,SER_hh_tesh_in!H32/SER_summary!H$27)</f>
        <v>7.9493254438950203</v>
      </c>
      <c r="I32" s="133">
        <f>IF(SER_hh_tesh_in!I32=0,0,SER_hh_tesh_in!I32/SER_summary!I$27)</f>
        <v>7.6988533034362385</v>
      </c>
      <c r="J32" s="133">
        <f>IF(SER_hh_tesh_in!J32=0,0,SER_hh_tesh_in!J32/SER_summary!J$27)</f>
        <v>7.3372421253761857</v>
      </c>
      <c r="K32" s="133">
        <f>IF(SER_hh_tesh_in!K32=0,0,SER_hh_tesh_in!K32/SER_summary!K$27)</f>
        <v>8.1886736857061351</v>
      </c>
      <c r="L32" s="133">
        <f>IF(SER_hh_tesh_in!L32=0,0,SER_hh_tesh_in!L32/SER_summary!L$27)</f>
        <v>8.2736352981408405</v>
      </c>
      <c r="M32" s="133">
        <f>IF(SER_hh_tesh_in!M32=0,0,SER_hh_tesh_in!M32/SER_summary!M$27)</f>
        <v>7.8951960260019485</v>
      </c>
      <c r="N32" s="133">
        <f>IF(SER_hh_tesh_in!N32=0,0,SER_hh_tesh_in!N32/SER_summary!N$27)</f>
        <v>8.2404472260995352</v>
      </c>
      <c r="O32" s="133">
        <f>IF(SER_hh_tesh_in!O32=0,0,SER_hh_tesh_in!O32/SER_summary!O$27)</f>
        <v>8.2617819490874975</v>
      </c>
      <c r="P32" s="133">
        <f>IF(SER_hh_tesh_in!P32=0,0,SER_hh_tesh_in!P32/SER_summary!P$27)</f>
        <v>8.2727743163093486</v>
      </c>
      <c r="Q32" s="133">
        <f>IF(SER_hh_tesh_in!Q32=0,0,SER_hh_tesh_in!Q32/SER_summary!Q$27)</f>
        <v>8.3951244348858935</v>
      </c>
      <c r="R32" s="133">
        <f>IF(SER_hh_tesh_in!R32=0,0,SER_hh_tesh_in!R32/SER_summary!R$27)</f>
        <v>7.970008909775955</v>
      </c>
      <c r="S32" s="133">
        <f>IF(SER_hh_tesh_in!S32=0,0,SER_hh_tesh_in!S32/SER_summary!S$27)</f>
        <v>8.2049969641407277</v>
      </c>
      <c r="T32" s="133">
        <f>IF(SER_hh_tesh_in!T32=0,0,SER_hh_tesh_in!T32/SER_summary!T$27)</f>
        <v>8.5213679985253421</v>
      </c>
      <c r="U32" s="133">
        <f>IF(SER_hh_tesh_in!U32=0,0,SER_hh_tesh_in!U32/SER_summary!U$27)</f>
        <v>8.4967746661603218</v>
      </c>
      <c r="V32" s="133">
        <f>IF(SER_hh_tesh_in!V32=0,0,SER_hh_tesh_in!V32/SER_summary!V$27)</f>
        <v>0</v>
      </c>
      <c r="W32" s="133">
        <f>IF(SER_hh_tesh_in!W32=0,0,SER_hh_tesh_in!W32/SER_summary!W$27)</f>
        <v>7.8064971797899378</v>
      </c>
      <c r="DA32" s="157" t="s">
        <v>875</v>
      </c>
    </row>
    <row r="33" spans="1:105" ht="12" customHeight="1" x14ac:dyDescent="0.25">
      <c r="A33" s="62" t="s">
        <v>24</v>
      </c>
      <c r="B33" s="68"/>
      <c r="C33" s="68">
        <f>IF(SER_hh_tesh_in!C33=0,0,SER_hh_tesh_in!C33/SER_summary!C$27)</f>
        <v>7.9757876391473346</v>
      </c>
      <c r="D33" s="68">
        <f>IF(SER_hh_tesh_in!D33=0,0,SER_hh_tesh_in!D33/SER_summary!D$27)</f>
        <v>7.9191559975252677</v>
      </c>
      <c r="E33" s="68">
        <f>IF(SER_hh_tesh_in!E33=0,0,SER_hh_tesh_in!E33/SER_summary!E$27)</f>
        <v>7.5351123506549547</v>
      </c>
      <c r="F33" s="68">
        <f>IF(SER_hh_tesh_in!F33=0,0,SER_hh_tesh_in!F33/SER_summary!F$27)</f>
        <v>7.7337485967095079</v>
      </c>
      <c r="G33" s="68">
        <f>IF(SER_hh_tesh_in!G33=0,0,SER_hh_tesh_in!G33/SER_summary!G$27)</f>
        <v>7.4946649181479339</v>
      </c>
      <c r="H33" s="68">
        <f>IF(SER_hh_tesh_in!H33=0,0,SER_hh_tesh_in!H33/SER_summary!H$27)</f>
        <v>7.7896328658536991</v>
      </c>
      <c r="I33" s="68">
        <f>IF(SER_hh_tesh_in!I33=0,0,SER_hh_tesh_in!I33/SER_summary!I$27)</f>
        <v>8.048209568719102</v>
      </c>
      <c r="J33" s="68">
        <f>IF(SER_hh_tesh_in!J33=0,0,SER_hh_tesh_in!J33/SER_summary!J$27)</f>
        <v>7.7626960694606817</v>
      </c>
      <c r="K33" s="68">
        <f>IF(SER_hh_tesh_in!K33=0,0,SER_hh_tesh_in!K33/SER_summary!K$27)</f>
        <v>7.9574725394120671</v>
      </c>
      <c r="L33" s="68">
        <f>IF(SER_hh_tesh_in!L33=0,0,SER_hh_tesh_in!L33/SER_summary!L$27)</f>
        <v>8.2140787623656024</v>
      </c>
      <c r="M33" s="68">
        <f>IF(SER_hh_tesh_in!M33=0,0,SER_hh_tesh_in!M33/SER_summary!M$27)</f>
        <v>8.3714631757361442</v>
      </c>
      <c r="N33" s="68">
        <f>IF(SER_hh_tesh_in!N33=0,0,SER_hh_tesh_in!N33/SER_summary!N$27)</f>
        <v>8.4418985088451812</v>
      </c>
      <c r="O33" s="68">
        <f>IF(SER_hh_tesh_in!O33=0,0,SER_hh_tesh_in!O33/SER_summary!O$27)</f>
        <v>8.7944274816709793</v>
      </c>
      <c r="P33" s="68">
        <f>IF(SER_hh_tesh_in!P33=0,0,SER_hh_tesh_in!P33/SER_summary!P$27)</f>
        <v>0</v>
      </c>
      <c r="Q33" s="68">
        <f>IF(SER_hh_tesh_in!Q33=0,0,SER_hh_tesh_in!Q33/SER_summary!Q$27)</f>
        <v>8.0935832715629008</v>
      </c>
      <c r="R33" s="68">
        <f>IF(SER_hh_tesh_in!R33=0,0,SER_hh_tesh_in!R33/SER_summary!R$27)</f>
        <v>8.4580458096564684</v>
      </c>
      <c r="S33" s="68">
        <f>IF(SER_hh_tesh_in!S33=0,0,SER_hh_tesh_in!S33/SER_summary!S$27)</f>
        <v>9.0267836028277593</v>
      </c>
      <c r="T33" s="68">
        <f>IF(SER_hh_tesh_in!T33=0,0,SER_hh_tesh_in!T33/SER_summary!T$27)</f>
        <v>7.7519529548909061</v>
      </c>
      <c r="U33" s="68">
        <f>IF(SER_hh_tesh_in!U33=0,0,SER_hh_tesh_in!U33/SER_summary!U$27)</f>
        <v>6.6540940879355901</v>
      </c>
      <c r="V33" s="68">
        <f>IF(SER_hh_tesh_in!V33=0,0,SER_hh_tesh_in!V33/SER_summary!V$27)</f>
        <v>8.646144977229774</v>
      </c>
      <c r="W33" s="68">
        <f>IF(SER_hh_tesh_in!W33=0,0,SER_hh_tesh_in!W33/SER_summary!W$27)</f>
        <v>9.7077353313977586</v>
      </c>
      <c r="DA33" s="111" t="s">
        <v>876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tabColor theme="6" tint="0.79998168889431442"/>
    <pageSetUpPr fitToPage="1"/>
  </sheetPr>
  <dimension ref="A1:DA33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2" customHeight="1" x14ac:dyDescent="0.25"/>
  <cols>
    <col min="1" max="1" width="40.7109375" style="1" customWidth="1"/>
    <col min="2" max="23" width="10.7109375" style="1" customWidth="1"/>
    <col min="24" max="103" width="9.140625" style="1" hidden="1" customWidth="1"/>
    <col min="104" max="104" width="2.7109375" style="1" customWidth="1"/>
    <col min="105" max="105" width="10.7109375" style="118" customWidth="1"/>
    <col min="106" max="16384" width="9.140625" style="1"/>
  </cols>
  <sheetData>
    <row r="1" spans="1:105" ht="25.5" customHeight="1" x14ac:dyDescent="0.25">
      <c r="A1" s="28" t="s">
        <v>877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156</v>
      </c>
    </row>
    <row r="2" spans="1:105" s="2" customFormat="1" ht="12" customHeight="1" x14ac:dyDescent="0.25">
      <c r="DA2" s="7"/>
    </row>
    <row r="3" spans="1:105" ht="12.95" customHeight="1" x14ac:dyDescent="0.25">
      <c r="A3" s="124" t="s">
        <v>92</v>
      </c>
      <c r="B3" s="126"/>
      <c r="C3" s="126">
        <f>IF(SER_hh_emih_in!C3=0,0,SER_hh_emih_in!C3/SER_summary!C$27)</f>
        <v>16.144976350004825</v>
      </c>
      <c r="D3" s="126">
        <f>IF(SER_hh_emih_in!D3=0,0,SER_hh_emih_in!D3/SER_summary!D$27)</f>
        <v>17.013643966890559</v>
      </c>
      <c r="E3" s="126">
        <f>IF(SER_hh_emih_in!E3=0,0,SER_hh_emih_in!E3/SER_summary!E$27)</f>
        <v>2.7994386922624357</v>
      </c>
      <c r="F3" s="126">
        <f>IF(SER_hh_emih_in!F3=0,0,SER_hh_emih_in!F3/SER_summary!F$27)</f>
        <v>3.7293128378039282</v>
      </c>
      <c r="G3" s="126">
        <f>IF(SER_hh_emih_in!G3=0,0,SER_hh_emih_in!G3/SER_summary!G$27)</f>
        <v>7.3654837926992807</v>
      </c>
      <c r="H3" s="126">
        <f>IF(SER_hh_emih_in!H3=0,0,SER_hh_emih_in!H3/SER_summary!H$27)</f>
        <v>17.027836391724058</v>
      </c>
      <c r="I3" s="126">
        <f>IF(SER_hh_emih_in!I3=0,0,SER_hh_emih_in!I3/SER_summary!I$27)</f>
        <v>12.19128344767169</v>
      </c>
      <c r="J3" s="126">
        <f>IF(SER_hh_emih_in!J3=0,0,SER_hh_emih_in!J3/SER_summary!J$27)</f>
        <v>14.026886325879699</v>
      </c>
      <c r="K3" s="126">
        <f>IF(SER_hh_emih_in!K3=0,0,SER_hh_emih_in!K3/SER_summary!K$27)</f>
        <v>12.628707232914209</v>
      </c>
      <c r="L3" s="126">
        <f>IF(SER_hh_emih_in!L3=0,0,SER_hh_emih_in!L3/SER_summary!L$27)</f>
        <v>11.788994496751229</v>
      </c>
      <c r="M3" s="126">
        <f>IF(SER_hh_emih_in!M3=0,0,SER_hh_emih_in!M3/SER_summary!M$27)</f>
        <v>11.909332178661995</v>
      </c>
      <c r="N3" s="126">
        <f>IF(SER_hh_emih_in!N3=0,0,SER_hh_emih_in!N3/SER_summary!N$27)</f>
        <v>12.874249749333263</v>
      </c>
      <c r="O3" s="126">
        <f>IF(SER_hh_emih_in!O3=0,0,SER_hh_emih_in!O3/SER_summary!O$27)</f>
        <v>13.074658160335614</v>
      </c>
      <c r="P3" s="126">
        <f>IF(SER_hh_emih_in!P3=0,0,SER_hh_emih_in!P3/SER_summary!P$27)</f>
        <v>11.769093022988875</v>
      </c>
      <c r="Q3" s="126">
        <f>IF(SER_hh_emih_in!Q3=0,0,SER_hh_emih_in!Q3/SER_summary!Q$27)</f>
        <v>9.8147971904170337</v>
      </c>
      <c r="R3" s="126">
        <f>IF(SER_hh_emih_in!R3=0,0,SER_hh_emih_in!R3/SER_summary!R$27)</f>
        <v>7.6931605761929234</v>
      </c>
      <c r="S3" s="126">
        <f>IF(SER_hh_emih_in!S3=0,0,SER_hh_emih_in!S3/SER_summary!S$27)</f>
        <v>5.4969737301402972</v>
      </c>
      <c r="T3" s="126">
        <f>IF(SER_hh_emih_in!T3=0,0,SER_hh_emih_in!T3/SER_summary!T$27)</f>
        <v>5.9069945561870503</v>
      </c>
      <c r="U3" s="126">
        <f>IF(SER_hh_emih_in!U3=0,0,SER_hh_emih_in!U3/SER_summary!U$27)</f>
        <v>4.1485641800728068</v>
      </c>
      <c r="V3" s="126">
        <f>IF(SER_hh_emih_in!V3=0,0,SER_hh_emih_in!V3/SER_summary!V$27)</f>
        <v>4.8317179906943872</v>
      </c>
      <c r="W3" s="126">
        <f>IF(SER_hh_emih_in!W3=0,0,SER_hh_emih_in!W3/SER_summary!W$27)</f>
        <v>5.4170527259525167</v>
      </c>
      <c r="DA3" s="155" t="s">
        <v>878</v>
      </c>
    </row>
    <row r="4" spans="1:105" ht="12.95" customHeight="1" x14ac:dyDescent="0.25">
      <c r="A4" s="130" t="s">
        <v>32</v>
      </c>
      <c r="B4" s="131"/>
      <c r="C4" s="131">
        <f>IF(SER_hh_emih_in!C4=0,0,SER_hh_emih_in!C4/SER_summary!C$27)</f>
        <v>12.018921362651582</v>
      </c>
      <c r="D4" s="131">
        <f>IF(SER_hh_emih_in!D4=0,0,SER_hh_emih_in!D4/SER_summary!D$27)</f>
        <v>12.828601587234434</v>
      </c>
      <c r="E4" s="131">
        <f>IF(SER_hh_emih_in!E4=0,0,SER_hh_emih_in!E4/SER_summary!E$27)</f>
        <v>6.8837781590832203E-2</v>
      </c>
      <c r="F4" s="131">
        <f>IF(SER_hh_emih_in!F4=0,0,SER_hh_emih_in!F4/SER_summary!F$27)</f>
        <v>0.11223112402938124</v>
      </c>
      <c r="G4" s="131">
        <f>IF(SER_hh_emih_in!G4=0,0,SER_hh_emih_in!G4/SER_summary!G$27)</f>
        <v>3.7949121580182048</v>
      </c>
      <c r="H4" s="131">
        <f>IF(SER_hh_emih_in!H4=0,0,SER_hh_emih_in!H4/SER_summary!H$27)</f>
        <v>13.157296817919594</v>
      </c>
      <c r="I4" s="131">
        <f>IF(SER_hh_emih_in!I4=0,0,SER_hh_emih_in!I4/SER_summary!I$27)</f>
        <v>8.8302809365152832</v>
      </c>
      <c r="J4" s="131">
        <f>IF(SER_hh_emih_in!J4=0,0,SER_hh_emih_in!J4/SER_summary!J$27)</f>
        <v>11.003899038916119</v>
      </c>
      <c r="K4" s="131">
        <f>IF(SER_hh_emih_in!K4=0,0,SER_hh_emih_in!K4/SER_summary!K$27)</f>
        <v>10.009983664124908</v>
      </c>
      <c r="L4" s="131">
        <f>IF(SER_hh_emih_in!L4=0,0,SER_hh_emih_in!L4/SER_summary!L$27)</f>
        <v>8.7692875685719329</v>
      </c>
      <c r="M4" s="131">
        <f>IF(SER_hh_emih_in!M4=0,0,SER_hh_emih_in!M4/SER_summary!M$27)</f>
        <v>9.5075524166284904</v>
      </c>
      <c r="N4" s="131">
        <f>IF(SER_hh_emih_in!N4=0,0,SER_hh_emih_in!N4/SER_summary!N$27)</f>
        <v>9.1873481763172133</v>
      </c>
      <c r="O4" s="131">
        <f>IF(SER_hh_emih_in!O4=0,0,SER_hh_emih_in!O4/SER_summary!O$27)</f>
        <v>9.0599824211031184</v>
      </c>
      <c r="P4" s="131">
        <f>IF(SER_hh_emih_in!P4=0,0,SER_hh_emih_in!P4/SER_summary!P$27)</f>
        <v>6.9778928176144204</v>
      </c>
      <c r="Q4" s="131">
        <f>IF(SER_hh_emih_in!Q4=0,0,SER_hh_emih_in!Q4/SER_summary!Q$27)</f>
        <v>6.2954770045395652</v>
      </c>
      <c r="R4" s="131">
        <f>IF(SER_hh_emih_in!R4=0,0,SER_hh_emih_in!R4/SER_summary!R$27)</f>
        <v>4.6056508730987797</v>
      </c>
      <c r="S4" s="131">
        <f>IF(SER_hh_emih_in!S4=0,0,SER_hh_emih_in!S4/SER_summary!S$27)</f>
        <v>2.5679290405972774</v>
      </c>
      <c r="T4" s="131">
        <f>IF(SER_hh_emih_in!T4=0,0,SER_hh_emih_in!T4/SER_summary!T$27)</f>
        <v>2.2177226241238834</v>
      </c>
      <c r="U4" s="131">
        <f>IF(SER_hh_emih_in!U4=0,0,SER_hh_emih_in!U4/SER_summary!U$27)</f>
        <v>0.96372678783165866</v>
      </c>
      <c r="V4" s="131">
        <f>IF(SER_hh_emih_in!V4=0,0,SER_hh_emih_in!V4/SER_summary!V$27)</f>
        <v>2.4054852515749712</v>
      </c>
      <c r="W4" s="131">
        <f>IF(SER_hh_emih_in!W4=0,0,SER_hh_emih_in!W4/SER_summary!W$27)</f>
        <v>3.2262825557476442</v>
      </c>
      <c r="DA4" s="156" t="s">
        <v>879</v>
      </c>
    </row>
    <row r="5" spans="1:105" ht="12" customHeight="1" x14ac:dyDescent="0.25">
      <c r="A5" s="132" t="s">
        <v>29</v>
      </c>
      <c r="B5" s="133"/>
      <c r="C5" s="133">
        <f>IF(SER_hh_emih_in!C5=0,0,SER_hh_emih_in!C5/SER_summary!C$27)</f>
        <v>20.710589303144797</v>
      </c>
      <c r="D5" s="133">
        <f>IF(SER_hh_emih_in!D5=0,0,SER_hh_emih_in!D5/SER_summary!D$27)</f>
        <v>0</v>
      </c>
      <c r="E5" s="133">
        <f>IF(SER_hh_emih_in!E5=0,0,SER_hh_emih_in!E5/SER_summary!E$27)</f>
        <v>0</v>
      </c>
      <c r="F5" s="133">
        <f>IF(SER_hh_emih_in!F5=0,0,SER_hh_emih_in!F5/SER_summary!F$27)</f>
        <v>0</v>
      </c>
      <c r="G5" s="133">
        <f>IF(SER_hh_emih_in!G5=0,0,SER_hh_emih_in!G5/SER_summary!G$27)</f>
        <v>0</v>
      </c>
      <c r="H5" s="133">
        <f>IF(SER_hh_emih_in!H5=0,0,SER_hh_emih_in!H5/SER_summary!H$27)</f>
        <v>0</v>
      </c>
      <c r="I5" s="133">
        <f>IF(SER_hh_emih_in!I5=0,0,SER_hh_emih_in!I5/SER_summary!I$27)</f>
        <v>23.309965911403111</v>
      </c>
      <c r="J5" s="133">
        <f>IF(SER_hh_emih_in!J5=0,0,SER_hh_emih_in!J5/SER_summary!J$27)</f>
        <v>0</v>
      </c>
      <c r="K5" s="133">
        <f>IF(SER_hh_emih_in!K5=0,0,SER_hh_emih_in!K5/SER_summary!K$27)</f>
        <v>0</v>
      </c>
      <c r="L5" s="133">
        <f>IF(SER_hh_emih_in!L5=0,0,SER_hh_emih_in!L5/SER_summary!L$27)</f>
        <v>0</v>
      </c>
      <c r="M5" s="133">
        <f>IF(SER_hh_emih_in!M5=0,0,SER_hh_emih_in!M5/SER_summary!M$27)</f>
        <v>15.720630207281134</v>
      </c>
      <c r="N5" s="133">
        <f>IF(SER_hh_emih_in!N5=0,0,SER_hh_emih_in!N5/SER_summary!N$27)</f>
        <v>18.412777378336376</v>
      </c>
      <c r="O5" s="133">
        <f>IF(SER_hh_emih_in!O5=0,0,SER_hh_emih_in!O5/SER_summary!O$27)</f>
        <v>8.7609780501967212</v>
      </c>
      <c r="P5" s="133">
        <f>IF(SER_hh_emih_in!P5=0,0,SER_hh_emih_in!P5/SER_summary!P$27)</f>
        <v>0</v>
      </c>
      <c r="Q5" s="133">
        <f>IF(SER_hh_emih_in!Q5=0,0,SER_hh_emih_in!Q5/SER_summary!Q$27)</f>
        <v>24.915373756419005</v>
      </c>
      <c r="R5" s="133">
        <f>IF(SER_hh_emih_in!R5=0,0,SER_hh_emih_in!R5/SER_summary!R$27)</f>
        <v>0</v>
      </c>
      <c r="S5" s="133">
        <f>IF(SER_hh_emih_in!S5=0,0,SER_hh_emih_in!S5/SER_summary!S$27)</f>
        <v>0</v>
      </c>
      <c r="T5" s="133">
        <f>IF(SER_hh_emih_in!T5=0,0,SER_hh_emih_in!T5/SER_summary!T$27)</f>
        <v>0</v>
      </c>
      <c r="U5" s="133">
        <f>IF(SER_hh_emih_in!U5=0,0,SER_hh_emih_in!U5/SER_summary!U$27)</f>
        <v>0</v>
      </c>
      <c r="V5" s="133">
        <f>IF(SER_hh_emih_in!V5=0,0,SER_hh_emih_in!V5/SER_summary!V$27)</f>
        <v>0</v>
      </c>
      <c r="W5" s="133">
        <f>IF(SER_hh_emih_in!W5=0,0,SER_hh_emih_in!W5/SER_summary!W$27)</f>
        <v>0</v>
      </c>
      <c r="DA5" s="157" t="s">
        <v>880</v>
      </c>
    </row>
    <row r="6" spans="1:105" ht="12" customHeight="1" x14ac:dyDescent="0.25">
      <c r="A6" s="132" t="s">
        <v>52</v>
      </c>
      <c r="B6" s="133"/>
      <c r="C6" s="133">
        <f>IF(SER_hh_emih_in!C6=0,0,SER_hh_emih_in!C6/SER_summary!C$27)</f>
        <v>0</v>
      </c>
      <c r="D6" s="133">
        <f>IF(SER_hh_emih_in!D6=0,0,SER_hh_emih_in!D6/SER_summary!D$27)</f>
        <v>0</v>
      </c>
      <c r="E6" s="133">
        <f>IF(SER_hh_emih_in!E6=0,0,SER_hh_emih_in!E6/SER_summary!E$27)</f>
        <v>0</v>
      </c>
      <c r="F6" s="133">
        <f>IF(SER_hh_emih_in!F6=0,0,SER_hh_emih_in!F6/SER_summary!F$27)</f>
        <v>0</v>
      </c>
      <c r="G6" s="133">
        <f>IF(SER_hh_emih_in!G6=0,0,SER_hh_emih_in!G6/SER_summary!G$27)</f>
        <v>0</v>
      </c>
      <c r="H6" s="133">
        <f>IF(SER_hh_emih_in!H6=0,0,SER_hh_emih_in!H6/SER_summary!H$27)</f>
        <v>0</v>
      </c>
      <c r="I6" s="133">
        <f>IF(SER_hh_emih_in!I6=0,0,SER_hh_emih_in!I6/SER_summary!I$27)</f>
        <v>0</v>
      </c>
      <c r="J6" s="133">
        <f>IF(SER_hh_emih_in!J6=0,0,SER_hh_emih_in!J6/SER_summary!J$27)</f>
        <v>0</v>
      </c>
      <c r="K6" s="133">
        <f>IF(SER_hh_emih_in!K6=0,0,SER_hh_emih_in!K6/SER_summary!K$27)</f>
        <v>0</v>
      </c>
      <c r="L6" s="133">
        <f>IF(SER_hh_emih_in!L6=0,0,SER_hh_emih_in!L6/SER_summary!L$27)</f>
        <v>0</v>
      </c>
      <c r="M6" s="133">
        <f>IF(SER_hh_emih_in!M6=0,0,SER_hh_emih_in!M6/SER_summary!M$27)</f>
        <v>0</v>
      </c>
      <c r="N6" s="133">
        <f>IF(SER_hh_emih_in!N6=0,0,SER_hh_emih_in!N6/SER_summary!N$27)</f>
        <v>0</v>
      </c>
      <c r="O6" s="133">
        <f>IF(SER_hh_emih_in!O6=0,0,SER_hh_emih_in!O6/SER_summary!O$27)</f>
        <v>0</v>
      </c>
      <c r="P6" s="133">
        <f>IF(SER_hh_emih_in!P6=0,0,SER_hh_emih_in!P6/SER_summary!P$27)</f>
        <v>0</v>
      </c>
      <c r="Q6" s="133">
        <f>IF(SER_hh_emih_in!Q6=0,0,SER_hh_emih_in!Q6/SER_summary!Q$27)</f>
        <v>0</v>
      </c>
      <c r="R6" s="133">
        <f>IF(SER_hh_emih_in!R6=0,0,SER_hh_emih_in!R6/SER_summary!R$27)</f>
        <v>0</v>
      </c>
      <c r="S6" s="133">
        <f>IF(SER_hh_emih_in!S6=0,0,SER_hh_emih_in!S6/SER_summary!S$27)</f>
        <v>0</v>
      </c>
      <c r="T6" s="133">
        <f>IF(SER_hh_emih_in!T6=0,0,SER_hh_emih_in!T6/SER_summary!T$27)</f>
        <v>0</v>
      </c>
      <c r="U6" s="133">
        <f>IF(SER_hh_emih_in!U6=0,0,SER_hh_emih_in!U6/SER_summary!U$27)</f>
        <v>0</v>
      </c>
      <c r="V6" s="133">
        <f>IF(SER_hh_emih_in!V6=0,0,SER_hh_emih_in!V6/SER_summary!V$27)</f>
        <v>0</v>
      </c>
      <c r="W6" s="133">
        <f>IF(SER_hh_emih_in!W6=0,0,SER_hh_emih_in!W6/SER_summary!W$27)</f>
        <v>0</v>
      </c>
      <c r="DA6" s="157" t="s">
        <v>881</v>
      </c>
    </row>
    <row r="7" spans="1:105" ht="12" customHeight="1" x14ac:dyDescent="0.25">
      <c r="A7" s="132" t="s">
        <v>168</v>
      </c>
      <c r="B7" s="133"/>
      <c r="C7" s="133">
        <f>IF(SER_hh_emih_in!C7=0,0,SER_hh_emih_in!C7/SER_summary!C$27)</f>
        <v>19.137365403667086</v>
      </c>
      <c r="D7" s="133">
        <f>IF(SER_hh_emih_in!D7=0,0,SER_hh_emih_in!D7/SER_summary!D$27)</f>
        <v>15.021858132515998</v>
      </c>
      <c r="E7" s="133">
        <f>IF(SER_hh_emih_in!E7=0,0,SER_hh_emih_in!E7/SER_summary!E$27)</f>
        <v>0</v>
      </c>
      <c r="F7" s="133">
        <f>IF(SER_hh_emih_in!F7=0,0,SER_hh_emih_in!F7/SER_summary!F$27)</f>
        <v>0</v>
      </c>
      <c r="G7" s="133">
        <f>IF(SER_hh_emih_in!G7=0,0,SER_hh_emih_in!G7/SER_summary!G$27)</f>
        <v>0</v>
      </c>
      <c r="H7" s="133">
        <f>IF(SER_hh_emih_in!H7=0,0,SER_hh_emih_in!H7/SER_summary!H$27)</f>
        <v>18.875326740203736</v>
      </c>
      <c r="I7" s="133">
        <f>IF(SER_hh_emih_in!I7=0,0,SER_hh_emih_in!I7/SER_summary!I$27)</f>
        <v>12.301462306218966</v>
      </c>
      <c r="J7" s="133">
        <f>IF(SER_hh_emih_in!J7=0,0,SER_hh_emih_in!J7/SER_summary!J$27)</f>
        <v>16.405341453696845</v>
      </c>
      <c r="K7" s="133">
        <f>IF(SER_hh_emih_in!K7=0,0,SER_hh_emih_in!K7/SER_summary!K$27)</f>
        <v>14.477404753632495</v>
      </c>
      <c r="L7" s="133">
        <f>IF(SER_hh_emih_in!L7=0,0,SER_hh_emih_in!L7/SER_summary!L$27)</f>
        <v>14.395001789001094</v>
      </c>
      <c r="M7" s="133">
        <f>IF(SER_hh_emih_in!M7=0,0,SER_hh_emih_in!M7/SER_summary!M$27)</f>
        <v>12.080037050385842</v>
      </c>
      <c r="N7" s="133">
        <f>IF(SER_hh_emih_in!N7=0,0,SER_hh_emih_in!N7/SER_summary!N$27)</f>
        <v>12.132244588199216</v>
      </c>
      <c r="O7" s="133">
        <f>IF(SER_hh_emih_in!O7=0,0,SER_hh_emih_in!O7/SER_summary!O$27)</f>
        <v>12.171205299681896</v>
      </c>
      <c r="P7" s="133">
        <f>IF(SER_hh_emih_in!P7=0,0,SER_hh_emih_in!P7/SER_summary!P$27)</f>
        <v>10.016035888399836</v>
      </c>
      <c r="Q7" s="133">
        <f>IF(SER_hh_emih_in!Q7=0,0,SER_hh_emih_in!Q7/SER_summary!Q$27)</f>
        <v>9.3114491706306595</v>
      </c>
      <c r="R7" s="133">
        <f>IF(SER_hh_emih_in!R7=0,0,SER_hh_emih_in!R7/SER_summary!R$27)</f>
        <v>9.1125935755189715</v>
      </c>
      <c r="S7" s="133">
        <f>IF(SER_hh_emih_in!S7=0,0,SER_hh_emih_in!S7/SER_summary!S$27)</f>
        <v>0</v>
      </c>
      <c r="T7" s="133">
        <f>IF(SER_hh_emih_in!T7=0,0,SER_hh_emih_in!T7/SER_summary!T$27)</f>
        <v>0</v>
      </c>
      <c r="U7" s="133">
        <f>IF(SER_hh_emih_in!U7=0,0,SER_hh_emih_in!U7/SER_summary!U$27)</f>
        <v>0</v>
      </c>
      <c r="V7" s="133">
        <f>IF(SER_hh_emih_in!V7=0,0,SER_hh_emih_in!V7/SER_summary!V$27)</f>
        <v>0</v>
      </c>
      <c r="W7" s="133">
        <f>IF(SER_hh_emih_in!W7=0,0,SER_hh_emih_in!W7/SER_summary!W$27)</f>
        <v>6.1408618615806256</v>
      </c>
      <c r="DA7" s="157" t="s">
        <v>882</v>
      </c>
    </row>
    <row r="8" spans="1:105" ht="12" customHeight="1" x14ac:dyDescent="0.25">
      <c r="A8" s="132" t="s">
        <v>73</v>
      </c>
      <c r="B8" s="133"/>
      <c r="C8" s="133">
        <f>IF(SER_hh_emih_in!C8=0,0,SER_hh_emih_in!C8/SER_summary!C$27)</f>
        <v>5.006767188172164</v>
      </c>
      <c r="D8" s="133">
        <f>IF(SER_hh_emih_in!D8=0,0,SER_hh_emih_in!D8/SER_summary!D$27)</f>
        <v>5.2163475437558615</v>
      </c>
      <c r="E8" s="133">
        <f>IF(SER_hh_emih_in!E8=0,0,SER_hh_emih_in!E8/SER_summary!E$27)</f>
        <v>5.382788846170266</v>
      </c>
      <c r="F8" s="133">
        <f>IF(SER_hh_emih_in!F8=0,0,SER_hh_emih_in!F8/SER_summary!F$27)</f>
        <v>4.9973611798876689</v>
      </c>
      <c r="G8" s="133">
        <f>IF(SER_hh_emih_in!G8=0,0,SER_hh_emih_in!G8/SER_summary!G$27)</f>
        <v>4.0043084514397194</v>
      </c>
      <c r="H8" s="133">
        <f>IF(SER_hh_emih_in!H8=0,0,SER_hh_emih_in!H8/SER_summary!H$27)</f>
        <v>4.1819724871219801</v>
      </c>
      <c r="I8" s="133">
        <f>IF(SER_hh_emih_in!I8=0,0,SER_hh_emih_in!I8/SER_summary!I$27)</f>
        <v>4.3737305788130376</v>
      </c>
      <c r="J8" s="133">
        <f>IF(SER_hh_emih_in!J8=0,0,SER_hh_emih_in!J8/SER_summary!J$27)</f>
        <v>4.3274840905728551</v>
      </c>
      <c r="K8" s="133">
        <f>IF(SER_hh_emih_in!K8=0,0,SER_hh_emih_in!K8/SER_summary!K$27)</f>
        <v>3.599948264625207</v>
      </c>
      <c r="L8" s="133">
        <f>IF(SER_hh_emih_in!L8=0,0,SER_hh_emih_in!L8/SER_summary!L$27)</f>
        <v>3.0240773331225386</v>
      </c>
      <c r="M8" s="133">
        <f>IF(SER_hh_emih_in!M8=0,0,SER_hh_emih_in!M8/SER_summary!M$27)</f>
        <v>2.9528648906164463</v>
      </c>
      <c r="N8" s="133">
        <f>IF(SER_hh_emih_in!N8=0,0,SER_hh_emih_in!N8/SER_summary!N$27)</f>
        <v>2.8537822675039317</v>
      </c>
      <c r="O8" s="133">
        <f>IF(SER_hh_emih_in!O8=0,0,SER_hh_emih_in!O8/SER_summary!O$27)</f>
        <v>2.7784730433899254</v>
      </c>
      <c r="P8" s="133">
        <f>IF(SER_hh_emih_in!P8=0,0,SER_hh_emih_in!P8/SER_summary!P$27)</f>
        <v>2.3938887863810416</v>
      </c>
      <c r="Q8" s="133">
        <f>IF(SER_hh_emih_in!Q8=0,0,SER_hh_emih_in!Q8/SER_summary!Q$27)</f>
        <v>2.3234149089282754</v>
      </c>
      <c r="R8" s="133">
        <f>IF(SER_hh_emih_in!R8=0,0,SER_hh_emih_in!R8/SER_summary!R$27)</f>
        <v>2.0862973639811315</v>
      </c>
      <c r="S8" s="133">
        <f>IF(SER_hh_emih_in!S8=0,0,SER_hh_emih_in!S8/SER_summary!S$27)</f>
        <v>1.8246030387131318</v>
      </c>
      <c r="T8" s="133">
        <f>IF(SER_hh_emih_in!T8=0,0,SER_hh_emih_in!T8/SER_summary!T$27)</f>
        <v>1.5351726318043859</v>
      </c>
      <c r="U8" s="133">
        <f>IF(SER_hh_emih_in!U8=0,0,SER_hh_emih_in!U8/SER_summary!U$27)</f>
        <v>1.4126360244518092</v>
      </c>
      <c r="V8" s="133">
        <f>IF(SER_hh_emih_in!V8=0,0,SER_hh_emih_in!V8/SER_summary!V$27)</f>
        <v>1.1976525045875901</v>
      </c>
      <c r="W8" s="133">
        <f>IF(SER_hh_emih_in!W8=0,0,SER_hh_emih_in!W8/SER_summary!W$27)</f>
        <v>0</v>
      </c>
      <c r="DA8" s="157" t="s">
        <v>883</v>
      </c>
    </row>
    <row r="9" spans="1:105" ht="12" customHeight="1" x14ac:dyDescent="0.25">
      <c r="A9" s="132" t="s">
        <v>78</v>
      </c>
      <c r="B9" s="133"/>
      <c r="C9" s="133">
        <f>IF(SER_hh_emih_in!C9=0,0,SER_hh_emih_in!C9/SER_summary!C$27)</f>
        <v>10.501766378347947</v>
      </c>
      <c r="D9" s="133">
        <f>IF(SER_hh_emih_in!D9=0,0,SER_hh_emih_in!D9/SER_summary!D$27)</f>
        <v>0</v>
      </c>
      <c r="E9" s="133">
        <f>IF(SER_hh_emih_in!E9=0,0,SER_hh_emih_in!E9/SER_summary!E$27)</f>
        <v>0</v>
      </c>
      <c r="F9" s="133">
        <f>IF(SER_hh_emih_in!F9=0,0,SER_hh_emih_in!F9/SER_summary!F$27)</f>
        <v>0</v>
      </c>
      <c r="G9" s="133">
        <f>IF(SER_hh_emih_in!G9=0,0,SER_hh_emih_in!G9/SER_summary!G$27)</f>
        <v>10.785981763536741</v>
      </c>
      <c r="H9" s="133">
        <f>IF(SER_hh_emih_in!H9=0,0,SER_hh_emih_in!H9/SER_summary!H$27)</f>
        <v>12.86574123555771</v>
      </c>
      <c r="I9" s="133">
        <f>IF(SER_hh_emih_in!I9=0,0,SER_hh_emih_in!I9/SER_summary!I$27)</f>
        <v>9.1747364958515174</v>
      </c>
      <c r="J9" s="133">
        <f>IF(SER_hh_emih_in!J9=0,0,SER_hh_emih_in!J9/SER_summary!J$27)</f>
        <v>9.9922167748652715</v>
      </c>
      <c r="K9" s="133">
        <f>IF(SER_hh_emih_in!K9=0,0,SER_hh_emih_in!K9/SER_summary!K$27)</f>
        <v>9.1682608696985106</v>
      </c>
      <c r="L9" s="133">
        <f>IF(SER_hh_emih_in!L9=0,0,SER_hh_emih_in!L9/SER_summary!L$27)</f>
        <v>9.5143098385448539</v>
      </c>
      <c r="M9" s="133">
        <f>IF(SER_hh_emih_in!M9=0,0,SER_hh_emih_in!M9/SER_summary!M$27)</f>
        <v>7.7167968776921771</v>
      </c>
      <c r="N9" s="133">
        <f>IF(SER_hh_emih_in!N9=0,0,SER_hh_emih_in!N9/SER_summary!N$27)</f>
        <v>7.5417810022197989</v>
      </c>
      <c r="O9" s="133">
        <f>IF(SER_hh_emih_in!O9=0,0,SER_hh_emih_in!O9/SER_summary!O$27)</f>
        <v>8.7752957500357436</v>
      </c>
      <c r="P9" s="133">
        <f>IF(SER_hh_emih_in!P9=0,0,SER_hh_emih_in!P9/SER_summary!P$27)</f>
        <v>6.2185751808041658</v>
      </c>
      <c r="Q9" s="133">
        <f>IF(SER_hh_emih_in!Q9=0,0,SER_hh_emih_in!Q9/SER_summary!Q$27)</f>
        <v>6.408703448831786</v>
      </c>
      <c r="R9" s="133">
        <f>IF(SER_hh_emih_in!R9=0,0,SER_hh_emih_in!R9/SER_summary!R$27)</f>
        <v>5.8427595054195969</v>
      </c>
      <c r="S9" s="133">
        <f>IF(SER_hh_emih_in!S9=0,0,SER_hh_emih_in!S9/SER_summary!S$27)</f>
        <v>5.1589218452444294</v>
      </c>
      <c r="T9" s="133">
        <f>IF(SER_hh_emih_in!T9=0,0,SER_hh_emih_in!T9/SER_summary!T$27)</f>
        <v>4.5297922178144256</v>
      </c>
      <c r="U9" s="133">
        <f>IF(SER_hh_emih_in!U9=0,0,SER_hh_emih_in!U9/SER_summary!U$27)</f>
        <v>3.3710312731542769</v>
      </c>
      <c r="V9" s="133">
        <f>IF(SER_hh_emih_in!V9=0,0,SER_hh_emih_in!V9/SER_summary!V$27)</f>
        <v>3.5317099954412177</v>
      </c>
      <c r="W9" s="133">
        <f>IF(SER_hh_emih_in!W9=0,0,SER_hh_emih_in!W9/SER_summary!W$27)</f>
        <v>3.3981585191506785</v>
      </c>
      <c r="DA9" s="157" t="s">
        <v>884</v>
      </c>
    </row>
    <row r="10" spans="1:105" ht="12" customHeight="1" x14ac:dyDescent="0.25">
      <c r="A10" s="132" t="s">
        <v>128</v>
      </c>
      <c r="B10" s="133"/>
      <c r="C10" s="133">
        <f>IF(SER_hh_emih_in!C10=0,0,SER_hh_emih_in!C10/SER_summary!C$27)</f>
        <v>0</v>
      </c>
      <c r="D10" s="133">
        <f>IF(SER_hh_emih_in!D10=0,0,SER_hh_emih_in!D10/SER_summary!D$27)</f>
        <v>0</v>
      </c>
      <c r="E10" s="133">
        <f>IF(SER_hh_emih_in!E10=0,0,SER_hh_emih_in!E10/SER_summary!E$27)</f>
        <v>0.44091215009424678</v>
      </c>
      <c r="F10" s="133">
        <f>IF(SER_hh_emih_in!F10=0,0,SER_hh_emih_in!F10/SER_summary!F$27)</f>
        <v>0.49542141750544427</v>
      </c>
      <c r="G10" s="133">
        <f>IF(SER_hh_emih_in!G10=0,0,SER_hh_emih_in!G10/SER_summary!G$27)</f>
        <v>0.65103815701223444</v>
      </c>
      <c r="H10" s="133">
        <f>IF(SER_hh_emih_in!H10=0,0,SER_hh_emih_in!H10/SER_summary!H$27)</f>
        <v>0.51213075680974429</v>
      </c>
      <c r="I10" s="133">
        <f>IF(SER_hh_emih_in!I10=0,0,SER_hh_emih_in!I10/SER_summary!I$27)</f>
        <v>0.38345177082425674</v>
      </c>
      <c r="J10" s="133">
        <f>IF(SER_hh_emih_in!J10=0,0,SER_hh_emih_in!J10/SER_summary!J$27)</f>
        <v>0.23753115104020181</v>
      </c>
      <c r="K10" s="133">
        <f>IF(SER_hh_emih_in!K10=0,0,SER_hh_emih_in!K10/SER_summary!K$27)</f>
        <v>0.2092160997776035</v>
      </c>
      <c r="L10" s="133">
        <f>IF(SER_hh_emih_in!L10=0,0,SER_hh_emih_in!L10/SER_summary!L$27)</f>
        <v>0.19107550192990636</v>
      </c>
      <c r="M10" s="133">
        <f>IF(SER_hh_emih_in!M10=0,0,SER_hh_emih_in!M10/SER_summary!M$27)</f>
        <v>1.4698828325717943E-2</v>
      </c>
      <c r="N10" s="133">
        <f>IF(SER_hh_emih_in!N10=0,0,SER_hh_emih_in!N10/SER_summary!N$27)</f>
        <v>0</v>
      </c>
      <c r="O10" s="133">
        <f>IF(SER_hh_emih_in!O10=0,0,SER_hh_emih_in!O10/SER_summary!O$27)</f>
        <v>0</v>
      </c>
      <c r="P10" s="133">
        <f>IF(SER_hh_emih_in!P10=0,0,SER_hh_emih_in!P10/SER_summary!P$27)</f>
        <v>0</v>
      </c>
      <c r="Q10" s="133">
        <f>IF(SER_hh_emih_in!Q10=0,0,SER_hh_emih_in!Q10/SER_summary!Q$27)</f>
        <v>0</v>
      </c>
      <c r="R10" s="133">
        <f>IF(SER_hh_emih_in!R10=0,0,SER_hh_emih_in!R10/SER_summary!R$27)</f>
        <v>0</v>
      </c>
      <c r="S10" s="133">
        <f>IF(SER_hh_emih_in!S10=0,0,SER_hh_emih_in!S10/SER_summary!S$27)</f>
        <v>0</v>
      </c>
      <c r="T10" s="133">
        <f>IF(SER_hh_emih_in!T10=0,0,SER_hh_emih_in!T10/SER_summary!T$27)</f>
        <v>0</v>
      </c>
      <c r="U10" s="133">
        <f>IF(SER_hh_emih_in!U10=0,0,SER_hh_emih_in!U10/SER_summary!U$27)</f>
        <v>0</v>
      </c>
      <c r="V10" s="133">
        <f>IF(SER_hh_emih_in!V10=0,0,SER_hh_emih_in!V10/SER_summary!V$27)</f>
        <v>0</v>
      </c>
      <c r="W10" s="133">
        <f>IF(SER_hh_emih_in!W10=0,0,SER_hh_emih_in!W10/SER_summary!W$27)</f>
        <v>0</v>
      </c>
      <c r="DA10" s="157" t="s">
        <v>885</v>
      </c>
    </row>
    <row r="11" spans="1:105" ht="12" customHeight="1" x14ac:dyDescent="0.25">
      <c r="A11" s="132" t="s">
        <v>25</v>
      </c>
      <c r="B11" s="133"/>
      <c r="C11" s="133">
        <f>IF(SER_hh_emih_in!C11=0,0,SER_hh_emih_in!C11/SER_summary!C$27)</f>
        <v>0</v>
      </c>
      <c r="D11" s="133">
        <f>IF(SER_hh_emih_in!D11=0,0,SER_hh_emih_in!D11/SER_summary!D$27)</f>
        <v>0</v>
      </c>
      <c r="E11" s="133">
        <f>IF(SER_hh_emih_in!E11=0,0,SER_hh_emih_in!E11/SER_summary!E$27)</f>
        <v>0</v>
      </c>
      <c r="F11" s="133">
        <f>IF(SER_hh_emih_in!F11=0,0,SER_hh_emih_in!F11/SER_summary!F$27)</f>
        <v>0</v>
      </c>
      <c r="G11" s="133">
        <f>IF(SER_hh_emih_in!G11=0,0,SER_hh_emih_in!G11/SER_summary!G$27)</f>
        <v>0</v>
      </c>
      <c r="H11" s="133">
        <f>IF(SER_hh_emih_in!H11=0,0,SER_hh_emih_in!H11/SER_summary!H$27)</f>
        <v>0</v>
      </c>
      <c r="I11" s="133">
        <f>IF(SER_hh_emih_in!I11=0,0,SER_hh_emih_in!I11/SER_summary!I$27)</f>
        <v>0</v>
      </c>
      <c r="J11" s="133">
        <f>IF(SER_hh_emih_in!J11=0,0,SER_hh_emih_in!J11/SER_summary!J$27)</f>
        <v>0</v>
      </c>
      <c r="K11" s="133">
        <f>IF(SER_hh_emih_in!K11=0,0,SER_hh_emih_in!K11/SER_summary!K$27)</f>
        <v>0</v>
      </c>
      <c r="L11" s="133">
        <f>IF(SER_hh_emih_in!L11=0,0,SER_hh_emih_in!L11/SER_summary!L$27)</f>
        <v>0</v>
      </c>
      <c r="M11" s="133">
        <f>IF(SER_hh_emih_in!M11=0,0,SER_hh_emih_in!M11/SER_summary!M$27)</f>
        <v>0</v>
      </c>
      <c r="N11" s="133">
        <f>IF(SER_hh_emih_in!N11=0,0,SER_hh_emih_in!N11/SER_summary!N$27)</f>
        <v>0</v>
      </c>
      <c r="O11" s="133">
        <f>IF(SER_hh_emih_in!O11=0,0,SER_hh_emih_in!O11/SER_summary!O$27)</f>
        <v>0</v>
      </c>
      <c r="P11" s="133">
        <f>IF(SER_hh_emih_in!P11=0,0,SER_hh_emih_in!P11/SER_summary!P$27)</f>
        <v>0</v>
      </c>
      <c r="Q11" s="133">
        <f>IF(SER_hh_emih_in!Q11=0,0,SER_hh_emih_in!Q11/SER_summary!Q$27)</f>
        <v>0</v>
      </c>
      <c r="R11" s="133">
        <f>IF(SER_hh_emih_in!R11=0,0,SER_hh_emih_in!R11/SER_summary!R$27)</f>
        <v>0</v>
      </c>
      <c r="S11" s="133">
        <f>IF(SER_hh_emih_in!S11=0,0,SER_hh_emih_in!S11/SER_summary!S$27)</f>
        <v>0</v>
      </c>
      <c r="T11" s="133">
        <f>IF(SER_hh_emih_in!T11=0,0,SER_hh_emih_in!T11/SER_summary!T$27)</f>
        <v>0</v>
      </c>
      <c r="U11" s="133">
        <f>IF(SER_hh_emih_in!U11=0,0,SER_hh_emih_in!U11/SER_summary!U$27)</f>
        <v>0</v>
      </c>
      <c r="V11" s="133">
        <f>IF(SER_hh_emih_in!V11=0,0,SER_hh_emih_in!V11/SER_summary!V$27)</f>
        <v>0</v>
      </c>
      <c r="W11" s="133">
        <f>IF(SER_hh_emih_in!W11=0,0,SER_hh_emih_in!W11/SER_summary!W$27)</f>
        <v>0</v>
      </c>
      <c r="DA11" s="157" t="s">
        <v>886</v>
      </c>
    </row>
    <row r="12" spans="1:105" ht="12" customHeight="1" x14ac:dyDescent="0.25">
      <c r="A12" s="132" t="s">
        <v>169</v>
      </c>
      <c r="B12" s="133"/>
      <c r="C12" s="133">
        <f>IF(SER_hh_emih_in!C12=0,0,SER_hh_emih_in!C12/SER_summary!C$27)</f>
        <v>0</v>
      </c>
      <c r="D12" s="133">
        <f>IF(SER_hh_emih_in!D12=0,0,SER_hh_emih_in!D12/SER_summary!D$27)</f>
        <v>0</v>
      </c>
      <c r="E12" s="133">
        <f>IF(SER_hh_emih_in!E12=0,0,SER_hh_emih_in!E12/SER_summary!E$27)</f>
        <v>0</v>
      </c>
      <c r="F12" s="133">
        <f>IF(SER_hh_emih_in!F12=0,0,SER_hh_emih_in!F12/SER_summary!F$27)</f>
        <v>0</v>
      </c>
      <c r="G12" s="133">
        <f>IF(SER_hh_emih_in!G12=0,0,SER_hh_emih_in!G12/SER_summary!G$27)</f>
        <v>0</v>
      </c>
      <c r="H12" s="133">
        <f>IF(SER_hh_emih_in!H12=0,0,SER_hh_emih_in!H12/SER_summary!H$27)</f>
        <v>0</v>
      </c>
      <c r="I12" s="133">
        <f>IF(SER_hh_emih_in!I12=0,0,SER_hh_emih_in!I12/SER_summary!I$27)</f>
        <v>0</v>
      </c>
      <c r="J12" s="133">
        <f>IF(SER_hh_emih_in!J12=0,0,SER_hh_emih_in!J12/SER_summary!J$27)</f>
        <v>0</v>
      </c>
      <c r="K12" s="133">
        <f>IF(SER_hh_emih_in!K12=0,0,SER_hh_emih_in!K12/SER_summary!K$27)</f>
        <v>0</v>
      </c>
      <c r="L12" s="133">
        <f>IF(SER_hh_emih_in!L12=0,0,SER_hh_emih_in!L12/SER_summary!L$27)</f>
        <v>0</v>
      </c>
      <c r="M12" s="133">
        <f>IF(SER_hh_emih_in!M12=0,0,SER_hh_emih_in!M12/SER_summary!M$27)</f>
        <v>0</v>
      </c>
      <c r="N12" s="133">
        <f>IF(SER_hh_emih_in!N12=0,0,SER_hh_emih_in!N12/SER_summary!N$27)</f>
        <v>0</v>
      </c>
      <c r="O12" s="133">
        <f>IF(SER_hh_emih_in!O12=0,0,SER_hh_emih_in!O12/SER_summary!O$27)</f>
        <v>0</v>
      </c>
      <c r="P12" s="133">
        <f>IF(SER_hh_emih_in!P12=0,0,SER_hh_emih_in!P12/SER_summary!P$27)</f>
        <v>0</v>
      </c>
      <c r="Q12" s="133">
        <f>IF(SER_hh_emih_in!Q12=0,0,SER_hh_emih_in!Q12/SER_summary!Q$27)</f>
        <v>0</v>
      </c>
      <c r="R12" s="133">
        <f>IF(SER_hh_emih_in!R12=0,0,SER_hh_emih_in!R12/SER_summary!R$27)</f>
        <v>0</v>
      </c>
      <c r="S12" s="133">
        <f>IF(SER_hh_emih_in!S12=0,0,SER_hh_emih_in!S12/SER_summary!S$27)</f>
        <v>0</v>
      </c>
      <c r="T12" s="133">
        <f>IF(SER_hh_emih_in!T12=0,0,SER_hh_emih_in!T12/SER_summary!T$27)</f>
        <v>0</v>
      </c>
      <c r="U12" s="133">
        <f>IF(SER_hh_emih_in!U12=0,0,SER_hh_emih_in!U12/SER_summary!U$27)</f>
        <v>0</v>
      </c>
      <c r="V12" s="133">
        <f>IF(SER_hh_emih_in!V12=0,0,SER_hh_emih_in!V12/SER_summary!V$27)</f>
        <v>0</v>
      </c>
      <c r="W12" s="133">
        <f>IF(SER_hh_emih_in!W12=0,0,SER_hh_emih_in!W12/SER_summary!W$27)</f>
        <v>0</v>
      </c>
      <c r="DA12" s="157" t="s">
        <v>887</v>
      </c>
    </row>
    <row r="13" spans="1:105" ht="12" customHeight="1" x14ac:dyDescent="0.25">
      <c r="A13" s="132" t="s">
        <v>77</v>
      </c>
      <c r="B13" s="133"/>
      <c r="C13" s="133">
        <f>IF(SER_hh_emih_in!C13=0,0,SER_hh_emih_in!C13/SER_summary!C$27)</f>
        <v>0</v>
      </c>
      <c r="D13" s="133">
        <f>IF(SER_hh_emih_in!D13=0,0,SER_hh_emih_in!D13/SER_summary!D$27)</f>
        <v>0</v>
      </c>
      <c r="E13" s="133">
        <f>IF(SER_hh_emih_in!E13=0,0,SER_hh_emih_in!E13/SER_summary!E$27)</f>
        <v>0</v>
      </c>
      <c r="F13" s="133">
        <f>IF(SER_hh_emih_in!F13=0,0,SER_hh_emih_in!F13/SER_summary!F$27)</f>
        <v>0</v>
      </c>
      <c r="G13" s="133">
        <f>IF(SER_hh_emih_in!G13=0,0,SER_hh_emih_in!G13/SER_summary!G$27)</f>
        <v>0</v>
      </c>
      <c r="H13" s="133">
        <f>IF(SER_hh_emih_in!H13=0,0,SER_hh_emih_in!H13/SER_summary!H$27)</f>
        <v>0</v>
      </c>
      <c r="I13" s="133">
        <f>IF(SER_hh_emih_in!I13=0,0,SER_hh_emih_in!I13/SER_summary!I$27)</f>
        <v>0</v>
      </c>
      <c r="J13" s="133">
        <f>IF(SER_hh_emih_in!J13=0,0,SER_hh_emih_in!J13/SER_summary!J$27)</f>
        <v>0</v>
      </c>
      <c r="K13" s="133">
        <f>IF(SER_hh_emih_in!K13=0,0,SER_hh_emih_in!K13/SER_summary!K$27)</f>
        <v>0</v>
      </c>
      <c r="L13" s="133">
        <f>IF(SER_hh_emih_in!L13=0,0,SER_hh_emih_in!L13/SER_summary!L$27)</f>
        <v>0</v>
      </c>
      <c r="M13" s="133">
        <f>IF(SER_hh_emih_in!M13=0,0,SER_hh_emih_in!M13/SER_summary!M$27)</f>
        <v>0</v>
      </c>
      <c r="N13" s="133">
        <f>IF(SER_hh_emih_in!N13=0,0,SER_hh_emih_in!N13/SER_summary!N$27)</f>
        <v>0</v>
      </c>
      <c r="O13" s="133">
        <f>IF(SER_hh_emih_in!O13=0,0,SER_hh_emih_in!O13/SER_summary!O$27)</f>
        <v>0</v>
      </c>
      <c r="P13" s="133">
        <f>IF(SER_hh_emih_in!P13=0,0,SER_hh_emih_in!P13/SER_summary!P$27)</f>
        <v>0</v>
      </c>
      <c r="Q13" s="133">
        <f>IF(SER_hh_emih_in!Q13=0,0,SER_hh_emih_in!Q13/SER_summary!Q$27)</f>
        <v>0</v>
      </c>
      <c r="R13" s="133">
        <f>IF(SER_hh_emih_in!R13=0,0,SER_hh_emih_in!R13/SER_summary!R$27)</f>
        <v>0</v>
      </c>
      <c r="S13" s="133">
        <f>IF(SER_hh_emih_in!S13=0,0,SER_hh_emih_in!S13/SER_summary!S$27)</f>
        <v>0</v>
      </c>
      <c r="T13" s="133">
        <f>IF(SER_hh_emih_in!T13=0,0,SER_hh_emih_in!T13/SER_summary!T$27)</f>
        <v>0</v>
      </c>
      <c r="U13" s="133">
        <f>IF(SER_hh_emih_in!U13=0,0,SER_hh_emih_in!U13/SER_summary!U$27)</f>
        <v>0</v>
      </c>
      <c r="V13" s="133">
        <f>IF(SER_hh_emih_in!V13=0,0,SER_hh_emih_in!V13/SER_summary!V$27)</f>
        <v>0</v>
      </c>
      <c r="W13" s="133">
        <f>IF(SER_hh_emih_in!W13=0,0,SER_hh_emih_in!W13/SER_summary!W$27)</f>
        <v>0</v>
      </c>
      <c r="DA13" s="157" t="s">
        <v>888</v>
      </c>
    </row>
    <row r="14" spans="1:105" ht="12" customHeight="1" x14ac:dyDescent="0.25">
      <c r="A14" s="60" t="s">
        <v>76</v>
      </c>
      <c r="B14" s="65"/>
      <c r="C14" s="65">
        <f>IF(SER_hh_emih_in!C14=0,0,SER_hh_emih_in!C14/SER_summary!C$27)</f>
        <v>0</v>
      </c>
      <c r="D14" s="65">
        <f>IF(SER_hh_emih_in!D14=0,0,SER_hh_emih_in!D14/SER_summary!D$27)</f>
        <v>0</v>
      </c>
      <c r="E14" s="65">
        <f>IF(SER_hh_emih_in!E14=0,0,SER_hh_emih_in!E14/SER_summary!E$27)</f>
        <v>0</v>
      </c>
      <c r="F14" s="65">
        <f>IF(SER_hh_emih_in!F14=0,0,SER_hh_emih_in!F14/SER_summary!F$27)</f>
        <v>0</v>
      </c>
      <c r="G14" s="65">
        <f>IF(SER_hh_emih_in!G14=0,0,SER_hh_emih_in!G14/SER_summary!G$27)</f>
        <v>0</v>
      </c>
      <c r="H14" s="65">
        <f>IF(SER_hh_emih_in!H14=0,0,SER_hh_emih_in!H14/SER_summary!H$27)</f>
        <v>0</v>
      </c>
      <c r="I14" s="65">
        <f>IF(SER_hh_emih_in!I14=0,0,SER_hh_emih_in!I14/SER_summary!I$27)</f>
        <v>0</v>
      </c>
      <c r="J14" s="65">
        <f>IF(SER_hh_emih_in!J14=0,0,SER_hh_emih_in!J14/SER_summary!J$27)</f>
        <v>0</v>
      </c>
      <c r="K14" s="65">
        <f>IF(SER_hh_emih_in!K14=0,0,SER_hh_emih_in!K14/SER_summary!K$27)</f>
        <v>0</v>
      </c>
      <c r="L14" s="65">
        <f>IF(SER_hh_emih_in!L14=0,0,SER_hh_emih_in!L14/SER_summary!L$27)</f>
        <v>0</v>
      </c>
      <c r="M14" s="65">
        <f>IF(SER_hh_emih_in!M14=0,0,SER_hh_emih_in!M14/SER_summary!M$27)</f>
        <v>0</v>
      </c>
      <c r="N14" s="65">
        <f>IF(SER_hh_emih_in!N14=0,0,SER_hh_emih_in!N14/SER_summary!N$27)</f>
        <v>0</v>
      </c>
      <c r="O14" s="65">
        <f>IF(SER_hh_emih_in!O14=0,0,SER_hh_emih_in!O14/SER_summary!O$27)</f>
        <v>0</v>
      </c>
      <c r="P14" s="65">
        <f>IF(SER_hh_emih_in!P14=0,0,SER_hh_emih_in!P14/SER_summary!P$27)</f>
        <v>0</v>
      </c>
      <c r="Q14" s="65">
        <f>IF(SER_hh_emih_in!Q14=0,0,SER_hh_emih_in!Q14/SER_summary!Q$27)</f>
        <v>0</v>
      </c>
      <c r="R14" s="65">
        <f>IF(SER_hh_emih_in!R14=0,0,SER_hh_emih_in!R14/SER_summary!R$27)</f>
        <v>0</v>
      </c>
      <c r="S14" s="65">
        <f>IF(SER_hh_emih_in!S14=0,0,SER_hh_emih_in!S14/SER_summary!S$27)</f>
        <v>0</v>
      </c>
      <c r="T14" s="65">
        <f>IF(SER_hh_emih_in!T14=0,0,SER_hh_emih_in!T14/SER_summary!T$27)</f>
        <v>0</v>
      </c>
      <c r="U14" s="65">
        <f>IF(SER_hh_emih_in!U14=0,0,SER_hh_emih_in!U14/SER_summary!U$27)</f>
        <v>0</v>
      </c>
      <c r="V14" s="65">
        <f>IF(SER_hh_emih_in!V14=0,0,SER_hh_emih_in!V14/SER_summary!V$27)</f>
        <v>0</v>
      </c>
      <c r="W14" s="65">
        <f>IF(SER_hh_emih_in!W14=0,0,SER_hh_emih_in!W14/SER_summary!W$27)</f>
        <v>0</v>
      </c>
      <c r="DA14" s="109" t="s">
        <v>889</v>
      </c>
    </row>
    <row r="15" spans="1:105" ht="12" customHeight="1" x14ac:dyDescent="0.25">
      <c r="A15" s="134" t="s">
        <v>80</v>
      </c>
      <c r="B15" s="135"/>
      <c r="C15" s="135">
        <f>IF(SER_hh_emih_in!C15=0,0,SER_hh_emih_in!C15/SER_summary!C$27)</f>
        <v>0</v>
      </c>
      <c r="D15" s="135">
        <f>IF(SER_hh_emih_in!D15=0,0,SER_hh_emih_in!D15/SER_summary!D$27)</f>
        <v>0</v>
      </c>
      <c r="E15" s="135">
        <f>IF(SER_hh_emih_in!E15=0,0,SER_hh_emih_in!E15/SER_summary!E$27)</f>
        <v>0</v>
      </c>
      <c r="F15" s="135">
        <f>IF(SER_hh_emih_in!F15=0,0,SER_hh_emih_in!F15/SER_summary!F$27)</f>
        <v>0</v>
      </c>
      <c r="G15" s="135">
        <f>IF(SER_hh_emih_in!G15=0,0,SER_hh_emih_in!G15/SER_summary!G$27)</f>
        <v>0</v>
      </c>
      <c r="H15" s="135">
        <f>IF(SER_hh_emih_in!H15=0,0,SER_hh_emih_in!H15/SER_summary!H$27)</f>
        <v>0</v>
      </c>
      <c r="I15" s="135">
        <f>IF(SER_hh_emih_in!I15=0,0,SER_hh_emih_in!I15/SER_summary!I$27)</f>
        <v>0</v>
      </c>
      <c r="J15" s="135">
        <f>IF(SER_hh_emih_in!J15=0,0,SER_hh_emih_in!J15/SER_summary!J$27)</f>
        <v>0</v>
      </c>
      <c r="K15" s="135">
        <f>IF(SER_hh_emih_in!K15=0,0,SER_hh_emih_in!K15/SER_summary!K$27)</f>
        <v>0</v>
      </c>
      <c r="L15" s="135">
        <f>IF(SER_hh_emih_in!L15=0,0,SER_hh_emih_in!L15/SER_summary!L$27)</f>
        <v>0</v>
      </c>
      <c r="M15" s="135">
        <f>IF(SER_hh_emih_in!M15=0,0,SER_hh_emih_in!M15/SER_summary!M$27)</f>
        <v>0</v>
      </c>
      <c r="N15" s="135">
        <f>IF(SER_hh_emih_in!N15=0,0,SER_hh_emih_in!N15/SER_summary!N$27)</f>
        <v>0</v>
      </c>
      <c r="O15" s="135">
        <f>IF(SER_hh_emih_in!O15=0,0,SER_hh_emih_in!O15/SER_summary!O$27)</f>
        <v>0</v>
      </c>
      <c r="P15" s="135">
        <f>IF(SER_hh_emih_in!P15=0,0,SER_hh_emih_in!P15/SER_summary!P$27)</f>
        <v>0</v>
      </c>
      <c r="Q15" s="135">
        <f>IF(SER_hh_emih_in!Q15=0,0,SER_hh_emih_in!Q15/SER_summary!Q$27)</f>
        <v>0</v>
      </c>
      <c r="R15" s="135">
        <f>IF(SER_hh_emih_in!R15=0,0,SER_hh_emih_in!R15/SER_summary!R$27)</f>
        <v>0</v>
      </c>
      <c r="S15" s="135">
        <f>IF(SER_hh_emih_in!S15=0,0,SER_hh_emih_in!S15/SER_summary!S$27)</f>
        <v>0</v>
      </c>
      <c r="T15" s="135">
        <f>IF(SER_hh_emih_in!T15=0,0,SER_hh_emih_in!T15/SER_summary!T$27)</f>
        <v>0</v>
      </c>
      <c r="U15" s="135">
        <f>IF(SER_hh_emih_in!U15=0,0,SER_hh_emih_in!U15/SER_summary!U$27)</f>
        <v>0</v>
      </c>
      <c r="V15" s="135">
        <f>IF(SER_hh_emih_in!V15=0,0,SER_hh_emih_in!V15/SER_summary!V$27)</f>
        <v>0</v>
      </c>
      <c r="W15" s="135">
        <f>IF(SER_hh_emih_in!W15=0,0,SER_hh_emih_in!W15/SER_summary!W$27)</f>
        <v>0</v>
      </c>
      <c r="DA15" s="158" t="s">
        <v>890</v>
      </c>
    </row>
    <row r="16" spans="1:105" ht="12.95" customHeight="1" x14ac:dyDescent="0.25">
      <c r="A16" s="130" t="s">
        <v>74</v>
      </c>
      <c r="B16" s="131"/>
      <c r="C16" s="131">
        <f>IF(SER_hh_emih_in!C16=0,0,SER_hh_emih_in!C16/SER_summary!C$27)</f>
        <v>1.4601867199955051E-3</v>
      </c>
      <c r="D16" s="131">
        <f>IF(SER_hh_emih_in!D16=0,0,SER_hh_emih_in!D16/SER_summary!D$27)</f>
        <v>1.5586093444853735E-3</v>
      </c>
      <c r="E16" s="131">
        <f>IF(SER_hh_emih_in!E16=0,0,SER_hh_emih_in!E16/SER_summary!E$27)</f>
        <v>1.2651096449822997E-3</v>
      </c>
      <c r="F16" s="131">
        <f>IF(SER_hh_emih_in!F16=0,0,SER_hh_emih_in!F16/SER_summary!F$27)</f>
        <v>4.7914581570164564E-3</v>
      </c>
      <c r="G16" s="131">
        <f>IF(SER_hh_emih_in!G16=0,0,SER_hh_emih_in!G16/SER_summary!G$27)</f>
        <v>3.4255036490979979E-3</v>
      </c>
      <c r="H16" s="131">
        <f>IF(SER_hh_emih_in!H16=0,0,SER_hh_emih_in!H16/SER_summary!H$27)</f>
        <v>1.6776110790590435E-3</v>
      </c>
      <c r="I16" s="131">
        <f>IF(SER_hh_emih_in!I16=0,0,SER_hh_emih_in!I16/SER_summary!I$27)</f>
        <v>7.4360243535546841E-3</v>
      </c>
      <c r="J16" s="131">
        <f>IF(SER_hh_emih_in!J16=0,0,SER_hh_emih_in!J16/SER_summary!J$27)</f>
        <v>5.149145586631548E-3</v>
      </c>
      <c r="K16" s="131">
        <f>IF(SER_hh_emih_in!K16=0,0,SER_hh_emih_in!K16/SER_summary!K$27)</f>
        <v>7.2686821801506976E-3</v>
      </c>
      <c r="L16" s="131">
        <f>IF(SER_hh_emih_in!L16=0,0,SER_hh_emih_in!L16/SER_summary!L$27)</f>
        <v>7.192364121617929E-3</v>
      </c>
      <c r="M16" s="131">
        <f>IF(SER_hh_emih_in!M16=0,0,SER_hh_emih_in!M16/SER_summary!M$27)</f>
        <v>7.5261406582533422E-3</v>
      </c>
      <c r="N16" s="131">
        <f>IF(SER_hh_emih_in!N16=0,0,SER_hh_emih_in!N16/SER_summary!N$27)</f>
        <v>6.2305170085933011E-3</v>
      </c>
      <c r="O16" s="131">
        <f>IF(SER_hh_emih_in!O16=0,0,SER_hh_emih_in!O16/SER_summary!O$27)</f>
        <v>9.4250501249607561E-3</v>
      </c>
      <c r="P16" s="131">
        <f>IF(SER_hh_emih_in!P16=0,0,SER_hh_emih_in!P16/SER_summary!P$27)</f>
        <v>2.1043128223194485E-2</v>
      </c>
      <c r="Q16" s="131">
        <f>IF(SER_hh_emih_in!Q16=0,0,SER_hh_emih_in!Q16/SER_summary!Q$27)</f>
        <v>1.7668481417422725E-2</v>
      </c>
      <c r="R16" s="131">
        <f>IF(SER_hh_emih_in!R16=0,0,SER_hh_emih_in!R16/SER_summary!R$27)</f>
        <v>2.9310852950971376E-2</v>
      </c>
      <c r="S16" s="131">
        <f>IF(SER_hh_emih_in!S16=0,0,SER_hh_emih_in!S16/SER_summary!S$27)</f>
        <v>1.447453169901123E-2</v>
      </c>
      <c r="T16" s="131">
        <f>IF(SER_hh_emih_in!T16=0,0,SER_hh_emih_in!T16/SER_summary!T$27)</f>
        <v>5.0961809682285739E-2</v>
      </c>
      <c r="U16" s="131">
        <f>IF(SER_hh_emih_in!U16=0,0,SER_hh_emih_in!U16/SER_summary!U$27)</f>
        <v>2.6609201763251867E-2</v>
      </c>
      <c r="V16" s="131">
        <f>IF(SER_hh_emih_in!V16=0,0,SER_hh_emih_in!V16/SER_summary!V$27)</f>
        <v>1.7073512871708964E-2</v>
      </c>
      <c r="W16" s="131">
        <f>IF(SER_hh_emih_in!W16=0,0,SER_hh_emih_in!W16/SER_summary!W$27)</f>
        <v>9.9651582375683903E-3</v>
      </c>
      <c r="DA16" s="156" t="s">
        <v>891</v>
      </c>
    </row>
    <row r="17" spans="1:105" ht="12.95" customHeight="1" x14ac:dyDescent="0.25">
      <c r="A17" s="132" t="s">
        <v>73</v>
      </c>
      <c r="B17" s="133"/>
      <c r="C17" s="133">
        <f>IF(SER_hh_emih_in!C17=0,0,SER_hh_emih_in!C17/SER_summary!C$27)</f>
        <v>4.3215820297369101</v>
      </c>
      <c r="D17" s="133">
        <f>IF(SER_hh_emih_in!D17=0,0,SER_hh_emih_in!D17/SER_summary!D$27)</f>
        <v>4.2942125687285859</v>
      </c>
      <c r="E17" s="133">
        <f>IF(SER_hh_emih_in!E17=0,0,SER_hh_emih_in!E17/SER_summary!E$27)</f>
        <v>5.0558120922258913</v>
      </c>
      <c r="F17" s="133">
        <f>IF(SER_hh_emih_in!F17=0,0,SER_hh_emih_in!F17/SER_summary!F$27)</f>
        <v>4.1132048167563307</v>
      </c>
      <c r="G17" s="133">
        <f>IF(SER_hh_emih_in!G17=0,0,SER_hh_emih_in!G17/SER_summary!G$27)</f>
        <v>4.1011151991835382</v>
      </c>
      <c r="H17" s="133">
        <f>IF(SER_hh_emih_in!H17=0,0,SER_hh_emih_in!H17/SER_summary!H$27)</f>
        <v>4.5076907117665934</v>
      </c>
      <c r="I17" s="133">
        <f>IF(SER_hh_emih_in!I17=0,0,SER_hh_emih_in!I17/SER_summary!I$27)</f>
        <v>4.0985551456973335</v>
      </c>
      <c r="J17" s="133">
        <f>IF(SER_hh_emih_in!J17=0,0,SER_hh_emih_in!J17/SER_summary!J$27)</f>
        <v>4.0525981922053154</v>
      </c>
      <c r="K17" s="133">
        <f>IF(SER_hh_emih_in!K17=0,0,SER_hh_emih_in!K17/SER_summary!K$27)</f>
        <v>3.9169969053038933</v>
      </c>
      <c r="L17" s="133">
        <f>IF(SER_hh_emih_in!L17=0,0,SER_hh_emih_in!L17/SER_summary!L$27)</f>
        <v>4.1832486224400354</v>
      </c>
      <c r="M17" s="133">
        <f>IF(SER_hh_emih_in!M17=0,0,SER_hh_emih_in!M17/SER_summary!M$27)</f>
        <v>3.7297943059238006</v>
      </c>
      <c r="N17" s="133">
        <f>IF(SER_hh_emih_in!N17=0,0,SER_hh_emih_in!N17/SER_summary!N$27)</f>
        <v>3.6673176400248533</v>
      </c>
      <c r="O17" s="133">
        <f>IF(SER_hh_emih_in!O17=0,0,SER_hh_emih_in!O17/SER_summary!O$27)</f>
        <v>3.7150031492099869</v>
      </c>
      <c r="P17" s="133">
        <f>IF(SER_hh_emih_in!P17=0,0,SER_hh_emih_in!P17/SER_summary!P$27)</f>
        <v>3.3877300459049438</v>
      </c>
      <c r="Q17" s="133">
        <f>IF(SER_hh_emih_in!Q17=0,0,SER_hh_emih_in!Q17/SER_summary!Q$27)</f>
        <v>3.670898667668165</v>
      </c>
      <c r="R17" s="133">
        <f>IF(SER_hh_emih_in!R17=0,0,SER_hh_emih_in!R17/SER_summary!R$27)</f>
        <v>3.2414395875450142</v>
      </c>
      <c r="S17" s="133">
        <f>IF(SER_hh_emih_in!S17=0,0,SER_hh_emih_in!S17/SER_summary!S$27)</f>
        <v>3.0480809050096784</v>
      </c>
      <c r="T17" s="133">
        <f>IF(SER_hh_emih_in!T17=0,0,SER_hh_emih_in!T17/SER_summary!T$27)</f>
        <v>3.5772415182536301</v>
      </c>
      <c r="U17" s="133">
        <f>IF(SER_hh_emih_in!U17=0,0,SER_hh_emih_in!U17/SER_summary!U$27)</f>
        <v>3.2014776907989062</v>
      </c>
      <c r="V17" s="133">
        <f>IF(SER_hh_emih_in!V17=0,0,SER_hh_emih_in!V17/SER_summary!V$27)</f>
        <v>2.201249952092732</v>
      </c>
      <c r="W17" s="133">
        <f>IF(SER_hh_emih_in!W17=0,0,SER_hh_emih_in!W17/SER_summary!W$27)</f>
        <v>1.9122220956406173</v>
      </c>
      <c r="DA17" s="157" t="s">
        <v>892</v>
      </c>
    </row>
    <row r="18" spans="1:105" ht="12" customHeight="1" x14ac:dyDescent="0.25">
      <c r="A18" s="132" t="s">
        <v>72</v>
      </c>
      <c r="B18" s="133"/>
      <c r="C18" s="133">
        <f>IF(SER_hh_emih_in!C18=0,0,SER_hh_emih_in!C18/SER_summary!C$27)</f>
        <v>0</v>
      </c>
      <c r="D18" s="133">
        <f>IF(SER_hh_emih_in!D18=0,0,SER_hh_emih_in!D18/SER_summary!D$27)</f>
        <v>0</v>
      </c>
      <c r="E18" s="133">
        <f>IF(SER_hh_emih_in!E18=0,0,SER_hh_emih_in!E18/SER_summary!E$27)</f>
        <v>0</v>
      </c>
      <c r="F18" s="133">
        <f>IF(SER_hh_emih_in!F18=0,0,SER_hh_emih_in!F18/SER_summary!F$27)</f>
        <v>0</v>
      </c>
      <c r="G18" s="133">
        <f>IF(SER_hh_emih_in!G18=0,0,SER_hh_emih_in!G18/SER_summary!G$27)</f>
        <v>0</v>
      </c>
      <c r="H18" s="133">
        <f>IF(SER_hh_emih_in!H18=0,0,SER_hh_emih_in!H18/SER_summary!H$27)</f>
        <v>0</v>
      </c>
      <c r="I18" s="133">
        <f>IF(SER_hh_emih_in!I18=0,0,SER_hh_emih_in!I18/SER_summary!I$27)</f>
        <v>0</v>
      </c>
      <c r="J18" s="133">
        <f>IF(SER_hh_emih_in!J18=0,0,SER_hh_emih_in!J18/SER_summary!J$27)</f>
        <v>0</v>
      </c>
      <c r="K18" s="133">
        <f>IF(SER_hh_emih_in!K18=0,0,SER_hh_emih_in!K18/SER_summary!K$27)</f>
        <v>0</v>
      </c>
      <c r="L18" s="133">
        <f>IF(SER_hh_emih_in!L18=0,0,SER_hh_emih_in!L18/SER_summary!L$27)</f>
        <v>0</v>
      </c>
      <c r="M18" s="133">
        <f>IF(SER_hh_emih_in!M18=0,0,SER_hh_emih_in!M18/SER_summary!M$27)</f>
        <v>0</v>
      </c>
      <c r="N18" s="133">
        <f>IF(SER_hh_emih_in!N18=0,0,SER_hh_emih_in!N18/SER_summary!N$27)</f>
        <v>0</v>
      </c>
      <c r="O18" s="133">
        <f>IF(SER_hh_emih_in!O18=0,0,SER_hh_emih_in!O18/SER_summary!O$27)</f>
        <v>0</v>
      </c>
      <c r="P18" s="133">
        <f>IF(SER_hh_emih_in!P18=0,0,SER_hh_emih_in!P18/SER_summary!P$27)</f>
        <v>0</v>
      </c>
      <c r="Q18" s="133">
        <f>IF(SER_hh_emih_in!Q18=0,0,SER_hh_emih_in!Q18/SER_summary!Q$27)</f>
        <v>0</v>
      </c>
      <c r="R18" s="133">
        <f>IF(SER_hh_emih_in!R18=0,0,SER_hh_emih_in!R18/SER_summary!R$27)</f>
        <v>0</v>
      </c>
      <c r="S18" s="133">
        <f>IF(SER_hh_emih_in!S18=0,0,SER_hh_emih_in!S18/SER_summary!S$27)</f>
        <v>0</v>
      </c>
      <c r="T18" s="133">
        <f>IF(SER_hh_emih_in!T18=0,0,SER_hh_emih_in!T18/SER_summary!T$27)</f>
        <v>0</v>
      </c>
      <c r="U18" s="133">
        <f>IF(SER_hh_emih_in!U18=0,0,SER_hh_emih_in!U18/SER_summary!U$27)</f>
        <v>0</v>
      </c>
      <c r="V18" s="133">
        <f>IF(SER_hh_emih_in!V18=0,0,SER_hh_emih_in!V18/SER_summary!V$27)</f>
        <v>0</v>
      </c>
      <c r="W18" s="133">
        <f>IF(SER_hh_emih_in!W18=0,0,SER_hh_emih_in!W18/SER_summary!W$27)</f>
        <v>0</v>
      </c>
      <c r="DA18" s="157" t="s">
        <v>893</v>
      </c>
    </row>
    <row r="19" spans="1:105" ht="12.95" customHeight="1" x14ac:dyDescent="0.25">
      <c r="A19" s="130" t="s">
        <v>35</v>
      </c>
      <c r="B19" s="131"/>
      <c r="C19" s="131">
        <f>IF(SER_hh_emih_in!C19=0,0,SER_hh_emih_in!C19/SER_summary!C$27)</f>
        <v>2.2983810964452025</v>
      </c>
      <c r="D19" s="131">
        <f>IF(SER_hh_emih_in!D19=0,0,SER_hh_emih_in!D19/SER_summary!D$27)</f>
        <v>2.3079694879312966</v>
      </c>
      <c r="E19" s="131">
        <f>IF(SER_hh_emih_in!E19=0,0,SER_hh_emih_in!E19/SER_summary!E$27)</f>
        <v>0.63127621969569814</v>
      </c>
      <c r="F19" s="131">
        <f>IF(SER_hh_emih_in!F19=0,0,SER_hh_emih_in!F19/SER_summary!F$27)</f>
        <v>1.8231156661723404</v>
      </c>
      <c r="G19" s="131">
        <f>IF(SER_hh_emih_in!G19=0,0,SER_hh_emih_in!G19/SER_summary!G$27)</f>
        <v>2.0148885040449946</v>
      </c>
      <c r="H19" s="131">
        <f>IF(SER_hh_emih_in!H19=0,0,SER_hh_emih_in!H19/SER_summary!H$27)</f>
        <v>2.3091107293481712</v>
      </c>
      <c r="I19" s="131">
        <f>IF(SER_hh_emih_in!I19=0,0,SER_hh_emih_in!I19/SER_summary!I$27)</f>
        <v>2.013921619220119</v>
      </c>
      <c r="J19" s="131">
        <f>IF(SER_hh_emih_in!J19=0,0,SER_hh_emih_in!J19/SER_summary!J$27)</f>
        <v>1.6678594195152912</v>
      </c>
      <c r="K19" s="131">
        <f>IF(SER_hh_emih_in!K19=0,0,SER_hh_emih_in!K19/SER_summary!K$27)</f>
        <v>1.418879809617698</v>
      </c>
      <c r="L19" s="131">
        <f>IF(SER_hh_emih_in!L19=0,0,SER_hh_emih_in!L19/SER_summary!L$27)</f>
        <v>1.7918042990007106</v>
      </c>
      <c r="M19" s="131">
        <f>IF(SER_hh_emih_in!M19=0,0,SER_hh_emih_in!M19/SER_summary!M$27)</f>
        <v>1.5428165211529883</v>
      </c>
      <c r="N19" s="131">
        <f>IF(SER_hh_emih_in!N19=0,0,SER_hh_emih_in!N19/SER_summary!N$27)</f>
        <v>1.816153610728372</v>
      </c>
      <c r="O19" s="131">
        <f>IF(SER_hh_emih_in!O19=0,0,SER_hh_emih_in!O19/SER_summary!O$27)</f>
        <v>1.7715719192216577</v>
      </c>
      <c r="P19" s="131">
        <f>IF(SER_hh_emih_in!P19=0,0,SER_hh_emih_in!P19/SER_summary!P$27)</f>
        <v>1.8029148920470837</v>
      </c>
      <c r="Q19" s="131">
        <f>IF(SER_hh_emih_in!Q19=0,0,SER_hh_emih_in!Q19/SER_summary!Q$27)</f>
        <v>1.6355073531184083</v>
      </c>
      <c r="R19" s="131">
        <f>IF(SER_hh_emih_in!R19=0,0,SER_hh_emih_in!R19/SER_summary!R$27)</f>
        <v>1.3482794543637164</v>
      </c>
      <c r="S19" s="131">
        <f>IF(SER_hh_emih_in!S19=0,0,SER_hh_emih_in!S19/SER_summary!S$27)</f>
        <v>1.1278836256707674</v>
      </c>
      <c r="T19" s="131">
        <f>IF(SER_hh_emih_in!T19=0,0,SER_hh_emih_in!T19/SER_summary!T$27)</f>
        <v>1.3519447761678653</v>
      </c>
      <c r="U19" s="131">
        <f>IF(SER_hh_emih_in!U19=0,0,SER_hh_emih_in!U19/SER_summary!U$27)</f>
        <v>1.1667414939273917</v>
      </c>
      <c r="V19" s="131">
        <f>IF(SER_hh_emih_in!V19=0,0,SER_hh_emih_in!V19/SER_summary!V$27)</f>
        <v>1.0878099765086062</v>
      </c>
      <c r="W19" s="131">
        <f>IF(SER_hh_emih_in!W19=0,0,SER_hh_emih_in!W19/SER_summary!W$27)</f>
        <v>0.91973937469533318</v>
      </c>
      <c r="DA19" s="156" t="s">
        <v>894</v>
      </c>
    </row>
    <row r="20" spans="1:105" ht="12" customHeight="1" x14ac:dyDescent="0.25">
      <c r="A20" s="132" t="s">
        <v>29</v>
      </c>
      <c r="B20" s="133"/>
      <c r="C20" s="133">
        <f>IF(SER_hh_emih_in!C20=0,0,SER_hh_emih_in!C20/SER_summary!C$27)</f>
        <v>0</v>
      </c>
      <c r="D20" s="133">
        <f>IF(SER_hh_emih_in!D20=0,0,SER_hh_emih_in!D20/SER_summary!D$27)</f>
        <v>0</v>
      </c>
      <c r="E20" s="133">
        <f>IF(SER_hh_emih_in!E20=0,0,SER_hh_emih_in!E20/SER_summary!E$27)</f>
        <v>0</v>
      </c>
      <c r="F20" s="133">
        <f>IF(SER_hh_emih_in!F20=0,0,SER_hh_emih_in!F20/SER_summary!F$27)</f>
        <v>0</v>
      </c>
      <c r="G20" s="133">
        <f>IF(SER_hh_emih_in!G20=0,0,SER_hh_emih_in!G20/SER_summary!G$27)</f>
        <v>0</v>
      </c>
      <c r="H20" s="133">
        <f>IF(SER_hh_emih_in!H20=0,0,SER_hh_emih_in!H20/SER_summary!H$27)</f>
        <v>0</v>
      </c>
      <c r="I20" s="133">
        <f>IF(SER_hh_emih_in!I20=0,0,SER_hh_emih_in!I20/SER_summary!I$27)</f>
        <v>0</v>
      </c>
      <c r="J20" s="133">
        <f>IF(SER_hh_emih_in!J20=0,0,SER_hh_emih_in!J20/SER_summary!J$27)</f>
        <v>0</v>
      </c>
      <c r="K20" s="133">
        <f>IF(SER_hh_emih_in!K20=0,0,SER_hh_emih_in!K20/SER_summary!K$27)</f>
        <v>0</v>
      </c>
      <c r="L20" s="133">
        <f>IF(SER_hh_emih_in!L20=0,0,SER_hh_emih_in!L20/SER_summary!L$27)</f>
        <v>0</v>
      </c>
      <c r="M20" s="133">
        <f>IF(SER_hh_emih_in!M20=0,0,SER_hh_emih_in!M20/SER_summary!M$27)</f>
        <v>0</v>
      </c>
      <c r="N20" s="133">
        <f>IF(SER_hh_emih_in!N20=0,0,SER_hh_emih_in!N20/SER_summary!N$27)</f>
        <v>0</v>
      </c>
      <c r="O20" s="133">
        <f>IF(SER_hh_emih_in!O20=0,0,SER_hh_emih_in!O20/SER_summary!O$27)</f>
        <v>0</v>
      </c>
      <c r="P20" s="133">
        <f>IF(SER_hh_emih_in!P20=0,0,SER_hh_emih_in!P20/SER_summary!P$27)</f>
        <v>0</v>
      </c>
      <c r="Q20" s="133">
        <f>IF(SER_hh_emih_in!Q20=0,0,SER_hh_emih_in!Q20/SER_summary!Q$27)</f>
        <v>0</v>
      </c>
      <c r="R20" s="133">
        <f>IF(SER_hh_emih_in!R20=0,0,SER_hh_emih_in!R20/SER_summary!R$27)</f>
        <v>0</v>
      </c>
      <c r="S20" s="133">
        <f>IF(SER_hh_emih_in!S20=0,0,SER_hh_emih_in!S20/SER_summary!S$27)</f>
        <v>0</v>
      </c>
      <c r="T20" s="133">
        <f>IF(SER_hh_emih_in!T20=0,0,SER_hh_emih_in!T20/SER_summary!T$27)</f>
        <v>0</v>
      </c>
      <c r="U20" s="133">
        <f>IF(SER_hh_emih_in!U20=0,0,SER_hh_emih_in!U20/SER_summary!U$27)</f>
        <v>0</v>
      </c>
      <c r="V20" s="133">
        <f>IF(SER_hh_emih_in!V20=0,0,SER_hh_emih_in!V20/SER_summary!V$27)</f>
        <v>0</v>
      </c>
      <c r="W20" s="133">
        <f>IF(SER_hh_emih_in!W20=0,0,SER_hh_emih_in!W20/SER_summary!W$27)</f>
        <v>0</v>
      </c>
      <c r="DA20" s="157" t="s">
        <v>895</v>
      </c>
    </row>
    <row r="21" spans="1:105" s="2" customFormat="1" ht="12" customHeight="1" x14ac:dyDescent="0.25">
      <c r="A21" s="132" t="s">
        <v>52</v>
      </c>
      <c r="B21" s="133"/>
      <c r="C21" s="133">
        <f>IF(SER_hh_emih_in!C21=0,0,SER_hh_emih_in!C21/SER_summary!C$27)</f>
        <v>2.5132462308512733</v>
      </c>
      <c r="D21" s="133">
        <f>IF(SER_hh_emih_in!D21=0,0,SER_hh_emih_in!D21/SER_summary!D$27)</f>
        <v>2.7594380230457847</v>
      </c>
      <c r="E21" s="133">
        <f>IF(SER_hh_emih_in!E21=0,0,SER_hh_emih_in!E21/SER_summary!E$27)</f>
        <v>2.4319485504006741</v>
      </c>
      <c r="F21" s="133">
        <f>IF(SER_hh_emih_in!F21=0,0,SER_hh_emih_in!F21/SER_summary!F$27)</f>
        <v>2.7369223952690871</v>
      </c>
      <c r="G21" s="133">
        <f>IF(SER_hh_emih_in!G21=0,0,SER_hh_emih_in!G21/SER_summary!G$27)</f>
        <v>2.7331697383289857</v>
      </c>
      <c r="H21" s="133">
        <f>IF(SER_hh_emih_in!H21=0,0,SER_hh_emih_in!H21/SER_summary!H$27)</f>
        <v>2.7306598020480317</v>
      </c>
      <c r="I21" s="133">
        <f>IF(SER_hh_emih_in!I21=0,0,SER_hh_emih_in!I21/SER_summary!I$27)</f>
        <v>2.7072729383948508</v>
      </c>
      <c r="J21" s="133">
        <f>IF(SER_hh_emih_in!J21=0,0,SER_hh_emih_in!J21/SER_summary!J$27)</f>
        <v>2.697928563185537</v>
      </c>
      <c r="K21" s="133">
        <f>IF(SER_hh_emih_in!K21=0,0,SER_hh_emih_in!K21/SER_summary!K$27)</f>
        <v>2.6554601924619918</v>
      </c>
      <c r="L21" s="133">
        <f>IF(SER_hh_emih_in!L21=0,0,SER_hh_emih_in!L21/SER_summary!L$27)</f>
        <v>2.5718384742604301</v>
      </c>
      <c r="M21" s="133">
        <f>IF(SER_hh_emih_in!M21=0,0,SER_hh_emih_in!M21/SER_summary!M$27)</f>
        <v>2.5956985621802224</v>
      </c>
      <c r="N21" s="133">
        <f>IF(SER_hh_emih_in!N21=0,0,SER_hh_emih_in!N21/SER_summary!N$27)</f>
        <v>2.5079741297945217</v>
      </c>
      <c r="O21" s="133">
        <f>IF(SER_hh_emih_in!O21=0,0,SER_hh_emih_in!O21/SER_summary!O$27)</f>
        <v>2.2774335020603922</v>
      </c>
      <c r="P21" s="133">
        <f>IF(SER_hh_emih_in!P21=0,0,SER_hh_emih_in!P21/SER_summary!P$27)</f>
        <v>2.2541763353022151</v>
      </c>
      <c r="Q21" s="133">
        <f>IF(SER_hh_emih_in!Q21=0,0,SER_hh_emih_in!Q21/SER_summary!Q$27)</f>
        <v>2.1949980904220885</v>
      </c>
      <c r="R21" s="133">
        <f>IF(SER_hh_emih_in!R21=0,0,SER_hh_emih_in!R21/SER_summary!R$27)</f>
        <v>2.2883492695552845</v>
      </c>
      <c r="S21" s="133">
        <f>IF(SER_hh_emih_in!S21=0,0,SER_hh_emih_in!S21/SER_summary!S$27)</f>
        <v>1.767120397043068</v>
      </c>
      <c r="T21" s="133">
        <f>IF(SER_hh_emih_in!T21=0,0,SER_hh_emih_in!T21/SER_summary!T$27)</f>
        <v>0</v>
      </c>
      <c r="U21" s="133">
        <f>IF(SER_hh_emih_in!U21=0,0,SER_hh_emih_in!U21/SER_summary!U$27)</f>
        <v>0</v>
      </c>
      <c r="V21" s="133">
        <f>IF(SER_hh_emih_in!V21=0,0,SER_hh_emih_in!V21/SER_summary!V$27)</f>
        <v>0</v>
      </c>
      <c r="W21" s="133">
        <f>IF(SER_hh_emih_in!W21=0,0,SER_hh_emih_in!W21/SER_summary!W$27)</f>
        <v>0</v>
      </c>
      <c r="DA21" s="157" t="s">
        <v>896</v>
      </c>
    </row>
    <row r="22" spans="1:105" ht="12" customHeight="1" x14ac:dyDescent="0.25">
      <c r="A22" s="132" t="s">
        <v>168</v>
      </c>
      <c r="B22" s="133"/>
      <c r="C22" s="133">
        <f>IF(SER_hh_emih_in!C22=0,0,SER_hh_emih_in!C22/SER_summary!C$27)</f>
        <v>3.3697089872948953</v>
      </c>
      <c r="D22" s="133">
        <f>IF(SER_hh_emih_in!D22=0,0,SER_hh_emih_in!D22/SER_summary!D$27)</f>
        <v>3.1755593287171155</v>
      </c>
      <c r="E22" s="133">
        <f>IF(SER_hh_emih_in!E22=0,0,SER_hh_emih_in!E22/SER_summary!E$27)</f>
        <v>2.4840062523629944</v>
      </c>
      <c r="F22" s="133">
        <f>IF(SER_hh_emih_in!F22=0,0,SER_hh_emih_in!F22/SER_summary!F$27)</f>
        <v>3.2476798177542823</v>
      </c>
      <c r="G22" s="133">
        <f>IF(SER_hh_emih_in!G22=0,0,SER_hh_emih_in!G22/SER_summary!G$27)</f>
        <v>3.1780496974846053</v>
      </c>
      <c r="H22" s="133">
        <f>IF(SER_hh_emih_in!H22=0,0,SER_hh_emih_in!H22/SER_summary!H$27)</f>
        <v>3.316235855382291</v>
      </c>
      <c r="I22" s="133">
        <f>IF(SER_hh_emih_in!I22=0,0,SER_hh_emih_in!I22/SER_summary!I$27)</f>
        <v>3.1922105516544623</v>
      </c>
      <c r="J22" s="133">
        <f>IF(SER_hh_emih_in!J22=0,0,SER_hh_emih_in!J22/SER_summary!J$27)</f>
        <v>3.2011234453464281</v>
      </c>
      <c r="K22" s="133">
        <f>IF(SER_hh_emih_in!K22=0,0,SER_hh_emih_in!K22/SER_summary!K$27)</f>
        <v>3.0215832089749637</v>
      </c>
      <c r="L22" s="133">
        <f>IF(SER_hh_emih_in!L22=0,0,SER_hh_emih_in!L22/SER_summary!L$27)</f>
        <v>3.0616457618208219</v>
      </c>
      <c r="M22" s="133">
        <f>IF(SER_hh_emih_in!M22=0,0,SER_hh_emih_in!M22/SER_summary!M$27)</f>
        <v>2.4815774631323668</v>
      </c>
      <c r="N22" s="133">
        <f>IF(SER_hh_emih_in!N22=0,0,SER_hh_emih_in!N22/SER_summary!N$27)</f>
        <v>2.9645726692585876</v>
      </c>
      <c r="O22" s="133">
        <f>IF(SER_hh_emih_in!O22=0,0,SER_hh_emih_in!O22/SER_summary!O$27)</f>
        <v>2.8468178709369658</v>
      </c>
      <c r="P22" s="133">
        <f>IF(SER_hh_emih_in!P22=0,0,SER_hh_emih_in!P22/SER_summary!P$27)</f>
        <v>2.7111216900400126</v>
      </c>
      <c r="Q22" s="133">
        <f>IF(SER_hh_emih_in!Q22=0,0,SER_hh_emih_in!Q22/SER_summary!Q$27)</f>
        <v>2.5413893271604202</v>
      </c>
      <c r="R22" s="133">
        <f>IF(SER_hh_emih_in!R22=0,0,SER_hh_emih_in!R22/SER_summary!R$27)</f>
        <v>2.5599493466205439</v>
      </c>
      <c r="S22" s="133">
        <f>IF(SER_hh_emih_in!S22=0,0,SER_hh_emih_in!S22/SER_summary!S$27)</f>
        <v>0</v>
      </c>
      <c r="T22" s="133">
        <f>IF(SER_hh_emih_in!T22=0,0,SER_hh_emih_in!T22/SER_summary!T$27)</f>
        <v>0</v>
      </c>
      <c r="U22" s="133">
        <f>IF(SER_hh_emih_in!U22=0,0,SER_hh_emih_in!U22/SER_summary!U$27)</f>
        <v>0</v>
      </c>
      <c r="V22" s="133">
        <f>IF(SER_hh_emih_in!V22=0,0,SER_hh_emih_in!V22/SER_summary!V$27)</f>
        <v>0</v>
      </c>
      <c r="W22" s="133">
        <f>IF(SER_hh_emih_in!W22=0,0,SER_hh_emih_in!W22/SER_summary!W$27)</f>
        <v>1.7877817210712064</v>
      </c>
      <c r="DA22" s="157" t="s">
        <v>897</v>
      </c>
    </row>
    <row r="23" spans="1:105" ht="12" customHeight="1" x14ac:dyDescent="0.25">
      <c r="A23" s="132" t="s">
        <v>153</v>
      </c>
      <c r="B23" s="133"/>
      <c r="C23" s="133">
        <f>IF(SER_hh_emih_in!C23=0,0,SER_hh_emih_in!C23/SER_summary!C$27)</f>
        <v>2.3164985279815125</v>
      </c>
      <c r="D23" s="133">
        <f>IF(SER_hh_emih_in!D23=0,0,SER_hh_emih_in!D23/SER_summary!D$27)</f>
        <v>2.2512461489820388</v>
      </c>
      <c r="E23" s="133">
        <f>IF(SER_hh_emih_in!E23=0,0,SER_hh_emih_in!E23/SER_summary!E$27)</f>
        <v>1.8055000855430643</v>
      </c>
      <c r="F23" s="133">
        <f>IF(SER_hh_emih_in!F23=0,0,SER_hh_emih_in!F23/SER_summary!F$27)</f>
        <v>2.1450609913843772</v>
      </c>
      <c r="G23" s="133">
        <f>IF(SER_hh_emih_in!G23=0,0,SER_hh_emih_in!G23/SER_summary!G$27)</f>
        <v>2.0789996066456506</v>
      </c>
      <c r="H23" s="133">
        <f>IF(SER_hh_emih_in!H23=0,0,SER_hh_emih_in!H23/SER_summary!H$27)</f>
        <v>2.256835875451777</v>
      </c>
      <c r="I23" s="133">
        <f>IF(SER_hh_emih_in!I23=0,0,SER_hh_emih_in!I23/SER_summary!I$27)</f>
        <v>2.1793791899730928</v>
      </c>
      <c r="J23" s="133">
        <f>IF(SER_hh_emih_in!J23=0,0,SER_hh_emih_in!J23/SER_summary!J$27)</f>
        <v>2.1659137530013393</v>
      </c>
      <c r="K23" s="133">
        <f>IF(SER_hh_emih_in!K23=0,0,SER_hh_emih_in!K23/SER_summary!K$27)</f>
        <v>2.0390063689668314</v>
      </c>
      <c r="L23" s="133">
        <f>IF(SER_hh_emih_in!L23=0,0,SER_hh_emih_in!L23/SER_summary!L$27)</f>
        <v>2.0771048060353854</v>
      </c>
      <c r="M23" s="133">
        <f>IF(SER_hh_emih_in!M23=0,0,SER_hh_emih_in!M23/SER_summary!M$27)</f>
        <v>1.6935631079824618</v>
      </c>
      <c r="N23" s="133">
        <f>IF(SER_hh_emih_in!N23=0,0,SER_hh_emih_in!N23/SER_summary!N$27)</f>
        <v>1.9024911392123134</v>
      </c>
      <c r="O23" s="133">
        <f>IF(SER_hh_emih_in!O23=0,0,SER_hh_emih_in!O23/SER_summary!O$27)</f>
        <v>1.8637116447972761</v>
      </c>
      <c r="P23" s="133">
        <f>IF(SER_hh_emih_in!P23=0,0,SER_hh_emih_in!P23/SER_summary!P$27)</f>
        <v>1.8920820024185316</v>
      </c>
      <c r="Q23" s="133">
        <f>IF(SER_hh_emih_in!Q23=0,0,SER_hh_emih_in!Q23/SER_summary!Q$27)</f>
        <v>1.709778838431435</v>
      </c>
      <c r="R23" s="133">
        <f>IF(SER_hh_emih_in!R23=0,0,SER_hh_emih_in!R23/SER_summary!R$27)</f>
        <v>1.5874001089204754</v>
      </c>
      <c r="S23" s="133">
        <f>IF(SER_hh_emih_in!S23=0,0,SER_hh_emih_in!S23/SER_summary!S$27)</f>
        <v>1.4485782177827788</v>
      </c>
      <c r="T23" s="133">
        <f>IF(SER_hh_emih_in!T23=0,0,SER_hh_emih_in!T23/SER_summary!T$27)</f>
        <v>1.5988627897567878</v>
      </c>
      <c r="U23" s="133">
        <f>IF(SER_hh_emih_in!U23=0,0,SER_hh_emih_in!U23/SER_summary!U$27)</f>
        <v>1.548830910844017</v>
      </c>
      <c r="V23" s="133">
        <f>IF(SER_hh_emih_in!V23=0,0,SER_hh_emih_in!V23/SER_summary!V$27)</f>
        <v>1.2107238289346391</v>
      </c>
      <c r="W23" s="133">
        <f>IF(SER_hh_emih_in!W23=0,0,SER_hh_emih_in!W23/SER_summary!W$27)</f>
        <v>1.3356971904400734</v>
      </c>
      <c r="DA23" s="157" t="s">
        <v>898</v>
      </c>
    </row>
    <row r="24" spans="1:105" ht="12" customHeight="1" x14ac:dyDescent="0.25">
      <c r="A24" s="132" t="s">
        <v>128</v>
      </c>
      <c r="B24" s="133"/>
      <c r="C24" s="133">
        <f>IF(SER_hh_emih_in!C24=0,0,SER_hh_emih_in!C24/SER_summary!C$27)</f>
        <v>0</v>
      </c>
      <c r="D24" s="133">
        <f>IF(SER_hh_emih_in!D24=0,0,SER_hh_emih_in!D24/SER_summary!D$27)</f>
        <v>0</v>
      </c>
      <c r="E24" s="133">
        <f>IF(SER_hh_emih_in!E24=0,0,SER_hh_emih_in!E24/SER_summary!E$27)</f>
        <v>0</v>
      </c>
      <c r="F24" s="133">
        <f>IF(SER_hh_emih_in!F24=0,0,SER_hh_emih_in!F24/SER_summary!F$27)</f>
        <v>0</v>
      </c>
      <c r="G24" s="133">
        <f>IF(SER_hh_emih_in!G24=0,0,SER_hh_emih_in!G24/SER_summary!G$27)</f>
        <v>0</v>
      </c>
      <c r="H24" s="133">
        <f>IF(SER_hh_emih_in!H24=0,0,SER_hh_emih_in!H24/SER_summary!H$27)</f>
        <v>0</v>
      </c>
      <c r="I24" s="133">
        <f>IF(SER_hh_emih_in!I24=0,0,SER_hh_emih_in!I24/SER_summary!I$27)</f>
        <v>0</v>
      </c>
      <c r="J24" s="133">
        <f>IF(SER_hh_emih_in!J24=0,0,SER_hh_emih_in!J24/SER_summary!J$27)</f>
        <v>0</v>
      </c>
      <c r="K24" s="133">
        <f>IF(SER_hh_emih_in!K24=0,0,SER_hh_emih_in!K24/SER_summary!K$27)</f>
        <v>0</v>
      </c>
      <c r="L24" s="133">
        <f>IF(SER_hh_emih_in!L24=0,0,SER_hh_emih_in!L24/SER_summary!L$27)</f>
        <v>0</v>
      </c>
      <c r="M24" s="133">
        <f>IF(SER_hh_emih_in!M24=0,0,SER_hh_emih_in!M24/SER_summary!M$27)</f>
        <v>0</v>
      </c>
      <c r="N24" s="133">
        <f>IF(SER_hh_emih_in!N24=0,0,SER_hh_emih_in!N24/SER_summary!N$27)</f>
        <v>0</v>
      </c>
      <c r="O24" s="133">
        <f>IF(SER_hh_emih_in!O24=0,0,SER_hh_emih_in!O24/SER_summary!O$27)</f>
        <v>0</v>
      </c>
      <c r="P24" s="133">
        <f>IF(SER_hh_emih_in!P24=0,0,SER_hh_emih_in!P24/SER_summary!P$27)</f>
        <v>0</v>
      </c>
      <c r="Q24" s="133">
        <f>IF(SER_hh_emih_in!Q24=0,0,SER_hh_emih_in!Q24/SER_summary!Q$27)</f>
        <v>0</v>
      </c>
      <c r="R24" s="133">
        <f>IF(SER_hh_emih_in!R24=0,0,SER_hh_emih_in!R24/SER_summary!R$27)</f>
        <v>0</v>
      </c>
      <c r="S24" s="133">
        <f>IF(SER_hh_emih_in!S24=0,0,SER_hh_emih_in!S24/SER_summary!S$27)</f>
        <v>0</v>
      </c>
      <c r="T24" s="133">
        <f>IF(SER_hh_emih_in!T24=0,0,SER_hh_emih_in!T24/SER_summary!T$27)</f>
        <v>0</v>
      </c>
      <c r="U24" s="133">
        <f>IF(SER_hh_emih_in!U24=0,0,SER_hh_emih_in!U24/SER_summary!U$27)</f>
        <v>0</v>
      </c>
      <c r="V24" s="133">
        <f>IF(SER_hh_emih_in!V24=0,0,SER_hh_emih_in!V24/SER_summary!V$27)</f>
        <v>0</v>
      </c>
      <c r="W24" s="133">
        <f>IF(SER_hh_emih_in!W24=0,0,SER_hh_emih_in!W24/SER_summary!W$27)</f>
        <v>0</v>
      </c>
      <c r="DA24" s="157" t="s">
        <v>899</v>
      </c>
    </row>
    <row r="25" spans="1:105" ht="12" customHeight="1" x14ac:dyDescent="0.25">
      <c r="A25" s="132" t="s">
        <v>169</v>
      </c>
      <c r="B25" s="133"/>
      <c r="C25" s="133">
        <f>IF(SER_hh_emih_in!C25=0,0,SER_hh_emih_in!C25/SER_summary!C$27)</f>
        <v>0</v>
      </c>
      <c r="D25" s="133">
        <f>IF(SER_hh_emih_in!D25=0,0,SER_hh_emih_in!D25/SER_summary!D$27)</f>
        <v>0</v>
      </c>
      <c r="E25" s="133">
        <f>IF(SER_hh_emih_in!E25=0,0,SER_hh_emih_in!E25/SER_summary!E$27)</f>
        <v>0</v>
      </c>
      <c r="F25" s="133">
        <f>IF(SER_hh_emih_in!F25=0,0,SER_hh_emih_in!F25/SER_summary!F$27)</f>
        <v>0</v>
      </c>
      <c r="G25" s="133">
        <f>IF(SER_hh_emih_in!G25=0,0,SER_hh_emih_in!G25/SER_summary!G$27)</f>
        <v>0</v>
      </c>
      <c r="H25" s="133">
        <f>IF(SER_hh_emih_in!H25=0,0,SER_hh_emih_in!H25/SER_summary!H$27)</f>
        <v>0</v>
      </c>
      <c r="I25" s="133">
        <f>IF(SER_hh_emih_in!I25=0,0,SER_hh_emih_in!I25/SER_summary!I$27)</f>
        <v>0</v>
      </c>
      <c r="J25" s="133">
        <f>IF(SER_hh_emih_in!J25=0,0,SER_hh_emih_in!J25/SER_summary!J$27)</f>
        <v>0</v>
      </c>
      <c r="K25" s="133">
        <f>IF(SER_hh_emih_in!K25=0,0,SER_hh_emih_in!K25/SER_summary!K$27)</f>
        <v>0</v>
      </c>
      <c r="L25" s="133">
        <f>IF(SER_hh_emih_in!L25=0,0,SER_hh_emih_in!L25/SER_summary!L$27)</f>
        <v>0</v>
      </c>
      <c r="M25" s="133">
        <f>IF(SER_hh_emih_in!M25=0,0,SER_hh_emih_in!M25/SER_summary!M$27)</f>
        <v>0</v>
      </c>
      <c r="N25" s="133">
        <f>IF(SER_hh_emih_in!N25=0,0,SER_hh_emih_in!N25/SER_summary!N$27)</f>
        <v>0</v>
      </c>
      <c r="O25" s="133">
        <f>IF(SER_hh_emih_in!O25=0,0,SER_hh_emih_in!O25/SER_summary!O$27)</f>
        <v>0</v>
      </c>
      <c r="P25" s="133">
        <f>IF(SER_hh_emih_in!P25=0,0,SER_hh_emih_in!P25/SER_summary!P$27)</f>
        <v>0</v>
      </c>
      <c r="Q25" s="133">
        <f>IF(SER_hh_emih_in!Q25=0,0,SER_hh_emih_in!Q25/SER_summary!Q$27)</f>
        <v>0</v>
      </c>
      <c r="R25" s="133">
        <f>IF(SER_hh_emih_in!R25=0,0,SER_hh_emih_in!R25/SER_summary!R$27)</f>
        <v>0</v>
      </c>
      <c r="S25" s="133">
        <f>IF(SER_hh_emih_in!S25=0,0,SER_hh_emih_in!S25/SER_summary!S$27)</f>
        <v>0</v>
      </c>
      <c r="T25" s="133">
        <f>IF(SER_hh_emih_in!T25=0,0,SER_hh_emih_in!T25/SER_summary!T$27)</f>
        <v>0</v>
      </c>
      <c r="U25" s="133">
        <f>IF(SER_hh_emih_in!U25=0,0,SER_hh_emih_in!U25/SER_summary!U$27)</f>
        <v>0</v>
      </c>
      <c r="V25" s="133">
        <f>IF(SER_hh_emih_in!V25=0,0,SER_hh_emih_in!V25/SER_summary!V$27)</f>
        <v>0</v>
      </c>
      <c r="W25" s="133">
        <f>IF(SER_hh_emih_in!W25=0,0,SER_hh_emih_in!W25/SER_summary!W$27)</f>
        <v>0</v>
      </c>
      <c r="DA25" s="157" t="s">
        <v>900</v>
      </c>
    </row>
    <row r="26" spans="1:105" ht="12" customHeight="1" x14ac:dyDescent="0.25">
      <c r="A26" s="132" t="s">
        <v>24</v>
      </c>
      <c r="B26" s="65"/>
      <c r="C26" s="65">
        <f>IF(SER_hh_emih_in!C26=0,0,SER_hh_emih_in!C26/SER_summary!C$27)</f>
        <v>0</v>
      </c>
      <c r="D26" s="65">
        <f>IF(SER_hh_emih_in!D26=0,0,SER_hh_emih_in!D26/SER_summary!D$27)</f>
        <v>0</v>
      </c>
      <c r="E26" s="65">
        <f>IF(SER_hh_emih_in!E26=0,0,SER_hh_emih_in!E26/SER_summary!E$27)</f>
        <v>0</v>
      </c>
      <c r="F26" s="65">
        <f>IF(SER_hh_emih_in!F26=0,0,SER_hh_emih_in!F26/SER_summary!F$27)</f>
        <v>0</v>
      </c>
      <c r="G26" s="65">
        <f>IF(SER_hh_emih_in!G26=0,0,SER_hh_emih_in!G26/SER_summary!G$27)</f>
        <v>0</v>
      </c>
      <c r="H26" s="65">
        <f>IF(SER_hh_emih_in!H26=0,0,SER_hh_emih_in!H26/SER_summary!H$27)</f>
        <v>0</v>
      </c>
      <c r="I26" s="65">
        <f>IF(SER_hh_emih_in!I26=0,0,SER_hh_emih_in!I26/SER_summary!I$27)</f>
        <v>0</v>
      </c>
      <c r="J26" s="65">
        <f>IF(SER_hh_emih_in!J26=0,0,SER_hh_emih_in!J26/SER_summary!J$27)</f>
        <v>0</v>
      </c>
      <c r="K26" s="65">
        <f>IF(SER_hh_emih_in!K26=0,0,SER_hh_emih_in!K26/SER_summary!K$27)</f>
        <v>0</v>
      </c>
      <c r="L26" s="65">
        <f>IF(SER_hh_emih_in!L26=0,0,SER_hh_emih_in!L26/SER_summary!L$27)</f>
        <v>0</v>
      </c>
      <c r="M26" s="65">
        <f>IF(SER_hh_emih_in!M26=0,0,SER_hh_emih_in!M26/SER_summary!M$27)</f>
        <v>0</v>
      </c>
      <c r="N26" s="65">
        <f>IF(SER_hh_emih_in!N26=0,0,SER_hh_emih_in!N26/SER_summary!N$27)</f>
        <v>0</v>
      </c>
      <c r="O26" s="65">
        <f>IF(SER_hh_emih_in!O26=0,0,SER_hh_emih_in!O26/SER_summary!O$27)</f>
        <v>0</v>
      </c>
      <c r="P26" s="65">
        <f>IF(SER_hh_emih_in!P26=0,0,SER_hh_emih_in!P26/SER_summary!P$27)</f>
        <v>0</v>
      </c>
      <c r="Q26" s="65">
        <f>IF(SER_hh_emih_in!Q26=0,0,SER_hh_emih_in!Q26/SER_summary!Q$27)</f>
        <v>0</v>
      </c>
      <c r="R26" s="65">
        <f>IF(SER_hh_emih_in!R26=0,0,SER_hh_emih_in!R26/SER_summary!R$27)</f>
        <v>0</v>
      </c>
      <c r="S26" s="65">
        <f>IF(SER_hh_emih_in!S26=0,0,SER_hh_emih_in!S26/SER_summary!S$27)</f>
        <v>0</v>
      </c>
      <c r="T26" s="65">
        <f>IF(SER_hh_emih_in!T26=0,0,SER_hh_emih_in!T26/SER_summary!T$27)</f>
        <v>0</v>
      </c>
      <c r="U26" s="65">
        <f>IF(SER_hh_emih_in!U26=0,0,SER_hh_emih_in!U26/SER_summary!U$27)</f>
        <v>0</v>
      </c>
      <c r="V26" s="65">
        <f>IF(SER_hh_emih_in!V26=0,0,SER_hh_emih_in!V26/SER_summary!V$27)</f>
        <v>0</v>
      </c>
      <c r="W26" s="65">
        <f>IF(SER_hh_emih_in!W26=0,0,SER_hh_emih_in!W26/SER_summary!W$27)</f>
        <v>0</v>
      </c>
      <c r="DA26" s="109" t="s">
        <v>901</v>
      </c>
    </row>
    <row r="27" spans="1:105" ht="12" customHeight="1" x14ac:dyDescent="0.25">
      <c r="A27" s="145" t="s">
        <v>86</v>
      </c>
      <c r="B27" s="148"/>
      <c r="C27" s="146">
        <f>IF(SER_hh_emih_in!C27=0,0,SER_hh_emih_in!C27/SER_summary!C$27)</f>
        <v>0</v>
      </c>
      <c r="D27" s="146">
        <f>IF(SER_hh_emih_in!D27=0,0,SER_hh_emih_in!D27/SER_summary!D$27)</f>
        <v>0</v>
      </c>
      <c r="E27" s="146">
        <f>IF(SER_hh_emih_in!E27=0,0,SER_hh_emih_in!E27/SER_summary!E$27)</f>
        <v>0</v>
      </c>
      <c r="F27" s="146">
        <f>IF(SER_hh_emih_in!F27=0,0,SER_hh_emih_in!F27/SER_summary!F$27)</f>
        <v>0</v>
      </c>
      <c r="G27" s="146">
        <f>IF(SER_hh_emih_in!G27=0,0,SER_hh_emih_in!G27/SER_summary!G$27)</f>
        <v>0</v>
      </c>
      <c r="H27" s="146">
        <f>IF(SER_hh_emih_in!H27=0,0,SER_hh_emih_in!H27/SER_summary!H$27)</f>
        <v>0</v>
      </c>
      <c r="I27" s="146">
        <f>IF(SER_hh_emih_in!I27=0,0,SER_hh_emih_in!I27/SER_summary!I$27)</f>
        <v>0</v>
      </c>
      <c r="J27" s="146">
        <f>IF(SER_hh_emih_in!J27=0,0,SER_hh_emih_in!J27/SER_summary!J$27)</f>
        <v>0</v>
      </c>
      <c r="K27" s="146">
        <f>IF(SER_hh_emih_in!K27=0,0,SER_hh_emih_in!K27/SER_summary!K$27)</f>
        <v>0</v>
      </c>
      <c r="L27" s="146">
        <f>IF(SER_hh_emih_in!L27=0,0,SER_hh_emih_in!L27/SER_summary!L$27)</f>
        <v>0</v>
      </c>
      <c r="M27" s="146">
        <f>IF(SER_hh_emih_in!M27=0,0,SER_hh_emih_in!M27/SER_summary!M$27)</f>
        <v>0</v>
      </c>
      <c r="N27" s="146">
        <f>IF(SER_hh_emih_in!N27=0,0,SER_hh_emih_in!N27/SER_summary!N$27)</f>
        <v>0</v>
      </c>
      <c r="O27" s="146">
        <f>IF(SER_hh_emih_in!O27=0,0,SER_hh_emih_in!O27/SER_summary!O$27)</f>
        <v>0</v>
      </c>
      <c r="P27" s="146">
        <f>IF(SER_hh_emih_in!P27=0,0,SER_hh_emih_in!P27/SER_summary!P$27)</f>
        <v>0</v>
      </c>
      <c r="Q27" s="146">
        <f>IF(SER_hh_emih_in!Q27=0,0,SER_hh_emih_in!Q27/SER_summary!Q$27)</f>
        <v>0</v>
      </c>
      <c r="R27" s="146">
        <f>IF(SER_hh_emih_in!R27=0,0,SER_hh_emih_in!R27/SER_summary!R$27)</f>
        <v>0</v>
      </c>
      <c r="S27" s="146">
        <f>IF(SER_hh_emih_in!S27=0,0,SER_hh_emih_in!S27/SER_summary!S$27)</f>
        <v>0</v>
      </c>
      <c r="T27" s="146">
        <f>IF(SER_hh_emih_in!T27=0,0,SER_hh_emih_in!T27/SER_summary!T$27)</f>
        <v>0</v>
      </c>
      <c r="U27" s="146">
        <f>IF(SER_hh_emih_in!U27=0,0,SER_hh_emih_in!U27/SER_summary!U$27)</f>
        <v>0</v>
      </c>
      <c r="V27" s="146">
        <f>IF(SER_hh_emih_in!V27=0,0,SER_hh_emih_in!V27/SER_summary!V$27)</f>
        <v>0</v>
      </c>
      <c r="W27" s="146">
        <f>IF(SER_hh_emih_in!W27=0,0,SER_hh_emih_in!W27/SER_summary!W$27)</f>
        <v>0</v>
      </c>
      <c r="DA27" s="159" t="s">
        <v>902</v>
      </c>
    </row>
    <row r="28" spans="1:105" ht="12" customHeight="1" x14ac:dyDescent="0.25">
      <c r="A28" s="78" t="s">
        <v>85</v>
      </c>
      <c r="B28" s="68"/>
      <c r="C28" s="147">
        <f>IF(SER_hh_emih_in!C28=0,0,SER_hh_emih_in!C28/SER_summary!C$27)</f>
        <v>0</v>
      </c>
      <c r="D28" s="147">
        <f>IF(SER_hh_emih_in!D28=0,0,SER_hh_emih_in!D28/SER_summary!D$27)</f>
        <v>0</v>
      </c>
      <c r="E28" s="147">
        <f>IF(SER_hh_emih_in!E28=0,0,SER_hh_emih_in!E28/SER_summary!E$27)</f>
        <v>0</v>
      </c>
      <c r="F28" s="147">
        <f>IF(SER_hh_emih_in!F28=0,0,SER_hh_emih_in!F28/SER_summary!F$27)</f>
        <v>0</v>
      </c>
      <c r="G28" s="147">
        <f>IF(SER_hh_emih_in!G28=0,0,SER_hh_emih_in!G28/SER_summary!G$27)</f>
        <v>0</v>
      </c>
      <c r="H28" s="147">
        <f>IF(SER_hh_emih_in!H28=0,0,SER_hh_emih_in!H28/SER_summary!H$27)</f>
        <v>0</v>
      </c>
      <c r="I28" s="147">
        <f>IF(SER_hh_emih_in!I28=0,0,SER_hh_emih_in!I28/SER_summary!I$27)</f>
        <v>0</v>
      </c>
      <c r="J28" s="147">
        <f>IF(SER_hh_emih_in!J28=0,0,SER_hh_emih_in!J28/SER_summary!J$27)</f>
        <v>0</v>
      </c>
      <c r="K28" s="147">
        <f>IF(SER_hh_emih_in!K28=0,0,SER_hh_emih_in!K28/SER_summary!K$27)</f>
        <v>0</v>
      </c>
      <c r="L28" s="147">
        <f>IF(SER_hh_emih_in!L28=0,0,SER_hh_emih_in!L28/SER_summary!L$27)</f>
        <v>0</v>
      </c>
      <c r="M28" s="147">
        <f>IF(SER_hh_emih_in!M28=0,0,SER_hh_emih_in!M28/SER_summary!M$27)</f>
        <v>0</v>
      </c>
      <c r="N28" s="147">
        <f>IF(SER_hh_emih_in!N28=0,0,SER_hh_emih_in!N28/SER_summary!N$27)</f>
        <v>0</v>
      </c>
      <c r="O28" s="147">
        <f>IF(SER_hh_emih_in!O28=0,0,SER_hh_emih_in!O28/SER_summary!O$27)</f>
        <v>0</v>
      </c>
      <c r="P28" s="147">
        <f>IF(SER_hh_emih_in!P28=0,0,SER_hh_emih_in!P28/SER_summary!P$27)</f>
        <v>0</v>
      </c>
      <c r="Q28" s="147">
        <f>IF(SER_hh_emih_in!Q28=0,0,SER_hh_emih_in!Q28/SER_summary!Q$27)</f>
        <v>0</v>
      </c>
      <c r="R28" s="147">
        <f>IF(SER_hh_emih_in!R28=0,0,SER_hh_emih_in!R28/SER_summary!R$27)</f>
        <v>0</v>
      </c>
      <c r="S28" s="147">
        <f>IF(SER_hh_emih_in!S28=0,0,SER_hh_emih_in!S28/SER_summary!S$27)</f>
        <v>0</v>
      </c>
      <c r="T28" s="147">
        <f>IF(SER_hh_emih_in!T28=0,0,SER_hh_emih_in!T28/SER_summary!T$27)</f>
        <v>0</v>
      </c>
      <c r="U28" s="147">
        <f>IF(SER_hh_emih_in!U28=0,0,SER_hh_emih_in!U28/SER_summary!U$27)</f>
        <v>0</v>
      </c>
      <c r="V28" s="147">
        <f>IF(SER_hh_emih_in!V28=0,0,SER_hh_emih_in!V28/SER_summary!V$27)</f>
        <v>0</v>
      </c>
      <c r="W28" s="147">
        <f>IF(SER_hh_emih_in!W28=0,0,SER_hh_emih_in!W28/SER_summary!W$27)</f>
        <v>0</v>
      </c>
      <c r="DA28" s="160"/>
    </row>
    <row r="29" spans="1:105" ht="12.95" customHeight="1" x14ac:dyDescent="0.25">
      <c r="A29" s="130" t="s">
        <v>34</v>
      </c>
      <c r="B29" s="131"/>
      <c r="C29" s="131">
        <f>IF(SER_hh_emih_in!C29=0,0,SER_hh_emih_in!C29/SER_summary!C$27)</f>
        <v>1.8263366361569395</v>
      </c>
      <c r="D29" s="131">
        <f>IF(SER_hh_emih_in!D29=0,0,SER_hh_emih_in!D29/SER_summary!D$27)</f>
        <v>1.8755142823803448</v>
      </c>
      <c r="E29" s="131">
        <f>IF(SER_hh_emih_in!E29=0,0,SER_hh_emih_in!E29/SER_summary!E$27)</f>
        <v>2.0980595813309231</v>
      </c>
      <c r="F29" s="131">
        <f>IF(SER_hh_emih_in!F29=0,0,SER_hh_emih_in!F29/SER_summary!F$27)</f>
        <v>1.7891745894451907</v>
      </c>
      <c r="G29" s="131">
        <f>IF(SER_hh_emih_in!G29=0,0,SER_hh_emih_in!G29/SER_summary!G$27)</f>
        <v>1.5522576269869843</v>
      </c>
      <c r="H29" s="131">
        <f>IF(SER_hh_emih_in!H29=0,0,SER_hh_emih_in!H29/SER_summary!H$27)</f>
        <v>1.5599818167178872</v>
      </c>
      <c r="I29" s="131">
        <f>IF(SER_hh_emih_in!I29=0,0,SER_hh_emih_in!I29/SER_summary!I$27)</f>
        <v>1.3396448675827335</v>
      </c>
      <c r="J29" s="131">
        <f>IF(SER_hh_emih_in!J29=0,0,SER_hh_emih_in!J29/SER_summary!J$27)</f>
        <v>1.3499787218616561</v>
      </c>
      <c r="K29" s="131">
        <f>IF(SER_hh_emih_in!K29=0,0,SER_hh_emih_in!K29/SER_summary!K$27)</f>
        <v>1.1925750769914532</v>
      </c>
      <c r="L29" s="131">
        <f>IF(SER_hh_emih_in!L29=0,0,SER_hh_emih_in!L29/SER_summary!L$27)</f>
        <v>1.2207102650569679</v>
      </c>
      <c r="M29" s="131">
        <f>IF(SER_hh_emih_in!M29=0,0,SER_hh_emih_in!M29/SER_summary!M$27)</f>
        <v>0.8514371002222616</v>
      </c>
      <c r="N29" s="131">
        <f>IF(SER_hh_emih_in!N29=0,0,SER_hh_emih_in!N29/SER_summary!N$27)</f>
        <v>1.8645174452790856</v>
      </c>
      <c r="O29" s="131">
        <f>IF(SER_hh_emih_in!O29=0,0,SER_hh_emih_in!O29/SER_summary!O$27)</f>
        <v>2.2336787698858824</v>
      </c>
      <c r="P29" s="131">
        <f>IF(SER_hh_emih_in!P29=0,0,SER_hh_emih_in!P29/SER_summary!P$27)</f>
        <v>2.967242185104177</v>
      </c>
      <c r="Q29" s="131">
        <f>IF(SER_hh_emih_in!Q29=0,0,SER_hh_emih_in!Q29/SER_summary!Q$27)</f>
        <v>1.8661443513416371</v>
      </c>
      <c r="R29" s="131">
        <f>IF(SER_hh_emih_in!R29=0,0,SER_hh_emih_in!R29/SER_summary!R$27)</f>
        <v>1.7099193957794552</v>
      </c>
      <c r="S29" s="131">
        <f>IF(SER_hh_emih_in!S29=0,0,SER_hh_emih_in!S29/SER_summary!S$27)</f>
        <v>1.7866865321732419</v>
      </c>
      <c r="T29" s="131">
        <f>IF(SER_hh_emih_in!T29=0,0,SER_hh_emih_in!T29/SER_summary!T$27)</f>
        <v>2.2863653462130147</v>
      </c>
      <c r="U29" s="131">
        <f>IF(SER_hh_emih_in!U29=0,0,SER_hh_emih_in!U29/SER_summary!U$27)</f>
        <v>1.9914866965505054</v>
      </c>
      <c r="V29" s="131">
        <f>IF(SER_hh_emih_in!V29=0,0,SER_hh_emih_in!V29/SER_summary!V$27)</f>
        <v>1.3213492497391004</v>
      </c>
      <c r="W29" s="131">
        <f>IF(SER_hh_emih_in!W29=0,0,SER_hh_emih_in!W29/SER_summary!W$27)</f>
        <v>1.2610656372719711</v>
      </c>
      <c r="DA29" s="156" t="s">
        <v>903</v>
      </c>
    </row>
    <row r="30" spans="1:105" s="2" customFormat="1" ht="12" customHeight="1" x14ac:dyDescent="0.25">
      <c r="A30" s="132" t="s">
        <v>52</v>
      </c>
      <c r="B30" s="133"/>
      <c r="C30" s="133">
        <f>IF(SER_hh_emih_in!C30=0,0,SER_hh_emih_in!C30/SER_summary!C$27)</f>
        <v>3.025599962699796</v>
      </c>
      <c r="D30" s="133">
        <f>IF(SER_hh_emih_in!D30=0,0,SER_hh_emih_in!D30/SER_summary!D$27)</f>
        <v>2.01880691785126</v>
      </c>
      <c r="E30" s="133">
        <f>IF(SER_hh_emih_in!E30=0,0,SER_hh_emih_in!E30/SER_summary!E$27)</f>
        <v>3.4402115844503292</v>
      </c>
      <c r="F30" s="133">
        <f>IF(SER_hh_emih_in!F30=0,0,SER_hh_emih_in!F30/SER_summary!F$27)</f>
        <v>2.7104892514765453</v>
      </c>
      <c r="G30" s="133">
        <f>IF(SER_hh_emih_in!G30=0,0,SER_hh_emih_in!G30/SER_summary!G$27)</f>
        <v>4.0845317670008559</v>
      </c>
      <c r="H30" s="133">
        <f>IF(SER_hh_emih_in!H30=0,0,SER_hh_emih_in!H30/SER_summary!H$27)</f>
        <v>2.8527734340363993</v>
      </c>
      <c r="I30" s="133">
        <f>IF(SER_hh_emih_in!I30=0,0,SER_hh_emih_in!I30/SER_summary!I$27)</f>
        <v>2.7034495093929625</v>
      </c>
      <c r="J30" s="133">
        <f>IF(SER_hh_emih_in!J30=0,0,SER_hh_emih_in!J30/SER_summary!J$27)</f>
        <v>3.2269985082280503</v>
      </c>
      <c r="K30" s="133">
        <f>IF(SER_hh_emih_in!K30=0,0,SER_hh_emih_in!K30/SER_summary!K$27)</f>
        <v>3.0109599434197096</v>
      </c>
      <c r="L30" s="133">
        <f>IF(SER_hh_emih_in!L30=0,0,SER_hh_emih_in!L30/SER_summary!L$27)</f>
        <v>2.6489794209592676</v>
      </c>
      <c r="M30" s="133">
        <f>IF(SER_hh_emih_in!M30=0,0,SER_hh_emih_in!M30/SER_summary!M$27)</f>
        <v>2.6339237825255335</v>
      </c>
      <c r="N30" s="133">
        <f>IF(SER_hh_emih_in!N30=0,0,SER_hh_emih_in!N30/SER_summary!N$27)</f>
        <v>2.8422320166171913</v>
      </c>
      <c r="O30" s="133">
        <f>IF(SER_hh_emih_in!O30=0,0,SER_hh_emih_in!O30/SER_summary!O$27)</f>
        <v>3.6741071336731546</v>
      </c>
      <c r="P30" s="133">
        <f>IF(SER_hh_emih_in!P30=0,0,SER_hh_emih_in!P30/SER_summary!P$27)</f>
        <v>3.1272972247809321</v>
      </c>
      <c r="Q30" s="133">
        <f>IF(SER_hh_emih_in!Q30=0,0,SER_hh_emih_in!Q30/SER_summary!Q$27)</f>
        <v>2.70326095233859</v>
      </c>
      <c r="R30" s="133">
        <f>IF(SER_hh_emih_in!R30=0,0,SER_hh_emih_in!R30/SER_summary!R$27)</f>
        <v>3.885527616776435</v>
      </c>
      <c r="S30" s="133">
        <f>IF(SER_hh_emih_in!S30=0,0,SER_hh_emih_in!S30/SER_summary!S$27)</f>
        <v>0</v>
      </c>
      <c r="T30" s="133">
        <f>IF(SER_hh_emih_in!T30=0,0,SER_hh_emih_in!T30/SER_summary!T$27)</f>
        <v>0</v>
      </c>
      <c r="U30" s="133">
        <f>IF(SER_hh_emih_in!U30=0,0,SER_hh_emih_in!U30/SER_summary!U$27)</f>
        <v>0</v>
      </c>
      <c r="V30" s="133">
        <f>IF(SER_hh_emih_in!V30=0,0,SER_hh_emih_in!V30/SER_summary!V$27)</f>
        <v>3.0433905248860165</v>
      </c>
      <c r="W30" s="133">
        <f>IF(SER_hh_emih_in!W30=0,0,SER_hh_emih_in!W30/SER_summary!W$27)</f>
        <v>2.703106480844955</v>
      </c>
      <c r="DA30" s="157" t="s">
        <v>904</v>
      </c>
    </row>
    <row r="31" spans="1:105" ht="12" customHeight="1" x14ac:dyDescent="0.25">
      <c r="A31" s="132" t="s">
        <v>153</v>
      </c>
      <c r="B31" s="133"/>
      <c r="C31" s="133">
        <f>IF(SER_hh_emih_in!C31=0,0,SER_hh_emih_in!C31/SER_summary!C$27)</f>
        <v>2.6037770535402944</v>
      </c>
      <c r="D31" s="133">
        <f>IF(SER_hh_emih_in!D31=0,0,SER_hh_emih_in!D31/SER_summary!D$27)</f>
        <v>2.711226496230001</v>
      </c>
      <c r="E31" s="133">
        <f>IF(SER_hh_emih_in!E31=0,0,SER_hh_emih_in!E31/SER_summary!E$27)</f>
        <v>2.6378103304350211</v>
      </c>
      <c r="F31" s="133">
        <f>IF(SER_hh_emih_in!F31=0,0,SER_hh_emih_in!F31/SER_summary!F$27)</f>
        <v>2.6690713592112809</v>
      </c>
      <c r="G31" s="133">
        <f>IF(SER_hh_emih_in!G31=0,0,SER_hh_emih_in!G31/SER_summary!G$27)</f>
        <v>2.5788381962068696</v>
      </c>
      <c r="H31" s="133">
        <f>IF(SER_hh_emih_in!H31=0,0,SER_hh_emih_in!H31/SER_summary!H$27)</f>
        <v>2.6440750834564395</v>
      </c>
      <c r="I31" s="133">
        <f>IF(SER_hh_emih_in!I31=0,0,SER_hh_emih_in!I31/SER_summary!I$27)</f>
        <v>2.5774405433486929</v>
      </c>
      <c r="J31" s="133">
        <f>IF(SER_hh_emih_in!J31=0,0,SER_hh_emih_in!J31/SER_summary!J$27)</f>
        <v>2.6155768731799895</v>
      </c>
      <c r="K31" s="133">
        <f>IF(SER_hh_emih_in!K31=0,0,SER_hh_emih_in!K31/SER_summary!K$27)</f>
        <v>2.6463359006182823</v>
      </c>
      <c r="L31" s="133">
        <f>IF(SER_hh_emih_in!L31=0,0,SER_hh_emih_in!L31/SER_summary!L$27)</f>
        <v>2.6109478107635509</v>
      </c>
      <c r="M31" s="133">
        <f>IF(SER_hh_emih_in!M31=0,0,SER_hh_emih_in!M31/SER_summary!M$27)</f>
        <v>2.5666579034670796</v>
      </c>
      <c r="N31" s="133">
        <f>IF(SER_hh_emih_in!N31=0,0,SER_hh_emih_in!N31/SER_summary!N$27)</f>
        <v>2.5111179684711669</v>
      </c>
      <c r="O31" s="133">
        <f>IF(SER_hh_emih_in!O31=0,0,SER_hh_emih_in!O31/SER_summary!O$27)</f>
        <v>2.4487939150910623</v>
      </c>
      <c r="P31" s="133">
        <f>IF(SER_hh_emih_in!P31=0,0,SER_hh_emih_in!P31/SER_summary!P$27)</f>
        <v>2.9630071267887912</v>
      </c>
      <c r="Q31" s="133">
        <f>IF(SER_hh_emih_in!Q31=0,0,SER_hh_emih_in!Q31/SER_summary!Q$27)</f>
        <v>2.6782870276905175</v>
      </c>
      <c r="R31" s="133">
        <f>IF(SER_hh_emih_in!R31=0,0,SER_hh_emih_in!R31/SER_summary!R$27)</f>
        <v>2.4910200764169463</v>
      </c>
      <c r="S31" s="133">
        <f>IF(SER_hh_emih_in!S31=0,0,SER_hh_emih_in!S31/SER_summary!S$27)</f>
        <v>2.5352425862497725</v>
      </c>
      <c r="T31" s="133">
        <f>IF(SER_hh_emih_in!T31=0,0,SER_hh_emih_in!T31/SER_summary!T$27)</f>
        <v>2.6746967804662702</v>
      </c>
      <c r="U31" s="133">
        <f>IF(SER_hh_emih_in!U31=0,0,SER_hh_emih_in!U31/SER_summary!U$27)</f>
        <v>2.7691909333752349</v>
      </c>
      <c r="V31" s="133">
        <f>IF(SER_hh_emih_in!V31=0,0,SER_hh_emih_in!V31/SER_summary!V$27)</f>
        <v>2.2686895732655668</v>
      </c>
      <c r="W31" s="133">
        <f>IF(SER_hh_emih_in!W31=0,0,SER_hh_emih_in!W31/SER_summary!W$27)</f>
        <v>2.2731633032556959</v>
      </c>
      <c r="DA31" s="157" t="s">
        <v>905</v>
      </c>
    </row>
    <row r="32" spans="1:105" ht="12" customHeight="1" x14ac:dyDescent="0.25">
      <c r="A32" s="132" t="s">
        <v>128</v>
      </c>
      <c r="B32" s="133"/>
      <c r="C32" s="133">
        <f>IF(SER_hh_emih_in!C32=0,0,SER_hh_emih_in!C32/SER_summary!C$27)</f>
        <v>0</v>
      </c>
      <c r="D32" s="133">
        <f>IF(SER_hh_emih_in!D32=0,0,SER_hh_emih_in!D32/SER_summary!D$27)</f>
        <v>0</v>
      </c>
      <c r="E32" s="133">
        <f>IF(SER_hh_emih_in!E32=0,0,SER_hh_emih_in!E32/SER_summary!E$27)</f>
        <v>0.11523606890456012</v>
      </c>
      <c r="F32" s="133">
        <f>IF(SER_hh_emih_in!F32=0,0,SER_hh_emih_in!F32/SER_summary!F$27)</f>
        <v>0.10436973240080648</v>
      </c>
      <c r="G32" s="133">
        <f>IF(SER_hh_emih_in!G32=0,0,SER_hh_emih_in!G32/SER_summary!G$27)</f>
        <v>0.16666503503269375</v>
      </c>
      <c r="H32" s="133">
        <f>IF(SER_hh_emih_in!H32=0,0,SER_hh_emih_in!H32/SER_summary!H$27)</f>
        <v>0.13366343229063199</v>
      </c>
      <c r="I32" s="133">
        <f>IF(SER_hh_emih_in!I32=0,0,SER_hh_emih_in!I32/SER_summary!I$27)</f>
        <v>0.11686211215289573</v>
      </c>
      <c r="J32" s="133">
        <f>IF(SER_hh_emih_in!J32=0,0,SER_hh_emih_in!J32/SER_summary!J$27)</f>
        <v>5.9315864697237139E-2</v>
      </c>
      <c r="K32" s="133">
        <f>IF(SER_hh_emih_in!K32=0,0,SER_hh_emih_in!K32/SER_summary!K$27)</f>
        <v>6.5558814019076317E-2</v>
      </c>
      <c r="L32" s="133">
        <f>IF(SER_hh_emih_in!L32=0,0,SER_hh_emih_in!L32/SER_summary!L$27)</f>
        <v>5.1910814452887012E-2</v>
      </c>
      <c r="M32" s="133">
        <f>IF(SER_hh_emih_in!M32=0,0,SER_hh_emih_in!M32/SER_summary!M$27)</f>
        <v>5.5126753430051216E-3</v>
      </c>
      <c r="N32" s="133">
        <f>IF(SER_hh_emih_in!N32=0,0,SER_hh_emih_in!N32/SER_summary!N$27)</f>
        <v>0</v>
      </c>
      <c r="O32" s="133">
        <f>IF(SER_hh_emih_in!O32=0,0,SER_hh_emih_in!O32/SER_summary!O$27)</f>
        <v>0</v>
      </c>
      <c r="P32" s="133">
        <f>IF(SER_hh_emih_in!P32=0,0,SER_hh_emih_in!P32/SER_summary!P$27)</f>
        <v>0</v>
      </c>
      <c r="Q32" s="133">
        <f>IF(SER_hh_emih_in!Q32=0,0,SER_hh_emih_in!Q32/SER_summary!Q$27)</f>
        <v>0</v>
      </c>
      <c r="R32" s="133">
        <f>IF(SER_hh_emih_in!R32=0,0,SER_hh_emih_in!R32/SER_summary!R$27)</f>
        <v>0</v>
      </c>
      <c r="S32" s="133">
        <f>IF(SER_hh_emih_in!S32=0,0,SER_hh_emih_in!S32/SER_summary!S$27)</f>
        <v>0</v>
      </c>
      <c r="T32" s="133">
        <f>IF(SER_hh_emih_in!T32=0,0,SER_hh_emih_in!T32/SER_summary!T$27)</f>
        <v>0</v>
      </c>
      <c r="U32" s="133">
        <f>IF(SER_hh_emih_in!U32=0,0,SER_hh_emih_in!U32/SER_summary!U$27)</f>
        <v>0</v>
      </c>
      <c r="V32" s="133">
        <f>IF(SER_hh_emih_in!V32=0,0,SER_hh_emih_in!V32/SER_summary!V$27)</f>
        <v>0</v>
      </c>
      <c r="W32" s="133">
        <f>IF(SER_hh_emih_in!W32=0,0,SER_hh_emih_in!W32/SER_summary!W$27)</f>
        <v>0</v>
      </c>
      <c r="DA32" s="157" t="s">
        <v>906</v>
      </c>
    </row>
    <row r="33" spans="1:105" ht="12" customHeight="1" x14ac:dyDescent="0.25">
      <c r="A33" s="62" t="s">
        <v>24</v>
      </c>
      <c r="B33" s="68"/>
      <c r="C33" s="68">
        <f>IF(SER_hh_emih_in!C33=0,0,SER_hh_emih_in!C33/SER_summary!C$27)</f>
        <v>0</v>
      </c>
      <c r="D33" s="68">
        <f>IF(SER_hh_emih_in!D33=0,0,SER_hh_emih_in!D33/SER_summary!D$27)</f>
        <v>0</v>
      </c>
      <c r="E33" s="68">
        <f>IF(SER_hh_emih_in!E33=0,0,SER_hh_emih_in!E33/SER_summary!E$27)</f>
        <v>0</v>
      </c>
      <c r="F33" s="68">
        <f>IF(SER_hh_emih_in!F33=0,0,SER_hh_emih_in!F33/SER_summary!F$27)</f>
        <v>0</v>
      </c>
      <c r="G33" s="68">
        <f>IF(SER_hh_emih_in!G33=0,0,SER_hh_emih_in!G33/SER_summary!G$27)</f>
        <v>0</v>
      </c>
      <c r="H33" s="68">
        <f>IF(SER_hh_emih_in!H33=0,0,SER_hh_emih_in!H33/SER_summary!H$27)</f>
        <v>0</v>
      </c>
      <c r="I33" s="68">
        <f>IF(SER_hh_emih_in!I33=0,0,SER_hh_emih_in!I33/SER_summary!I$27)</f>
        <v>0</v>
      </c>
      <c r="J33" s="68">
        <f>IF(SER_hh_emih_in!J33=0,0,SER_hh_emih_in!J33/SER_summary!J$27)</f>
        <v>0</v>
      </c>
      <c r="K33" s="68">
        <f>IF(SER_hh_emih_in!K33=0,0,SER_hh_emih_in!K33/SER_summary!K$27)</f>
        <v>0</v>
      </c>
      <c r="L33" s="68">
        <f>IF(SER_hh_emih_in!L33=0,0,SER_hh_emih_in!L33/SER_summary!L$27)</f>
        <v>0</v>
      </c>
      <c r="M33" s="68">
        <f>IF(SER_hh_emih_in!M33=0,0,SER_hh_emih_in!M33/SER_summary!M$27)</f>
        <v>0</v>
      </c>
      <c r="N33" s="68">
        <f>IF(SER_hh_emih_in!N33=0,0,SER_hh_emih_in!N33/SER_summary!N$27)</f>
        <v>0</v>
      </c>
      <c r="O33" s="68">
        <f>IF(SER_hh_emih_in!O33=0,0,SER_hh_emih_in!O33/SER_summary!O$27)</f>
        <v>0</v>
      </c>
      <c r="P33" s="68">
        <f>IF(SER_hh_emih_in!P33=0,0,SER_hh_emih_in!P33/SER_summary!P$27)</f>
        <v>0</v>
      </c>
      <c r="Q33" s="68">
        <f>IF(SER_hh_emih_in!Q33=0,0,SER_hh_emih_in!Q33/SER_summary!Q$27)</f>
        <v>0</v>
      </c>
      <c r="R33" s="68">
        <f>IF(SER_hh_emih_in!R33=0,0,SER_hh_emih_in!R33/SER_summary!R$27)</f>
        <v>0</v>
      </c>
      <c r="S33" s="68">
        <f>IF(SER_hh_emih_in!S33=0,0,SER_hh_emih_in!S33/SER_summary!S$27)</f>
        <v>0</v>
      </c>
      <c r="T33" s="68">
        <f>IF(SER_hh_emih_in!T33=0,0,SER_hh_emih_in!T33/SER_summary!T$27)</f>
        <v>0</v>
      </c>
      <c r="U33" s="68">
        <f>IF(SER_hh_emih_in!U33=0,0,SER_hh_emih_in!U33/SER_summary!U$27)</f>
        <v>0</v>
      </c>
      <c r="V33" s="68">
        <f>IF(SER_hh_emih_in!V33=0,0,SER_hh_emih_in!V33/SER_summary!V$27)</f>
        <v>0</v>
      </c>
      <c r="W33" s="68">
        <f>IF(SER_hh_emih_in!W33=0,0,SER_hh_emih_in!W33/SER_summary!W$27)</f>
        <v>0</v>
      </c>
      <c r="DA33" s="111" t="s">
        <v>907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8" tint="0.59999389629810485"/>
    <pageSetUpPr fitToPage="1"/>
  </sheetPr>
  <dimension ref="A1:DA73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2" customHeight="1" x14ac:dyDescent="0.25"/>
  <cols>
    <col min="1" max="1" width="61.7109375" style="1" customWidth="1"/>
    <col min="2" max="23" width="10.7109375" style="1" customWidth="1"/>
    <col min="24" max="103" width="9.140625" style="1" hidden="1" customWidth="1"/>
    <col min="104" max="104" width="2.7109375" style="1" customWidth="1"/>
    <col min="105" max="105" width="10.7109375" style="118" customWidth="1"/>
    <col min="106" max="16384" width="9.140625" style="1"/>
  </cols>
  <sheetData>
    <row r="1" spans="1:105" ht="12.95" customHeight="1" x14ac:dyDescent="0.25">
      <c r="A1" s="28" t="s">
        <v>964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156</v>
      </c>
    </row>
    <row r="2" spans="1:105" s="2" customFormat="1" ht="12" customHeight="1" x14ac:dyDescent="0.25">
      <c r="DA2" s="7"/>
    </row>
    <row r="3" spans="1:105" ht="12.95" customHeight="1" x14ac:dyDescent="0.25">
      <c r="A3" s="179" t="s">
        <v>81</v>
      </c>
      <c r="B3" s="180">
        <f t="shared" ref="B3" si="0">SUM(B4:B9)</f>
        <v>7006.9214643737851</v>
      </c>
      <c r="C3" s="180">
        <f t="shared" ref="C3:W3" si="1">SUM(C4:C9)</f>
        <v>7252.9744540524525</v>
      </c>
      <c r="D3" s="180">
        <f t="shared" si="1"/>
        <v>7450.3785326817733</v>
      </c>
      <c r="E3" s="180">
        <f t="shared" si="1"/>
        <v>7631.3194877965434</v>
      </c>
      <c r="F3" s="180">
        <f t="shared" si="1"/>
        <v>7852.348002761013</v>
      </c>
      <c r="G3" s="180">
        <f t="shared" si="1"/>
        <v>8033.1297340817509</v>
      </c>
      <c r="H3" s="180">
        <f t="shared" si="1"/>
        <v>8253.3861824636442</v>
      </c>
      <c r="I3" s="180">
        <f t="shared" si="1"/>
        <v>8459.6823131181227</v>
      </c>
      <c r="J3" s="180">
        <f t="shared" si="1"/>
        <v>8605.7245625514188</v>
      </c>
      <c r="K3" s="180">
        <f t="shared" si="1"/>
        <v>8643.9082997695077</v>
      </c>
      <c r="L3" s="180">
        <f t="shared" si="1"/>
        <v>8776.2781997810525</v>
      </c>
      <c r="M3" s="180">
        <f t="shared" si="1"/>
        <v>8744.3923772875351</v>
      </c>
      <c r="N3" s="180">
        <f t="shared" si="1"/>
        <v>8776.3008098511673</v>
      </c>
      <c r="O3" s="180">
        <f t="shared" si="1"/>
        <v>8818.5217683558203</v>
      </c>
      <c r="P3" s="180">
        <f t="shared" si="1"/>
        <v>8910.9143390539339</v>
      </c>
      <c r="Q3" s="180">
        <f t="shared" si="1"/>
        <v>9072.8189923163864</v>
      </c>
      <c r="R3" s="180">
        <f t="shared" si="1"/>
        <v>9047.608079822754</v>
      </c>
      <c r="S3" s="180">
        <f t="shared" si="1"/>
        <v>9104.5902340310422</v>
      </c>
      <c r="T3" s="180">
        <f t="shared" si="1"/>
        <v>9021.7545213638477</v>
      </c>
      <c r="U3" s="180">
        <f t="shared" si="1"/>
        <v>8866.753635812267</v>
      </c>
      <c r="V3" s="180">
        <f t="shared" si="1"/>
        <v>8585.1758500096039</v>
      </c>
      <c r="W3" s="180">
        <f t="shared" si="1"/>
        <v>8591.8999561173168</v>
      </c>
      <c r="DA3" s="189" t="s">
        <v>217</v>
      </c>
    </row>
    <row r="4" spans="1:105" ht="12" customHeight="1" x14ac:dyDescent="0.25">
      <c r="A4" s="132" t="s">
        <v>7</v>
      </c>
      <c r="B4" s="181">
        <f t="shared" ref="B4:B9" si="2">B12*B44/11630</f>
        <v>854.55489174617003</v>
      </c>
      <c r="C4" s="181">
        <f t="shared" ref="C4:R9" si="3">C12*C44/11630</f>
        <v>874.07218603007243</v>
      </c>
      <c r="D4" s="181">
        <f t="shared" si="3"/>
        <v>884.40541503935799</v>
      </c>
      <c r="E4" s="181">
        <f t="shared" si="3"/>
        <v>892.90751365723838</v>
      </c>
      <c r="F4" s="181">
        <f t="shared" si="3"/>
        <v>907.21794146367301</v>
      </c>
      <c r="G4" s="181">
        <f t="shared" si="3"/>
        <v>917.18060593889504</v>
      </c>
      <c r="H4" s="181">
        <f t="shared" si="3"/>
        <v>941.96466303822729</v>
      </c>
      <c r="I4" s="181">
        <f t="shared" si="3"/>
        <v>965.74470530837789</v>
      </c>
      <c r="J4" s="181">
        <f t="shared" si="3"/>
        <v>979.39326328285892</v>
      </c>
      <c r="K4" s="181">
        <f t="shared" si="3"/>
        <v>980.70315808767032</v>
      </c>
      <c r="L4" s="181">
        <f t="shared" si="3"/>
        <v>996.51030601411549</v>
      </c>
      <c r="M4" s="181">
        <f t="shared" si="3"/>
        <v>995.69510945960792</v>
      </c>
      <c r="N4" s="181">
        <f t="shared" si="3"/>
        <v>1001.6100238211616</v>
      </c>
      <c r="O4" s="181">
        <f t="shared" si="3"/>
        <v>1006.9266444304492</v>
      </c>
      <c r="P4" s="181">
        <f t="shared" si="3"/>
        <v>1011.7540257323067</v>
      </c>
      <c r="Q4" s="181">
        <f t="shared" si="3"/>
        <v>1017.3063767288271</v>
      </c>
      <c r="R4" s="181">
        <f t="shared" si="3"/>
        <v>1021.5655517627742</v>
      </c>
      <c r="S4" s="181">
        <f t="shared" ref="D4:W9" si="4">S12*S44/11630</f>
        <v>1021.6903884667672</v>
      </c>
      <c r="T4" s="181">
        <f t="shared" si="4"/>
        <v>1019.3560603627351</v>
      </c>
      <c r="U4" s="181">
        <f t="shared" si="4"/>
        <v>1020.2256956187177</v>
      </c>
      <c r="V4" s="181">
        <f t="shared" si="4"/>
        <v>1021.0367472500653</v>
      </c>
      <c r="W4" s="181">
        <f t="shared" si="4"/>
        <v>1020.0070593633983</v>
      </c>
      <c r="DA4" s="190" t="s">
        <v>908</v>
      </c>
    </row>
    <row r="5" spans="1:105" ht="12" customHeight="1" x14ac:dyDescent="0.25">
      <c r="A5" s="132" t="s">
        <v>6</v>
      </c>
      <c r="B5" s="181">
        <f t="shared" si="2"/>
        <v>437.9421758484757</v>
      </c>
      <c r="C5" s="181">
        <f t="shared" si="3"/>
        <v>445.57934535682244</v>
      </c>
      <c r="D5" s="181">
        <f t="shared" si="4"/>
        <v>452.15968847812417</v>
      </c>
      <c r="E5" s="181">
        <f t="shared" si="4"/>
        <v>455.1904734722869</v>
      </c>
      <c r="F5" s="181">
        <f t="shared" si="4"/>
        <v>456.88839355640926</v>
      </c>
      <c r="G5" s="181">
        <f t="shared" si="4"/>
        <v>458.63785202048103</v>
      </c>
      <c r="H5" s="181">
        <f t="shared" si="4"/>
        <v>457.27064839679537</v>
      </c>
      <c r="I5" s="181">
        <f t="shared" si="4"/>
        <v>453.12303624067556</v>
      </c>
      <c r="J5" s="181">
        <f t="shared" si="4"/>
        <v>453.22981632702908</v>
      </c>
      <c r="K5" s="181">
        <f t="shared" si="4"/>
        <v>454.03196184727403</v>
      </c>
      <c r="L5" s="181">
        <f t="shared" si="4"/>
        <v>460.94247732876448</v>
      </c>
      <c r="M5" s="181">
        <f t="shared" si="4"/>
        <v>464.11205789080742</v>
      </c>
      <c r="N5" s="181">
        <f t="shared" si="4"/>
        <v>468.37127212572142</v>
      </c>
      <c r="O5" s="181">
        <f t="shared" si="4"/>
        <v>472.38859903236852</v>
      </c>
      <c r="P5" s="181">
        <f t="shared" si="4"/>
        <v>482.94268594898284</v>
      </c>
      <c r="Q5" s="181">
        <f t="shared" si="4"/>
        <v>491.4442506292641</v>
      </c>
      <c r="R5" s="181">
        <f t="shared" si="4"/>
        <v>489.13732231697355</v>
      </c>
      <c r="S5" s="181">
        <f t="shared" si="4"/>
        <v>492.37958722521597</v>
      </c>
      <c r="T5" s="181">
        <f t="shared" si="4"/>
        <v>486.16653366500049</v>
      </c>
      <c r="U5" s="181">
        <f t="shared" si="4"/>
        <v>473.93613038632424</v>
      </c>
      <c r="V5" s="181">
        <f t="shared" si="4"/>
        <v>462.71455266351586</v>
      </c>
      <c r="W5" s="181">
        <f t="shared" si="4"/>
        <v>451.41388896325503</v>
      </c>
      <c r="DA5" s="190" t="s">
        <v>909</v>
      </c>
    </row>
    <row r="6" spans="1:105" ht="12" customHeight="1" x14ac:dyDescent="0.25">
      <c r="A6" s="132" t="s">
        <v>5</v>
      </c>
      <c r="B6" s="181">
        <f t="shared" si="2"/>
        <v>3423.4968876492908</v>
      </c>
      <c r="C6" s="181">
        <f t="shared" si="3"/>
        <v>3498.0883514323814</v>
      </c>
      <c r="D6" s="181">
        <f t="shared" si="4"/>
        <v>3528.2625601217101</v>
      </c>
      <c r="E6" s="181">
        <f t="shared" si="4"/>
        <v>3537.0383679459751</v>
      </c>
      <c r="F6" s="181">
        <f t="shared" si="4"/>
        <v>3580.8825147027605</v>
      </c>
      <c r="G6" s="181">
        <f t="shared" si="4"/>
        <v>3587.0706648845357</v>
      </c>
      <c r="H6" s="181">
        <f t="shared" si="4"/>
        <v>3649.084375460814</v>
      </c>
      <c r="I6" s="181">
        <f t="shared" si="4"/>
        <v>3716.2763678740189</v>
      </c>
      <c r="J6" s="181">
        <f t="shared" si="4"/>
        <v>3758.063801527001</v>
      </c>
      <c r="K6" s="181">
        <f t="shared" si="4"/>
        <v>3740.6939472475383</v>
      </c>
      <c r="L6" s="181">
        <f t="shared" si="4"/>
        <v>3789.4407828593671</v>
      </c>
      <c r="M6" s="181">
        <f t="shared" si="4"/>
        <v>3791.92074058652</v>
      </c>
      <c r="N6" s="181">
        <f t="shared" si="4"/>
        <v>3792.0575860959357</v>
      </c>
      <c r="O6" s="181">
        <f t="shared" si="4"/>
        <v>3756.5605949620644</v>
      </c>
      <c r="P6" s="181">
        <f t="shared" si="4"/>
        <v>3769.1242648631073</v>
      </c>
      <c r="Q6" s="181">
        <f t="shared" si="4"/>
        <v>3786.1141479243583</v>
      </c>
      <c r="R6" s="181">
        <f t="shared" si="4"/>
        <v>3657.6354892602208</v>
      </c>
      <c r="S6" s="181">
        <f t="shared" si="4"/>
        <v>3602.1696902272106</v>
      </c>
      <c r="T6" s="181">
        <f t="shared" si="4"/>
        <v>3436.6986986871029</v>
      </c>
      <c r="U6" s="181">
        <f t="shared" si="4"/>
        <v>3244.5610866899606</v>
      </c>
      <c r="V6" s="181">
        <f t="shared" si="4"/>
        <v>3000.7202779766189</v>
      </c>
      <c r="W6" s="181">
        <f t="shared" si="4"/>
        <v>2913.5390630663383</v>
      </c>
      <c r="DA6" s="190" t="s">
        <v>910</v>
      </c>
    </row>
    <row r="7" spans="1:105" ht="12" customHeight="1" x14ac:dyDescent="0.25">
      <c r="A7" s="132" t="s">
        <v>179</v>
      </c>
      <c r="B7" s="181">
        <f t="shared" si="2"/>
        <v>793.93297941546598</v>
      </c>
      <c r="C7" s="181">
        <f t="shared" si="3"/>
        <v>799.87182460022836</v>
      </c>
      <c r="D7" s="181">
        <f t="shared" si="4"/>
        <v>810.30670916818735</v>
      </c>
      <c r="E7" s="181">
        <f t="shared" si="4"/>
        <v>820.49846063973234</v>
      </c>
      <c r="F7" s="181">
        <f t="shared" si="4"/>
        <v>824.02458633153765</v>
      </c>
      <c r="G7" s="181">
        <f t="shared" si="4"/>
        <v>823.95547724561072</v>
      </c>
      <c r="H7" s="181">
        <f t="shared" si="4"/>
        <v>820.31578522439793</v>
      </c>
      <c r="I7" s="181">
        <f t="shared" si="4"/>
        <v>815.21247692031466</v>
      </c>
      <c r="J7" s="181">
        <f t="shared" si="4"/>
        <v>812.81725438724857</v>
      </c>
      <c r="K7" s="181">
        <f t="shared" si="4"/>
        <v>809.72102772818005</v>
      </c>
      <c r="L7" s="181">
        <f t="shared" si="4"/>
        <v>806.33538676021146</v>
      </c>
      <c r="M7" s="181">
        <f t="shared" si="4"/>
        <v>790.77809324163934</v>
      </c>
      <c r="N7" s="181">
        <f t="shared" si="4"/>
        <v>793.26079270398748</v>
      </c>
      <c r="O7" s="181">
        <f t="shared" si="4"/>
        <v>798.02008899925943</v>
      </c>
      <c r="P7" s="181">
        <f t="shared" si="4"/>
        <v>804.2653270132987</v>
      </c>
      <c r="Q7" s="181">
        <f t="shared" si="4"/>
        <v>815.47478459850254</v>
      </c>
      <c r="R7" s="181">
        <f t="shared" si="4"/>
        <v>826.35733472099548</v>
      </c>
      <c r="S7" s="181">
        <f t="shared" si="4"/>
        <v>833.15210937924303</v>
      </c>
      <c r="T7" s="181">
        <f t="shared" si="4"/>
        <v>836.99010626246093</v>
      </c>
      <c r="U7" s="181">
        <f t="shared" si="4"/>
        <v>838.95967209190417</v>
      </c>
      <c r="V7" s="181">
        <f t="shared" si="4"/>
        <v>838.98175751680276</v>
      </c>
      <c r="W7" s="181">
        <f t="shared" si="4"/>
        <v>841.1760121614285</v>
      </c>
      <c r="DA7" s="190" t="s">
        <v>911</v>
      </c>
    </row>
    <row r="8" spans="1:105" ht="12" customHeight="1" x14ac:dyDescent="0.25">
      <c r="A8" s="60" t="s">
        <v>4</v>
      </c>
      <c r="B8" s="55">
        <f t="shared" si="2"/>
        <v>411.30325973125349</v>
      </c>
      <c r="C8" s="55">
        <f t="shared" si="3"/>
        <v>447.38216861684958</v>
      </c>
      <c r="D8" s="55">
        <f t="shared" si="4"/>
        <v>486.18981593005054</v>
      </c>
      <c r="E8" s="55">
        <f t="shared" si="4"/>
        <v>530.52395197635349</v>
      </c>
      <c r="F8" s="55">
        <f t="shared" si="4"/>
        <v>580.538666496107</v>
      </c>
      <c r="G8" s="55">
        <f t="shared" si="4"/>
        <v>632.01427452153132</v>
      </c>
      <c r="H8" s="55">
        <f t="shared" si="4"/>
        <v>696.69817411590964</v>
      </c>
      <c r="I8" s="55">
        <f t="shared" si="4"/>
        <v>754.680950018261</v>
      </c>
      <c r="J8" s="55">
        <f t="shared" si="4"/>
        <v>799.144883831946</v>
      </c>
      <c r="K8" s="55">
        <f t="shared" si="4"/>
        <v>824.89198230816839</v>
      </c>
      <c r="L8" s="55">
        <f t="shared" si="4"/>
        <v>858.56543560803073</v>
      </c>
      <c r="M8" s="55">
        <f t="shared" si="4"/>
        <v>877.99657197213719</v>
      </c>
      <c r="N8" s="55">
        <f t="shared" si="4"/>
        <v>901.06558014552434</v>
      </c>
      <c r="O8" s="55">
        <f t="shared" si="4"/>
        <v>922.11180721547703</v>
      </c>
      <c r="P8" s="55">
        <f t="shared" si="4"/>
        <v>943.35767119539548</v>
      </c>
      <c r="Q8" s="55">
        <f t="shared" si="4"/>
        <v>963.75168743589438</v>
      </c>
      <c r="R8" s="55">
        <f t="shared" si="4"/>
        <v>985.39697132755316</v>
      </c>
      <c r="S8" s="55">
        <f t="shared" si="4"/>
        <v>1022.9499241169709</v>
      </c>
      <c r="T8" s="55">
        <f t="shared" si="4"/>
        <v>1044.2334380694583</v>
      </c>
      <c r="U8" s="55">
        <f t="shared" si="4"/>
        <v>1055.8562753309736</v>
      </c>
      <c r="V8" s="55">
        <f t="shared" si="4"/>
        <v>1044.0586212043311</v>
      </c>
      <c r="W8" s="55">
        <f t="shared" si="4"/>
        <v>1084.1470760795144</v>
      </c>
      <c r="DA8" s="101" t="s">
        <v>912</v>
      </c>
    </row>
    <row r="9" spans="1:105" ht="12" customHeight="1" x14ac:dyDescent="0.25">
      <c r="A9" s="62" t="s">
        <v>3</v>
      </c>
      <c r="B9" s="63">
        <f t="shared" si="2"/>
        <v>1085.6912699831296</v>
      </c>
      <c r="C9" s="63">
        <f t="shared" si="3"/>
        <v>1187.9805780160989</v>
      </c>
      <c r="D9" s="63">
        <f t="shared" si="4"/>
        <v>1289.0543439443438</v>
      </c>
      <c r="E9" s="63">
        <f t="shared" si="4"/>
        <v>1395.1607201049574</v>
      </c>
      <c r="F9" s="63">
        <f t="shared" si="4"/>
        <v>1502.7959002105258</v>
      </c>
      <c r="G9" s="63">
        <f t="shared" si="4"/>
        <v>1614.2708594706974</v>
      </c>
      <c r="H9" s="63">
        <f t="shared" si="4"/>
        <v>1688.0525362275</v>
      </c>
      <c r="I9" s="63">
        <f t="shared" si="4"/>
        <v>1754.6447767564741</v>
      </c>
      <c r="J9" s="63">
        <f t="shared" si="4"/>
        <v>1803.0755431953344</v>
      </c>
      <c r="K9" s="63">
        <f t="shared" si="4"/>
        <v>1833.866222550675</v>
      </c>
      <c r="L9" s="63">
        <f t="shared" si="4"/>
        <v>1864.4838112105626</v>
      </c>
      <c r="M9" s="63">
        <f t="shared" si="4"/>
        <v>1823.8898041368238</v>
      </c>
      <c r="N9" s="63">
        <f t="shared" si="4"/>
        <v>1819.9355549588379</v>
      </c>
      <c r="O9" s="63">
        <f t="shared" si="4"/>
        <v>1862.5140337162024</v>
      </c>
      <c r="P9" s="63">
        <f t="shared" si="4"/>
        <v>1899.4703643008422</v>
      </c>
      <c r="Q9" s="63">
        <f t="shared" si="4"/>
        <v>1998.7277449995408</v>
      </c>
      <c r="R9" s="63">
        <f t="shared" si="4"/>
        <v>2067.5154104342378</v>
      </c>
      <c r="S9" s="63">
        <f t="shared" si="4"/>
        <v>2132.2485346156354</v>
      </c>
      <c r="T9" s="63">
        <f t="shared" si="4"/>
        <v>2198.3096843170906</v>
      </c>
      <c r="U9" s="63">
        <f t="shared" si="4"/>
        <v>2233.2147756943859</v>
      </c>
      <c r="V9" s="63">
        <f t="shared" si="4"/>
        <v>2217.6638933982708</v>
      </c>
      <c r="W9" s="63">
        <f t="shared" si="4"/>
        <v>2281.6168564833815</v>
      </c>
      <c r="DA9" s="105" t="s">
        <v>913</v>
      </c>
    </row>
    <row r="10" spans="1:105" s="2" customFormat="1" ht="12" customHeight="1" x14ac:dyDescent="0.25">
      <c r="DA10" s="7"/>
    </row>
    <row r="11" spans="1:105" ht="12.95" customHeight="1" x14ac:dyDescent="0.25">
      <c r="A11" s="179" t="s">
        <v>108</v>
      </c>
      <c r="B11" s="180">
        <f t="shared" ref="B11" si="5">SUM(B12:B17)</f>
        <v>34858.929098199987</v>
      </c>
      <c r="C11" s="180">
        <f t="shared" ref="C11:W11" si="6">SUM(C12:C17)</f>
        <v>36370.059428576191</v>
      </c>
      <c r="D11" s="180">
        <f t="shared" si="6"/>
        <v>37648.619171719212</v>
      </c>
      <c r="E11" s="180">
        <f t="shared" si="6"/>
        <v>38949.899156497297</v>
      </c>
      <c r="F11" s="180">
        <f t="shared" si="6"/>
        <v>40463.708493133345</v>
      </c>
      <c r="G11" s="180">
        <f t="shared" si="6"/>
        <v>41844.636377830953</v>
      </c>
      <c r="H11" s="180">
        <f t="shared" si="6"/>
        <v>43431.838521026912</v>
      </c>
      <c r="I11" s="180">
        <f t="shared" si="6"/>
        <v>44877.680256435742</v>
      </c>
      <c r="J11" s="180">
        <f t="shared" si="6"/>
        <v>45930.125683041973</v>
      </c>
      <c r="K11" s="180">
        <f t="shared" si="6"/>
        <v>46266.662761265725</v>
      </c>
      <c r="L11" s="180">
        <f t="shared" si="6"/>
        <v>47057.28526574123</v>
      </c>
      <c r="M11" s="180">
        <f t="shared" si="6"/>
        <v>46910.713305148791</v>
      </c>
      <c r="N11" s="180">
        <f t="shared" si="6"/>
        <v>47129.917199698102</v>
      </c>
      <c r="O11" s="180">
        <f t="shared" si="6"/>
        <v>47429.94918803226</v>
      </c>
      <c r="P11" s="180">
        <f t="shared" si="6"/>
        <v>47915.995240783901</v>
      </c>
      <c r="Q11" s="180">
        <f t="shared" si="6"/>
        <v>48763.009176742285</v>
      </c>
      <c r="R11" s="180">
        <f t="shared" si="6"/>
        <v>49260.007060993004</v>
      </c>
      <c r="S11" s="180">
        <f t="shared" si="6"/>
        <v>49396.336627437588</v>
      </c>
      <c r="T11" s="180">
        <f t="shared" si="6"/>
        <v>49362.354229557735</v>
      </c>
      <c r="U11" s="180">
        <f t="shared" si="6"/>
        <v>49084.634241387197</v>
      </c>
      <c r="V11" s="180">
        <f t="shared" si="6"/>
        <v>48581.593640358849</v>
      </c>
      <c r="W11" s="180">
        <f t="shared" si="6"/>
        <v>47905.929651128514</v>
      </c>
      <c r="DA11" s="189" t="s">
        <v>914</v>
      </c>
    </row>
    <row r="12" spans="1:105" ht="12" customHeight="1" x14ac:dyDescent="0.25">
      <c r="A12" s="132" t="s">
        <v>7</v>
      </c>
      <c r="B12" s="181">
        <f>B20*B52</f>
        <v>1134.5289259141509</v>
      </c>
      <c r="C12" s="181">
        <f t="shared" ref="C12:W12" si="7">C20*C52</f>
        <v>1160.4405848778244</v>
      </c>
      <c r="D12" s="181">
        <f t="shared" si="7"/>
        <v>1174.1592439392391</v>
      </c>
      <c r="E12" s="181">
        <f t="shared" si="7"/>
        <v>1185.4468474695987</v>
      </c>
      <c r="F12" s="181">
        <f t="shared" si="7"/>
        <v>1204.4457373541688</v>
      </c>
      <c r="G12" s="181">
        <f t="shared" si="7"/>
        <v>1217.6724254645376</v>
      </c>
      <c r="H12" s="181">
        <f t="shared" si="7"/>
        <v>1250.5763734171899</v>
      </c>
      <c r="I12" s="181">
        <f t="shared" si="7"/>
        <v>1282.1473656091823</v>
      </c>
      <c r="J12" s="181">
        <f t="shared" si="7"/>
        <v>1300.2675401803256</v>
      </c>
      <c r="K12" s="181">
        <f t="shared" si="7"/>
        <v>1302.0065900182199</v>
      </c>
      <c r="L12" s="181">
        <f t="shared" si="7"/>
        <v>1322.9925638064115</v>
      </c>
      <c r="M12" s="181">
        <f t="shared" si="7"/>
        <v>1321.9102880154383</v>
      </c>
      <c r="N12" s="181">
        <f t="shared" si="7"/>
        <v>1329.7630795707894</v>
      </c>
      <c r="O12" s="181">
        <f t="shared" si="7"/>
        <v>1336.8215610417956</v>
      </c>
      <c r="P12" s="181">
        <f t="shared" si="7"/>
        <v>1343.2305158980294</v>
      </c>
      <c r="Q12" s="181">
        <f t="shared" si="7"/>
        <v>1350.6019590589342</v>
      </c>
      <c r="R12" s="181">
        <f t="shared" si="7"/>
        <v>1356.256548744414</v>
      </c>
      <c r="S12" s="181">
        <f t="shared" si="7"/>
        <v>1356.4222851448067</v>
      </c>
      <c r="T12" s="181">
        <f t="shared" si="7"/>
        <v>1353.3231714633118</v>
      </c>
      <c r="U12" s="181">
        <f t="shared" si="7"/>
        <v>1354.477721466403</v>
      </c>
      <c r="V12" s="181">
        <f t="shared" si="7"/>
        <v>1355.5544943513999</v>
      </c>
      <c r="W12" s="181">
        <f t="shared" si="7"/>
        <v>1354.1874543831409</v>
      </c>
      <c r="DA12" s="190" t="s">
        <v>915</v>
      </c>
    </row>
    <row r="13" spans="1:105" ht="12" customHeight="1" x14ac:dyDescent="0.25">
      <c r="A13" s="132" t="s">
        <v>6</v>
      </c>
      <c r="B13" s="181">
        <f>B21*B53/1000</f>
        <v>1330.5208754377318</v>
      </c>
      <c r="C13" s="181">
        <f t="shared" ref="C13:W13" si="8">C21*C53/1000</f>
        <v>1353.7957510108877</v>
      </c>
      <c r="D13" s="181">
        <f t="shared" si="8"/>
        <v>1374.2561422453073</v>
      </c>
      <c r="E13" s="181">
        <f t="shared" si="8"/>
        <v>1386.2018609993459</v>
      </c>
      <c r="F13" s="181">
        <f t="shared" si="8"/>
        <v>1392.8317567183235</v>
      </c>
      <c r="G13" s="181">
        <f t="shared" si="8"/>
        <v>1400.0141562774604</v>
      </c>
      <c r="H13" s="181">
        <f t="shared" si="8"/>
        <v>1396.1609760690903</v>
      </c>
      <c r="I13" s="181">
        <f t="shared" si="8"/>
        <v>1385.5155926441898</v>
      </c>
      <c r="J13" s="181">
        <f t="shared" si="8"/>
        <v>1388.2975180178794</v>
      </c>
      <c r="K13" s="181">
        <f t="shared" si="8"/>
        <v>1393.7120885820175</v>
      </c>
      <c r="L13" s="181">
        <f t="shared" si="8"/>
        <v>1416.4308816822847</v>
      </c>
      <c r="M13" s="181">
        <f t="shared" si="8"/>
        <v>1429.5275246220026</v>
      </c>
      <c r="N13" s="181">
        <f t="shared" si="8"/>
        <v>1449.8562475058009</v>
      </c>
      <c r="O13" s="181">
        <f t="shared" si="8"/>
        <v>1471.5713493586065</v>
      </c>
      <c r="P13" s="181">
        <f t="shared" si="8"/>
        <v>1516.2364781687527</v>
      </c>
      <c r="Q13" s="181">
        <f t="shared" si="8"/>
        <v>1555.1889003784347</v>
      </c>
      <c r="R13" s="181">
        <f t="shared" si="8"/>
        <v>1566.4332040179556</v>
      </c>
      <c r="S13" s="181">
        <f t="shared" si="8"/>
        <v>1561.5745376483731</v>
      </c>
      <c r="T13" s="181">
        <f t="shared" si="8"/>
        <v>1550.4276930227995</v>
      </c>
      <c r="U13" s="181">
        <f t="shared" si="8"/>
        <v>1527.2979452643276</v>
      </c>
      <c r="V13" s="181">
        <f t="shared" si="8"/>
        <v>1495.0033342687955</v>
      </c>
      <c r="W13" s="181">
        <f t="shared" si="8"/>
        <v>1453.3796898924893</v>
      </c>
      <c r="DA13" s="190" t="s">
        <v>916</v>
      </c>
    </row>
    <row r="14" spans="1:105" ht="12" customHeight="1" x14ac:dyDescent="0.25">
      <c r="A14" s="132" t="s">
        <v>5</v>
      </c>
      <c r="B14" s="181">
        <f>B22*B54</f>
        <v>16707.233744084559</v>
      </c>
      <c r="C14" s="181">
        <f t="shared" ref="C14:W14" si="9">C22*C54</f>
        <v>16955.977104482899</v>
      </c>
      <c r="D14" s="181">
        <f t="shared" si="9"/>
        <v>17023.373378526063</v>
      </c>
      <c r="E14" s="181">
        <f t="shared" si="9"/>
        <v>17008.468263434774</v>
      </c>
      <c r="F14" s="181">
        <f t="shared" si="9"/>
        <v>17128.141809898378</v>
      </c>
      <c r="G14" s="181">
        <f t="shared" si="9"/>
        <v>17087.32161609417</v>
      </c>
      <c r="H14" s="181">
        <f t="shared" si="9"/>
        <v>17263.130562134807</v>
      </c>
      <c r="I14" s="181">
        <f t="shared" si="9"/>
        <v>17494.812302486749</v>
      </c>
      <c r="J14" s="181">
        <f t="shared" si="9"/>
        <v>17620.087224289779</v>
      </c>
      <c r="K14" s="181">
        <f t="shared" si="9"/>
        <v>17502.674367397351</v>
      </c>
      <c r="L14" s="181">
        <f t="shared" si="9"/>
        <v>17678.68413860763</v>
      </c>
      <c r="M14" s="181">
        <f t="shared" si="9"/>
        <v>17613.764038734636</v>
      </c>
      <c r="N14" s="181">
        <f t="shared" si="9"/>
        <v>17558.679373289586</v>
      </c>
      <c r="O14" s="181">
        <f t="shared" si="9"/>
        <v>17342.518524048228</v>
      </c>
      <c r="P14" s="181">
        <f t="shared" si="9"/>
        <v>17333.312347281892</v>
      </c>
      <c r="Q14" s="181">
        <f t="shared" si="9"/>
        <v>17345.143595825983</v>
      </c>
      <c r="R14" s="181">
        <f t="shared" si="9"/>
        <v>16911.72711922793</v>
      </c>
      <c r="S14" s="181">
        <f t="shared" si="9"/>
        <v>16480.331880577865</v>
      </c>
      <c r="T14" s="181">
        <f t="shared" si="9"/>
        <v>15795.881932721381</v>
      </c>
      <c r="U14" s="181">
        <f t="shared" si="9"/>
        <v>15075.173036337215</v>
      </c>
      <c r="V14" s="181">
        <f t="shared" si="9"/>
        <v>14282.877657098343</v>
      </c>
      <c r="W14" s="181">
        <f t="shared" si="9"/>
        <v>13447.703467982854</v>
      </c>
      <c r="DA14" s="190" t="s">
        <v>917</v>
      </c>
    </row>
    <row r="15" spans="1:105" ht="12" customHeight="1" x14ac:dyDescent="0.25">
      <c r="A15" s="132" t="s">
        <v>179</v>
      </c>
      <c r="B15" s="181">
        <f>B23*B55/1000</f>
        <v>1054.0457249545514</v>
      </c>
      <c r="C15" s="181">
        <f t="shared" ref="C15:W15" si="10">C23*C55/1000</f>
        <v>1061.9302876827235</v>
      </c>
      <c r="D15" s="181">
        <f t="shared" si="10"/>
        <v>1075.7839072632444</v>
      </c>
      <c r="E15" s="181">
        <f t="shared" si="10"/>
        <v>1089.3147371278635</v>
      </c>
      <c r="F15" s="181">
        <f t="shared" si="10"/>
        <v>1093.9961117620755</v>
      </c>
      <c r="G15" s="181">
        <f t="shared" si="10"/>
        <v>1093.9043607724261</v>
      </c>
      <c r="H15" s="181">
        <f t="shared" si="10"/>
        <v>1089.0722125753132</v>
      </c>
      <c r="I15" s="181">
        <f t="shared" si="10"/>
        <v>1082.2969299752579</v>
      </c>
      <c r="J15" s="181">
        <f t="shared" si="10"/>
        <v>1079.1169712926599</v>
      </c>
      <c r="K15" s="181">
        <f t="shared" si="10"/>
        <v>1075.0063416071612</v>
      </c>
      <c r="L15" s="181">
        <f t="shared" si="10"/>
        <v>1070.5114780846191</v>
      </c>
      <c r="M15" s="181">
        <f t="shared" si="10"/>
        <v>1049.8572173972907</v>
      </c>
      <c r="N15" s="181">
        <f t="shared" si="10"/>
        <v>1053.1533126880563</v>
      </c>
      <c r="O15" s="181">
        <f t="shared" si="10"/>
        <v>1059.4718761485603</v>
      </c>
      <c r="P15" s="181">
        <f t="shared" si="10"/>
        <v>1067.7632138315826</v>
      </c>
      <c r="Q15" s="181">
        <f t="shared" si="10"/>
        <v>1082.6451763562313</v>
      </c>
      <c r="R15" s="181">
        <f t="shared" si="10"/>
        <v>1097.0931281741075</v>
      </c>
      <c r="S15" s="181">
        <f t="shared" si="10"/>
        <v>1106.1140447580592</v>
      </c>
      <c r="T15" s="181">
        <f t="shared" si="10"/>
        <v>1111.2094675607786</v>
      </c>
      <c r="U15" s="181">
        <f t="shared" si="10"/>
        <v>1113.8243135192747</v>
      </c>
      <c r="V15" s="181">
        <f t="shared" si="10"/>
        <v>1113.8536346941114</v>
      </c>
      <c r="W15" s="181">
        <f t="shared" si="10"/>
        <v>1116.7667832691111</v>
      </c>
      <c r="DA15" s="190" t="s">
        <v>918</v>
      </c>
    </row>
    <row r="16" spans="1:105" ht="12" customHeight="1" x14ac:dyDescent="0.25">
      <c r="A16" s="60" t="s">
        <v>4</v>
      </c>
      <c r="B16" s="55">
        <f>B24*B56</f>
        <v>7083.5338809354171</v>
      </c>
      <c r="C16" s="55">
        <f t="shared" ref="C16:W16" si="11">C24*C56</f>
        <v>7668.2605383768287</v>
      </c>
      <c r="D16" s="55">
        <f t="shared" si="11"/>
        <v>8297.258473404665</v>
      </c>
      <c r="E16" s="55">
        <f t="shared" si="11"/>
        <v>9017.6972878755078</v>
      </c>
      <c r="F16" s="55">
        <f t="shared" si="11"/>
        <v>9831.336775712849</v>
      </c>
      <c r="G16" s="55">
        <f t="shared" si="11"/>
        <v>10666.210451224248</v>
      </c>
      <c r="H16" s="55">
        <f t="shared" si="11"/>
        <v>11719.96992564213</v>
      </c>
      <c r="I16" s="55">
        <f t="shared" si="11"/>
        <v>12656.941285321558</v>
      </c>
      <c r="J16" s="55">
        <f t="shared" si="11"/>
        <v>13364.407892970603</v>
      </c>
      <c r="K16" s="55">
        <f t="shared" si="11"/>
        <v>13757.744077152936</v>
      </c>
      <c r="L16" s="55">
        <f t="shared" si="11"/>
        <v>14282.680616389527</v>
      </c>
      <c r="M16" s="55">
        <f t="shared" si="11"/>
        <v>14582.192750735205</v>
      </c>
      <c r="N16" s="55">
        <f t="shared" si="11"/>
        <v>14942.14575400612</v>
      </c>
      <c r="O16" s="55">
        <f t="shared" si="11"/>
        <v>15268.509579621437</v>
      </c>
      <c r="P16" s="55">
        <f t="shared" si="11"/>
        <v>15598.158704092781</v>
      </c>
      <c r="Q16" s="55">
        <f t="shared" si="11"/>
        <v>15913.69909594158</v>
      </c>
      <c r="R16" s="55">
        <f t="shared" si="11"/>
        <v>16406.496044383504</v>
      </c>
      <c r="S16" s="55">
        <f t="shared" si="11"/>
        <v>16828.794711981034</v>
      </c>
      <c r="T16" s="55">
        <f t="shared" si="11"/>
        <v>17190.645131212896</v>
      </c>
      <c r="U16" s="55">
        <f t="shared" si="11"/>
        <v>17480.651095795616</v>
      </c>
      <c r="V16" s="55">
        <f t="shared" si="11"/>
        <v>17707.674716170743</v>
      </c>
      <c r="W16" s="55">
        <f t="shared" si="11"/>
        <v>17830.434659214345</v>
      </c>
      <c r="DA16" s="101" t="s">
        <v>919</v>
      </c>
    </row>
    <row r="17" spans="1:105" ht="12" customHeight="1" x14ac:dyDescent="0.25">
      <c r="A17" s="62" t="s">
        <v>3</v>
      </c>
      <c r="B17" s="63">
        <f>B25*B57/1000</f>
        <v>7549.0659468735812</v>
      </c>
      <c r="C17" s="63">
        <f t="shared" ref="C17:W17" si="12">C25*C57/1000</f>
        <v>8169.6551621450244</v>
      </c>
      <c r="D17" s="63">
        <f t="shared" si="12"/>
        <v>8703.7880263406896</v>
      </c>
      <c r="E17" s="63">
        <f t="shared" si="12"/>
        <v>9262.7701595902054</v>
      </c>
      <c r="F17" s="63">
        <f t="shared" si="12"/>
        <v>9812.9563016875491</v>
      </c>
      <c r="G17" s="63">
        <f t="shared" si="12"/>
        <v>10379.51336799811</v>
      </c>
      <c r="H17" s="63">
        <f t="shared" si="12"/>
        <v>10712.928471188381</v>
      </c>
      <c r="I17" s="63">
        <f t="shared" si="12"/>
        <v>10975.966780398805</v>
      </c>
      <c r="J17" s="63">
        <f t="shared" si="12"/>
        <v>11177.948536290727</v>
      </c>
      <c r="K17" s="63">
        <f t="shared" si="12"/>
        <v>11235.519296508042</v>
      </c>
      <c r="L17" s="63">
        <f t="shared" si="12"/>
        <v>11285.985587170751</v>
      </c>
      <c r="M17" s="63">
        <f t="shared" si="12"/>
        <v>10913.461485644224</v>
      </c>
      <c r="N17" s="63">
        <f t="shared" si="12"/>
        <v>10796.319432637751</v>
      </c>
      <c r="O17" s="63">
        <f t="shared" si="12"/>
        <v>10951.056297813628</v>
      </c>
      <c r="P17" s="63">
        <f t="shared" si="12"/>
        <v>11057.293981510873</v>
      </c>
      <c r="Q17" s="63">
        <f t="shared" si="12"/>
        <v>11515.730449181119</v>
      </c>
      <c r="R17" s="63">
        <f t="shared" si="12"/>
        <v>11922.001016445096</v>
      </c>
      <c r="S17" s="63">
        <f t="shared" si="12"/>
        <v>12063.099167327453</v>
      </c>
      <c r="T17" s="63">
        <f t="shared" si="12"/>
        <v>12360.866833576572</v>
      </c>
      <c r="U17" s="63">
        <f t="shared" si="12"/>
        <v>12533.210129004359</v>
      </c>
      <c r="V17" s="63">
        <f t="shared" si="12"/>
        <v>12626.629803775455</v>
      </c>
      <c r="W17" s="63">
        <f t="shared" si="12"/>
        <v>12703.45759638657</v>
      </c>
      <c r="DA17" s="105" t="s">
        <v>920</v>
      </c>
    </row>
    <row r="18" spans="1:105" s="2" customFormat="1" ht="12" customHeight="1" x14ac:dyDescent="0.25">
      <c r="DA18" s="7"/>
    </row>
    <row r="19" spans="1:105" ht="12.95" customHeight="1" x14ac:dyDescent="0.25">
      <c r="A19" s="179" t="s">
        <v>107</v>
      </c>
      <c r="B19" s="180"/>
      <c r="C19" s="180"/>
      <c r="D19" s="180"/>
      <c r="E19" s="180"/>
      <c r="F19" s="180"/>
      <c r="G19" s="180"/>
      <c r="H19" s="180"/>
      <c r="I19" s="180"/>
      <c r="J19" s="180"/>
      <c r="K19" s="180"/>
      <c r="L19" s="180"/>
      <c r="M19" s="180"/>
      <c r="N19" s="180"/>
      <c r="O19" s="180"/>
      <c r="P19" s="180"/>
      <c r="Q19" s="180"/>
      <c r="R19" s="180"/>
      <c r="S19" s="180"/>
      <c r="T19" s="180"/>
      <c r="U19" s="180"/>
      <c r="V19" s="180"/>
      <c r="W19" s="180"/>
      <c r="DA19" s="189"/>
    </row>
    <row r="20" spans="1:105" ht="12" customHeight="1" x14ac:dyDescent="0.25">
      <c r="A20" s="132" t="s">
        <v>165</v>
      </c>
      <c r="B20" s="182">
        <v>1736.5995479334811</v>
      </c>
      <c r="C20" s="182">
        <v>1789.4787691591753</v>
      </c>
      <c r="D20" s="182">
        <v>1823.1826634107376</v>
      </c>
      <c r="E20" s="182">
        <v>1854.1707516804179</v>
      </c>
      <c r="F20" s="182">
        <v>1900.307406541433</v>
      </c>
      <c r="G20" s="182">
        <v>1937.9791020999085</v>
      </c>
      <c r="H20" s="182">
        <v>2013.002673694449</v>
      </c>
      <c r="I20" s="182">
        <v>2088.0372001747764</v>
      </c>
      <c r="J20" s="182">
        <v>2140.5858873622828</v>
      </c>
      <c r="K20" s="182">
        <v>2164.7014308224361</v>
      </c>
      <c r="L20" s="182">
        <v>2227.6061019167032</v>
      </c>
      <c r="M20" s="182">
        <v>2251.2603703945147</v>
      </c>
      <c r="N20" s="182">
        <v>2295.3657536679534</v>
      </c>
      <c r="O20" s="182">
        <v>2341.6284310333058</v>
      </c>
      <c r="P20" s="182">
        <v>2390.7766609227165</v>
      </c>
      <c r="Q20" s="182">
        <v>2446.2684555990359</v>
      </c>
      <c r="R20" s="182">
        <v>2500.4369018368225</v>
      </c>
      <c r="S20" s="182">
        <v>2545.8720501876401</v>
      </c>
      <c r="T20" s="182">
        <v>2587.1328168942669</v>
      </c>
      <c r="U20" s="182">
        <v>2623.2573609527258</v>
      </c>
      <c r="V20" s="182">
        <v>2654.1788292693523</v>
      </c>
      <c r="W20" s="182">
        <v>2678.6402300006389</v>
      </c>
      <c r="DA20" s="191" t="s">
        <v>921</v>
      </c>
    </row>
    <row r="21" spans="1:105" ht="12" customHeight="1" x14ac:dyDescent="0.25">
      <c r="A21" s="132" t="s">
        <v>163</v>
      </c>
      <c r="B21" s="182">
        <v>7493.0242435758846</v>
      </c>
      <c r="C21" s="182">
        <v>7698.9242639954518</v>
      </c>
      <c r="D21" s="182">
        <v>7907.6193340412747</v>
      </c>
      <c r="E21" s="182">
        <v>8086.6767722515142</v>
      </c>
      <c r="F21" s="182">
        <v>8258.1654345658881</v>
      </c>
      <c r="G21" s="182">
        <v>8454.2040146602903</v>
      </c>
      <c r="H21" s="182">
        <v>8606.8571255321112</v>
      </c>
      <c r="I21" s="182">
        <v>8742.4121226525895</v>
      </c>
      <c r="J21" s="182">
        <v>8888.7435216669783</v>
      </c>
      <c r="K21" s="182">
        <v>9061.3602663257661</v>
      </c>
      <c r="L21" s="182">
        <v>9364.0775454795603</v>
      </c>
      <c r="M21" s="182">
        <v>9627.3643950960795</v>
      </c>
      <c r="N21" s="182">
        <v>10011.2619779173</v>
      </c>
      <c r="O21" s="182">
        <v>10452.509478221598</v>
      </c>
      <c r="P21" s="182">
        <v>11172.473834086324</v>
      </c>
      <c r="Q21" s="182">
        <v>11945.475364975884</v>
      </c>
      <c r="R21" s="182">
        <v>12561.984840009858</v>
      </c>
      <c r="S21" s="182">
        <v>13130.684807845253</v>
      </c>
      <c r="T21" s="182">
        <v>13666.440343785431</v>
      </c>
      <c r="U21" s="182">
        <v>14159.167881646623</v>
      </c>
      <c r="V21" s="182">
        <v>14591.407173520427</v>
      </c>
      <c r="W21" s="182">
        <v>14938.909963245367</v>
      </c>
      <c r="DA21" s="191" t="s">
        <v>922</v>
      </c>
    </row>
    <row r="22" spans="1:105" ht="12" customHeight="1" x14ac:dyDescent="0.25">
      <c r="A22" s="132" t="s">
        <v>167</v>
      </c>
      <c r="B22" s="182">
        <v>441.19427932160136</v>
      </c>
      <c r="C22" s="182">
        <v>452.00716549326359</v>
      </c>
      <c r="D22" s="182">
        <v>460.18066093823455</v>
      </c>
      <c r="E22" s="182">
        <v>468.37719570182782</v>
      </c>
      <c r="F22" s="182">
        <v>483.10026844981292</v>
      </c>
      <c r="G22" s="182">
        <v>494.7765994760544</v>
      </c>
      <c r="H22" s="182">
        <v>514.91422217934507</v>
      </c>
      <c r="I22" s="182">
        <v>534.93089508782737</v>
      </c>
      <c r="J22" s="182">
        <v>551.26257013812926</v>
      </c>
      <c r="K22" s="182">
        <v>560.8871124234629</v>
      </c>
      <c r="L22" s="182">
        <v>582.60710573531151</v>
      </c>
      <c r="M22" s="182">
        <v>597.67988729621607</v>
      </c>
      <c r="N22" s="182">
        <v>618.2909720919854</v>
      </c>
      <c r="O22" s="182">
        <v>635.41761787744838</v>
      </c>
      <c r="P22" s="182">
        <v>664.11186291887839</v>
      </c>
      <c r="Q22" s="182">
        <v>695.18877001969997</v>
      </c>
      <c r="R22" s="182">
        <v>718.53116915577903</v>
      </c>
      <c r="S22" s="182">
        <v>739.68024114871389</v>
      </c>
      <c r="T22" s="182">
        <v>759.32644531900587</v>
      </c>
      <c r="U22" s="182">
        <v>776.79605251499981</v>
      </c>
      <c r="V22" s="182">
        <v>791.37785628823474</v>
      </c>
      <c r="W22" s="182">
        <v>801.93759139404028</v>
      </c>
      <c r="DA22" s="191" t="s">
        <v>923</v>
      </c>
    </row>
    <row r="23" spans="1:105" ht="12" customHeight="1" x14ac:dyDescent="0.25">
      <c r="A23" s="132" t="s">
        <v>180</v>
      </c>
      <c r="B23" s="182">
        <v>1716.8734983365403</v>
      </c>
      <c r="C23" s="182">
        <v>1745.0622597270037</v>
      </c>
      <c r="D23" s="182">
        <v>1787.3927756954126</v>
      </c>
      <c r="E23" s="182">
        <v>1831.7155788716984</v>
      </c>
      <c r="F23" s="182">
        <v>1861.9181232214805</v>
      </c>
      <c r="G23" s="182">
        <v>1885.4843731497913</v>
      </c>
      <c r="H23" s="182">
        <v>1902.3094763199097</v>
      </c>
      <c r="I23" s="182">
        <v>1918.6172896212595</v>
      </c>
      <c r="J23" s="182">
        <v>1945.3488050022879</v>
      </c>
      <c r="K23" s="182">
        <v>1975.3740074499258</v>
      </c>
      <c r="L23" s="182">
        <v>2010.2838978165328</v>
      </c>
      <c r="M23" s="182">
        <v>1998.2481730254901</v>
      </c>
      <c r="N23" s="182">
        <v>2040.029693560821</v>
      </c>
      <c r="O23" s="182">
        <v>2092.6525179634828</v>
      </c>
      <c r="P23" s="182">
        <v>2152.931988568525</v>
      </c>
      <c r="Q23" s="182">
        <v>2227.8153428716159</v>
      </c>
      <c r="R23" s="182">
        <v>2303.1503259302626</v>
      </c>
      <c r="S23" s="182">
        <v>2368.5572738936007</v>
      </c>
      <c r="T23" s="182">
        <v>2429.4011096641193</v>
      </c>
      <c r="U23" s="182">
        <v>2485.4399393955532</v>
      </c>
      <c r="V23" s="182">
        <v>2536.235193789445</v>
      </c>
      <c r="W23" s="182">
        <v>2581.0655826303296</v>
      </c>
      <c r="DA23" s="191" t="s">
        <v>924</v>
      </c>
    </row>
    <row r="24" spans="1:105" ht="12" customHeight="1" x14ac:dyDescent="0.25">
      <c r="A24" s="60" t="s">
        <v>166</v>
      </c>
      <c r="B24" s="36">
        <v>166.71249278115292</v>
      </c>
      <c r="C24" s="36">
        <v>180.58717566617</v>
      </c>
      <c r="D24" s="36">
        <v>195.65723843600983</v>
      </c>
      <c r="E24" s="36">
        <v>213.09582842721034</v>
      </c>
      <c r="F24" s="36">
        <v>232.98824232058232</v>
      </c>
      <c r="G24" s="36">
        <v>253.67737850563961</v>
      </c>
      <c r="H24" s="36">
        <v>280.05005498502533</v>
      </c>
      <c r="I24" s="36">
        <v>303.92255499120728</v>
      </c>
      <c r="J24" s="36">
        <v>322.41049876950746</v>
      </c>
      <c r="K24" s="36">
        <v>333.34279369971534</v>
      </c>
      <c r="L24" s="36">
        <v>348.12162379028263</v>
      </c>
      <c r="M24" s="36">
        <v>357.65167386752171</v>
      </c>
      <c r="N24" s="36">
        <v>369.60047592212788</v>
      </c>
      <c r="O24" s="36">
        <v>381.58424786389639</v>
      </c>
      <c r="P24" s="36">
        <v>394.77655752564846</v>
      </c>
      <c r="Q24" s="36">
        <v>408.89976998872146</v>
      </c>
      <c r="R24" s="36">
        <v>427.91850615679095</v>
      </c>
      <c r="S24" s="36">
        <v>445.68278116902536</v>
      </c>
      <c r="T24" s="36">
        <v>462.74276497711691</v>
      </c>
      <c r="U24" s="36">
        <v>478.78375756028009</v>
      </c>
      <c r="V24" s="36">
        <v>493.5739770088606</v>
      </c>
      <c r="W24" s="36">
        <v>506.8806636225857</v>
      </c>
      <c r="DA24" s="89" t="s">
        <v>925</v>
      </c>
    </row>
    <row r="25" spans="1:105" ht="12" customHeight="1" x14ac:dyDescent="0.25">
      <c r="A25" s="62" t="s">
        <v>164</v>
      </c>
      <c r="B25" s="38">
        <v>21777.240786188784</v>
      </c>
      <c r="C25" s="38">
        <v>24080.088913464035</v>
      </c>
      <c r="D25" s="38">
        <v>26330.310560314014</v>
      </c>
      <c r="E25" s="38">
        <v>28927.968866456766</v>
      </c>
      <c r="F25" s="38">
        <v>31853.340525550295</v>
      </c>
      <c r="G25" s="38">
        <v>35166.720051442331</v>
      </c>
      <c r="H25" s="38">
        <v>38193.857149987918</v>
      </c>
      <c r="I25" s="38">
        <v>41178.863738126165</v>
      </c>
      <c r="J25" s="38">
        <v>44386.114543440832</v>
      </c>
      <c r="K25" s="38">
        <v>47403.84369465171</v>
      </c>
      <c r="L25" s="38">
        <v>51120.054850532688</v>
      </c>
      <c r="M25" s="38">
        <v>53445.540131804089</v>
      </c>
      <c r="N25" s="38">
        <v>56904.384005300089</v>
      </c>
      <c r="O25" s="38">
        <v>61893.384621118152</v>
      </c>
      <c r="P25" s="38">
        <v>65515.181172282282</v>
      </c>
      <c r="Q25" s="38">
        <v>70833.628820155544</v>
      </c>
      <c r="R25" s="38">
        <v>75330.113195904312</v>
      </c>
      <c r="S25" s="38">
        <v>78111.626100172653</v>
      </c>
      <c r="T25" s="38">
        <v>81969.807062222026</v>
      </c>
      <c r="U25" s="38">
        <v>85224.755078865666</v>
      </c>
      <c r="V25" s="38">
        <v>88247.933375443943</v>
      </c>
      <c r="W25" s="38">
        <v>91076.940463959239</v>
      </c>
      <c r="DA25" s="90" t="s">
        <v>926</v>
      </c>
    </row>
    <row r="26" spans="1:105" s="2" customFormat="1" ht="12" customHeight="1" x14ac:dyDescent="0.25">
      <c r="DA26" s="7"/>
    </row>
    <row r="27" spans="1:105" ht="12.95" customHeight="1" x14ac:dyDescent="0.25">
      <c r="A27" s="179" t="s">
        <v>106</v>
      </c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DA27" s="189"/>
    </row>
    <row r="28" spans="1:105" ht="12" customHeight="1" x14ac:dyDescent="0.25">
      <c r="A28" s="132" t="s">
        <v>165</v>
      </c>
      <c r="B28" s="183"/>
      <c r="C28" s="183">
        <v>128.20132154023509</v>
      </c>
      <c r="D28" s="183">
        <v>111.1565249372652</v>
      </c>
      <c r="E28" s="183">
        <v>110.63151264426324</v>
      </c>
      <c r="F28" s="183">
        <v>128.03284082595223</v>
      </c>
      <c r="G28" s="183">
        <v>121.88436381416136</v>
      </c>
      <c r="H28" s="183">
        <v>161.6182452192495</v>
      </c>
      <c r="I28" s="183">
        <v>164.0785819115431</v>
      </c>
      <c r="J28" s="183">
        <v>144.11140664528807</v>
      </c>
      <c r="K28" s="183">
        <v>118.26816885332937</v>
      </c>
      <c r="L28" s="183">
        <v>159.72045945139553</v>
      </c>
      <c r="M28" s="183">
        <v>123.20854894604008</v>
      </c>
      <c r="N28" s="183">
        <v>146.47561572961013</v>
      </c>
      <c r="O28" s="183">
        <v>151.52851268495942</v>
      </c>
      <c r="P28" s="183">
        <v>157.39157192029688</v>
      </c>
      <c r="Q28" s="183">
        <v>166.79686396533862</v>
      </c>
      <c r="R28" s="183">
        <v>168.62184556001375</v>
      </c>
      <c r="S28" s="183">
        <v>163.12593009228749</v>
      </c>
      <c r="T28" s="183">
        <v>162.28050215303756</v>
      </c>
      <c r="U28" s="183">
        <v>164.32586559869424</v>
      </c>
      <c r="V28" s="183">
        <v>142.07799325389169</v>
      </c>
      <c r="W28" s="183">
        <v>135.09291337554987</v>
      </c>
      <c r="DA28" s="192" t="s">
        <v>927</v>
      </c>
    </row>
    <row r="29" spans="1:105" ht="12" customHeight="1" x14ac:dyDescent="0.25">
      <c r="A29" s="132" t="s">
        <v>163</v>
      </c>
      <c r="B29" s="183"/>
      <c r="C29" s="183">
        <v>1145.8581723195266</v>
      </c>
      <c r="D29" s="183">
        <v>1189.1136092192692</v>
      </c>
      <c r="E29" s="183">
        <v>1201.6779772332347</v>
      </c>
      <c r="F29" s="183">
        <v>1238.1277812699527</v>
      </c>
      <c r="G29" s="183">
        <v>1308.5910535400299</v>
      </c>
      <c r="H29" s="183">
        <v>1313.0952737112766</v>
      </c>
      <c r="I29" s="183">
        <v>1345.9482553593007</v>
      </c>
      <c r="J29" s="183">
        <v>1292.1895713339154</v>
      </c>
      <c r="K29" s="183">
        <v>1361.730353878057</v>
      </c>
      <c r="L29" s="183">
        <v>1504.3952563870289</v>
      </c>
      <c r="M29" s="183">
        <v>1501.414630886472</v>
      </c>
      <c r="N29" s="183">
        <v>1692.4886363612495</v>
      </c>
      <c r="O29" s="183">
        <v>1754.3427740155748</v>
      </c>
      <c r="P29" s="183">
        <v>2065.9126112240265</v>
      </c>
      <c r="Q29" s="183">
        <v>2065.1911022234763</v>
      </c>
      <c r="R29" s="183">
        <v>1978.2398289120301</v>
      </c>
      <c r="S29" s="183">
        <v>2073.095224222423</v>
      </c>
      <c r="T29" s="183">
        <v>2037.1701668266505</v>
      </c>
      <c r="U29" s="183">
        <v>2185.2161742224416</v>
      </c>
      <c r="V29" s="183">
        <v>2186.582065889379</v>
      </c>
      <c r="W29" s="183">
        <v>2413.4154009489666</v>
      </c>
      <c r="DA29" s="192" t="s">
        <v>928</v>
      </c>
    </row>
    <row r="30" spans="1:105" ht="12" customHeight="1" x14ac:dyDescent="0.25">
      <c r="A30" s="132" t="s">
        <v>167</v>
      </c>
      <c r="B30" s="183"/>
      <c r="C30" s="183">
        <v>79.712474898407493</v>
      </c>
      <c r="D30" s="183">
        <v>78.862981946181947</v>
      </c>
      <c r="E30" s="183">
        <v>80.722417633851421</v>
      </c>
      <c r="F30" s="183">
        <v>89.133058538733508</v>
      </c>
      <c r="G30" s="183">
        <v>88.019365626513263</v>
      </c>
      <c r="H30" s="183">
        <v>98.463923535657443</v>
      </c>
      <c r="I30" s="183">
        <v>99.729147806889785</v>
      </c>
      <c r="J30" s="183">
        <v>95.194656996483843</v>
      </c>
      <c r="K30" s="183">
        <v>90.346959919185053</v>
      </c>
      <c r="L30" s="183">
        <v>110.85305185058212</v>
      </c>
      <c r="M30" s="183">
        <v>103.09214718741782</v>
      </c>
      <c r="N30" s="183">
        <v>119.07500833142677</v>
      </c>
      <c r="O30" s="183">
        <v>116.85579359235282</v>
      </c>
      <c r="P30" s="183">
        <v>123.88890203791379</v>
      </c>
      <c r="Q30" s="183">
        <v>121.4238670200067</v>
      </c>
      <c r="R30" s="183">
        <v>134.19545098666117</v>
      </c>
      <c r="S30" s="183">
        <v>124.24121918035269</v>
      </c>
      <c r="T30" s="183">
        <v>138.72121250171881</v>
      </c>
      <c r="U30" s="183">
        <v>134.32540078834677</v>
      </c>
      <c r="V30" s="183">
        <v>138.47070581114872</v>
      </c>
      <c r="W30" s="183">
        <v>131.98360212581224</v>
      </c>
      <c r="DA30" s="192" t="s">
        <v>929</v>
      </c>
    </row>
    <row r="31" spans="1:105" ht="12" customHeight="1" x14ac:dyDescent="0.25">
      <c r="A31" s="132" t="s">
        <v>180</v>
      </c>
      <c r="B31" s="183"/>
      <c r="C31" s="183">
        <v>184.22355131457562</v>
      </c>
      <c r="D31" s="183">
        <v>201.6520516041503</v>
      </c>
      <c r="E31" s="183">
        <v>207.00031714401075</v>
      </c>
      <c r="F31" s="183">
        <v>196.3067275985818</v>
      </c>
      <c r="G31" s="183">
        <v>193.16928245451959</v>
      </c>
      <c r="H31" s="183">
        <v>190.00068538288065</v>
      </c>
      <c r="I31" s="183">
        <v>193.13119804887697</v>
      </c>
      <c r="J31" s="183">
        <v>207.27954065146287</v>
      </c>
      <c r="K31" s="183">
        <v>214.37632475873443</v>
      </c>
      <c r="L31" s="183">
        <v>223.14421885873981</v>
      </c>
      <c r="M31" s="183">
        <v>172.18782652353298</v>
      </c>
      <c r="N31" s="183">
        <v>243.43357213948116</v>
      </c>
      <c r="O31" s="183">
        <v>259.62314154667251</v>
      </c>
      <c r="P31" s="183">
        <v>256.58619820362401</v>
      </c>
      <c r="Q31" s="183">
        <v>268.05263675761057</v>
      </c>
      <c r="R31" s="183">
        <v>265.33566844152733</v>
      </c>
      <c r="S31" s="183">
        <v>258.53814601221529</v>
      </c>
      <c r="T31" s="183">
        <v>268.12337642198145</v>
      </c>
      <c r="U31" s="183">
        <v>270.41515449016833</v>
      </c>
      <c r="V31" s="183">
        <v>273.93947325263161</v>
      </c>
      <c r="W31" s="183">
        <v>217.01821536441776</v>
      </c>
      <c r="DA31" s="192" t="s">
        <v>930</v>
      </c>
    </row>
    <row r="32" spans="1:105" ht="12" customHeight="1" x14ac:dyDescent="0.25">
      <c r="A32" s="60" t="s">
        <v>166</v>
      </c>
      <c r="B32" s="41"/>
      <c r="C32" s="41">
        <v>18.623063882741292</v>
      </c>
      <c r="D32" s="41">
        <v>20.352786090306466</v>
      </c>
      <c r="E32" s="41">
        <v>23.315785964728576</v>
      </c>
      <c r="F32" s="41">
        <v>26.430979405109497</v>
      </c>
      <c r="G32" s="41">
        <v>27.963496125384211</v>
      </c>
      <c r="H32" s="41">
        <v>34.465630881454786</v>
      </c>
      <c r="I32" s="41">
        <v>32.876166513097417</v>
      </c>
      <c r="J32" s="41">
        <v>28.504806167519291</v>
      </c>
      <c r="K32" s="41">
        <v>22.076369629941269</v>
      </c>
      <c r="L32" s="41">
        <v>27.176963965991149</v>
      </c>
      <c r="M32" s="41">
        <v>23.323364258506274</v>
      </c>
      <c r="N32" s="41">
        <v>27.294298240953935</v>
      </c>
      <c r="O32" s="41">
        <v>29.056119465398979</v>
      </c>
      <c r="P32" s="41">
        <v>32.18583365264891</v>
      </c>
      <c r="Q32" s="41">
        <v>35.254105744939466</v>
      </c>
      <c r="R32" s="41">
        <v>37.641800050810787</v>
      </c>
      <c r="S32" s="41">
        <v>38.117061102540902</v>
      </c>
      <c r="T32" s="41">
        <v>40.375769772820092</v>
      </c>
      <c r="U32" s="41">
        <v>42.471971988272685</v>
      </c>
      <c r="V32" s="41">
        <v>42.753715573964712</v>
      </c>
      <c r="W32" s="41">
        <v>47.772317495179891</v>
      </c>
      <c r="DA32" s="92" t="s">
        <v>931</v>
      </c>
    </row>
    <row r="33" spans="1:105" ht="12" customHeight="1" x14ac:dyDescent="0.25">
      <c r="A33" s="62" t="s">
        <v>164</v>
      </c>
      <c r="B33" s="42"/>
      <c r="C33" s="42">
        <v>6658.296284513006</v>
      </c>
      <c r="D33" s="42">
        <v>6605.6698040877382</v>
      </c>
      <c r="E33" s="42">
        <v>6953.1064633805072</v>
      </c>
      <c r="F33" s="42">
        <v>7280.8198163312845</v>
      </c>
      <c r="G33" s="42">
        <v>7668.8276831297917</v>
      </c>
      <c r="H33" s="42">
        <v>9685.4333830585929</v>
      </c>
      <c r="I33" s="42">
        <v>9590.6763922259852</v>
      </c>
      <c r="J33" s="42">
        <v>10160.357268695174</v>
      </c>
      <c r="K33" s="42">
        <v>10298.548967542163</v>
      </c>
      <c r="L33" s="42">
        <v>11385.038839010769</v>
      </c>
      <c r="M33" s="42">
        <v>12010.918664329998</v>
      </c>
      <c r="N33" s="42">
        <v>13049.520265721985</v>
      </c>
      <c r="O33" s="42">
        <v>15149.357884513236</v>
      </c>
      <c r="P33" s="42">
        <v>13920.345518706294</v>
      </c>
      <c r="Q33" s="42">
        <v>16703.48648688403</v>
      </c>
      <c r="R33" s="42">
        <v>16507.403040078767</v>
      </c>
      <c r="S33" s="42">
        <v>15831.033169990325</v>
      </c>
      <c r="T33" s="42">
        <v>19007.538846562609</v>
      </c>
      <c r="U33" s="42">
        <v>17175.293535349934</v>
      </c>
      <c r="V33" s="42">
        <v>19726.6647834623</v>
      </c>
      <c r="W33" s="42">
        <v>19336.410128594056</v>
      </c>
      <c r="DA33" s="93" t="s">
        <v>932</v>
      </c>
    </row>
    <row r="34" spans="1:105" s="2" customFormat="1" ht="12" customHeight="1" x14ac:dyDescent="0.25">
      <c r="DA34" s="7"/>
    </row>
    <row r="35" spans="1:105" ht="12.95" customHeight="1" x14ac:dyDescent="0.25">
      <c r="A35" s="179" t="s">
        <v>105</v>
      </c>
      <c r="B35" s="180"/>
      <c r="C35" s="180"/>
      <c r="D35" s="180"/>
      <c r="E35" s="180"/>
      <c r="F35" s="180"/>
      <c r="G35" s="180"/>
      <c r="H35" s="180"/>
      <c r="I35" s="180"/>
      <c r="J35" s="180"/>
      <c r="K35" s="180"/>
      <c r="L35" s="180"/>
      <c r="M35" s="180"/>
      <c r="N35" s="180"/>
      <c r="O35" s="180"/>
      <c r="P35" s="180"/>
      <c r="Q35" s="180"/>
      <c r="R35" s="180"/>
      <c r="S35" s="180"/>
      <c r="T35" s="180"/>
      <c r="U35" s="180"/>
      <c r="V35" s="180"/>
      <c r="W35" s="180"/>
      <c r="DA35" s="189"/>
    </row>
    <row r="36" spans="1:105" ht="12" customHeight="1" x14ac:dyDescent="0.25">
      <c r="A36" s="132" t="s">
        <v>165</v>
      </c>
      <c r="B36" s="183"/>
      <c r="C36" s="183">
        <v>75.322100314540876</v>
      </c>
      <c r="D36" s="183">
        <v>77.452630685702843</v>
      </c>
      <c r="E36" s="183">
        <v>79.643424374582992</v>
      </c>
      <c r="F36" s="183">
        <v>81.896185964937104</v>
      </c>
      <c r="G36" s="183">
        <v>84.212668255685912</v>
      </c>
      <c r="H36" s="183">
        <v>86.594673624709003</v>
      </c>
      <c r="I36" s="183">
        <v>89.044055431215384</v>
      </c>
      <c r="J36" s="183">
        <v>91.562719457781895</v>
      </c>
      <c r="K36" s="183">
        <v>94.152625393176095</v>
      </c>
      <c r="L36" s="183">
        <v>96.81578835712844</v>
      </c>
      <c r="M36" s="183">
        <v>99.554280468228626</v>
      </c>
      <c r="N36" s="183">
        <v>102.37023245617138</v>
      </c>
      <c r="O36" s="183">
        <v>105.26583531960705</v>
      </c>
      <c r="P36" s="183">
        <v>108.2433420308862</v>
      </c>
      <c r="Q36" s="183">
        <v>111.30506928901923</v>
      </c>
      <c r="R36" s="183">
        <v>114.45339932222714</v>
      </c>
      <c r="S36" s="183">
        <v>117.69078174146989</v>
      </c>
      <c r="T36" s="183">
        <v>121.01973544641078</v>
      </c>
      <c r="U36" s="183">
        <v>128.20132154023531</v>
      </c>
      <c r="V36" s="183">
        <v>111.1565249372652</v>
      </c>
      <c r="W36" s="183">
        <v>110.63151264426324</v>
      </c>
      <c r="DA36" s="192" t="s">
        <v>933</v>
      </c>
    </row>
    <row r="37" spans="1:105" ht="12" customHeight="1" x14ac:dyDescent="0.25">
      <c r="A37" s="132" t="s">
        <v>163</v>
      </c>
      <c r="B37" s="183"/>
      <c r="C37" s="183">
        <v>939.95815189996028</v>
      </c>
      <c r="D37" s="183">
        <v>980.41853917344724</v>
      </c>
      <c r="E37" s="183">
        <v>1022.6205390229952</v>
      </c>
      <c r="F37" s="183">
        <v>1066.6391189555779</v>
      </c>
      <c r="G37" s="183">
        <v>1112.5524734456285</v>
      </c>
      <c r="H37" s="183">
        <v>1160.4421628394557</v>
      </c>
      <c r="I37" s="183">
        <v>1210.3932582388225</v>
      </c>
      <c r="J37" s="183">
        <v>1145.8581723195257</v>
      </c>
      <c r="K37" s="183">
        <v>1189.1136092192683</v>
      </c>
      <c r="L37" s="183">
        <v>1201.6779772332357</v>
      </c>
      <c r="M37" s="183">
        <v>1238.1277812699518</v>
      </c>
      <c r="N37" s="183">
        <v>1308.591053540029</v>
      </c>
      <c r="O37" s="183">
        <v>1313.0952737112766</v>
      </c>
      <c r="P37" s="183">
        <v>1345.9482553593007</v>
      </c>
      <c r="Q37" s="183">
        <v>1292.1895713339163</v>
      </c>
      <c r="R37" s="183">
        <v>1361.7303538780561</v>
      </c>
      <c r="S37" s="183">
        <v>1504.395256387028</v>
      </c>
      <c r="T37" s="183">
        <v>1501.4146308864729</v>
      </c>
      <c r="U37" s="183">
        <v>1692.4886363612495</v>
      </c>
      <c r="V37" s="183">
        <v>1754.3427740155748</v>
      </c>
      <c r="W37" s="183">
        <v>2065.9126112240247</v>
      </c>
      <c r="DA37" s="192" t="s">
        <v>934</v>
      </c>
    </row>
    <row r="38" spans="1:105" ht="12" customHeight="1" x14ac:dyDescent="0.25">
      <c r="A38" s="132" t="s">
        <v>167</v>
      </c>
      <c r="B38" s="183"/>
      <c r="C38" s="183">
        <v>68.899588726745321</v>
      </c>
      <c r="D38" s="183">
        <v>70.689486501210979</v>
      </c>
      <c r="E38" s="183">
        <v>72.525882870258158</v>
      </c>
      <c r="F38" s="183">
        <v>74.409985790748465</v>
      </c>
      <c r="G38" s="183">
        <v>76.343034600271778</v>
      </c>
      <c r="H38" s="183">
        <v>78.326300832366769</v>
      </c>
      <c r="I38" s="183">
        <v>79.712474898407436</v>
      </c>
      <c r="J38" s="183">
        <v>78.862981946182003</v>
      </c>
      <c r="K38" s="183">
        <v>80.722417633851364</v>
      </c>
      <c r="L38" s="183">
        <v>89.133058538733508</v>
      </c>
      <c r="M38" s="183">
        <v>88.019365626513263</v>
      </c>
      <c r="N38" s="183">
        <v>98.463923535657386</v>
      </c>
      <c r="O38" s="183">
        <v>99.729147806889841</v>
      </c>
      <c r="P38" s="183">
        <v>95.194656996483786</v>
      </c>
      <c r="Q38" s="183">
        <v>90.34695991918511</v>
      </c>
      <c r="R38" s="183">
        <v>110.85305185058212</v>
      </c>
      <c r="S38" s="183">
        <v>103.09214718741782</v>
      </c>
      <c r="T38" s="183">
        <v>119.07500833142683</v>
      </c>
      <c r="U38" s="183">
        <v>116.85579359235282</v>
      </c>
      <c r="V38" s="183">
        <v>123.88890203791379</v>
      </c>
      <c r="W38" s="183">
        <v>121.4238670200067</v>
      </c>
      <c r="DA38" s="192" t="s">
        <v>935</v>
      </c>
    </row>
    <row r="39" spans="1:105" ht="12" customHeight="1" x14ac:dyDescent="0.25">
      <c r="A39" s="132" t="s">
        <v>180</v>
      </c>
      <c r="B39" s="183"/>
      <c r="C39" s="183">
        <v>156.03478992411215</v>
      </c>
      <c r="D39" s="183">
        <v>159.32153563574138</v>
      </c>
      <c r="E39" s="183">
        <v>162.67751396772496</v>
      </c>
      <c r="F39" s="183">
        <v>166.1041832487997</v>
      </c>
      <c r="G39" s="183">
        <v>169.60303252620906</v>
      </c>
      <c r="H39" s="183">
        <v>173.17558221276249</v>
      </c>
      <c r="I39" s="183">
        <v>176.82338474752737</v>
      </c>
      <c r="J39" s="183">
        <v>180.54802527043466</v>
      </c>
      <c r="K39" s="183">
        <v>184.35112231109656</v>
      </c>
      <c r="L39" s="183">
        <v>188.23432849213259</v>
      </c>
      <c r="M39" s="183">
        <v>184.22355131457539</v>
      </c>
      <c r="N39" s="183">
        <v>201.6520516041503</v>
      </c>
      <c r="O39" s="183">
        <v>207.00031714401075</v>
      </c>
      <c r="P39" s="183">
        <v>196.3067275985818</v>
      </c>
      <c r="Q39" s="183">
        <v>193.16928245451982</v>
      </c>
      <c r="R39" s="183">
        <v>190.00068538288087</v>
      </c>
      <c r="S39" s="183">
        <v>193.1311980488772</v>
      </c>
      <c r="T39" s="183">
        <v>207.27954065146287</v>
      </c>
      <c r="U39" s="183">
        <v>214.37632475873443</v>
      </c>
      <c r="V39" s="183">
        <v>223.14421885873981</v>
      </c>
      <c r="W39" s="183">
        <v>172.1878265235332</v>
      </c>
      <c r="DA39" s="192" t="s">
        <v>936</v>
      </c>
    </row>
    <row r="40" spans="1:105" ht="12" customHeight="1" x14ac:dyDescent="0.25">
      <c r="A40" s="60" t="s">
        <v>166</v>
      </c>
      <c r="B40" s="41"/>
      <c r="C40" s="41">
        <v>4.7483809977242117</v>
      </c>
      <c r="D40" s="41">
        <v>5.28272332046663</v>
      </c>
      <c r="E40" s="41">
        <v>5.8771959735280745</v>
      </c>
      <c r="F40" s="41">
        <v>6.5385655117375165</v>
      </c>
      <c r="G40" s="41">
        <v>7.2743599403268888</v>
      </c>
      <c r="H40" s="41">
        <v>8.09295440206904</v>
      </c>
      <c r="I40" s="41">
        <v>9.0036665069154651</v>
      </c>
      <c r="J40" s="41">
        <v>10.016862389219114</v>
      </c>
      <c r="K40" s="41">
        <v>11.14407469973338</v>
      </c>
      <c r="L40" s="41">
        <v>12.398133875423866</v>
      </c>
      <c r="M40" s="41">
        <v>13.793314181267192</v>
      </c>
      <c r="N40" s="41">
        <v>15.345496186347759</v>
      </c>
      <c r="O40" s="41">
        <v>17.072347523630469</v>
      </c>
      <c r="P40" s="41">
        <v>18.993523990896847</v>
      </c>
      <c r="Q40" s="41">
        <v>21.130893281866463</v>
      </c>
      <c r="R40" s="41">
        <v>18.623063882741292</v>
      </c>
      <c r="S40" s="41">
        <v>20.352786090306495</v>
      </c>
      <c r="T40" s="41">
        <v>23.315785964728548</v>
      </c>
      <c r="U40" s="41">
        <v>26.430979405109497</v>
      </c>
      <c r="V40" s="41">
        <v>27.963496125384211</v>
      </c>
      <c r="W40" s="41">
        <v>34.465630881454842</v>
      </c>
      <c r="DA40" s="92" t="s">
        <v>937</v>
      </c>
    </row>
    <row r="41" spans="1:105" ht="12" customHeight="1" x14ac:dyDescent="0.25">
      <c r="A41" s="62" t="s">
        <v>164</v>
      </c>
      <c r="B41" s="42"/>
      <c r="C41" s="42">
        <v>4355.4481572377554</v>
      </c>
      <c r="D41" s="42">
        <v>4355.448157237759</v>
      </c>
      <c r="E41" s="42">
        <v>4355.4481572377554</v>
      </c>
      <c r="F41" s="42">
        <v>4355.4481572377554</v>
      </c>
      <c r="G41" s="42">
        <v>4355.4481572377554</v>
      </c>
      <c r="H41" s="42">
        <v>6658.2962845130096</v>
      </c>
      <c r="I41" s="42">
        <v>6605.6698040877382</v>
      </c>
      <c r="J41" s="42">
        <v>6953.1064633805072</v>
      </c>
      <c r="K41" s="42">
        <v>7280.8198163312845</v>
      </c>
      <c r="L41" s="42">
        <v>7668.8276831297917</v>
      </c>
      <c r="M41" s="42">
        <v>9685.4333830585965</v>
      </c>
      <c r="N41" s="42">
        <v>9590.6763922259852</v>
      </c>
      <c r="O41" s="42">
        <v>10160.357268695181</v>
      </c>
      <c r="P41" s="42">
        <v>10298.548967542163</v>
      </c>
      <c r="Q41" s="42">
        <v>11385.038839010769</v>
      </c>
      <c r="R41" s="42">
        <v>12010.918664329991</v>
      </c>
      <c r="S41" s="42">
        <v>13049.520265721992</v>
      </c>
      <c r="T41" s="42">
        <v>15149.357884513229</v>
      </c>
      <c r="U41" s="42">
        <v>13920.345518706294</v>
      </c>
      <c r="V41" s="42">
        <v>16703.486486884023</v>
      </c>
      <c r="W41" s="42">
        <v>16507.40304007876</v>
      </c>
      <c r="DA41" s="93" t="s">
        <v>938</v>
      </c>
    </row>
    <row r="42" spans="1:105" s="2" customFormat="1" ht="12" customHeight="1" x14ac:dyDescent="0.25">
      <c r="DA42" s="7"/>
    </row>
    <row r="43" spans="1:105" ht="12.95" customHeight="1" x14ac:dyDescent="0.25">
      <c r="A43" s="179" t="s">
        <v>104</v>
      </c>
      <c r="B43" s="184"/>
      <c r="C43" s="184"/>
      <c r="D43" s="184"/>
      <c r="E43" s="184"/>
      <c r="F43" s="184"/>
      <c r="G43" s="184"/>
      <c r="H43" s="184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DA43" s="193"/>
    </row>
    <row r="44" spans="1:105" ht="12" customHeight="1" x14ac:dyDescent="0.25">
      <c r="A44" s="132" t="s">
        <v>7</v>
      </c>
      <c r="B44" s="185">
        <v>8759.9999999999964</v>
      </c>
      <c r="C44" s="185">
        <v>8760</v>
      </c>
      <c r="D44" s="185">
        <v>8760</v>
      </c>
      <c r="E44" s="185">
        <v>8759.9999999999982</v>
      </c>
      <c r="F44" s="185">
        <v>8759.9999999999982</v>
      </c>
      <c r="G44" s="185">
        <v>8760</v>
      </c>
      <c r="H44" s="185">
        <v>8760</v>
      </c>
      <c r="I44" s="185">
        <v>8759.9999999999982</v>
      </c>
      <c r="J44" s="185">
        <v>8759.9999999999982</v>
      </c>
      <c r="K44" s="185">
        <v>8760</v>
      </c>
      <c r="L44" s="185">
        <v>8759.9999999999982</v>
      </c>
      <c r="M44" s="185">
        <v>8760</v>
      </c>
      <c r="N44" s="185">
        <v>8759.9999999999964</v>
      </c>
      <c r="O44" s="185">
        <v>8759.9999999999964</v>
      </c>
      <c r="P44" s="185">
        <v>8759.9999999999927</v>
      </c>
      <c r="Q44" s="185">
        <v>8759.9999999999964</v>
      </c>
      <c r="R44" s="185">
        <v>8759.9999999999982</v>
      </c>
      <c r="S44" s="185">
        <v>8759.9999999999982</v>
      </c>
      <c r="T44" s="185">
        <v>8759.9999999999982</v>
      </c>
      <c r="U44" s="185">
        <v>8759.9999999999982</v>
      </c>
      <c r="V44" s="185">
        <v>8759.9999999999982</v>
      </c>
      <c r="W44" s="185">
        <v>8760.0000000000055</v>
      </c>
      <c r="DA44" s="194" t="s">
        <v>939</v>
      </c>
    </row>
    <row r="45" spans="1:105" ht="12" customHeight="1" x14ac:dyDescent="0.25">
      <c r="A45" s="132" t="s">
        <v>6</v>
      </c>
      <c r="B45" s="185">
        <v>3828.0252487148114</v>
      </c>
      <c r="C45" s="185">
        <v>3827.8209860167958</v>
      </c>
      <c r="D45" s="185">
        <v>3826.518954762591</v>
      </c>
      <c r="E45" s="185">
        <v>3818.9713601064013</v>
      </c>
      <c r="F45" s="185">
        <v>3814.9704667709034</v>
      </c>
      <c r="G45" s="185">
        <v>3809.9316318206493</v>
      </c>
      <c r="H45" s="185">
        <v>3809.0576459369263</v>
      </c>
      <c r="I45" s="185">
        <v>3803.5089171547011</v>
      </c>
      <c r="J45" s="185">
        <v>3796.7818104357257</v>
      </c>
      <c r="K45" s="185">
        <v>3788.724916389398</v>
      </c>
      <c r="L45" s="185">
        <v>3784.6965077227023</v>
      </c>
      <c r="M45" s="185">
        <v>3775.8092378790234</v>
      </c>
      <c r="N45" s="185">
        <v>3757.0330880685096</v>
      </c>
      <c r="O45" s="185">
        <v>3733.3421917605201</v>
      </c>
      <c r="P45" s="185">
        <v>3704.3188964627702</v>
      </c>
      <c r="Q45" s="185">
        <v>3675.1140864158374</v>
      </c>
      <c r="R45" s="185">
        <v>3631.605257060929</v>
      </c>
      <c r="S45" s="185">
        <v>3667.0517233540445</v>
      </c>
      <c r="T45" s="185">
        <v>3646.8110134825943</v>
      </c>
      <c r="U45" s="185">
        <v>3608.9076224344794</v>
      </c>
      <c r="V45" s="185">
        <v>3599.5707328028884</v>
      </c>
      <c r="W45" s="185">
        <v>3612.2312463517428</v>
      </c>
      <c r="DA45" s="194" t="s">
        <v>940</v>
      </c>
    </row>
    <row r="46" spans="1:105" ht="12" customHeight="1" x14ac:dyDescent="0.25">
      <c r="A46" s="132" t="s">
        <v>5</v>
      </c>
      <c r="B46" s="185">
        <v>2383.115566181531</v>
      </c>
      <c r="C46" s="185">
        <v>2399.3172010360108</v>
      </c>
      <c r="D46" s="185">
        <v>2410.4325659670349</v>
      </c>
      <c r="E46" s="185">
        <v>2418.5456081101879</v>
      </c>
      <c r="F46" s="185">
        <v>2431.4174945659324</v>
      </c>
      <c r="G46" s="185">
        <v>2441.4377378672521</v>
      </c>
      <c r="H46" s="185">
        <v>2458.3519851083811</v>
      </c>
      <c r="I46" s="185">
        <v>2470.4634385949607</v>
      </c>
      <c r="J46" s="185">
        <v>2480.4804570722386</v>
      </c>
      <c r="K46" s="185">
        <v>2485.5784717977335</v>
      </c>
      <c r="L46" s="185">
        <v>2492.9002610782254</v>
      </c>
      <c r="M46" s="185">
        <v>2503.7259563623261</v>
      </c>
      <c r="N46" s="185">
        <v>2511.6712247382061</v>
      </c>
      <c r="O46" s="185">
        <v>2519.1727290835624</v>
      </c>
      <c r="P46" s="185">
        <v>2528.9404772788203</v>
      </c>
      <c r="Q46" s="185">
        <v>2538.6072647421884</v>
      </c>
      <c r="R46" s="185">
        <v>2515.3138079984801</v>
      </c>
      <c r="S46" s="185">
        <v>2542.013947347371</v>
      </c>
      <c r="T46" s="185">
        <v>2530.3307555708611</v>
      </c>
      <c r="U46" s="185">
        <v>2503.0721270826925</v>
      </c>
      <c r="V46" s="185">
        <v>2443.3715439356288</v>
      </c>
      <c r="W46" s="185">
        <v>2519.7208864796717</v>
      </c>
      <c r="DA46" s="194" t="s">
        <v>941</v>
      </c>
    </row>
    <row r="47" spans="1:105" ht="12" customHeight="1" x14ac:dyDescent="0.25">
      <c r="A47" s="132" t="s">
        <v>179</v>
      </c>
      <c r="B47" s="185">
        <v>8760</v>
      </c>
      <c r="C47" s="185">
        <v>8759.9999999999982</v>
      </c>
      <c r="D47" s="185">
        <v>8759.9999999999982</v>
      </c>
      <c r="E47" s="185">
        <v>8760.0000000000018</v>
      </c>
      <c r="F47" s="185">
        <v>8760</v>
      </c>
      <c r="G47" s="185">
        <v>8760</v>
      </c>
      <c r="H47" s="185">
        <v>8760.0000000000036</v>
      </c>
      <c r="I47" s="185">
        <v>8760.0000000000018</v>
      </c>
      <c r="J47" s="185">
        <v>8760</v>
      </c>
      <c r="K47" s="185">
        <v>8760.0000000000018</v>
      </c>
      <c r="L47" s="185">
        <v>8759.9999999999964</v>
      </c>
      <c r="M47" s="185">
        <v>8759.9999999999982</v>
      </c>
      <c r="N47" s="185">
        <v>8760</v>
      </c>
      <c r="O47" s="185">
        <v>8759.9999999999982</v>
      </c>
      <c r="P47" s="185">
        <v>8760</v>
      </c>
      <c r="Q47" s="185">
        <v>8759.9999999999982</v>
      </c>
      <c r="R47" s="185">
        <v>8759.9999999999964</v>
      </c>
      <c r="S47" s="185">
        <v>8759.9999999999982</v>
      </c>
      <c r="T47" s="185">
        <v>8760</v>
      </c>
      <c r="U47" s="185">
        <v>8760</v>
      </c>
      <c r="V47" s="185">
        <v>8760</v>
      </c>
      <c r="W47" s="185">
        <v>8760</v>
      </c>
      <c r="DA47" s="194" t="s">
        <v>942</v>
      </c>
    </row>
    <row r="48" spans="1:105" ht="12" customHeight="1" x14ac:dyDescent="0.25">
      <c r="A48" s="60" t="s">
        <v>4</v>
      </c>
      <c r="B48" s="44">
        <v>675.29244457327252</v>
      </c>
      <c r="C48" s="44">
        <v>678.5182369553803</v>
      </c>
      <c r="D48" s="44">
        <v>681.4766078929066</v>
      </c>
      <c r="E48" s="44">
        <v>684.20943446179808</v>
      </c>
      <c r="F48" s="44">
        <v>686.74940604505696</v>
      </c>
      <c r="G48" s="44">
        <v>689.12253759644818</v>
      </c>
      <c r="H48" s="44">
        <v>691.34987686618081</v>
      </c>
      <c r="I48" s="44">
        <v>693.4486975057016</v>
      </c>
      <c r="J48" s="44">
        <v>695.43335353106136</v>
      </c>
      <c r="K48" s="44">
        <v>697.31590444218386</v>
      </c>
      <c r="L48" s="44">
        <v>699.10658120180676</v>
      </c>
      <c r="M48" s="44">
        <v>700.24449042625179</v>
      </c>
      <c r="N48" s="44">
        <v>701.33117890934977</v>
      </c>
      <c r="O48" s="44">
        <v>702.37112941457713</v>
      </c>
      <c r="P48" s="44">
        <v>703.36825801905184</v>
      </c>
      <c r="Q48" s="44">
        <v>704.326005996802</v>
      </c>
      <c r="R48" s="44">
        <v>698.51397553365109</v>
      </c>
      <c r="S48" s="44">
        <v>706.93759244745718</v>
      </c>
      <c r="T48" s="44">
        <v>706.4560283835574</v>
      </c>
      <c r="U48" s="44">
        <v>702.46859884141679</v>
      </c>
      <c r="V48" s="44">
        <v>685.71407365631489</v>
      </c>
      <c r="W48" s="44">
        <v>707.14094949384264</v>
      </c>
      <c r="DA48" s="95" t="s">
        <v>943</v>
      </c>
    </row>
    <row r="49" spans="1:105" ht="12" customHeight="1" x14ac:dyDescent="0.25">
      <c r="A49" s="62" t="s">
        <v>3</v>
      </c>
      <c r="B49" s="186">
        <v>1672.6028834246777</v>
      </c>
      <c r="C49" s="186">
        <v>1691.1624601177959</v>
      </c>
      <c r="D49" s="186">
        <v>1722.4341832202961</v>
      </c>
      <c r="E49" s="186">
        <v>1751.7134610126716</v>
      </c>
      <c r="F49" s="186">
        <v>1781.0653366960148</v>
      </c>
      <c r="G49" s="186">
        <v>1808.7524366535051</v>
      </c>
      <c r="H49" s="186">
        <v>1832.5569006761089</v>
      </c>
      <c r="I49" s="186">
        <v>1859.200119858265</v>
      </c>
      <c r="J49" s="186">
        <v>1875.9943740374667</v>
      </c>
      <c r="K49" s="186">
        <v>1898.2535302033589</v>
      </c>
      <c r="L49" s="186">
        <v>1921.3161807532242</v>
      </c>
      <c r="M49" s="186">
        <v>1943.6398295823667</v>
      </c>
      <c r="N49" s="186">
        <v>1960.4690872878386</v>
      </c>
      <c r="O49" s="186">
        <v>1977.9861981390827</v>
      </c>
      <c r="P49" s="186">
        <v>1997.8523112216551</v>
      </c>
      <c r="Q49" s="186">
        <v>2018.5609394840967</v>
      </c>
      <c r="R49" s="186">
        <v>2016.8765453200733</v>
      </c>
      <c r="S49" s="186">
        <v>2055.6948188525735</v>
      </c>
      <c r="T49" s="186">
        <v>2068.3291853901669</v>
      </c>
      <c r="U49" s="186">
        <v>2072.2773793779002</v>
      </c>
      <c r="V49" s="186">
        <v>2042.621941169928</v>
      </c>
      <c r="W49" s="186">
        <v>2088.8174608816362</v>
      </c>
      <c r="DA49" s="195" t="s">
        <v>944</v>
      </c>
    </row>
    <row r="50" spans="1:105" s="2" customFormat="1" ht="12" customHeight="1" x14ac:dyDescent="0.25">
      <c r="DA50" s="7"/>
    </row>
    <row r="51" spans="1:105" ht="12.95" customHeight="1" x14ac:dyDescent="0.25">
      <c r="A51" s="179" t="s">
        <v>103</v>
      </c>
      <c r="B51" s="180"/>
      <c r="C51" s="180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0"/>
      <c r="P51" s="180"/>
      <c r="Q51" s="180"/>
      <c r="R51" s="180"/>
      <c r="S51" s="180"/>
      <c r="T51" s="180"/>
      <c r="U51" s="180"/>
      <c r="V51" s="180"/>
      <c r="W51" s="180"/>
      <c r="DA51" s="189"/>
    </row>
    <row r="52" spans="1:105" ht="12" customHeight="1" x14ac:dyDescent="0.25">
      <c r="A52" s="132" t="s">
        <v>101</v>
      </c>
      <c r="B52" s="181">
        <v>0.65330486079201033</v>
      </c>
      <c r="C52" s="181">
        <v>0.64847966060143991</v>
      </c>
      <c r="D52" s="181">
        <v>0.64401624011862235</v>
      </c>
      <c r="E52" s="181">
        <v>0.63934071141788806</v>
      </c>
      <c r="F52" s="181">
        <v>0.63381626215216669</v>
      </c>
      <c r="G52" s="181">
        <v>0.62832072035509645</v>
      </c>
      <c r="H52" s="181">
        <v>0.62124923615824923</v>
      </c>
      <c r="I52" s="181">
        <v>0.61404431180721386</v>
      </c>
      <c r="J52" s="181">
        <v>0.60743535116106373</v>
      </c>
      <c r="K52" s="181">
        <v>0.60147167248073918</v>
      </c>
      <c r="L52" s="181">
        <v>0.5939077661297778</v>
      </c>
      <c r="M52" s="181">
        <v>0.58718676231296363</v>
      </c>
      <c r="N52" s="181">
        <v>0.57932513693987631</v>
      </c>
      <c r="O52" s="181">
        <v>0.57089397417842569</v>
      </c>
      <c r="P52" s="181">
        <v>0.56183855976727315</v>
      </c>
      <c r="Q52" s="181">
        <v>0.55210700852053551</v>
      </c>
      <c r="R52" s="181">
        <v>0.54240782790723774</v>
      </c>
      <c r="S52" s="181">
        <v>0.53279279492652953</v>
      </c>
      <c r="T52" s="181">
        <v>0.5230976788767705</v>
      </c>
      <c r="U52" s="181">
        <v>0.51633428790779334</v>
      </c>
      <c r="V52" s="181">
        <v>0.51072462767121074</v>
      </c>
      <c r="W52" s="181">
        <v>0.50555033080452838</v>
      </c>
      <c r="DA52" s="190" t="s">
        <v>945</v>
      </c>
    </row>
    <row r="53" spans="1:105" ht="12" customHeight="1" x14ac:dyDescent="0.25">
      <c r="A53" s="132" t="s">
        <v>100</v>
      </c>
      <c r="B53" s="181">
        <v>177.56793948430752</v>
      </c>
      <c r="C53" s="181">
        <v>175.84219620681378</v>
      </c>
      <c r="D53" s="181">
        <v>173.7888590981249</v>
      </c>
      <c r="E53" s="181">
        <v>171.41798788792144</v>
      </c>
      <c r="F53" s="181">
        <v>168.66115940090046</v>
      </c>
      <c r="G53" s="181">
        <v>165.59976005425466</v>
      </c>
      <c r="H53" s="181">
        <v>162.21495903857868</v>
      </c>
      <c r="I53" s="181">
        <v>158.4820725911743</v>
      </c>
      <c r="J53" s="181">
        <v>156.18602501397416</v>
      </c>
      <c r="K53" s="181">
        <v>153.80826361814493</v>
      </c>
      <c r="L53" s="181">
        <v>151.26219051507709</v>
      </c>
      <c r="M53" s="181">
        <v>148.48586445425971</v>
      </c>
      <c r="N53" s="181">
        <v>144.82252594167181</v>
      </c>
      <c r="O53" s="181">
        <v>140.78641616395657</v>
      </c>
      <c r="P53" s="181">
        <v>135.71179496011317</v>
      </c>
      <c r="Q53" s="181">
        <v>130.19062472291779</v>
      </c>
      <c r="R53" s="181">
        <v>124.69631383639899</v>
      </c>
      <c r="S53" s="181">
        <v>118.92559759833483</v>
      </c>
      <c r="T53" s="181">
        <v>113.44780747737495</v>
      </c>
      <c r="U53" s="181">
        <v>107.86636319525807</v>
      </c>
      <c r="V53" s="181">
        <v>102.45779015623894</v>
      </c>
      <c r="W53" s="181">
        <v>97.288201981823391</v>
      </c>
      <c r="DA53" s="190" t="s">
        <v>946</v>
      </c>
    </row>
    <row r="54" spans="1:105" ht="12" customHeight="1" x14ac:dyDescent="0.25">
      <c r="A54" s="132" t="s">
        <v>140</v>
      </c>
      <c r="B54" s="181">
        <v>37.86820121460844</v>
      </c>
      <c r="C54" s="181">
        <v>37.512628999983406</v>
      </c>
      <c r="D54" s="181">
        <v>36.992804834123483</v>
      </c>
      <c r="E54" s="181">
        <v>36.313613086881546</v>
      </c>
      <c r="F54" s="181">
        <v>35.454631115937254</v>
      </c>
      <c r="G54" s="181">
        <v>34.535427977371718</v>
      </c>
      <c r="H54" s="181">
        <v>33.526225958703556</v>
      </c>
      <c r="I54" s="181">
        <v>32.704808159592972</v>
      </c>
      <c r="J54" s="181">
        <v>31.963148196103234</v>
      </c>
      <c r="K54" s="181">
        <v>31.205342358059113</v>
      </c>
      <c r="L54" s="181">
        <v>30.344092896524614</v>
      </c>
      <c r="M54" s="181">
        <v>29.470230491468893</v>
      </c>
      <c r="N54" s="181">
        <v>28.398731609940629</v>
      </c>
      <c r="O54" s="181">
        <v>27.293103049265849</v>
      </c>
      <c r="P54" s="181">
        <v>26.099989045669499</v>
      </c>
      <c r="Q54" s="181">
        <v>24.950264365367211</v>
      </c>
      <c r="R54" s="181">
        <v>23.536525407934576</v>
      </c>
      <c r="S54" s="181">
        <v>22.280346241213802</v>
      </c>
      <c r="T54" s="181">
        <v>20.80249151086166</v>
      </c>
      <c r="U54" s="181">
        <v>19.406861025527824</v>
      </c>
      <c r="V54" s="181">
        <v>18.048113860664113</v>
      </c>
      <c r="W54" s="181">
        <v>16.769014961134534</v>
      </c>
      <c r="DA54" s="190" t="s">
        <v>947</v>
      </c>
    </row>
    <row r="55" spans="1:105" ht="12" customHeight="1" x14ac:dyDescent="0.25">
      <c r="A55" s="132" t="s">
        <v>181</v>
      </c>
      <c r="B55" s="181">
        <v>613.9332489993028</v>
      </c>
      <c r="C55" s="181">
        <v>608.53432693504647</v>
      </c>
      <c r="D55" s="181">
        <v>601.87325465981814</v>
      </c>
      <c r="E55" s="181">
        <v>594.69644179084855</v>
      </c>
      <c r="F55" s="181">
        <v>587.56402771849571</v>
      </c>
      <c r="G55" s="181">
        <v>580.17153382449237</v>
      </c>
      <c r="H55" s="181">
        <v>572.50001965093759</v>
      </c>
      <c r="I55" s="181">
        <v>564.10256273094797</v>
      </c>
      <c r="J55" s="181">
        <v>554.71644391885332</v>
      </c>
      <c r="K55" s="181">
        <v>544.20395203788348</v>
      </c>
      <c r="L55" s="181">
        <v>532.51756095114422</v>
      </c>
      <c r="M55" s="181">
        <v>525.38880383797982</v>
      </c>
      <c r="N55" s="181">
        <v>516.24410958930878</v>
      </c>
      <c r="O55" s="181">
        <v>506.28179645401036</v>
      </c>
      <c r="P55" s="181">
        <v>495.95770767544479</v>
      </c>
      <c r="Q55" s="181">
        <v>485.96719643770842</v>
      </c>
      <c r="R55" s="181">
        <v>476.34455980678638</v>
      </c>
      <c r="S55" s="181">
        <v>466.9990702567016</v>
      </c>
      <c r="T55" s="181">
        <v>457.40057627388285</v>
      </c>
      <c r="U55" s="181">
        <v>448.13970189525139</v>
      </c>
      <c r="V55" s="181">
        <v>439.17600284927755</v>
      </c>
      <c r="W55" s="181">
        <v>432.67663975086947</v>
      </c>
      <c r="DA55" s="190" t="s">
        <v>948</v>
      </c>
    </row>
    <row r="56" spans="1:105" ht="12" customHeight="1" x14ac:dyDescent="0.25">
      <c r="A56" s="60" t="s">
        <v>99</v>
      </c>
      <c r="B56" s="55">
        <v>42.489520507824956</v>
      </c>
      <c r="C56" s="55">
        <v>42.462929663135263</v>
      </c>
      <c r="D56" s="55">
        <v>42.407112252677038</v>
      </c>
      <c r="E56" s="55">
        <v>42.317568365519598</v>
      </c>
      <c r="F56" s="55">
        <v>42.196707772855468</v>
      </c>
      <c r="G56" s="55">
        <v>42.046360278778749</v>
      </c>
      <c r="H56" s="55">
        <v>41.84955409585195</v>
      </c>
      <c r="I56" s="55">
        <v>41.645284555099025</v>
      </c>
      <c r="J56" s="55">
        <v>41.451528234894333</v>
      </c>
      <c r="K56" s="55">
        <v>41.272060885006873</v>
      </c>
      <c r="L56" s="55">
        <v>41.027846707373108</v>
      </c>
      <c r="M56" s="55">
        <v>40.772052296158456</v>
      </c>
      <c r="N56" s="55">
        <v>40.427831475937602</v>
      </c>
      <c r="O56" s="55">
        <v>40.013469279967275</v>
      </c>
      <c r="P56" s="55">
        <v>39.511360051006513</v>
      </c>
      <c r="Q56" s="55">
        <v>38.918337118117044</v>
      </c>
      <c r="R56" s="55">
        <v>38.340234900642749</v>
      </c>
      <c r="S56" s="55">
        <v>37.759580183553709</v>
      </c>
      <c r="T56" s="55">
        <v>37.149462795086578</v>
      </c>
      <c r="U56" s="55">
        <v>36.51053491219313</v>
      </c>
      <c r="V56" s="55">
        <v>35.876435024962539</v>
      </c>
      <c r="W56" s="55">
        <v>35.17678999980668</v>
      </c>
      <c r="DA56" s="101" t="s">
        <v>949</v>
      </c>
    </row>
    <row r="57" spans="1:105" ht="12" customHeight="1" x14ac:dyDescent="0.25">
      <c r="A57" s="62" t="s">
        <v>98</v>
      </c>
      <c r="B57" s="63">
        <v>346.64933087672108</v>
      </c>
      <c r="C57" s="63">
        <v>339.27014104906726</v>
      </c>
      <c r="D57" s="63">
        <v>330.56154071571603</v>
      </c>
      <c r="E57" s="63">
        <v>320.20119360439401</v>
      </c>
      <c r="F57" s="63">
        <v>308.06678796581326</v>
      </c>
      <c r="G57" s="63">
        <v>295.15159084540227</v>
      </c>
      <c r="H57" s="63">
        <v>280.48825833742143</v>
      </c>
      <c r="I57" s="63">
        <v>266.54370189035876</v>
      </c>
      <c r="J57" s="63">
        <v>251.83435520923629</v>
      </c>
      <c r="K57" s="63">
        <v>237.01705222219519</v>
      </c>
      <c r="L57" s="63">
        <v>220.77412906087966</v>
      </c>
      <c r="M57" s="63">
        <v>204.19779571373249</v>
      </c>
      <c r="N57" s="63">
        <v>189.72737551525341</v>
      </c>
      <c r="O57" s="63">
        <v>176.93419684269625</v>
      </c>
      <c r="P57" s="63">
        <v>168.77453108820706</v>
      </c>
      <c r="Q57" s="63">
        <v>162.57433991443827</v>
      </c>
      <c r="R57" s="63">
        <v>158.26341566009083</v>
      </c>
      <c r="S57" s="63">
        <v>154.43410628601404</v>
      </c>
      <c r="T57" s="63">
        <v>150.79780319836092</v>
      </c>
      <c r="U57" s="63">
        <v>147.0606764126963</v>
      </c>
      <c r="V57" s="63">
        <v>143.08130877191701</v>
      </c>
      <c r="W57" s="63">
        <v>139.48050441388679</v>
      </c>
      <c r="DA57" s="105" t="s">
        <v>950</v>
      </c>
    </row>
    <row r="58" spans="1:105" s="2" customFormat="1" ht="12" customHeight="1" x14ac:dyDescent="0.25">
      <c r="DA58" s="7"/>
    </row>
    <row r="59" spans="1:105" ht="12.95" customHeight="1" x14ac:dyDescent="0.25">
      <c r="A59" s="179" t="s">
        <v>102</v>
      </c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  <c r="U59" s="180"/>
      <c r="V59" s="180"/>
      <c r="W59" s="180"/>
      <c r="DA59" s="189"/>
    </row>
    <row r="60" spans="1:105" ht="12" customHeight="1" x14ac:dyDescent="0.25">
      <c r="A60" s="132" t="s">
        <v>101</v>
      </c>
      <c r="B60" s="181"/>
      <c r="C60" s="181">
        <v>0.58595303325832171</v>
      </c>
      <c r="D60" s="181">
        <v>0.57863305105852392</v>
      </c>
      <c r="E60" s="181">
        <v>0.57234180651582089</v>
      </c>
      <c r="F60" s="181">
        <v>0.56627710349994842</v>
      </c>
      <c r="G60" s="181">
        <v>0.55990146304676336</v>
      </c>
      <c r="H60" s="181">
        <v>0.55362975281033078</v>
      </c>
      <c r="I60" s="181">
        <v>0.5469568628903736</v>
      </c>
      <c r="J60" s="181">
        <v>0.54082148023218712</v>
      </c>
      <c r="K60" s="181">
        <v>0.53479662597993471</v>
      </c>
      <c r="L60" s="181">
        <v>0.52739767474152455</v>
      </c>
      <c r="M60" s="181">
        <v>0.51909563174534357</v>
      </c>
      <c r="N60" s="181">
        <v>0.51019933691440411</v>
      </c>
      <c r="O60" s="181">
        <v>0.5004283485464659</v>
      </c>
      <c r="P60" s="181">
        <v>0.49001897250533749</v>
      </c>
      <c r="Q60" s="181">
        <v>0.48015043001561031</v>
      </c>
      <c r="R60" s="181">
        <v>0.47696994140794752</v>
      </c>
      <c r="S60" s="181">
        <v>0.47235713009522234</v>
      </c>
      <c r="T60" s="181">
        <v>0.46810101478347482</v>
      </c>
      <c r="U60" s="181">
        <v>0.46416614298317199</v>
      </c>
      <c r="V60" s="181">
        <v>0.46027967144530607</v>
      </c>
      <c r="W60" s="181">
        <v>0.45858808051547406</v>
      </c>
      <c r="DA60" s="190" t="s">
        <v>951</v>
      </c>
    </row>
    <row r="61" spans="1:105" ht="12" customHeight="1" x14ac:dyDescent="0.25">
      <c r="A61" s="132" t="s">
        <v>100</v>
      </c>
      <c r="B61" s="181"/>
      <c r="C61" s="181">
        <v>165.97281618416272</v>
      </c>
      <c r="D61" s="181">
        <v>163.61034770714568</v>
      </c>
      <c r="E61" s="181">
        <v>161.05008530510901</v>
      </c>
      <c r="F61" s="181">
        <v>158.32841263298982</v>
      </c>
      <c r="G61" s="181">
        <v>156.45533360723365</v>
      </c>
      <c r="H61" s="181">
        <v>153.99045871686357</v>
      </c>
      <c r="I61" s="181">
        <v>151.77526520269632</v>
      </c>
      <c r="J61" s="181">
        <v>149.33043685068969</v>
      </c>
      <c r="K61" s="181">
        <v>146.8468857012117</v>
      </c>
      <c r="L61" s="181">
        <v>143.74489212515644</v>
      </c>
      <c r="M61" s="181">
        <v>139.28693971865795</v>
      </c>
      <c r="N61" s="181">
        <v>132.97860197438064</v>
      </c>
      <c r="O61" s="181">
        <v>127.63711214657013</v>
      </c>
      <c r="P61" s="181">
        <v>120.50208748612671</v>
      </c>
      <c r="Q61" s="181">
        <v>112.29743104218821</v>
      </c>
      <c r="R61" s="181">
        <v>106.76671361302088</v>
      </c>
      <c r="S61" s="181">
        <v>101.9685275444385</v>
      </c>
      <c r="T61" s="181">
        <v>97.184127169808662</v>
      </c>
      <c r="U61" s="181">
        <v>92.409633126675331</v>
      </c>
      <c r="V61" s="181">
        <v>87.636607554940554</v>
      </c>
      <c r="W61" s="181">
        <v>85.904456298150507</v>
      </c>
      <c r="DA61" s="190" t="s">
        <v>952</v>
      </c>
    </row>
    <row r="62" spans="1:105" ht="12" customHeight="1" x14ac:dyDescent="0.25">
      <c r="A62" s="132" t="s">
        <v>140</v>
      </c>
      <c r="B62" s="181"/>
      <c r="C62" s="181">
        <v>35.851939781681445</v>
      </c>
      <c r="D62" s="181">
        <v>34.798075153956631</v>
      </c>
      <c r="E62" s="181">
        <v>33.83842668212273</v>
      </c>
      <c r="F62" s="181">
        <v>32.955739530550566</v>
      </c>
      <c r="G62" s="181">
        <v>32.380978679925541</v>
      </c>
      <c r="H62" s="181">
        <v>31.908997260492754</v>
      </c>
      <c r="I62" s="181">
        <v>30.979193728205036</v>
      </c>
      <c r="J62" s="181">
        <v>30.144075150534857</v>
      </c>
      <c r="K62" s="181">
        <v>28.934086505540964</v>
      </c>
      <c r="L62" s="181">
        <v>28.086332130672403</v>
      </c>
      <c r="M62" s="181">
        <v>27.016927844525835</v>
      </c>
      <c r="N62" s="181">
        <v>25.923159226829355</v>
      </c>
      <c r="O62" s="181">
        <v>24.58900541158204</v>
      </c>
      <c r="P62" s="181">
        <v>23.088014104683129</v>
      </c>
      <c r="Q62" s="181">
        <v>21.626209630811417</v>
      </c>
      <c r="R62" s="181">
        <v>19.971162477351331</v>
      </c>
      <c r="S62" s="181">
        <v>18.94570802490863</v>
      </c>
      <c r="T62" s="181">
        <v>17.317830559081628</v>
      </c>
      <c r="U62" s="181">
        <v>16.025702004230791</v>
      </c>
      <c r="V62" s="181">
        <v>14.934951954723706</v>
      </c>
      <c r="W62" s="181">
        <v>13.568078036966396</v>
      </c>
      <c r="DA62" s="190" t="s">
        <v>953</v>
      </c>
    </row>
    <row r="63" spans="1:105" ht="12" customHeight="1" x14ac:dyDescent="0.25">
      <c r="A63" s="132" t="s">
        <v>181</v>
      </c>
      <c r="B63" s="181"/>
      <c r="C63" s="181">
        <v>562.79182288786353</v>
      </c>
      <c r="D63" s="181">
        <v>553.75785517984582</v>
      </c>
      <c r="E63" s="181">
        <v>547.844400040501</v>
      </c>
      <c r="F63" s="181">
        <v>543.3245046324829</v>
      </c>
      <c r="G63" s="181">
        <v>538.55969483033266</v>
      </c>
      <c r="H63" s="181">
        <v>534.13543974119943</v>
      </c>
      <c r="I63" s="181">
        <v>527.01207016428941</v>
      </c>
      <c r="J63" s="181">
        <v>519.41680656811297</v>
      </c>
      <c r="K63" s="181">
        <v>508.77191739512051</v>
      </c>
      <c r="L63" s="181">
        <v>497.74289430346698</v>
      </c>
      <c r="M63" s="181">
        <v>482.17838189931672</v>
      </c>
      <c r="N63" s="181">
        <v>472.25410147547302</v>
      </c>
      <c r="O63" s="181">
        <v>461.13966305632766</v>
      </c>
      <c r="P63" s="181">
        <v>447.99601076096423</v>
      </c>
      <c r="Q63" s="181">
        <v>443.62612422827834</v>
      </c>
      <c r="R63" s="181">
        <v>436.93353455620672</v>
      </c>
      <c r="S63" s="181">
        <v>428.57655935911509</v>
      </c>
      <c r="T63" s="181">
        <v>420.55228969421233</v>
      </c>
      <c r="U63" s="181">
        <v>413.00754745302999</v>
      </c>
      <c r="V63" s="181">
        <v>405.55590327143329</v>
      </c>
      <c r="W63" s="181">
        <v>395.99623472421098</v>
      </c>
      <c r="DA63" s="190" t="s">
        <v>954</v>
      </c>
    </row>
    <row r="64" spans="1:105" ht="12" customHeight="1" x14ac:dyDescent="0.25">
      <c r="A64" s="60" t="s">
        <v>99</v>
      </c>
      <c r="B64" s="55"/>
      <c r="C64" s="55">
        <v>42.231670050385432</v>
      </c>
      <c r="D64" s="55">
        <v>41.933242559673452</v>
      </c>
      <c r="E64" s="55">
        <v>41.609493876131651</v>
      </c>
      <c r="F64" s="55">
        <v>41.294724062668429</v>
      </c>
      <c r="G64" s="55">
        <v>40.908967042170985</v>
      </c>
      <c r="H64" s="55">
        <v>40.55127356468963</v>
      </c>
      <c r="I64" s="55">
        <v>40.136456659110294</v>
      </c>
      <c r="J64" s="55">
        <v>39.750429485500412</v>
      </c>
      <c r="K64" s="55">
        <v>39.265630590897793</v>
      </c>
      <c r="L64" s="55">
        <v>38.699219828649234</v>
      </c>
      <c r="M64" s="55">
        <v>37.969798452147437</v>
      </c>
      <c r="N64" s="55">
        <v>37.076453450085829</v>
      </c>
      <c r="O64" s="55">
        <v>36.19752758415656</v>
      </c>
      <c r="P64" s="55">
        <v>35.315998456509391</v>
      </c>
      <c r="Q64" s="55">
        <v>34.418173136372928</v>
      </c>
      <c r="R64" s="55">
        <v>33.985623321367989</v>
      </c>
      <c r="S64" s="55">
        <v>33.469447711498894</v>
      </c>
      <c r="T64" s="55">
        <v>32.990292941612353</v>
      </c>
      <c r="U64" s="55">
        <v>32.526532231755894</v>
      </c>
      <c r="V64" s="55">
        <v>32.066952388746692</v>
      </c>
      <c r="W64" s="55">
        <v>31.825652369711772</v>
      </c>
      <c r="DA64" s="101" t="s">
        <v>955</v>
      </c>
    </row>
    <row r="65" spans="1:105" ht="12" customHeight="1" x14ac:dyDescent="0.25">
      <c r="A65" s="62" t="s">
        <v>98</v>
      </c>
      <c r="B65" s="63"/>
      <c r="C65" s="63">
        <v>319.96209144393458</v>
      </c>
      <c r="D65" s="63">
        <v>309.42298270881486</v>
      </c>
      <c r="E65" s="63">
        <v>297.53540140940277</v>
      </c>
      <c r="F65" s="63">
        <v>282.93507921338318</v>
      </c>
      <c r="G65" s="63">
        <v>270.75458485694827</v>
      </c>
      <c r="H65" s="63">
        <v>254.38381643779087</v>
      </c>
      <c r="I65" s="63">
        <v>240.54449013114456</v>
      </c>
      <c r="J65" s="63">
        <v>223.4938219655514</v>
      </c>
      <c r="K65" s="63">
        <v>205.61829616612022</v>
      </c>
      <c r="L65" s="63">
        <v>186.80977521661097</v>
      </c>
      <c r="M65" s="63">
        <v>174.11602432381943</v>
      </c>
      <c r="N65" s="63">
        <v>167.81017732326382</v>
      </c>
      <c r="O65" s="63">
        <v>160.10671621742924</v>
      </c>
      <c r="P65" s="63">
        <v>159.75234037102359</v>
      </c>
      <c r="Q65" s="63">
        <v>154.77445478512817</v>
      </c>
      <c r="R65" s="63">
        <v>151.29963008172604</v>
      </c>
      <c r="S65" s="63">
        <v>147.23868212690448</v>
      </c>
      <c r="T65" s="63">
        <v>143.27376268567477</v>
      </c>
      <c r="U65" s="63">
        <v>139.51150621575613</v>
      </c>
      <c r="V65" s="63">
        <v>135.79045004277606</v>
      </c>
      <c r="W65" s="63">
        <v>133.13700676932092</v>
      </c>
      <c r="DA65" s="105" t="s">
        <v>956</v>
      </c>
    </row>
    <row r="66" spans="1:105" s="2" customFormat="1" ht="12" customHeight="1" x14ac:dyDescent="0.25">
      <c r="DA66" s="7"/>
    </row>
    <row r="67" spans="1:105" ht="12.95" customHeight="1" x14ac:dyDescent="0.25">
      <c r="A67" s="179" t="s">
        <v>97</v>
      </c>
      <c r="B67" s="187"/>
      <c r="C67" s="187"/>
      <c r="D67" s="187"/>
      <c r="E67" s="187"/>
      <c r="F67" s="187"/>
      <c r="G67" s="187"/>
      <c r="H67" s="187"/>
      <c r="I67" s="187"/>
      <c r="J67" s="187"/>
      <c r="K67" s="187"/>
      <c r="L67" s="187"/>
      <c r="M67" s="187"/>
      <c r="N67" s="187"/>
      <c r="O67" s="187"/>
      <c r="P67" s="187"/>
      <c r="Q67" s="187"/>
      <c r="R67" s="187"/>
      <c r="S67" s="187"/>
      <c r="T67" s="187"/>
      <c r="U67" s="187"/>
      <c r="V67" s="187"/>
      <c r="W67" s="187"/>
      <c r="DA67" s="196"/>
    </row>
    <row r="68" spans="1:105" ht="12" customHeight="1" x14ac:dyDescent="0.25">
      <c r="A68" s="132" t="s">
        <v>96</v>
      </c>
      <c r="B68" s="188">
        <f>1000000*B20/SER_summary!B$8</f>
        <v>531.5790897233004</v>
      </c>
      <c r="C68" s="188">
        <f>1000000*C20/SER_summary!C$8</f>
        <v>539.34153208203315</v>
      </c>
      <c r="D68" s="188">
        <f>1000000*D20/SER_summary!D$8</f>
        <v>545.45642130171223</v>
      </c>
      <c r="E68" s="188">
        <f>1000000*E20/SER_summary!E$8</f>
        <v>552.37835873273718</v>
      </c>
      <c r="F68" s="188">
        <f>1000000*F20/SER_summary!F$8</f>
        <v>558.96455048905614</v>
      </c>
      <c r="G68" s="188">
        <f>1000000*G20/SER_summary!G$8</f>
        <v>564.67976692535183</v>
      </c>
      <c r="H68" s="188">
        <f>1000000*H20/SER_summary!H$8</f>
        <v>572.24818416497408</v>
      </c>
      <c r="I68" s="188">
        <f>1000000*I20/SER_summary!I$8</f>
        <v>579.99520847880365</v>
      </c>
      <c r="J68" s="188">
        <f>1000000*J20/SER_summary!J$8</f>
        <v>587.68819275024441</v>
      </c>
      <c r="K68" s="188">
        <f>1000000*K20/SER_summary!K$8</f>
        <v>597.29591436234659</v>
      </c>
      <c r="L68" s="188">
        <f>1000000*L20/SER_summary!L$8</f>
        <v>609.20018174217989</v>
      </c>
      <c r="M68" s="188">
        <f>1000000*M20/SER_summary!M$8</f>
        <v>616.49644615924274</v>
      </c>
      <c r="N68" s="188">
        <f>1000000*N20/SER_summary!N$8</f>
        <v>624.64638344979039</v>
      </c>
      <c r="O68" s="188">
        <f>1000000*O20/SER_summary!O$8</f>
        <v>634.33136911888562</v>
      </c>
      <c r="P68" s="188">
        <f>1000000*P20/SER_summary!P$8</f>
        <v>643.30693997385777</v>
      </c>
      <c r="Q68" s="188">
        <f>1000000*Q20/SER_summary!Q$8</f>
        <v>652.2309784300478</v>
      </c>
      <c r="R68" s="188">
        <f>1000000*R20/SER_summary!R$8</f>
        <v>658.35068390051856</v>
      </c>
      <c r="S68" s="188">
        <f>1000000*S20/SER_summary!S$8</f>
        <v>664.51563011634266</v>
      </c>
      <c r="T68" s="188">
        <f>1000000*T20/SER_summary!T$8</f>
        <v>670.48655115136103</v>
      </c>
      <c r="U68" s="188">
        <f>1000000*U20/SER_summary!U$8</f>
        <v>676.11832890965809</v>
      </c>
      <c r="V68" s="188">
        <f>1000000*V20/SER_summary!V$8</f>
        <v>681.14084661162838</v>
      </c>
      <c r="W68" s="188">
        <f>1000000*W20/SER_summary!W$8</f>
        <v>685.12348316596899</v>
      </c>
      <c r="DA68" s="197" t="s">
        <v>957</v>
      </c>
    </row>
    <row r="69" spans="1:105" ht="12" customHeight="1" x14ac:dyDescent="0.25">
      <c r="A69" s="132" t="s">
        <v>95</v>
      </c>
      <c r="B69" s="188">
        <f>1000*B21/SER_summary!B$3</f>
        <v>9.1196535243621146E-2</v>
      </c>
      <c r="C69" s="188">
        <f>1000*C21/SER_summary!C$3</f>
        <v>9.3593086759243382E-2</v>
      </c>
      <c r="D69" s="188">
        <f>1000*D21/SER_summary!D$3</f>
        <v>9.5919331574088051E-2</v>
      </c>
      <c r="E69" s="188">
        <f>1000*E21/SER_summary!E$3</f>
        <v>9.797676344931143E-2</v>
      </c>
      <c r="F69" s="188">
        <f>1000*F21/SER_summary!F$3</f>
        <v>0.10006056262408509</v>
      </c>
      <c r="G69" s="188">
        <f>1000*G21/SER_summary!G$3</f>
        <v>0.10247414562558367</v>
      </c>
      <c r="H69" s="188">
        <f>1000*H21/SER_summary!H$3</f>
        <v>0.10440400843727593</v>
      </c>
      <c r="I69" s="188">
        <f>1000*I21/SER_summary!I$3</f>
        <v>0.1062069137593693</v>
      </c>
      <c r="J69" s="188">
        <f>1000*J21/SER_summary!J$3</f>
        <v>0.10811210615607629</v>
      </c>
      <c r="K69" s="188">
        <f>1000*K21/SER_summary!K$3</f>
        <v>0.11050121860310655</v>
      </c>
      <c r="L69" s="188">
        <f>1000*L21/SER_summary!L$3</f>
        <v>0.11447211713827847</v>
      </c>
      <c r="M69" s="188">
        <f>1000*M21/SER_summary!M$3</f>
        <v>0.12000893264335791</v>
      </c>
      <c r="N69" s="188">
        <f>1000*N21/SER_summary!N$3</f>
        <v>0.12462994772572544</v>
      </c>
      <c r="O69" s="188">
        <f>1000*O21/SER_summary!O$3</f>
        <v>0.12980654772595401</v>
      </c>
      <c r="P69" s="188">
        <f>1000*P21/SER_summary!P$3</f>
        <v>0.13832889407565427</v>
      </c>
      <c r="Q69" s="188">
        <f>1000*Q21/SER_summary!Q$3</f>
        <v>0.14711622798331783</v>
      </c>
      <c r="R69" s="188">
        <f>1000*R21/SER_summary!R$3</f>
        <v>0.15286742048912982</v>
      </c>
      <c r="S69" s="188">
        <f>1000*S21/SER_summary!S$3</f>
        <v>0.15911805363187834</v>
      </c>
      <c r="T69" s="188">
        <f>1000*T21/SER_summary!T$3</f>
        <v>0.16506887627560463</v>
      </c>
      <c r="U69" s="188">
        <f>1000*U21/SER_summary!U$3</f>
        <v>0.17055290420118319</v>
      </c>
      <c r="V69" s="188">
        <f>1000*V21/SER_summary!V$3</f>
        <v>0.17544768812031566</v>
      </c>
      <c r="W69" s="188">
        <f>1000*W21/SER_summary!W$3</f>
        <v>0.17965130652462108</v>
      </c>
      <c r="DA69" s="197" t="s">
        <v>958</v>
      </c>
    </row>
    <row r="70" spans="1:105" ht="12" customHeight="1" x14ac:dyDescent="0.25">
      <c r="A70" s="132" t="s">
        <v>141</v>
      </c>
      <c r="B70" s="188">
        <f>1000000*B22/SER_summary!B$8</f>
        <v>135.05108513473357</v>
      </c>
      <c r="C70" s="188">
        <f>1000000*C22/SER_summary!C$8</f>
        <v>136.23309834725902</v>
      </c>
      <c r="D70" s="188">
        <f>1000000*D22/SER_summary!D$8</f>
        <v>137.67600005478846</v>
      </c>
      <c r="E70" s="188">
        <f>1000000*E22/SER_summary!E$8</f>
        <v>139.53484402401497</v>
      </c>
      <c r="F70" s="188">
        <f>1000000*F22/SER_summary!F$8</f>
        <v>142.10117976999229</v>
      </c>
      <c r="G70" s="188">
        <f>1000000*G22/SER_summary!G$8</f>
        <v>144.16581405316578</v>
      </c>
      <c r="H70" s="188">
        <f>1000000*H22/SER_summary!H$8</f>
        <v>146.37771349904133</v>
      </c>
      <c r="I70" s="188">
        <f>1000000*I22/SER_summary!I$8</f>
        <v>148.58804047755842</v>
      </c>
      <c r="J70" s="188">
        <f>1000000*J22/SER_summary!J$8</f>
        <v>151.34665022693468</v>
      </c>
      <c r="K70" s="188">
        <f>1000000*K22/SER_summary!K$8</f>
        <v>154.76295063090797</v>
      </c>
      <c r="L70" s="188">
        <f>1000000*L22/SER_summary!L$8</f>
        <v>159.32994365244778</v>
      </c>
      <c r="M70" s="188">
        <f>1000000*M22/SER_summary!M$8</f>
        <v>163.67166201855323</v>
      </c>
      <c r="N70" s="188">
        <f>1000000*N22/SER_summary!N$8</f>
        <v>168.25781208060289</v>
      </c>
      <c r="O70" s="188">
        <f>1000000*O22/SER_summary!O$8</f>
        <v>172.1303526079069</v>
      </c>
      <c r="P70" s="188">
        <f>1000000*P22/SER_summary!P$8</f>
        <v>178.69831896794318</v>
      </c>
      <c r="Q70" s="188">
        <f>1000000*Q22/SER_summary!Q$8</f>
        <v>185.35318583932653</v>
      </c>
      <c r="R70" s="188">
        <f>1000000*R22/SER_summary!R$8</f>
        <v>189.18513251426052</v>
      </c>
      <c r="S70" s="188">
        <f>1000000*S22/SER_summary!S$8</f>
        <v>193.06904347188947</v>
      </c>
      <c r="T70" s="188">
        <f>1000000*T22/SER_summary!T$8</f>
        <v>196.78857080524205</v>
      </c>
      <c r="U70" s="188">
        <f>1000000*U22/SER_summary!U$8</f>
        <v>200.21140767496567</v>
      </c>
      <c r="V70" s="188">
        <f>1000000*V22/SER_summary!V$8</f>
        <v>203.09098131502003</v>
      </c>
      <c r="W70" s="188">
        <f>1000000*W22/SER_summary!W$8</f>
        <v>205.11387447409516</v>
      </c>
      <c r="DA70" s="197" t="s">
        <v>959</v>
      </c>
    </row>
    <row r="71" spans="1:105" ht="12" customHeight="1" x14ac:dyDescent="0.25">
      <c r="A71" s="132" t="s">
        <v>182</v>
      </c>
      <c r="B71" s="188">
        <f>1000*B23/SER_summary!B$3</f>
        <v>2.089582382362163E-2</v>
      </c>
      <c r="C71" s="188">
        <f>1000*C23/SER_summary!C$3</f>
        <v>2.1214101850399403E-2</v>
      </c>
      <c r="D71" s="188">
        <f>1000*D23/SER_summary!D$3</f>
        <v>2.1681053811860564E-2</v>
      </c>
      <c r="E71" s="188">
        <f>1000*E23/SER_summary!E$3</f>
        <v>2.2192746047838347E-2</v>
      </c>
      <c r="F71" s="188">
        <f>1000*F23/SER_summary!F$3</f>
        <v>2.2560043928124034E-2</v>
      </c>
      <c r="G71" s="188">
        <f>1000*G23/SER_summary!G$3</f>
        <v>2.2854120848499283E-2</v>
      </c>
      <c r="H71" s="188">
        <f>1000*H23/SER_summary!H$3</f>
        <v>2.3075639774110344E-2</v>
      </c>
      <c r="I71" s="188">
        <f>1000*I23/SER_summary!I$3</f>
        <v>2.3308260713087125E-2</v>
      </c>
      <c r="J71" s="188">
        <f>1000*J23/SER_summary!J$3</f>
        <v>2.3660909554240498E-2</v>
      </c>
      <c r="K71" s="188">
        <f>1000*K23/SER_summary!K$3</f>
        <v>2.4089234795277418E-2</v>
      </c>
      <c r="L71" s="188">
        <f>1000*L23/SER_summary!L$3</f>
        <v>2.4574919709324558E-2</v>
      </c>
      <c r="M71" s="188">
        <f>1000*M23/SER_summary!M$3</f>
        <v>2.4908959561505802E-2</v>
      </c>
      <c r="N71" s="188">
        <f>1000*N23/SER_summary!N$3</f>
        <v>2.5396278174343173E-2</v>
      </c>
      <c r="O71" s="188">
        <f>1000*O23/SER_summary!O$3</f>
        <v>2.5988017472057034E-2</v>
      </c>
      <c r="P71" s="188">
        <f>1000*P23/SER_summary!P$3</f>
        <v>2.665593183939088E-2</v>
      </c>
      <c r="Q71" s="188">
        <f>1000*Q23/SER_summary!Q$3</f>
        <v>2.7436981775341488E-2</v>
      </c>
      <c r="R71" s="188">
        <f>1000*R23/SER_summary!R$3</f>
        <v>2.8027151266915677E-2</v>
      </c>
      <c r="S71" s="188">
        <f>1000*S23/SER_summary!S$3</f>
        <v>2.8702251927668013E-2</v>
      </c>
      <c r="T71" s="188">
        <f>1000*T23/SER_summary!T$3</f>
        <v>2.9343303823611909E-2</v>
      </c>
      <c r="U71" s="188">
        <f>1000*U23/SER_summary!U$3</f>
        <v>2.9938129374890043E-2</v>
      </c>
      <c r="V71" s="188">
        <f>1000*V23/SER_summary!V$3</f>
        <v>3.0495797697103168E-2</v>
      </c>
      <c r="W71" s="188">
        <f>1000*W23/SER_summary!W$3</f>
        <v>3.1039199331551325E-2</v>
      </c>
      <c r="DA71" s="197" t="s">
        <v>960</v>
      </c>
    </row>
    <row r="72" spans="1:105" ht="12" customHeight="1" x14ac:dyDescent="0.25">
      <c r="A72" s="60" t="s">
        <v>94</v>
      </c>
      <c r="B72" s="188">
        <f>1000000*B24/SER_summary!B$8</f>
        <v>51.031266974337655</v>
      </c>
      <c r="C72" s="188">
        <f>1000000*C24/SER_summary!C$8</f>
        <v>54.428231101017197</v>
      </c>
      <c r="D72" s="188">
        <f>1000000*D24/SER_summary!D$8</f>
        <v>58.536371160654603</v>
      </c>
      <c r="E72" s="188">
        <f>1000000*E24/SER_summary!E$8</f>
        <v>63.483648338609783</v>
      </c>
      <c r="F72" s="188">
        <f>1000000*F24/SER_summary!F$8</f>
        <v>68.532158370619968</v>
      </c>
      <c r="G72" s="188">
        <f>1000000*G24/SER_summary!G$8</f>
        <v>73.915390941823517</v>
      </c>
      <c r="H72" s="188">
        <f>1000000*H24/SER_summary!H$8</f>
        <v>79.611486628759081</v>
      </c>
      <c r="I72" s="188">
        <f>1000000*I24/SER_summary!I$8</f>
        <v>84.420730449046204</v>
      </c>
      <c r="J72" s="188">
        <f>1000000*J24/SER_summary!J$8</f>
        <v>88.516347073108022</v>
      </c>
      <c r="K72" s="188">
        <f>1000000*K24/SER_summary!K$8</f>
        <v>91.977713842654367</v>
      </c>
      <c r="L72" s="188">
        <f>1000000*L24/SER_summary!L$8</f>
        <v>95.203436684316046</v>
      </c>
      <c r="M72" s="188">
        <f>1000000*M24/SER_summary!M$8</f>
        <v>97.941130578153633</v>
      </c>
      <c r="N72" s="188">
        <f>1000000*N24/SER_summary!N$8</f>
        <v>100.58074633079849</v>
      </c>
      <c r="O72" s="188">
        <f>1000000*O24/SER_summary!O$8</f>
        <v>103.36860245367546</v>
      </c>
      <c r="P72" s="188">
        <f>1000000*P24/SER_summary!P$8</f>
        <v>106.2259404428108</v>
      </c>
      <c r="Q72" s="188">
        <f>1000000*Q24/SER_summary!Q$8</f>
        <v>109.02200715099242</v>
      </c>
      <c r="R72" s="188">
        <f>1000000*R24/SER_summary!R$8</f>
        <v>112.66848644533265</v>
      </c>
      <c r="S72" s="188">
        <f>1000000*S24/SER_summary!S$8</f>
        <v>116.33073788555501</v>
      </c>
      <c r="T72" s="188">
        <f>1000000*T24/SER_summary!T$8</f>
        <v>119.9253469066996</v>
      </c>
      <c r="U72" s="188">
        <f>1000000*U24/SER_summary!U$8</f>
        <v>123.40172142056831</v>
      </c>
      <c r="V72" s="188">
        <f>1000000*V24/SER_summary!V$8</f>
        <v>126.66569142133942</v>
      </c>
      <c r="W72" s="188">
        <f>1000000*W24/SER_summary!W$8</f>
        <v>129.64631902452274</v>
      </c>
      <c r="DA72" s="197" t="s">
        <v>961</v>
      </c>
    </row>
    <row r="73" spans="1:105" ht="12" customHeight="1" x14ac:dyDescent="0.25">
      <c r="A73" s="62" t="s">
        <v>93</v>
      </c>
      <c r="B73" s="52">
        <f>1000*B25/SER_summary!B$3</f>
        <v>0.26504770868307098</v>
      </c>
      <c r="C73" s="52">
        <f>1000*C25/SER_summary!C$3</f>
        <v>0.29273308498277567</v>
      </c>
      <c r="D73" s="52">
        <f>1000*D25/SER_summary!D$3</f>
        <v>0.31938636426403999</v>
      </c>
      <c r="E73" s="52">
        <f>1000*E25/SER_summary!E$3</f>
        <v>0.35048621856920786</v>
      </c>
      <c r="F73" s="52">
        <f>1000*F25/SER_summary!F$3</f>
        <v>0.38595293345690646</v>
      </c>
      <c r="G73" s="52">
        <f>1000*G25/SER_summary!G$3</f>
        <v>0.4262588867593633</v>
      </c>
      <c r="H73" s="52">
        <f>1000*H25/SER_summary!H$3</f>
        <v>0.46330405233640048</v>
      </c>
      <c r="I73" s="52">
        <f>1000*I25/SER_summary!I$3</f>
        <v>0.50026010766660134</v>
      </c>
      <c r="J73" s="52">
        <f>1000*J25/SER_summary!J$3</f>
        <v>0.53985991559764379</v>
      </c>
      <c r="K73" s="52">
        <f>1000*K25/SER_summary!K$3</f>
        <v>0.57807904561488099</v>
      </c>
      <c r="L73" s="52">
        <f>1000*L25/SER_summary!L$3</f>
        <v>0.62492230318941799</v>
      </c>
      <c r="M73" s="52">
        <f>1000*M25/SER_summary!M$3</f>
        <v>0.66621994998263989</v>
      </c>
      <c r="N73" s="52">
        <f>1000*N25/SER_summary!N$3</f>
        <v>0.70840124048182629</v>
      </c>
      <c r="O73" s="52">
        <f>1000*O25/SER_summary!O$3</f>
        <v>0.76863518770125461</v>
      </c>
      <c r="P73" s="52">
        <f>1000*P25/SER_summary!P$3</f>
        <v>0.81115809187026566</v>
      </c>
      <c r="Q73" s="52">
        <f>1000*Q25/SER_summary!Q$3</f>
        <v>0.87236179122225777</v>
      </c>
      <c r="R73" s="52">
        <f>1000*R25/SER_summary!R$3</f>
        <v>0.9166959072212203</v>
      </c>
      <c r="S73" s="52">
        <f>1000*S25/SER_summary!S$3</f>
        <v>0.9465591546036124</v>
      </c>
      <c r="T73" s="52">
        <f>1000*T25/SER_summary!T$3</f>
        <v>0.9900649766815055</v>
      </c>
      <c r="U73" s="52">
        <f>1000*U25/SER_summary!U$3</f>
        <v>1.0265666464323826</v>
      </c>
      <c r="V73" s="52">
        <f>1000*V25/SER_summary!V$3</f>
        <v>1.0610968296611363</v>
      </c>
      <c r="W73" s="52">
        <f>1000*W25/SER_summary!W$3</f>
        <v>1.0952667489710786</v>
      </c>
      <c r="DA73" s="98" t="s">
        <v>962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  <ignoredErrors>
    <ignoredError sqref="B13:W15 B69:W71 B16:W16 B72:Q72 R72:W72" 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8" tint="0.59999389629810485"/>
    <pageSetUpPr fitToPage="1"/>
  </sheetPr>
  <dimension ref="A1:DA15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2" customHeight="1" x14ac:dyDescent="0.25"/>
  <cols>
    <col min="1" max="1" width="61.7109375" style="1" customWidth="1"/>
    <col min="2" max="23" width="10.7109375" style="1" customWidth="1"/>
    <col min="24" max="103" width="9.140625" style="1" hidden="1" customWidth="1"/>
    <col min="104" max="104" width="2.7109375" style="1" customWidth="1"/>
    <col min="105" max="105" width="10.7109375" style="118" customWidth="1"/>
    <col min="106" max="16384" width="9.140625" style="1"/>
  </cols>
  <sheetData>
    <row r="1" spans="1:105" ht="12.95" customHeight="1" x14ac:dyDescent="0.25">
      <c r="A1" s="28" t="s">
        <v>965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156</v>
      </c>
    </row>
    <row r="2" spans="1:105" s="2" customFormat="1" ht="12" customHeight="1" x14ac:dyDescent="0.25">
      <c r="DA2" s="7"/>
    </row>
    <row r="3" spans="1:105" ht="12.95" customHeight="1" x14ac:dyDescent="0.25">
      <c r="A3" s="198" t="s">
        <v>81</v>
      </c>
      <c r="B3" s="199">
        <f>'SER_se-appl'!B4</f>
        <v>854.55489174617003</v>
      </c>
      <c r="C3" s="199">
        <f>'SER_se-appl'!C4</f>
        <v>874.07218603007243</v>
      </c>
      <c r="D3" s="199">
        <f>'SER_se-appl'!D4</f>
        <v>884.40541503935799</v>
      </c>
      <c r="E3" s="199">
        <f>'SER_se-appl'!E4</f>
        <v>892.90751365723838</v>
      </c>
      <c r="F3" s="199">
        <f>'SER_se-appl'!F4</f>
        <v>907.21794146367301</v>
      </c>
      <c r="G3" s="199">
        <f>'SER_se-appl'!G4</f>
        <v>917.18060593889504</v>
      </c>
      <c r="H3" s="199">
        <f>'SER_se-appl'!H4</f>
        <v>941.96466303822729</v>
      </c>
      <c r="I3" s="199">
        <f>'SER_se-appl'!I4</f>
        <v>965.74470530837789</v>
      </c>
      <c r="J3" s="199">
        <f>'SER_se-appl'!J4</f>
        <v>979.39326328285892</v>
      </c>
      <c r="K3" s="199">
        <f>'SER_se-appl'!K4</f>
        <v>980.70315808767032</v>
      </c>
      <c r="L3" s="199">
        <f>'SER_se-appl'!L4</f>
        <v>996.51030601411549</v>
      </c>
      <c r="M3" s="199">
        <f>'SER_se-appl'!M4</f>
        <v>995.69510945960792</v>
      </c>
      <c r="N3" s="199">
        <f>'SER_se-appl'!N4</f>
        <v>1001.6100238211616</v>
      </c>
      <c r="O3" s="199">
        <f>'SER_se-appl'!O4</f>
        <v>1006.9266444304492</v>
      </c>
      <c r="P3" s="199">
        <f>'SER_se-appl'!P4</f>
        <v>1011.7540257323067</v>
      </c>
      <c r="Q3" s="199">
        <f>'SER_se-appl'!Q4</f>
        <v>1017.3063767288271</v>
      </c>
      <c r="R3" s="199">
        <f>'SER_se-appl'!R4</f>
        <v>1021.5655517627742</v>
      </c>
      <c r="S3" s="199">
        <f>'SER_se-appl'!S4</f>
        <v>1021.6903884667672</v>
      </c>
      <c r="T3" s="199">
        <f>'SER_se-appl'!T4</f>
        <v>1019.3560603627351</v>
      </c>
      <c r="U3" s="199">
        <f>'SER_se-appl'!U4</f>
        <v>1020.2256956187177</v>
      </c>
      <c r="V3" s="199">
        <f>'SER_se-appl'!V4</f>
        <v>1021.0367472500653</v>
      </c>
      <c r="W3" s="199">
        <f>'SER_se-appl'!W4</f>
        <v>1020.0070593633983</v>
      </c>
      <c r="DA3" s="206" t="s">
        <v>908</v>
      </c>
    </row>
    <row r="4" spans="1:105" ht="12" customHeight="1" x14ac:dyDescent="0.25">
      <c r="A4" s="5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DA4" s="106"/>
    </row>
    <row r="5" spans="1:105" ht="12.95" customHeight="1" x14ac:dyDescent="0.25">
      <c r="A5" s="200" t="s">
        <v>108</v>
      </c>
      <c r="B5" s="59">
        <f>'SER_se-appl'!B12</f>
        <v>1134.5289259141509</v>
      </c>
      <c r="C5" s="59">
        <f>'SER_se-appl'!C12</f>
        <v>1160.4405848778244</v>
      </c>
      <c r="D5" s="59">
        <f>'SER_se-appl'!D12</f>
        <v>1174.1592439392391</v>
      </c>
      <c r="E5" s="59">
        <f>'SER_se-appl'!E12</f>
        <v>1185.4468474695987</v>
      </c>
      <c r="F5" s="59">
        <f>'SER_se-appl'!F12</f>
        <v>1204.4457373541688</v>
      </c>
      <c r="G5" s="59">
        <f>'SER_se-appl'!G12</f>
        <v>1217.6724254645376</v>
      </c>
      <c r="H5" s="59">
        <f>'SER_se-appl'!H12</f>
        <v>1250.5763734171899</v>
      </c>
      <c r="I5" s="59">
        <f>'SER_se-appl'!I12</f>
        <v>1282.1473656091823</v>
      </c>
      <c r="J5" s="59">
        <f>'SER_se-appl'!J12</f>
        <v>1300.2675401803256</v>
      </c>
      <c r="K5" s="59">
        <f>'SER_se-appl'!K12</f>
        <v>1302.0065900182199</v>
      </c>
      <c r="L5" s="59">
        <f>'SER_se-appl'!L12</f>
        <v>1322.9925638064115</v>
      </c>
      <c r="M5" s="59">
        <f>'SER_se-appl'!M12</f>
        <v>1321.9102880154383</v>
      </c>
      <c r="N5" s="59">
        <f>'SER_se-appl'!N12</f>
        <v>1329.7630795707894</v>
      </c>
      <c r="O5" s="59">
        <f>'SER_se-appl'!O12</f>
        <v>1336.8215610417956</v>
      </c>
      <c r="P5" s="59">
        <f>'SER_se-appl'!P12</f>
        <v>1343.2305158980294</v>
      </c>
      <c r="Q5" s="59">
        <f>'SER_se-appl'!Q12</f>
        <v>1350.6019590589342</v>
      </c>
      <c r="R5" s="59">
        <f>'SER_se-appl'!R12</f>
        <v>1356.256548744414</v>
      </c>
      <c r="S5" s="59">
        <f>'SER_se-appl'!S12</f>
        <v>1356.4222851448067</v>
      </c>
      <c r="T5" s="59">
        <f>'SER_se-appl'!T12</f>
        <v>1353.3231714633118</v>
      </c>
      <c r="U5" s="59">
        <f>'SER_se-appl'!U12</f>
        <v>1354.477721466403</v>
      </c>
      <c r="V5" s="59">
        <f>'SER_se-appl'!V12</f>
        <v>1355.5544943513999</v>
      </c>
      <c r="W5" s="59">
        <f>'SER_se-appl'!W12</f>
        <v>1354.1874543831409</v>
      </c>
      <c r="DA5" s="104" t="s">
        <v>915</v>
      </c>
    </row>
    <row r="6" spans="1:105" ht="12" customHeight="1" x14ac:dyDescent="0.25">
      <c r="A6" s="201" t="str">
        <f>"Penetration factor "&amp;MID('SER_se-appl'!A68,FIND("(",'SER_se-appl'!A68),100)</f>
        <v>Penetration factor (sqm per building cell)</v>
      </c>
      <c r="B6" s="202">
        <f>'SER_se-appl'!B68</f>
        <v>531.5790897233004</v>
      </c>
      <c r="C6" s="202">
        <f>'SER_se-appl'!C68</f>
        <v>539.34153208203315</v>
      </c>
      <c r="D6" s="202">
        <f>'SER_se-appl'!D68</f>
        <v>545.45642130171223</v>
      </c>
      <c r="E6" s="202">
        <f>'SER_se-appl'!E68</f>
        <v>552.37835873273718</v>
      </c>
      <c r="F6" s="202">
        <f>'SER_se-appl'!F68</f>
        <v>558.96455048905614</v>
      </c>
      <c r="G6" s="202">
        <f>'SER_se-appl'!G68</f>
        <v>564.67976692535183</v>
      </c>
      <c r="H6" s="202">
        <f>'SER_se-appl'!H68</f>
        <v>572.24818416497408</v>
      </c>
      <c r="I6" s="202">
        <f>'SER_se-appl'!I68</f>
        <v>579.99520847880365</v>
      </c>
      <c r="J6" s="202">
        <f>'SER_se-appl'!J68</f>
        <v>587.68819275024441</v>
      </c>
      <c r="K6" s="202">
        <f>'SER_se-appl'!K68</f>
        <v>597.29591436234659</v>
      </c>
      <c r="L6" s="202">
        <f>'SER_se-appl'!L68</f>
        <v>609.20018174217989</v>
      </c>
      <c r="M6" s="202">
        <f>'SER_se-appl'!M68</f>
        <v>616.49644615924274</v>
      </c>
      <c r="N6" s="202">
        <f>'SER_se-appl'!N68</f>
        <v>624.64638344979039</v>
      </c>
      <c r="O6" s="202">
        <f>'SER_se-appl'!O68</f>
        <v>634.33136911888562</v>
      </c>
      <c r="P6" s="202">
        <f>'SER_se-appl'!P68</f>
        <v>643.30693997385777</v>
      </c>
      <c r="Q6" s="202">
        <f>'SER_se-appl'!Q68</f>
        <v>652.2309784300478</v>
      </c>
      <c r="R6" s="202">
        <f>'SER_se-appl'!R68</f>
        <v>658.35068390051856</v>
      </c>
      <c r="S6" s="202">
        <f>'SER_se-appl'!S68</f>
        <v>664.51563011634266</v>
      </c>
      <c r="T6" s="202">
        <f>'SER_se-appl'!T68</f>
        <v>670.48655115136103</v>
      </c>
      <c r="U6" s="202">
        <f>'SER_se-appl'!U68</f>
        <v>676.11832890965809</v>
      </c>
      <c r="V6" s="202">
        <f>'SER_se-appl'!V68</f>
        <v>681.14084661162838</v>
      </c>
      <c r="W6" s="202">
        <f>'SER_se-appl'!W68</f>
        <v>685.12348316596899</v>
      </c>
      <c r="DA6" s="207" t="s">
        <v>957</v>
      </c>
    </row>
    <row r="7" spans="1:105" ht="12.95" customHeight="1" x14ac:dyDescent="0.2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DA7" s="106"/>
    </row>
    <row r="8" spans="1:105" ht="12.95" customHeight="1" x14ac:dyDescent="0.25">
      <c r="A8" s="200" t="str">
        <f>"Stock of appliances "&amp;MID('SER_se-appl'!A20,FIND("(",'SER_se-appl'!A20),100)</f>
        <v>Stock of appliances (serviced million m2)</v>
      </c>
      <c r="B8" s="34">
        <f>'SER_se-appl'!B20</f>
        <v>1736.5995479334811</v>
      </c>
      <c r="C8" s="34">
        <f>'SER_se-appl'!C20</f>
        <v>1789.4787691591753</v>
      </c>
      <c r="D8" s="34">
        <f>'SER_se-appl'!D20</f>
        <v>1823.1826634107376</v>
      </c>
      <c r="E8" s="34">
        <f>'SER_se-appl'!E20</f>
        <v>1854.1707516804179</v>
      </c>
      <c r="F8" s="34">
        <f>'SER_se-appl'!F20</f>
        <v>1900.307406541433</v>
      </c>
      <c r="G8" s="34">
        <f>'SER_se-appl'!G20</f>
        <v>1937.9791020999085</v>
      </c>
      <c r="H8" s="34">
        <f>'SER_se-appl'!H20</f>
        <v>2013.002673694449</v>
      </c>
      <c r="I8" s="34">
        <f>'SER_se-appl'!I20</f>
        <v>2088.0372001747764</v>
      </c>
      <c r="J8" s="34">
        <f>'SER_se-appl'!J20</f>
        <v>2140.5858873622828</v>
      </c>
      <c r="K8" s="34">
        <f>'SER_se-appl'!K20</f>
        <v>2164.7014308224361</v>
      </c>
      <c r="L8" s="34">
        <f>'SER_se-appl'!L20</f>
        <v>2227.6061019167032</v>
      </c>
      <c r="M8" s="34">
        <f>'SER_se-appl'!M20</f>
        <v>2251.2603703945147</v>
      </c>
      <c r="N8" s="34">
        <f>'SER_se-appl'!N20</f>
        <v>2295.3657536679534</v>
      </c>
      <c r="O8" s="34">
        <f>'SER_se-appl'!O20</f>
        <v>2341.6284310333058</v>
      </c>
      <c r="P8" s="34">
        <f>'SER_se-appl'!P20</f>
        <v>2390.7766609227165</v>
      </c>
      <c r="Q8" s="34">
        <f>'SER_se-appl'!Q20</f>
        <v>2446.2684555990359</v>
      </c>
      <c r="R8" s="34">
        <f>'SER_se-appl'!R20</f>
        <v>2500.4369018368225</v>
      </c>
      <c r="S8" s="34">
        <f>'SER_se-appl'!S20</f>
        <v>2545.8720501876401</v>
      </c>
      <c r="T8" s="34">
        <f>'SER_se-appl'!T20</f>
        <v>2587.1328168942669</v>
      </c>
      <c r="U8" s="34">
        <f>'SER_se-appl'!U20</f>
        <v>2623.2573609527258</v>
      </c>
      <c r="V8" s="34">
        <f>'SER_se-appl'!V20</f>
        <v>2654.1788292693523</v>
      </c>
      <c r="W8" s="34">
        <f>'SER_se-appl'!W20</f>
        <v>2678.6402300006389</v>
      </c>
      <c r="DA8" s="88" t="s">
        <v>921</v>
      </c>
    </row>
    <row r="9" spans="1:105" ht="12.95" customHeight="1" x14ac:dyDescent="0.25">
      <c r="A9" s="203" t="str">
        <f>"Number of new appliances "&amp;MID('SER_se-appl'!A28,FIND("(",'SER_se-appl'!A28),100)</f>
        <v>Number of new appliances (serviced million m2)</v>
      </c>
      <c r="B9" s="36"/>
      <c r="C9" s="36">
        <f>'SER_se-appl'!C28</f>
        <v>128.20132154023509</v>
      </c>
      <c r="D9" s="36">
        <f>'SER_se-appl'!D28</f>
        <v>111.1565249372652</v>
      </c>
      <c r="E9" s="36">
        <f>'SER_se-appl'!E28</f>
        <v>110.63151264426324</v>
      </c>
      <c r="F9" s="36">
        <f>'SER_se-appl'!F28</f>
        <v>128.03284082595223</v>
      </c>
      <c r="G9" s="36">
        <f>'SER_se-appl'!G28</f>
        <v>121.88436381416136</v>
      </c>
      <c r="H9" s="36">
        <f>'SER_se-appl'!H28</f>
        <v>161.6182452192495</v>
      </c>
      <c r="I9" s="36">
        <f>'SER_se-appl'!I28</f>
        <v>164.0785819115431</v>
      </c>
      <c r="J9" s="36">
        <f>'SER_se-appl'!J28</f>
        <v>144.11140664528807</v>
      </c>
      <c r="K9" s="36">
        <f>'SER_se-appl'!K28</f>
        <v>118.26816885332937</v>
      </c>
      <c r="L9" s="36">
        <f>'SER_se-appl'!L28</f>
        <v>159.72045945139553</v>
      </c>
      <c r="M9" s="36">
        <f>'SER_se-appl'!M28</f>
        <v>123.20854894604008</v>
      </c>
      <c r="N9" s="36">
        <f>'SER_se-appl'!N28</f>
        <v>146.47561572961013</v>
      </c>
      <c r="O9" s="36">
        <f>'SER_se-appl'!O28</f>
        <v>151.52851268495942</v>
      </c>
      <c r="P9" s="36">
        <f>'SER_se-appl'!P28</f>
        <v>157.39157192029688</v>
      </c>
      <c r="Q9" s="36">
        <f>'SER_se-appl'!Q28</f>
        <v>166.79686396533862</v>
      </c>
      <c r="R9" s="36">
        <f>'SER_se-appl'!R28</f>
        <v>168.62184556001375</v>
      </c>
      <c r="S9" s="36">
        <f>'SER_se-appl'!S28</f>
        <v>163.12593009228749</v>
      </c>
      <c r="T9" s="36">
        <f>'SER_se-appl'!T28</f>
        <v>162.28050215303756</v>
      </c>
      <c r="U9" s="36">
        <f>'SER_se-appl'!U28</f>
        <v>164.32586559869424</v>
      </c>
      <c r="V9" s="36">
        <f>'SER_se-appl'!V28</f>
        <v>142.07799325389169</v>
      </c>
      <c r="W9" s="36">
        <f>'SER_se-appl'!W28</f>
        <v>135.09291337554987</v>
      </c>
      <c r="DA9" s="89" t="s">
        <v>927</v>
      </c>
    </row>
    <row r="10" spans="1:105" ht="12" customHeight="1" x14ac:dyDescent="0.25">
      <c r="A10" s="204" t="str">
        <f>"Number of replaced appliances "&amp;MID('SER_se-appl'!A36,FIND("(",'SER_se-appl'!A36),100)</f>
        <v>Number of replaced appliances (serviced million m2)</v>
      </c>
      <c r="B10" s="38"/>
      <c r="C10" s="38">
        <f>'SER_se-appl'!C36</f>
        <v>75.322100314540876</v>
      </c>
      <c r="D10" s="38">
        <f>'SER_se-appl'!D36</f>
        <v>77.452630685702843</v>
      </c>
      <c r="E10" s="38">
        <f>'SER_se-appl'!E36</f>
        <v>79.643424374582992</v>
      </c>
      <c r="F10" s="38">
        <f>'SER_se-appl'!F36</f>
        <v>81.896185964937104</v>
      </c>
      <c r="G10" s="38">
        <f>'SER_se-appl'!G36</f>
        <v>84.212668255685912</v>
      </c>
      <c r="H10" s="38">
        <f>'SER_se-appl'!H36</f>
        <v>86.594673624709003</v>
      </c>
      <c r="I10" s="38">
        <f>'SER_se-appl'!I36</f>
        <v>89.044055431215384</v>
      </c>
      <c r="J10" s="38">
        <f>'SER_se-appl'!J36</f>
        <v>91.562719457781895</v>
      </c>
      <c r="K10" s="38">
        <f>'SER_se-appl'!K36</f>
        <v>94.152625393176095</v>
      </c>
      <c r="L10" s="38">
        <f>'SER_se-appl'!L36</f>
        <v>96.81578835712844</v>
      </c>
      <c r="M10" s="38">
        <f>'SER_se-appl'!M36</f>
        <v>99.554280468228626</v>
      </c>
      <c r="N10" s="38">
        <f>'SER_se-appl'!N36</f>
        <v>102.37023245617138</v>
      </c>
      <c r="O10" s="38">
        <f>'SER_se-appl'!O36</f>
        <v>105.26583531960705</v>
      </c>
      <c r="P10" s="38">
        <f>'SER_se-appl'!P36</f>
        <v>108.2433420308862</v>
      </c>
      <c r="Q10" s="38">
        <f>'SER_se-appl'!Q36</f>
        <v>111.30506928901923</v>
      </c>
      <c r="R10" s="38">
        <f>'SER_se-appl'!R36</f>
        <v>114.45339932222714</v>
      </c>
      <c r="S10" s="38">
        <f>'SER_se-appl'!S36</f>
        <v>117.69078174146989</v>
      </c>
      <c r="T10" s="38">
        <f>'SER_se-appl'!T36</f>
        <v>121.01973544641078</v>
      </c>
      <c r="U10" s="38">
        <f>'SER_se-appl'!U36</f>
        <v>128.20132154023531</v>
      </c>
      <c r="V10" s="38">
        <f>'SER_se-appl'!V36</f>
        <v>111.1565249372652</v>
      </c>
      <c r="W10" s="38">
        <f>'SER_se-appl'!W36</f>
        <v>110.63151264426324</v>
      </c>
      <c r="DA10" s="90" t="s">
        <v>933</v>
      </c>
    </row>
    <row r="11" spans="1:105" ht="12.95" customHeight="1" x14ac:dyDescent="0.25">
      <c r="A11" s="5"/>
      <c r="B11" s="178"/>
      <c r="C11" s="178"/>
      <c r="D11" s="178"/>
      <c r="E11" s="178"/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DA11" s="208"/>
    </row>
    <row r="12" spans="1:105" ht="12" customHeight="1" x14ac:dyDescent="0.25">
      <c r="A12" s="198" t="s">
        <v>104</v>
      </c>
      <c r="B12" s="205">
        <f>'SER_se-appl'!B44</f>
        <v>8759.9999999999964</v>
      </c>
      <c r="C12" s="205">
        <f>'SER_se-appl'!C44</f>
        <v>8760</v>
      </c>
      <c r="D12" s="205">
        <f>'SER_se-appl'!D44</f>
        <v>8760</v>
      </c>
      <c r="E12" s="205">
        <f>'SER_se-appl'!E44</f>
        <v>8759.9999999999982</v>
      </c>
      <c r="F12" s="205">
        <f>'SER_se-appl'!F44</f>
        <v>8759.9999999999982</v>
      </c>
      <c r="G12" s="205">
        <f>'SER_se-appl'!G44</f>
        <v>8760</v>
      </c>
      <c r="H12" s="205">
        <f>'SER_se-appl'!H44</f>
        <v>8760</v>
      </c>
      <c r="I12" s="205">
        <f>'SER_se-appl'!I44</f>
        <v>8759.9999999999982</v>
      </c>
      <c r="J12" s="205">
        <f>'SER_se-appl'!J44</f>
        <v>8759.9999999999982</v>
      </c>
      <c r="K12" s="205">
        <f>'SER_se-appl'!K44</f>
        <v>8760</v>
      </c>
      <c r="L12" s="205">
        <f>'SER_se-appl'!L44</f>
        <v>8759.9999999999982</v>
      </c>
      <c r="M12" s="205">
        <f>'SER_se-appl'!M44</f>
        <v>8760</v>
      </c>
      <c r="N12" s="205">
        <f>'SER_se-appl'!N44</f>
        <v>8759.9999999999964</v>
      </c>
      <c r="O12" s="205">
        <f>'SER_se-appl'!O44</f>
        <v>8759.9999999999964</v>
      </c>
      <c r="P12" s="205">
        <f>'SER_se-appl'!P44</f>
        <v>8759.9999999999927</v>
      </c>
      <c r="Q12" s="205">
        <f>'SER_se-appl'!Q44</f>
        <v>8759.9999999999964</v>
      </c>
      <c r="R12" s="205">
        <f>'SER_se-appl'!R44</f>
        <v>8759.9999999999982</v>
      </c>
      <c r="S12" s="205">
        <f>'SER_se-appl'!S44</f>
        <v>8759.9999999999982</v>
      </c>
      <c r="T12" s="205">
        <f>'SER_se-appl'!T44</f>
        <v>8759.9999999999982</v>
      </c>
      <c r="U12" s="205">
        <f>'SER_se-appl'!U44</f>
        <v>8759.9999999999982</v>
      </c>
      <c r="V12" s="205">
        <f>'SER_se-appl'!V44</f>
        <v>8759.9999999999982</v>
      </c>
      <c r="W12" s="205">
        <f>'SER_se-appl'!W44</f>
        <v>8760.0000000000055</v>
      </c>
      <c r="DA12" s="209" t="s">
        <v>939</v>
      </c>
    </row>
    <row r="13" spans="1:105" ht="12.95" customHeight="1" x14ac:dyDescent="0.25">
      <c r="A13" s="4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DA13" s="210"/>
    </row>
    <row r="14" spans="1:105" ht="12.95" customHeight="1" x14ac:dyDescent="0.25">
      <c r="A14" s="200" t="str">
        <f>"W per appliance in average operating mode "&amp;MID('SER_se-appl'!A52,FIND("(",'SER_se-appl'!A52),100)</f>
        <v>W per appliance in average operating mode (W per serviced m2)</v>
      </c>
      <c r="B14" s="59">
        <f>'SER_se-appl'!B52</f>
        <v>0.65330486079201033</v>
      </c>
      <c r="C14" s="59">
        <f>'SER_se-appl'!C52</f>
        <v>0.64847966060143991</v>
      </c>
      <c r="D14" s="59">
        <f>'SER_se-appl'!D52</f>
        <v>0.64401624011862235</v>
      </c>
      <c r="E14" s="59">
        <f>'SER_se-appl'!E52</f>
        <v>0.63934071141788806</v>
      </c>
      <c r="F14" s="59">
        <f>'SER_se-appl'!F52</f>
        <v>0.63381626215216669</v>
      </c>
      <c r="G14" s="59">
        <f>'SER_se-appl'!G52</f>
        <v>0.62832072035509645</v>
      </c>
      <c r="H14" s="59">
        <f>'SER_se-appl'!H52</f>
        <v>0.62124923615824923</v>
      </c>
      <c r="I14" s="59">
        <f>'SER_se-appl'!I52</f>
        <v>0.61404431180721386</v>
      </c>
      <c r="J14" s="59">
        <f>'SER_se-appl'!J52</f>
        <v>0.60743535116106373</v>
      </c>
      <c r="K14" s="59">
        <f>'SER_se-appl'!K52</f>
        <v>0.60147167248073918</v>
      </c>
      <c r="L14" s="59">
        <f>'SER_se-appl'!L52</f>
        <v>0.5939077661297778</v>
      </c>
      <c r="M14" s="59">
        <f>'SER_se-appl'!M52</f>
        <v>0.58718676231296363</v>
      </c>
      <c r="N14" s="59">
        <f>'SER_se-appl'!N52</f>
        <v>0.57932513693987631</v>
      </c>
      <c r="O14" s="59">
        <f>'SER_se-appl'!O52</f>
        <v>0.57089397417842569</v>
      </c>
      <c r="P14" s="59">
        <f>'SER_se-appl'!P52</f>
        <v>0.56183855976727315</v>
      </c>
      <c r="Q14" s="59">
        <f>'SER_se-appl'!Q52</f>
        <v>0.55210700852053551</v>
      </c>
      <c r="R14" s="59">
        <f>'SER_se-appl'!R52</f>
        <v>0.54240782790723774</v>
      </c>
      <c r="S14" s="59">
        <f>'SER_se-appl'!S52</f>
        <v>0.53279279492652953</v>
      </c>
      <c r="T14" s="59">
        <f>'SER_se-appl'!T52</f>
        <v>0.5230976788767705</v>
      </c>
      <c r="U14" s="59">
        <f>'SER_se-appl'!U52</f>
        <v>0.51633428790779334</v>
      </c>
      <c r="V14" s="59">
        <f>'SER_se-appl'!V52</f>
        <v>0.51072462767121074</v>
      </c>
      <c r="W14" s="59">
        <f>'SER_se-appl'!W52</f>
        <v>0.50555033080452838</v>
      </c>
      <c r="DA14" s="104" t="s">
        <v>945</v>
      </c>
    </row>
    <row r="15" spans="1:105" ht="12" customHeight="1" x14ac:dyDescent="0.25">
      <c r="A15" s="204" t="str">
        <f>"W per new appliance in average operating mode "&amp;MID('SER_se-appl'!A52,FIND("(",'SER_se-appl'!A52),100)</f>
        <v>W per new appliance in average operating mode (W per serviced m2)</v>
      </c>
      <c r="B15" s="63"/>
      <c r="C15" s="63">
        <f>'SER_se-appl'!C60</f>
        <v>0.58595303325832171</v>
      </c>
      <c r="D15" s="63">
        <f>'SER_se-appl'!D60</f>
        <v>0.57863305105852392</v>
      </c>
      <c r="E15" s="63">
        <f>'SER_se-appl'!E60</f>
        <v>0.57234180651582089</v>
      </c>
      <c r="F15" s="63">
        <f>'SER_se-appl'!F60</f>
        <v>0.56627710349994842</v>
      </c>
      <c r="G15" s="63">
        <f>'SER_se-appl'!G60</f>
        <v>0.55990146304676336</v>
      </c>
      <c r="H15" s="63">
        <f>'SER_se-appl'!H60</f>
        <v>0.55362975281033078</v>
      </c>
      <c r="I15" s="63">
        <f>'SER_se-appl'!I60</f>
        <v>0.5469568628903736</v>
      </c>
      <c r="J15" s="63">
        <f>'SER_se-appl'!J60</f>
        <v>0.54082148023218712</v>
      </c>
      <c r="K15" s="63">
        <f>'SER_se-appl'!K60</f>
        <v>0.53479662597993471</v>
      </c>
      <c r="L15" s="63">
        <f>'SER_se-appl'!L60</f>
        <v>0.52739767474152455</v>
      </c>
      <c r="M15" s="63">
        <f>'SER_se-appl'!M60</f>
        <v>0.51909563174534357</v>
      </c>
      <c r="N15" s="63">
        <f>'SER_se-appl'!N60</f>
        <v>0.51019933691440411</v>
      </c>
      <c r="O15" s="63">
        <f>'SER_se-appl'!O60</f>
        <v>0.5004283485464659</v>
      </c>
      <c r="P15" s="63">
        <f>'SER_se-appl'!P60</f>
        <v>0.49001897250533749</v>
      </c>
      <c r="Q15" s="63">
        <f>'SER_se-appl'!Q60</f>
        <v>0.48015043001561031</v>
      </c>
      <c r="R15" s="63">
        <f>'SER_se-appl'!R60</f>
        <v>0.47696994140794752</v>
      </c>
      <c r="S15" s="63">
        <f>'SER_se-appl'!S60</f>
        <v>0.47235713009522234</v>
      </c>
      <c r="T15" s="63">
        <f>'SER_se-appl'!T60</f>
        <v>0.46810101478347482</v>
      </c>
      <c r="U15" s="63">
        <f>'SER_se-appl'!U60</f>
        <v>0.46416614298317199</v>
      </c>
      <c r="V15" s="63">
        <f>'SER_se-appl'!V60</f>
        <v>0.46027967144530607</v>
      </c>
      <c r="W15" s="63">
        <f>'SER_se-appl'!W60</f>
        <v>0.45858808051547406</v>
      </c>
      <c r="DA15" s="105" t="s">
        <v>951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8" tint="0.59999389629810485"/>
    <pageSetUpPr fitToPage="1"/>
  </sheetPr>
  <dimension ref="A1:DA15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2" customHeight="1" x14ac:dyDescent="0.25"/>
  <cols>
    <col min="1" max="1" width="61.7109375" style="1" customWidth="1"/>
    <col min="2" max="23" width="10.7109375" style="1" customWidth="1"/>
    <col min="24" max="103" width="9.140625" style="1" hidden="1" customWidth="1"/>
    <col min="104" max="104" width="2.7109375" style="1" customWidth="1"/>
    <col min="105" max="105" width="10.7109375" style="118" customWidth="1"/>
    <col min="106" max="16384" width="9.140625" style="1"/>
  </cols>
  <sheetData>
    <row r="1" spans="1:105" ht="12.95" customHeight="1" x14ac:dyDescent="0.25">
      <c r="A1" s="28" t="s">
        <v>966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156</v>
      </c>
    </row>
    <row r="2" spans="1:105" s="2" customFormat="1" ht="12" customHeight="1" x14ac:dyDescent="0.25">
      <c r="DA2" s="7"/>
    </row>
    <row r="3" spans="1:105" ht="12.95" customHeight="1" x14ac:dyDescent="0.25">
      <c r="A3" s="198" t="s">
        <v>81</v>
      </c>
      <c r="B3" s="199">
        <f>'SER_se-appl'!B5</f>
        <v>437.9421758484757</v>
      </c>
      <c r="C3" s="199">
        <f>'SER_se-appl'!C5</f>
        <v>445.57934535682244</v>
      </c>
      <c r="D3" s="199">
        <f>'SER_se-appl'!D5</f>
        <v>452.15968847812417</v>
      </c>
      <c r="E3" s="199">
        <f>'SER_se-appl'!E5</f>
        <v>455.1904734722869</v>
      </c>
      <c r="F3" s="199">
        <f>'SER_se-appl'!F5</f>
        <v>456.88839355640926</v>
      </c>
      <c r="G3" s="199">
        <f>'SER_se-appl'!G5</f>
        <v>458.63785202048103</v>
      </c>
      <c r="H3" s="199">
        <f>'SER_se-appl'!H5</f>
        <v>457.27064839679537</v>
      </c>
      <c r="I3" s="199">
        <f>'SER_se-appl'!I5</f>
        <v>453.12303624067556</v>
      </c>
      <c r="J3" s="199">
        <f>'SER_se-appl'!J5</f>
        <v>453.22981632702908</v>
      </c>
      <c r="K3" s="199">
        <f>'SER_se-appl'!K5</f>
        <v>454.03196184727403</v>
      </c>
      <c r="L3" s="199">
        <f>'SER_se-appl'!L5</f>
        <v>460.94247732876448</v>
      </c>
      <c r="M3" s="199">
        <f>'SER_se-appl'!M5</f>
        <v>464.11205789080742</v>
      </c>
      <c r="N3" s="199">
        <f>'SER_se-appl'!N5</f>
        <v>468.37127212572142</v>
      </c>
      <c r="O3" s="199">
        <f>'SER_se-appl'!O5</f>
        <v>472.38859903236852</v>
      </c>
      <c r="P3" s="199">
        <f>'SER_se-appl'!P5</f>
        <v>482.94268594898284</v>
      </c>
      <c r="Q3" s="199">
        <f>'SER_se-appl'!Q5</f>
        <v>491.4442506292641</v>
      </c>
      <c r="R3" s="199">
        <f>'SER_se-appl'!R5</f>
        <v>489.13732231697355</v>
      </c>
      <c r="S3" s="199">
        <f>'SER_se-appl'!S5</f>
        <v>492.37958722521597</v>
      </c>
      <c r="T3" s="199">
        <f>'SER_se-appl'!T5</f>
        <v>486.16653366500049</v>
      </c>
      <c r="U3" s="199">
        <f>'SER_se-appl'!U5</f>
        <v>473.93613038632424</v>
      </c>
      <c r="V3" s="199">
        <f>'SER_se-appl'!V5</f>
        <v>462.71455266351586</v>
      </c>
      <c r="W3" s="199">
        <f>'SER_se-appl'!W5</f>
        <v>451.41388896325503</v>
      </c>
      <c r="DA3" s="206" t="s">
        <v>909</v>
      </c>
    </row>
    <row r="4" spans="1:105" ht="12" customHeight="1" x14ac:dyDescent="0.25">
      <c r="A4" s="5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DA4" s="106"/>
    </row>
    <row r="5" spans="1:105" ht="12.95" customHeight="1" x14ac:dyDescent="0.25">
      <c r="A5" s="200" t="s">
        <v>108</v>
      </c>
      <c r="B5" s="59">
        <f>'SER_se-appl'!B13</f>
        <v>1330.5208754377318</v>
      </c>
      <c r="C5" s="59">
        <f>'SER_se-appl'!C13</f>
        <v>1353.7957510108877</v>
      </c>
      <c r="D5" s="59">
        <f>'SER_se-appl'!D13</f>
        <v>1374.2561422453073</v>
      </c>
      <c r="E5" s="59">
        <f>'SER_se-appl'!E13</f>
        <v>1386.2018609993459</v>
      </c>
      <c r="F5" s="59">
        <f>'SER_se-appl'!F13</f>
        <v>1392.8317567183235</v>
      </c>
      <c r="G5" s="59">
        <f>'SER_se-appl'!G13</f>
        <v>1400.0141562774604</v>
      </c>
      <c r="H5" s="59">
        <f>'SER_se-appl'!H13</f>
        <v>1396.1609760690903</v>
      </c>
      <c r="I5" s="59">
        <f>'SER_se-appl'!I13</f>
        <v>1385.5155926441898</v>
      </c>
      <c r="J5" s="59">
        <f>'SER_se-appl'!J13</f>
        <v>1388.2975180178794</v>
      </c>
      <c r="K5" s="59">
        <f>'SER_se-appl'!K13</f>
        <v>1393.7120885820175</v>
      </c>
      <c r="L5" s="59">
        <f>'SER_se-appl'!L13</f>
        <v>1416.4308816822847</v>
      </c>
      <c r="M5" s="59">
        <f>'SER_se-appl'!M13</f>
        <v>1429.5275246220026</v>
      </c>
      <c r="N5" s="59">
        <f>'SER_se-appl'!N13</f>
        <v>1449.8562475058009</v>
      </c>
      <c r="O5" s="59">
        <f>'SER_se-appl'!O13</f>
        <v>1471.5713493586065</v>
      </c>
      <c r="P5" s="59">
        <f>'SER_se-appl'!P13</f>
        <v>1516.2364781687527</v>
      </c>
      <c r="Q5" s="59">
        <f>'SER_se-appl'!Q13</f>
        <v>1555.1889003784347</v>
      </c>
      <c r="R5" s="59">
        <f>'SER_se-appl'!R13</f>
        <v>1566.4332040179556</v>
      </c>
      <c r="S5" s="59">
        <f>'SER_se-appl'!S13</f>
        <v>1561.5745376483731</v>
      </c>
      <c r="T5" s="59">
        <f>'SER_se-appl'!T13</f>
        <v>1550.4276930227995</v>
      </c>
      <c r="U5" s="59">
        <f>'SER_se-appl'!U13</f>
        <v>1527.2979452643276</v>
      </c>
      <c r="V5" s="59">
        <f>'SER_se-appl'!V13</f>
        <v>1495.0033342687955</v>
      </c>
      <c r="W5" s="59">
        <f>'SER_se-appl'!W13</f>
        <v>1453.3796898924893</v>
      </c>
      <c r="DA5" s="104" t="s">
        <v>916</v>
      </c>
    </row>
    <row r="6" spans="1:105" ht="12" customHeight="1" x14ac:dyDescent="0.25">
      <c r="A6" s="201" t="str">
        <f>"Penetration factor "&amp;MID('SER_se-appl'!A69,FIND("(",'SER_se-appl'!A69),100)</f>
        <v>Penetration factor (unit per capita)</v>
      </c>
      <c r="B6" s="202">
        <f>'SER_se-appl'!B69</f>
        <v>9.1196535243621146E-2</v>
      </c>
      <c r="C6" s="202">
        <f>'SER_se-appl'!C69</f>
        <v>9.3593086759243382E-2</v>
      </c>
      <c r="D6" s="202">
        <f>'SER_se-appl'!D69</f>
        <v>9.5919331574088051E-2</v>
      </c>
      <c r="E6" s="202">
        <f>'SER_se-appl'!E69</f>
        <v>9.797676344931143E-2</v>
      </c>
      <c r="F6" s="202">
        <f>'SER_se-appl'!F69</f>
        <v>0.10006056262408509</v>
      </c>
      <c r="G6" s="202">
        <f>'SER_se-appl'!G69</f>
        <v>0.10247414562558367</v>
      </c>
      <c r="H6" s="202">
        <f>'SER_se-appl'!H69</f>
        <v>0.10440400843727593</v>
      </c>
      <c r="I6" s="202">
        <f>'SER_se-appl'!I69</f>
        <v>0.1062069137593693</v>
      </c>
      <c r="J6" s="202">
        <f>'SER_se-appl'!J69</f>
        <v>0.10811210615607629</v>
      </c>
      <c r="K6" s="202">
        <f>'SER_se-appl'!K69</f>
        <v>0.11050121860310655</v>
      </c>
      <c r="L6" s="202">
        <f>'SER_se-appl'!L69</f>
        <v>0.11447211713827847</v>
      </c>
      <c r="M6" s="202">
        <f>'SER_se-appl'!M69</f>
        <v>0.12000893264335791</v>
      </c>
      <c r="N6" s="202">
        <f>'SER_se-appl'!N69</f>
        <v>0.12462994772572544</v>
      </c>
      <c r="O6" s="202">
        <f>'SER_se-appl'!O69</f>
        <v>0.12980654772595401</v>
      </c>
      <c r="P6" s="202">
        <f>'SER_se-appl'!P69</f>
        <v>0.13832889407565427</v>
      </c>
      <c r="Q6" s="202">
        <f>'SER_se-appl'!Q69</f>
        <v>0.14711622798331783</v>
      </c>
      <c r="R6" s="202">
        <f>'SER_se-appl'!R69</f>
        <v>0.15286742048912982</v>
      </c>
      <c r="S6" s="202">
        <f>'SER_se-appl'!S69</f>
        <v>0.15911805363187834</v>
      </c>
      <c r="T6" s="202">
        <f>'SER_se-appl'!T69</f>
        <v>0.16506887627560463</v>
      </c>
      <c r="U6" s="202">
        <f>'SER_se-appl'!U69</f>
        <v>0.17055290420118319</v>
      </c>
      <c r="V6" s="202">
        <f>'SER_se-appl'!V69</f>
        <v>0.17544768812031566</v>
      </c>
      <c r="W6" s="202">
        <f>'SER_se-appl'!W69</f>
        <v>0.17965130652462108</v>
      </c>
      <c r="DA6" s="207" t="s">
        <v>958</v>
      </c>
    </row>
    <row r="7" spans="1:105" ht="12.95" customHeight="1" x14ac:dyDescent="0.2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DA7" s="106"/>
    </row>
    <row r="8" spans="1:105" ht="12.95" customHeight="1" x14ac:dyDescent="0.25">
      <c r="A8" s="200" t="str">
        <f>"Stock of appliances "&amp;MID('SER_se-appl'!A21,FIND("(",'SER_se-appl'!A21),100)</f>
        <v>Stock of appliances (thousand units)</v>
      </c>
      <c r="B8" s="34">
        <f>'SER_se-appl'!B21</f>
        <v>7493.0242435758846</v>
      </c>
      <c r="C8" s="34">
        <f>'SER_se-appl'!C21</f>
        <v>7698.9242639954518</v>
      </c>
      <c r="D8" s="34">
        <f>'SER_se-appl'!D21</f>
        <v>7907.6193340412747</v>
      </c>
      <c r="E8" s="34">
        <f>'SER_se-appl'!E21</f>
        <v>8086.6767722515142</v>
      </c>
      <c r="F8" s="34">
        <f>'SER_se-appl'!F21</f>
        <v>8258.1654345658881</v>
      </c>
      <c r="G8" s="34">
        <f>'SER_se-appl'!G21</f>
        <v>8454.2040146602903</v>
      </c>
      <c r="H8" s="34">
        <f>'SER_se-appl'!H21</f>
        <v>8606.8571255321112</v>
      </c>
      <c r="I8" s="34">
        <f>'SER_se-appl'!I21</f>
        <v>8742.4121226525895</v>
      </c>
      <c r="J8" s="34">
        <f>'SER_se-appl'!J21</f>
        <v>8888.7435216669783</v>
      </c>
      <c r="K8" s="34">
        <f>'SER_se-appl'!K21</f>
        <v>9061.3602663257661</v>
      </c>
      <c r="L8" s="34">
        <f>'SER_se-appl'!L21</f>
        <v>9364.0775454795603</v>
      </c>
      <c r="M8" s="34">
        <f>'SER_se-appl'!M21</f>
        <v>9627.3643950960795</v>
      </c>
      <c r="N8" s="34">
        <f>'SER_se-appl'!N21</f>
        <v>10011.2619779173</v>
      </c>
      <c r="O8" s="34">
        <f>'SER_se-appl'!O21</f>
        <v>10452.509478221598</v>
      </c>
      <c r="P8" s="34">
        <f>'SER_se-appl'!P21</f>
        <v>11172.473834086324</v>
      </c>
      <c r="Q8" s="34">
        <f>'SER_se-appl'!Q21</f>
        <v>11945.475364975884</v>
      </c>
      <c r="R8" s="34">
        <f>'SER_se-appl'!R21</f>
        <v>12561.984840009858</v>
      </c>
      <c r="S8" s="34">
        <f>'SER_se-appl'!S21</f>
        <v>13130.684807845253</v>
      </c>
      <c r="T8" s="34">
        <f>'SER_se-appl'!T21</f>
        <v>13666.440343785431</v>
      </c>
      <c r="U8" s="34">
        <f>'SER_se-appl'!U21</f>
        <v>14159.167881646623</v>
      </c>
      <c r="V8" s="34">
        <f>'SER_se-appl'!V21</f>
        <v>14591.407173520427</v>
      </c>
      <c r="W8" s="34">
        <f>'SER_se-appl'!W21</f>
        <v>14938.909963245367</v>
      </c>
      <c r="DA8" s="88" t="s">
        <v>922</v>
      </c>
    </row>
    <row r="9" spans="1:105" ht="12.95" customHeight="1" x14ac:dyDescent="0.25">
      <c r="A9" s="203" t="str">
        <f>"Number of new appliances "&amp;MID('SER_se-appl'!A29,FIND("(",'SER_se-appl'!A29),100)</f>
        <v>Number of new appliances (thousand units)</v>
      </c>
      <c r="B9" s="36"/>
      <c r="C9" s="36">
        <f>'SER_se-appl'!C29</f>
        <v>1145.8581723195266</v>
      </c>
      <c r="D9" s="36">
        <f>'SER_se-appl'!D29</f>
        <v>1189.1136092192692</v>
      </c>
      <c r="E9" s="36">
        <f>'SER_se-appl'!E29</f>
        <v>1201.6779772332347</v>
      </c>
      <c r="F9" s="36">
        <f>'SER_se-appl'!F29</f>
        <v>1238.1277812699527</v>
      </c>
      <c r="G9" s="36">
        <f>'SER_se-appl'!G29</f>
        <v>1308.5910535400299</v>
      </c>
      <c r="H9" s="36">
        <f>'SER_se-appl'!H29</f>
        <v>1313.0952737112766</v>
      </c>
      <c r="I9" s="36">
        <f>'SER_se-appl'!I29</f>
        <v>1345.9482553593007</v>
      </c>
      <c r="J9" s="36">
        <f>'SER_se-appl'!J29</f>
        <v>1292.1895713339154</v>
      </c>
      <c r="K9" s="36">
        <f>'SER_se-appl'!K29</f>
        <v>1361.730353878057</v>
      </c>
      <c r="L9" s="36">
        <f>'SER_se-appl'!L29</f>
        <v>1504.3952563870289</v>
      </c>
      <c r="M9" s="36">
        <f>'SER_se-appl'!M29</f>
        <v>1501.414630886472</v>
      </c>
      <c r="N9" s="36">
        <f>'SER_se-appl'!N29</f>
        <v>1692.4886363612495</v>
      </c>
      <c r="O9" s="36">
        <f>'SER_se-appl'!O29</f>
        <v>1754.3427740155748</v>
      </c>
      <c r="P9" s="36">
        <f>'SER_se-appl'!P29</f>
        <v>2065.9126112240265</v>
      </c>
      <c r="Q9" s="36">
        <f>'SER_se-appl'!Q29</f>
        <v>2065.1911022234763</v>
      </c>
      <c r="R9" s="36">
        <f>'SER_se-appl'!R29</f>
        <v>1978.2398289120301</v>
      </c>
      <c r="S9" s="36">
        <f>'SER_se-appl'!S29</f>
        <v>2073.095224222423</v>
      </c>
      <c r="T9" s="36">
        <f>'SER_se-appl'!T29</f>
        <v>2037.1701668266505</v>
      </c>
      <c r="U9" s="36">
        <f>'SER_se-appl'!U29</f>
        <v>2185.2161742224416</v>
      </c>
      <c r="V9" s="36">
        <f>'SER_se-appl'!V29</f>
        <v>2186.582065889379</v>
      </c>
      <c r="W9" s="36">
        <f>'SER_se-appl'!W29</f>
        <v>2413.4154009489666</v>
      </c>
      <c r="DA9" s="89" t="s">
        <v>928</v>
      </c>
    </row>
    <row r="10" spans="1:105" ht="12" customHeight="1" x14ac:dyDescent="0.25">
      <c r="A10" s="204" t="str">
        <f>"Number of replaced appliances "&amp;MID('SER_se-appl'!A37,FIND("(",'SER_se-appl'!A37),100)</f>
        <v>Number of replaced appliances (thousand units)</v>
      </c>
      <c r="B10" s="38"/>
      <c r="C10" s="38">
        <f>'SER_se-appl'!C37</f>
        <v>939.95815189996028</v>
      </c>
      <c r="D10" s="38">
        <f>'SER_se-appl'!D37</f>
        <v>980.41853917344724</v>
      </c>
      <c r="E10" s="38">
        <f>'SER_se-appl'!E37</f>
        <v>1022.6205390229952</v>
      </c>
      <c r="F10" s="38">
        <f>'SER_se-appl'!F37</f>
        <v>1066.6391189555779</v>
      </c>
      <c r="G10" s="38">
        <f>'SER_se-appl'!G37</f>
        <v>1112.5524734456285</v>
      </c>
      <c r="H10" s="38">
        <f>'SER_se-appl'!H37</f>
        <v>1160.4421628394557</v>
      </c>
      <c r="I10" s="38">
        <f>'SER_se-appl'!I37</f>
        <v>1210.3932582388225</v>
      </c>
      <c r="J10" s="38">
        <f>'SER_se-appl'!J37</f>
        <v>1145.8581723195257</v>
      </c>
      <c r="K10" s="38">
        <f>'SER_se-appl'!K37</f>
        <v>1189.1136092192683</v>
      </c>
      <c r="L10" s="38">
        <f>'SER_se-appl'!L37</f>
        <v>1201.6779772332357</v>
      </c>
      <c r="M10" s="38">
        <f>'SER_se-appl'!M37</f>
        <v>1238.1277812699518</v>
      </c>
      <c r="N10" s="38">
        <f>'SER_se-appl'!N37</f>
        <v>1308.591053540029</v>
      </c>
      <c r="O10" s="38">
        <f>'SER_se-appl'!O37</f>
        <v>1313.0952737112766</v>
      </c>
      <c r="P10" s="38">
        <f>'SER_se-appl'!P37</f>
        <v>1345.9482553593007</v>
      </c>
      <c r="Q10" s="38">
        <f>'SER_se-appl'!Q37</f>
        <v>1292.1895713339163</v>
      </c>
      <c r="R10" s="38">
        <f>'SER_se-appl'!R37</f>
        <v>1361.7303538780561</v>
      </c>
      <c r="S10" s="38">
        <f>'SER_se-appl'!S37</f>
        <v>1504.395256387028</v>
      </c>
      <c r="T10" s="38">
        <f>'SER_se-appl'!T37</f>
        <v>1501.4146308864729</v>
      </c>
      <c r="U10" s="38">
        <f>'SER_se-appl'!U37</f>
        <v>1692.4886363612495</v>
      </c>
      <c r="V10" s="38">
        <f>'SER_se-appl'!V37</f>
        <v>1754.3427740155748</v>
      </c>
      <c r="W10" s="38">
        <f>'SER_se-appl'!W37</f>
        <v>2065.9126112240247</v>
      </c>
      <c r="DA10" s="90" t="s">
        <v>934</v>
      </c>
    </row>
    <row r="11" spans="1:105" ht="12.95" customHeight="1" x14ac:dyDescent="0.25">
      <c r="A11" s="5"/>
      <c r="B11" s="178"/>
      <c r="C11" s="178"/>
      <c r="D11" s="178"/>
      <c r="E11" s="178"/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DA11" s="208"/>
    </row>
    <row r="12" spans="1:105" ht="12" customHeight="1" x14ac:dyDescent="0.25">
      <c r="A12" s="198" t="s">
        <v>104</v>
      </c>
      <c r="B12" s="205">
        <f>'SER_se-appl'!B45</f>
        <v>3828.0252487148114</v>
      </c>
      <c r="C12" s="205">
        <f>'SER_se-appl'!C45</f>
        <v>3827.8209860167958</v>
      </c>
      <c r="D12" s="205">
        <f>'SER_se-appl'!D45</f>
        <v>3826.518954762591</v>
      </c>
      <c r="E12" s="205">
        <f>'SER_se-appl'!E45</f>
        <v>3818.9713601064013</v>
      </c>
      <c r="F12" s="205">
        <f>'SER_se-appl'!F45</f>
        <v>3814.9704667709034</v>
      </c>
      <c r="G12" s="205">
        <f>'SER_se-appl'!G45</f>
        <v>3809.9316318206493</v>
      </c>
      <c r="H12" s="205">
        <f>'SER_se-appl'!H45</f>
        <v>3809.0576459369263</v>
      </c>
      <c r="I12" s="205">
        <f>'SER_se-appl'!I45</f>
        <v>3803.5089171547011</v>
      </c>
      <c r="J12" s="205">
        <f>'SER_se-appl'!J45</f>
        <v>3796.7818104357257</v>
      </c>
      <c r="K12" s="205">
        <f>'SER_se-appl'!K45</f>
        <v>3788.724916389398</v>
      </c>
      <c r="L12" s="205">
        <f>'SER_se-appl'!L45</f>
        <v>3784.6965077227023</v>
      </c>
      <c r="M12" s="205">
        <f>'SER_se-appl'!M45</f>
        <v>3775.8092378790234</v>
      </c>
      <c r="N12" s="205">
        <f>'SER_se-appl'!N45</f>
        <v>3757.0330880685096</v>
      </c>
      <c r="O12" s="205">
        <f>'SER_se-appl'!O45</f>
        <v>3733.3421917605201</v>
      </c>
      <c r="P12" s="205">
        <f>'SER_se-appl'!P45</f>
        <v>3704.3188964627702</v>
      </c>
      <c r="Q12" s="205">
        <f>'SER_se-appl'!Q45</f>
        <v>3675.1140864158374</v>
      </c>
      <c r="R12" s="205">
        <f>'SER_se-appl'!R45</f>
        <v>3631.605257060929</v>
      </c>
      <c r="S12" s="205">
        <f>'SER_se-appl'!S45</f>
        <v>3667.0517233540445</v>
      </c>
      <c r="T12" s="205">
        <f>'SER_se-appl'!T45</f>
        <v>3646.8110134825943</v>
      </c>
      <c r="U12" s="205">
        <f>'SER_se-appl'!U45</f>
        <v>3608.9076224344794</v>
      </c>
      <c r="V12" s="205">
        <f>'SER_se-appl'!V45</f>
        <v>3599.5707328028884</v>
      </c>
      <c r="W12" s="205">
        <f>'SER_se-appl'!W45</f>
        <v>3612.2312463517428</v>
      </c>
      <c r="DA12" s="209" t="s">
        <v>940</v>
      </c>
    </row>
    <row r="13" spans="1:105" ht="12.95" customHeight="1" x14ac:dyDescent="0.25">
      <c r="A13" s="4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DA13" s="210"/>
    </row>
    <row r="14" spans="1:105" ht="12.95" customHeight="1" x14ac:dyDescent="0.25">
      <c r="A14" s="200" t="str">
        <f>"W per appliance in average operating mode "&amp;MID('SER_se-appl'!A53,FIND("(",'SER_se-appl'!A53),100)</f>
        <v>W per appliance in average operating mode (W per appliance)</v>
      </c>
      <c r="B14" s="59">
        <f>'SER_se-appl'!B53</f>
        <v>177.56793948430752</v>
      </c>
      <c r="C14" s="59">
        <f>'SER_se-appl'!C53</f>
        <v>175.84219620681378</v>
      </c>
      <c r="D14" s="59">
        <f>'SER_se-appl'!D53</f>
        <v>173.7888590981249</v>
      </c>
      <c r="E14" s="59">
        <f>'SER_se-appl'!E53</f>
        <v>171.41798788792144</v>
      </c>
      <c r="F14" s="59">
        <f>'SER_se-appl'!F53</f>
        <v>168.66115940090046</v>
      </c>
      <c r="G14" s="59">
        <f>'SER_se-appl'!G53</f>
        <v>165.59976005425466</v>
      </c>
      <c r="H14" s="59">
        <f>'SER_se-appl'!H53</f>
        <v>162.21495903857868</v>
      </c>
      <c r="I14" s="59">
        <f>'SER_se-appl'!I53</f>
        <v>158.4820725911743</v>
      </c>
      <c r="J14" s="59">
        <f>'SER_se-appl'!J53</f>
        <v>156.18602501397416</v>
      </c>
      <c r="K14" s="59">
        <f>'SER_se-appl'!K53</f>
        <v>153.80826361814493</v>
      </c>
      <c r="L14" s="59">
        <f>'SER_se-appl'!L53</f>
        <v>151.26219051507709</v>
      </c>
      <c r="M14" s="59">
        <f>'SER_se-appl'!M53</f>
        <v>148.48586445425971</v>
      </c>
      <c r="N14" s="59">
        <f>'SER_se-appl'!N53</f>
        <v>144.82252594167181</v>
      </c>
      <c r="O14" s="59">
        <f>'SER_se-appl'!O53</f>
        <v>140.78641616395657</v>
      </c>
      <c r="P14" s="59">
        <f>'SER_se-appl'!P53</f>
        <v>135.71179496011317</v>
      </c>
      <c r="Q14" s="59">
        <f>'SER_se-appl'!Q53</f>
        <v>130.19062472291779</v>
      </c>
      <c r="R14" s="59">
        <f>'SER_se-appl'!R53</f>
        <v>124.69631383639899</v>
      </c>
      <c r="S14" s="59">
        <f>'SER_se-appl'!S53</f>
        <v>118.92559759833483</v>
      </c>
      <c r="T14" s="59">
        <f>'SER_se-appl'!T53</f>
        <v>113.44780747737495</v>
      </c>
      <c r="U14" s="59">
        <f>'SER_se-appl'!U53</f>
        <v>107.86636319525807</v>
      </c>
      <c r="V14" s="59">
        <f>'SER_se-appl'!V53</f>
        <v>102.45779015623894</v>
      </c>
      <c r="W14" s="59">
        <f>'SER_se-appl'!W53</f>
        <v>97.288201981823391</v>
      </c>
      <c r="DA14" s="104" t="s">
        <v>946</v>
      </c>
    </row>
    <row r="15" spans="1:105" ht="12" customHeight="1" x14ac:dyDescent="0.25">
      <c r="A15" s="204" t="str">
        <f>"W per new appliance in average operating mode "&amp;MID('SER_se-appl'!A53,FIND("(",'SER_se-appl'!A53),100)</f>
        <v>W per new appliance in average operating mode (W per appliance)</v>
      </c>
      <c r="B15" s="63"/>
      <c r="C15" s="63">
        <f>'SER_se-appl'!C61</f>
        <v>165.97281618416272</v>
      </c>
      <c r="D15" s="63">
        <f>'SER_se-appl'!D61</f>
        <v>163.61034770714568</v>
      </c>
      <c r="E15" s="63">
        <f>'SER_se-appl'!E61</f>
        <v>161.05008530510901</v>
      </c>
      <c r="F15" s="63">
        <f>'SER_se-appl'!F61</f>
        <v>158.32841263298982</v>
      </c>
      <c r="G15" s="63">
        <f>'SER_se-appl'!G61</f>
        <v>156.45533360723365</v>
      </c>
      <c r="H15" s="63">
        <f>'SER_se-appl'!H61</f>
        <v>153.99045871686357</v>
      </c>
      <c r="I15" s="63">
        <f>'SER_se-appl'!I61</f>
        <v>151.77526520269632</v>
      </c>
      <c r="J15" s="63">
        <f>'SER_se-appl'!J61</f>
        <v>149.33043685068969</v>
      </c>
      <c r="K15" s="63">
        <f>'SER_se-appl'!K61</f>
        <v>146.8468857012117</v>
      </c>
      <c r="L15" s="63">
        <f>'SER_se-appl'!L61</f>
        <v>143.74489212515644</v>
      </c>
      <c r="M15" s="63">
        <f>'SER_se-appl'!M61</f>
        <v>139.28693971865795</v>
      </c>
      <c r="N15" s="63">
        <f>'SER_se-appl'!N61</f>
        <v>132.97860197438064</v>
      </c>
      <c r="O15" s="63">
        <f>'SER_se-appl'!O61</f>
        <v>127.63711214657013</v>
      </c>
      <c r="P15" s="63">
        <f>'SER_se-appl'!P61</f>
        <v>120.50208748612671</v>
      </c>
      <c r="Q15" s="63">
        <f>'SER_se-appl'!Q61</f>
        <v>112.29743104218821</v>
      </c>
      <c r="R15" s="63">
        <f>'SER_se-appl'!R61</f>
        <v>106.76671361302088</v>
      </c>
      <c r="S15" s="63">
        <f>'SER_se-appl'!S61</f>
        <v>101.9685275444385</v>
      </c>
      <c r="T15" s="63">
        <f>'SER_se-appl'!T61</f>
        <v>97.184127169808662</v>
      </c>
      <c r="U15" s="63">
        <f>'SER_se-appl'!U61</f>
        <v>92.409633126675331</v>
      </c>
      <c r="V15" s="63">
        <f>'SER_se-appl'!V61</f>
        <v>87.636607554940554</v>
      </c>
      <c r="W15" s="63">
        <f>'SER_se-appl'!W61</f>
        <v>85.904456298150507</v>
      </c>
      <c r="DA15" s="105" t="s">
        <v>952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8" tint="0.59999389629810485"/>
    <pageSetUpPr fitToPage="1"/>
  </sheetPr>
  <dimension ref="A1:DA16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2" customHeight="1" x14ac:dyDescent="0.25"/>
  <cols>
    <col min="1" max="1" width="61.7109375" style="1" customWidth="1"/>
    <col min="2" max="23" width="10.7109375" style="1" customWidth="1"/>
    <col min="24" max="103" width="9.140625" style="1" hidden="1" customWidth="1"/>
    <col min="104" max="104" width="2.7109375" style="1" customWidth="1"/>
    <col min="105" max="105" width="10.7109375" style="118" customWidth="1"/>
    <col min="106" max="16384" width="9.140625" style="1"/>
  </cols>
  <sheetData>
    <row r="1" spans="1:105" ht="12.95" customHeight="1" x14ac:dyDescent="0.25">
      <c r="A1" s="28" t="s">
        <v>967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156</v>
      </c>
    </row>
    <row r="2" spans="1:105" s="2" customFormat="1" ht="12" customHeight="1" x14ac:dyDescent="0.25">
      <c r="DA2" s="7"/>
    </row>
    <row r="3" spans="1:105" ht="12.95" customHeight="1" x14ac:dyDescent="0.25">
      <c r="A3" s="198" t="s">
        <v>81</v>
      </c>
      <c r="B3" s="199">
        <f>'SER_se-appl'!B6</f>
        <v>3423.4968876492908</v>
      </c>
      <c r="C3" s="199">
        <f>'SER_se-appl'!C6</f>
        <v>3498.0883514323814</v>
      </c>
      <c r="D3" s="199">
        <f>'SER_se-appl'!D6</f>
        <v>3528.2625601217101</v>
      </c>
      <c r="E3" s="199">
        <f>'SER_se-appl'!E6</f>
        <v>3537.0383679459751</v>
      </c>
      <c r="F3" s="199">
        <f>'SER_se-appl'!F6</f>
        <v>3580.8825147027605</v>
      </c>
      <c r="G3" s="199">
        <f>'SER_se-appl'!G6</f>
        <v>3587.0706648845357</v>
      </c>
      <c r="H3" s="199">
        <f>'SER_se-appl'!H6</f>
        <v>3649.084375460814</v>
      </c>
      <c r="I3" s="199">
        <f>'SER_se-appl'!I6</f>
        <v>3716.2763678740189</v>
      </c>
      <c r="J3" s="199">
        <f>'SER_se-appl'!J6</f>
        <v>3758.063801527001</v>
      </c>
      <c r="K3" s="199">
        <f>'SER_se-appl'!K6</f>
        <v>3740.6939472475383</v>
      </c>
      <c r="L3" s="199">
        <f>'SER_se-appl'!L6</f>
        <v>3789.4407828593671</v>
      </c>
      <c r="M3" s="199">
        <f>'SER_se-appl'!M6</f>
        <v>3791.92074058652</v>
      </c>
      <c r="N3" s="199">
        <f>'SER_se-appl'!N6</f>
        <v>3792.0575860959357</v>
      </c>
      <c r="O3" s="199">
        <f>'SER_se-appl'!O6</f>
        <v>3756.5605949620644</v>
      </c>
      <c r="P3" s="199">
        <f>'SER_se-appl'!P6</f>
        <v>3769.1242648631073</v>
      </c>
      <c r="Q3" s="199">
        <f>'SER_se-appl'!Q6</f>
        <v>3786.1141479243583</v>
      </c>
      <c r="R3" s="199">
        <f>'SER_se-appl'!R6</f>
        <v>3657.6354892602208</v>
      </c>
      <c r="S3" s="199">
        <f>'SER_se-appl'!S6</f>
        <v>3602.1696902272106</v>
      </c>
      <c r="T3" s="199">
        <f>'SER_se-appl'!T6</f>
        <v>3436.6986986871029</v>
      </c>
      <c r="U3" s="199">
        <f>'SER_se-appl'!U6</f>
        <v>3244.5610866899606</v>
      </c>
      <c r="V3" s="199">
        <f>'SER_se-appl'!V6</f>
        <v>3000.7202779766189</v>
      </c>
      <c r="W3" s="199">
        <f>'SER_se-appl'!W6</f>
        <v>2913.5390630663383</v>
      </c>
      <c r="DA3" s="206" t="s">
        <v>910</v>
      </c>
    </row>
    <row r="4" spans="1:105" ht="12" customHeight="1" x14ac:dyDescent="0.25">
      <c r="A4" s="5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DA4" s="106"/>
    </row>
    <row r="5" spans="1:105" ht="12.95" customHeight="1" x14ac:dyDescent="0.25">
      <c r="A5" s="200" t="s">
        <v>108</v>
      </c>
      <c r="B5" s="59">
        <f>'SER_se-appl'!B14</f>
        <v>16707.233744084559</v>
      </c>
      <c r="C5" s="59">
        <f>'SER_se-appl'!C14</f>
        <v>16955.977104482899</v>
      </c>
      <c r="D5" s="59">
        <f>'SER_se-appl'!D14</f>
        <v>17023.373378526063</v>
      </c>
      <c r="E5" s="59">
        <f>'SER_se-appl'!E14</f>
        <v>17008.468263434774</v>
      </c>
      <c r="F5" s="59">
        <f>'SER_se-appl'!F14</f>
        <v>17128.141809898378</v>
      </c>
      <c r="G5" s="59">
        <f>'SER_se-appl'!G14</f>
        <v>17087.32161609417</v>
      </c>
      <c r="H5" s="59">
        <f>'SER_se-appl'!H14</f>
        <v>17263.130562134807</v>
      </c>
      <c r="I5" s="59">
        <f>'SER_se-appl'!I14</f>
        <v>17494.812302486749</v>
      </c>
      <c r="J5" s="59">
        <f>'SER_se-appl'!J14</f>
        <v>17620.087224289779</v>
      </c>
      <c r="K5" s="59">
        <f>'SER_se-appl'!K14</f>
        <v>17502.674367397351</v>
      </c>
      <c r="L5" s="59">
        <f>'SER_se-appl'!L14</f>
        <v>17678.68413860763</v>
      </c>
      <c r="M5" s="59">
        <f>'SER_se-appl'!M14</f>
        <v>17613.764038734636</v>
      </c>
      <c r="N5" s="59">
        <f>'SER_se-appl'!N14</f>
        <v>17558.679373289586</v>
      </c>
      <c r="O5" s="59">
        <f>'SER_se-appl'!O14</f>
        <v>17342.518524048228</v>
      </c>
      <c r="P5" s="59">
        <f>'SER_se-appl'!P14</f>
        <v>17333.312347281892</v>
      </c>
      <c r="Q5" s="59">
        <f>'SER_se-appl'!Q14</f>
        <v>17345.143595825983</v>
      </c>
      <c r="R5" s="59">
        <f>'SER_se-appl'!R14</f>
        <v>16911.72711922793</v>
      </c>
      <c r="S5" s="59">
        <f>'SER_se-appl'!S14</f>
        <v>16480.331880577865</v>
      </c>
      <c r="T5" s="59">
        <f>'SER_se-appl'!T14</f>
        <v>15795.881932721381</v>
      </c>
      <c r="U5" s="59">
        <f>'SER_se-appl'!U14</f>
        <v>15075.173036337215</v>
      </c>
      <c r="V5" s="59">
        <f>'SER_se-appl'!V14</f>
        <v>14282.877657098343</v>
      </c>
      <c r="W5" s="59">
        <f>'SER_se-appl'!W14</f>
        <v>13447.703467982854</v>
      </c>
      <c r="DA5" s="104" t="s">
        <v>917</v>
      </c>
    </row>
    <row r="6" spans="1:105" ht="12" customHeight="1" x14ac:dyDescent="0.25">
      <c r="A6" s="201" t="str">
        <f>"Penetration factor "&amp;MID('SER_se-appl'!A70,FIND("(",'SER_se-appl'!A70),100)</f>
        <v>Penetration factor (unit per building cell)</v>
      </c>
      <c r="B6" s="202">
        <f>'SER_se-appl'!B70</f>
        <v>135.05108513473357</v>
      </c>
      <c r="C6" s="202">
        <f>'SER_se-appl'!C70</f>
        <v>136.23309834725902</v>
      </c>
      <c r="D6" s="202">
        <f>'SER_se-appl'!D70</f>
        <v>137.67600005478846</v>
      </c>
      <c r="E6" s="202">
        <f>'SER_se-appl'!E70</f>
        <v>139.53484402401497</v>
      </c>
      <c r="F6" s="202">
        <f>'SER_se-appl'!F70</f>
        <v>142.10117976999229</v>
      </c>
      <c r="G6" s="202">
        <f>'SER_se-appl'!G70</f>
        <v>144.16581405316578</v>
      </c>
      <c r="H6" s="202">
        <f>'SER_se-appl'!H70</f>
        <v>146.37771349904133</v>
      </c>
      <c r="I6" s="202">
        <f>'SER_se-appl'!I70</f>
        <v>148.58804047755842</v>
      </c>
      <c r="J6" s="202">
        <f>'SER_se-appl'!J70</f>
        <v>151.34665022693468</v>
      </c>
      <c r="K6" s="202">
        <f>'SER_se-appl'!K70</f>
        <v>154.76295063090797</v>
      </c>
      <c r="L6" s="202">
        <f>'SER_se-appl'!L70</f>
        <v>159.32994365244778</v>
      </c>
      <c r="M6" s="202">
        <f>'SER_se-appl'!M70</f>
        <v>163.67166201855323</v>
      </c>
      <c r="N6" s="202">
        <f>'SER_se-appl'!N70</f>
        <v>168.25781208060289</v>
      </c>
      <c r="O6" s="202">
        <f>'SER_se-appl'!O70</f>
        <v>172.1303526079069</v>
      </c>
      <c r="P6" s="202">
        <f>'SER_se-appl'!P70</f>
        <v>178.69831896794318</v>
      </c>
      <c r="Q6" s="202">
        <f>'SER_se-appl'!Q70</f>
        <v>185.35318583932653</v>
      </c>
      <c r="R6" s="202">
        <f>'SER_se-appl'!R70</f>
        <v>189.18513251426052</v>
      </c>
      <c r="S6" s="202">
        <f>'SER_se-appl'!S70</f>
        <v>193.06904347188947</v>
      </c>
      <c r="T6" s="202">
        <f>'SER_se-appl'!T70</f>
        <v>196.78857080524205</v>
      </c>
      <c r="U6" s="202">
        <f>'SER_se-appl'!U70</f>
        <v>200.21140767496567</v>
      </c>
      <c r="V6" s="202">
        <f>'SER_se-appl'!V70</f>
        <v>203.09098131502003</v>
      </c>
      <c r="W6" s="202">
        <f>'SER_se-appl'!W70</f>
        <v>205.11387447409516</v>
      </c>
      <c r="DA6" s="207" t="s">
        <v>959</v>
      </c>
    </row>
    <row r="7" spans="1:105" ht="12.95" customHeight="1" x14ac:dyDescent="0.2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DA7" s="106"/>
    </row>
    <row r="8" spans="1:105" ht="12.95" customHeight="1" x14ac:dyDescent="0.25">
      <c r="A8" s="200" t="str">
        <f>"Stock of appliances "&amp;MID('SER_se-appl'!A22,FIND("(",'SER_se-appl'!A22),1000)</f>
        <v>Stock of appliances (million units)</v>
      </c>
      <c r="B8" s="34">
        <f>'SER_se-appl'!B22</f>
        <v>441.19427932160136</v>
      </c>
      <c r="C8" s="34">
        <f>'SER_se-appl'!C22</f>
        <v>452.00716549326359</v>
      </c>
      <c r="D8" s="34">
        <f>'SER_se-appl'!D22</f>
        <v>460.18066093823455</v>
      </c>
      <c r="E8" s="34">
        <f>'SER_se-appl'!E22</f>
        <v>468.37719570182782</v>
      </c>
      <c r="F8" s="34">
        <f>'SER_se-appl'!F22</f>
        <v>483.10026844981292</v>
      </c>
      <c r="G8" s="34">
        <f>'SER_se-appl'!G22</f>
        <v>494.7765994760544</v>
      </c>
      <c r="H8" s="34">
        <f>'SER_se-appl'!H22</f>
        <v>514.91422217934507</v>
      </c>
      <c r="I8" s="34">
        <f>'SER_se-appl'!I22</f>
        <v>534.93089508782737</v>
      </c>
      <c r="J8" s="34">
        <f>'SER_se-appl'!J22</f>
        <v>551.26257013812926</v>
      </c>
      <c r="K8" s="34">
        <f>'SER_se-appl'!K22</f>
        <v>560.8871124234629</v>
      </c>
      <c r="L8" s="34">
        <f>'SER_se-appl'!L22</f>
        <v>582.60710573531151</v>
      </c>
      <c r="M8" s="34">
        <f>'SER_se-appl'!M22</f>
        <v>597.67988729621607</v>
      </c>
      <c r="N8" s="34">
        <f>'SER_se-appl'!N22</f>
        <v>618.2909720919854</v>
      </c>
      <c r="O8" s="34">
        <f>'SER_se-appl'!O22</f>
        <v>635.41761787744838</v>
      </c>
      <c r="P8" s="34">
        <f>'SER_se-appl'!P22</f>
        <v>664.11186291887839</v>
      </c>
      <c r="Q8" s="34">
        <f>'SER_se-appl'!Q22</f>
        <v>695.18877001969997</v>
      </c>
      <c r="R8" s="34">
        <f>'SER_se-appl'!R22</f>
        <v>718.53116915577903</v>
      </c>
      <c r="S8" s="34">
        <f>'SER_se-appl'!S22</f>
        <v>739.68024114871389</v>
      </c>
      <c r="T8" s="34">
        <f>'SER_se-appl'!T22</f>
        <v>759.32644531900587</v>
      </c>
      <c r="U8" s="34">
        <f>'SER_se-appl'!U22</f>
        <v>776.79605251499981</v>
      </c>
      <c r="V8" s="34">
        <f>'SER_se-appl'!V22</f>
        <v>791.37785628823474</v>
      </c>
      <c r="W8" s="34">
        <f>'SER_se-appl'!W22</f>
        <v>801.93759139404028</v>
      </c>
      <c r="DA8" s="88" t="s">
        <v>923</v>
      </c>
    </row>
    <row r="9" spans="1:105" ht="12.95" customHeight="1" x14ac:dyDescent="0.25">
      <c r="A9" s="203" t="str">
        <f>"Number of new appliances "&amp;MID('SER_se-appl'!A30,FIND("(",'SER_se-appl'!A30),100)</f>
        <v>Number of new appliances (million units)</v>
      </c>
      <c r="B9" s="36"/>
      <c r="C9" s="36">
        <f>'SER_se-appl'!C30</f>
        <v>79.712474898407493</v>
      </c>
      <c r="D9" s="36">
        <f>'SER_se-appl'!D30</f>
        <v>78.862981946181947</v>
      </c>
      <c r="E9" s="36">
        <f>'SER_se-appl'!E30</f>
        <v>80.722417633851421</v>
      </c>
      <c r="F9" s="36">
        <f>'SER_se-appl'!F30</f>
        <v>89.133058538733508</v>
      </c>
      <c r="G9" s="36">
        <f>'SER_se-appl'!G30</f>
        <v>88.019365626513263</v>
      </c>
      <c r="H9" s="36">
        <f>'SER_se-appl'!H30</f>
        <v>98.463923535657443</v>
      </c>
      <c r="I9" s="36">
        <f>'SER_se-appl'!I30</f>
        <v>99.729147806889785</v>
      </c>
      <c r="J9" s="36">
        <f>'SER_se-appl'!J30</f>
        <v>95.194656996483843</v>
      </c>
      <c r="K9" s="36">
        <f>'SER_se-appl'!K30</f>
        <v>90.346959919185053</v>
      </c>
      <c r="L9" s="36">
        <f>'SER_se-appl'!L30</f>
        <v>110.85305185058212</v>
      </c>
      <c r="M9" s="36">
        <f>'SER_se-appl'!M30</f>
        <v>103.09214718741782</v>
      </c>
      <c r="N9" s="36">
        <f>'SER_se-appl'!N30</f>
        <v>119.07500833142677</v>
      </c>
      <c r="O9" s="36">
        <f>'SER_se-appl'!O30</f>
        <v>116.85579359235282</v>
      </c>
      <c r="P9" s="36">
        <f>'SER_se-appl'!P30</f>
        <v>123.88890203791379</v>
      </c>
      <c r="Q9" s="36">
        <f>'SER_se-appl'!Q30</f>
        <v>121.4238670200067</v>
      </c>
      <c r="R9" s="36">
        <f>'SER_se-appl'!R30</f>
        <v>134.19545098666117</v>
      </c>
      <c r="S9" s="36">
        <f>'SER_se-appl'!S30</f>
        <v>124.24121918035269</v>
      </c>
      <c r="T9" s="36">
        <f>'SER_se-appl'!T30</f>
        <v>138.72121250171881</v>
      </c>
      <c r="U9" s="36">
        <f>'SER_se-appl'!U30</f>
        <v>134.32540078834677</v>
      </c>
      <c r="V9" s="36">
        <f>'SER_se-appl'!V30</f>
        <v>138.47070581114872</v>
      </c>
      <c r="W9" s="36">
        <f>'SER_se-appl'!W30</f>
        <v>131.98360212581224</v>
      </c>
      <c r="DA9" s="89" t="s">
        <v>929</v>
      </c>
    </row>
    <row r="10" spans="1:105" ht="12" customHeight="1" x14ac:dyDescent="0.25">
      <c r="A10" s="204" t="str">
        <f>"Number of replaced appliances "&amp;MID('SER_se-appl'!A38,FIND("(",'SER_se-appl'!A38),100)</f>
        <v>Number of replaced appliances (million units)</v>
      </c>
      <c r="B10" s="38"/>
      <c r="C10" s="38">
        <f>'SER_se-appl'!C38</f>
        <v>68.899588726745321</v>
      </c>
      <c r="D10" s="38">
        <f>'SER_se-appl'!D38</f>
        <v>70.689486501210979</v>
      </c>
      <c r="E10" s="38">
        <f>'SER_se-appl'!E38</f>
        <v>72.525882870258158</v>
      </c>
      <c r="F10" s="38">
        <f>'SER_se-appl'!F38</f>
        <v>74.409985790748465</v>
      </c>
      <c r="G10" s="38">
        <f>'SER_se-appl'!G38</f>
        <v>76.343034600271778</v>
      </c>
      <c r="H10" s="38">
        <f>'SER_se-appl'!H38</f>
        <v>78.326300832366769</v>
      </c>
      <c r="I10" s="38">
        <f>'SER_se-appl'!I38</f>
        <v>79.712474898407436</v>
      </c>
      <c r="J10" s="38">
        <f>'SER_se-appl'!J38</f>
        <v>78.862981946182003</v>
      </c>
      <c r="K10" s="38">
        <f>'SER_se-appl'!K38</f>
        <v>80.722417633851364</v>
      </c>
      <c r="L10" s="38">
        <f>'SER_se-appl'!L38</f>
        <v>89.133058538733508</v>
      </c>
      <c r="M10" s="38">
        <f>'SER_se-appl'!M38</f>
        <v>88.019365626513263</v>
      </c>
      <c r="N10" s="38">
        <f>'SER_se-appl'!N38</f>
        <v>98.463923535657386</v>
      </c>
      <c r="O10" s="38">
        <f>'SER_se-appl'!O38</f>
        <v>99.729147806889841</v>
      </c>
      <c r="P10" s="38">
        <f>'SER_se-appl'!P38</f>
        <v>95.194656996483786</v>
      </c>
      <c r="Q10" s="38">
        <f>'SER_se-appl'!Q38</f>
        <v>90.34695991918511</v>
      </c>
      <c r="R10" s="38">
        <f>'SER_se-appl'!R38</f>
        <v>110.85305185058212</v>
      </c>
      <c r="S10" s="38">
        <f>'SER_se-appl'!S38</f>
        <v>103.09214718741782</v>
      </c>
      <c r="T10" s="38">
        <f>'SER_se-appl'!T38</f>
        <v>119.07500833142683</v>
      </c>
      <c r="U10" s="38">
        <f>'SER_se-appl'!U38</f>
        <v>116.85579359235282</v>
      </c>
      <c r="V10" s="38">
        <f>'SER_se-appl'!V38</f>
        <v>123.88890203791379</v>
      </c>
      <c r="W10" s="38">
        <f>'SER_se-appl'!W38</f>
        <v>121.4238670200067</v>
      </c>
      <c r="DA10" s="90" t="s">
        <v>935</v>
      </c>
    </row>
    <row r="11" spans="1:105" ht="12.95" customHeight="1" x14ac:dyDescent="0.25">
      <c r="A11" s="5"/>
      <c r="B11" s="178"/>
      <c r="C11" s="178"/>
      <c r="D11" s="178"/>
      <c r="E11" s="178"/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DA11" s="208"/>
    </row>
    <row r="12" spans="1:105" ht="12" customHeight="1" x14ac:dyDescent="0.25">
      <c r="A12" s="198" t="s">
        <v>104</v>
      </c>
      <c r="B12" s="205">
        <f>'SER_se-appl'!B46</f>
        <v>2383.115566181531</v>
      </c>
      <c r="C12" s="205">
        <f>'SER_se-appl'!C46</f>
        <v>2399.3172010360108</v>
      </c>
      <c r="D12" s="205">
        <f>'SER_se-appl'!D46</f>
        <v>2410.4325659670349</v>
      </c>
      <c r="E12" s="205">
        <f>'SER_se-appl'!E46</f>
        <v>2418.5456081101879</v>
      </c>
      <c r="F12" s="205">
        <f>'SER_se-appl'!F46</f>
        <v>2431.4174945659324</v>
      </c>
      <c r="G12" s="205">
        <f>'SER_se-appl'!G46</f>
        <v>2441.4377378672521</v>
      </c>
      <c r="H12" s="205">
        <f>'SER_se-appl'!H46</f>
        <v>2458.3519851083811</v>
      </c>
      <c r="I12" s="205">
        <f>'SER_se-appl'!I46</f>
        <v>2470.4634385949607</v>
      </c>
      <c r="J12" s="205">
        <f>'SER_se-appl'!J46</f>
        <v>2480.4804570722386</v>
      </c>
      <c r="K12" s="205">
        <f>'SER_se-appl'!K46</f>
        <v>2485.5784717977335</v>
      </c>
      <c r="L12" s="205">
        <f>'SER_se-appl'!L46</f>
        <v>2492.9002610782254</v>
      </c>
      <c r="M12" s="205">
        <f>'SER_se-appl'!M46</f>
        <v>2503.7259563623261</v>
      </c>
      <c r="N12" s="205">
        <f>'SER_se-appl'!N46</f>
        <v>2511.6712247382061</v>
      </c>
      <c r="O12" s="205">
        <f>'SER_se-appl'!O46</f>
        <v>2519.1727290835624</v>
      </c>
      <c r="P12" s="205">
        <f>'SER_se-appl'!P46</f>
        <v>2528.9404772788203</v>
      </c>
      <c r="Q12" s="205">
        <f>'SER_se-appl'!Q46</f>
        <v>2538.6072647421884</v>
      </c>
      <c r="R12" s="205">
        <f>'SER_se-appl'!R46</f>
        <v>2515.3138079984801</v>
      </c>
      <c r="S12" s="205">
        <f>'SER_se-appl'!S46</f>
        <v>2542.013947347371</v>
      </c>
      <c r="T12" s="205">
        <f>'SER_se-appl'!T46</f>
        <v>2530.3307555708611</v>
      </c>
      <c r="U12" s="205">
        <f>'SER_se-appl'!U46</f>
        <v>2503.0721270826925</v>
      </c>
      <c r="V12" s="205">
        <f>'SER_se-appl'!V46</f>
        <v>2443.3715439356288</v>
      </c>
      <c r="W12" s="205">
        <f>'SER_se-appl'!W46</f>
        <v>2519.7208864796717</v>
      </c>
      <c r="DA12" s="209" t="s">
        <v>941</v>
      </c>
    </row>
    <row r="13" spans="1:105" ht="12.95" customHeight="1" x14ac:dyDescent="0.25">
      <c r="A13" s="4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DA13" s="210"/>
    </row>
    <row r="14" spans="1:105" ht="12.95" customHeight="1" x14ac:dyDescent="0.25">
      <c r="A14" s="200" t="str">
        <f>"W per appliance in average operating mode "&amp;MID('SER_se-appl'!A54,FIND("(",'SER_se-appl'!A54),100)</f>
        <v>W per appliance in average operating mode (W per appliance)</v>
      </c>
      <c r="B14" s="59">
        <f>'SER_se-appl'!B54</f>
        <v>37.86820121460844</v>
      </c>
      <c r="C14" s="59">
        <f>'SER_se-appl'!C54</f>
        <v>37.512628999983406</v>
      </c>
      <c r="D14" s="59">
        <f>'SER_se-appl'!D54</f>
        <v>36.992804834123483</v>
      </c>
      <c r="E14" s="59">
        <f>'SER_se-appl'!E54</f>
        <v>36.313613086881546</v>
      </c>
      <c r="F14" s="59">
        <f>'SER_se-appl'!F54</f>
        <v>35.454631115937254</v>
      </c>
      <c r="G14" s="59">
        <f>'SER_se-appl'!G54</f>
        <v>34.535427977371718</v>
      </c>
      <c r="H14" s="59">
        <f>'SER_se-appl'!H54</f>
        <v>33.526225958703556</v>
      </c>
      <c r="I14" s="59">
        <f>'SER_se-appl'!I54</f>
        <v>32.704808159592972</v>
      </c>
      <c r="J14" s="59">
        <f>'SER_se-appl'!J54</f>
        <v>31.963148196103234</v>
      </c>
      <c r="K14" s="59">
        <f>'SER_se-appl'!K54</f>
        <v>31.205342358059113</v>
      </c>
      <c r="L14" s="59">
        <f>'SER_se-appl'!L54</f>
        <v>30.344092896524614</v>
      </c>
      <c r="M14" s="59">
        <f>'SER_se-appl'!M54</f>
        <v>29.470230491468893</v>
      </c>
      <c r="N14" s="59">
        <f>'SER_se-appl'!N54</f>
        <v>28.398731609940629</v>
      </c>
      <c r="O14" s="59">
        <f>'SER_se-appl'!O54</f>
        <v>27.293103049265849</v>
      </c>
      <c r="P14" s="59">
        <f>'SER_se-appl'!P54</f>
        <v>26.099989045669499</v>
      </c>
      <c r="Q14" s="59">
        <f>'SER_se-appl'!Q54</f>
        <v>24.950264365367211</v>
      </c>
      <c r="R14" s="59">
        <f>'SER_se-appl'!R54</f>
        <v>23.536525407934576</v>
      </c>
      <c r="S14" s="59">
        <f>'SER_se-appl'!S54</f>
        <v>22.280346241213802</v>
      </c>
      <c r="T14" s="59">
        <f>'SER_se-appl'!T54</f>
        <v>20.80249151086166</v>
      </c>
      <c r="U14" s="59">
        <f>'SER_se-appl'!U54</f>
        <v>19.406861025527824</v>
      </c>
      <c r="V14" s="59">
        <f>'SER_se-appl'!V54</f>
        <v>18.048113860664113</v>
      </c>
      <c r="W14" s="59">
        <f>'SER_se-appl'!W54</f>
        <v>16.769014961134534</v>
      </c>
      <c r="DA14" s="104" t="s">
        <v>947</v>
      </c>
    </row>
    <row r="15" spans="1:105" ht="12" customHeight="1" x14ac:dyDescent="0.25">
      <c r="A15" s="204" t="str">
        <f>"W per new appliance in average operating mode "&amp;MID('SER_se-appl'!A54,FIND("(",'SER_se-appl'!A54),100)</f>
        <v>W per new appliance in average operating mode (W per appliance)</v>
      </c>
      <c r="B15" s="63"/>
      <c r="C15" s="63">
        <f>'SER_se-appl'!C62</f>
        <v>35.851939781681445</v>
      </c>
      <c r="D15" s="63">
        <f>'SER_se-appl'!D62</f>
        <v>34.798075153956631</v>
      </c>
      <c r="E15" s="63">
        <f>'SER_se-appl'!E62</f>
        <v>33.83842668212273</v>
      </c>
      <c r="F15" s="63">
        <f>'SER_se-appl'!F62</f>
        <v>32.955739530550566</v>
      </c>
      <c r="G15" s="63">
        <f>'SER_se-appl'!G62</f>
        <v>32.380978679925541</v>
      </c>
      <c r="H15" s="63">
        <f>'SER_se-appl'!H62</f>
        <v>31.908997260492754</v>
      </c>
      <c r="I15" s="63">
        <f>'SER_se-appl'!I62</f>
        <v>30.979193728205036</v>
      </c>
      <c r="J15" s="63">
        <f>'SER_se-appl'!J62</f>
        <v>30.144075150534857</v>
      </c>
      <c r="K15" s="63">
        <f>'SER_se-appl'!K62</f>
        <v>28.934086505540964</v>
      </c>
      <c r="L15" s="63">
        <f>'SER_se-appl'!L62</f>
        <v>28.086332130672403</v>
      </c>
      <c r="M15" s="63">
        <f>'SER_se-appl'!M62</f>
        <v>27.016927844525835</v>
      </c>
      <c r="N15" s="63">
        <f>'SER_se-appl'!N62</f>
        <v>25.923159226829355</v>
      </c>
      <c r="O15" s="63">
        <f>'SER_se-appl'!O62</f>
        <v>24.58900541158204</v>
      </c>
      <c r="P15" s="63">
        <f>'SER_se-appl'!P62</f>
        <v>23.088014104683129</v>
      </c>
      <c r="Q15" s="63">
        <f>'SER_se-appl'!Q62</f>
        <v>21.626209630811417</v>
      </c>
      <c r="R15" s="63">
        <f>'SER_se-appl'!R62</f>
        <v>19.971162477351331</v>
      </c>
      <c r="S15" s="63">
        <f>'SER_se-appl'!S62</f>
        <v>18.94570802490863</v>
      </c>
      <c r="T15" s="63">
        <f>'SER_se-appl'!T62</f>
        <v>17.317830559081628</v>
      </c>
      <c r="U15" s="63">
        <f>'SER_se-appl'!U62</f>
        <v>16.025702004230791</v>
      </c>
      <c r="V15" s="63">
        <f>'SER_se-appl'!V62</f>
        <v>14.934951954723706</v>
      </c>
      <c r="W15" s="63">
        <f>'SER_se-appl'!W62</f>
        <v>13.568078036966396</v>
      </c>
      <c r="DA15" s="105" t="s">
        <v>953</v>
      </c>
    </row>
    <row r="16" spans="1:105" ht="12.95" customHeight="1" x14ac:dyDescent="0.25">
      <c r="A16" s="204" t="s">
        <v>109</v>
      </c>
      <c r="B16" s="63">
        <v>0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3">
        <v>0</v>
      </c>
      <c r="I16" s="63">
        <v>0</v>
      </c>
      <c r="J16" s="63">
        <v>0</v>
      </c>
      <c r="K16" s="63">
        <v>0</v>
      </c>
      <c r="L16" s="63">
        <v>0</v>
      </c>
      <c r="M16" s="63">
        <v>0</v>
      </c>
      <c r="N16" s="63">
        <v>0</v>
      </c>
      <c r="O16" s="63">
        <v>0</v>
      </c>
      <c r="P16" s="63">
        <v>0</v>
      </c>
      <c r="Q16" s="63">
        <v>0</v>
      </c>
      <c r="R16" s="63">
        <v>0</v>
      </c>
      <c r="S16" s="63">
        <v>0</v>
      </c>
      <c r="T16" s="63">
        <v>0</v>
      </c>
      <c r="U16" s="63">
        <v>0</v>
      </c>
      <c r="V16" s="63">
        <v>0</v>
      </c>
      <c r="W16" s="63">
        <v>0</v>
      </c>
      <c r="DA16" s="105" t="s">
        <v>963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 tint="0.79998168889431442"/>
    <pageSetUpPr fitToPage="1"/>
  </sheetPr>
  <dimension ref="A1:DA17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0.7109375" style="1" customWidth="1"/>
    <col min="2" max="23" width="10.7109375" style="1" customWidth="1"/>
    <col min="24" max="103" width="9.140625" style="1" hidden="1" customWidth="1"/>
    <col min="104" max="104" width="2.7109375" style="1" customWidth="1"/>
    <col min="105" max="105" width="10.7109375" style="118" customWidth="1"/>
    <col min="106" max="16384" width="9.140625" style="1"/>
  </cols>
  <sheetData>
    <row r="1" spans="1:105" ht="12.95" customHeight="1" x14ac:dyDescent="0.25">
      <c r="A1" s="28" t="s">
        <v>186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156</v>
      </c>
    </row>
    <row r="2" spans="1:105" s="2" customFormat="1" ht="12" customHeight="1" x14ac:dyDescent="0.25">
      <c r="DA2" s="7"/>
    </row>
    <row r="3" spans="1:105" ht="12" customHeight="1" x14ac:dyDescent="0.25">
      <c r="A3" s="33" t="s">
        <v>71</v>
      </c>
      <c r="B3" s="34">
        <v>82163475</v>
      </c>
      <c r="C3" s="34">
        <v>82259540</v>
      </c>
      <c r="D3" s="34">
        <v>82440309</v>
      </c>
      <c r="E3" s="34">
        <v>82536680</v>
      </c>
      <c r="F3" s="34">
        <v>82531671</v>
      </c>
      <c r="G3" s="34">
        <v>82500849</v>
      </c>
      <c r="H3" s="34">
        <v>82437995</v>
      </c>
      <c r="I3" s="34">
        <v>82314906</v>
      </c>
      <c r="J3" s="34">
        <v>82217837</v>
      </c>
      <c r="K3" s="34">
        <v>82002356</v>
      </c>
      <c r="L3" s="34">
        <v>81802257</v>
      </c>
      <c r="M3" s="34">
        <v>80222065</v>
      </c>
      <c r="N3" s="34">
        <v>80327900</v>
      </c>
      <c r="O3" s="34">
        <v>80523746</v>
      </c>
      <c r="P3" s="34">
        <v>80767463</v>
      </c>
      <c r="Q3" s="34">
        <v>81197537</v>
      </c>
      <c r="R3" s="34">
        <v>82175684</v>
      </c>
      <c r="S3" s="34">
        <v>82521653</v>
      </c>
      <c r="T3" s="34">
        <v>82792351</v>
      </c>
      <c r="U3" s="34">
        <v>83019213</v>
      </c>
      <c r="V3" s="34">
        <v>83166711</v>
      </c>
      <c r="W3" s="34">
        <v>83155031</v>
      </c>
      <c r="DA3" s="88" t="s">
        <v>187</v>
      </c>
    </row>
    <row r="4" spans="1:105" ht="12" customHeight="1" x14ac:dyDescent="0.25">
      <c r="A4" s="35" t="s">
        <v>178</v>
      </c>
      <c r="B4" s="36">
        <v>2555605.3702985654</v>
      </c>
      <c r="C4" s="36">
        <v>2598576.6401531007</v>
      </c>
      <c r="D4" s="36">
        <v>2593437.7101596328</v>
      </c>
      <c r="E4" s="36">
        <v>2575276.2672193954</v>
      </c>
      <c r="F4" s="36">
        <v>2605539.2410894227</v>
      </c>
      <c r="G4" s="36">
        <v>2624599.9977060803</v>
      </c>
      <c r="H4" s="36">
        <v>2724778.0836941497</v>
      </c>
      <c r="I4" s="36">
        <v>2805866.4391634767</v>
      </c>
      <c r="J4" s="36">
        <v>2832801.2192273038</v>
      </c>
      <c r="K4" s="36">
        <v>2671498.323302275</v>
      </c>
      <c r="L4" s="36">
        <v>2783186.2729137498</v>
      </c>
      <c r="M4" s="36">
        <v>2892413.4228187921</v>
      </c>
      <c r="N4" s="36">
        <v>2904536.7020038511</v>
      </c>
      <c r="O4" s="36">
        <v>2917246.030922486</v>
      </c>
      <c r="P4" s="36">
        <v>2981696.883275616</v>
      </c>
      <c r="Q4" s="36">
        <v>3026180</v>
      </c>
      <c r="R4" s="36">
        <v>3093656.2450655298</v>
      </c>
      <c r="S4" s="36">
        <v>3176595.268884114</v>
      </c>
      <c r="T4" s="36">
        <v>3207756.681535705</v>
      </c>
      <c r="U4" s="36">
        <v>3242256.2551912721</v>
      </c>
      <c r="V4" s="36">
        <v>3118168.1599149858</v>
      </c>
      <c r="W4" s="36">
        <v>3216826.4356981525</v>
      </c>
      <c r="DA4" s="89" t="s">
        <v>188</v>
      </c>
    </row>
    <row r="5" spans="1:105" ht="12" customHeight="1" x14ac:dyDescent="0.25">
      <c r="A5" s="35" t="s">
        <v>147</v>
      </c>
      <c r="B5" s="36">
        <v>1547805.477947322</v>
      </c>
      <c r="C5" s="36">
        <v>1594529.2951229876</v>
      </c>
      <c r="D5" s="36">
        <v>1618390.8180047355</v>
      </c>
      <c r="E5" s="36">
        <v>1613995.4775144791</v>
      </c>
      <c r="F5" s="36">
        <v>1634049.430092053</v>
      </c>
      <c r="G5" s="36">
        <v>1651286.314614675</v>
      </c>
      <c r="H5" s="36">
        <v>1698171.2923548445</v>
      </c>
      <c r="I5" s="36">
        <v>1745473.8219304774</v>
      </c>
      <c r="J5" s="36">
        <v>1773032.5511654189</v>
      </c>
      <c r="K5" s="36">
        <v>1721223.0452314168</v>
      </c>
      <c r="L5" s="36">
        <v>1736317.1689269287</v>
      </c>
      <c r="M5" s="36">
        <v>1792719.1262951554</v>
      </c>
      <c r="N5" s="36">
        <v>1798239.4478364747</v>
      </c>
      <c r="O5" s="36">
        <v>1819252.4998179113</v>
      </c>
      <c r="P5" s="36">
        <v>1855593.7704114958</v>
      </c>
      <c r="Q5" s="36">
        <v>1880909</v>
      </c>
      <c r="R5" s="36">
        <v>1909462.7642789523</v>
      </c>
      <c r="S5" s="36">
        <v>1962106.899902818</v>
      </c>
      <c r="T5" s="36">
        <v>1990844.5942728717</v>
      </c>
      <c r="U5" s="36">
        <v>2014598.3160440989</v>
      </c>
      <c r="V5" s="36">
        <v>1948783.4693082934</v>
      </c>
      <c r="W5" s="36">
        <v>2002571.1969547444</v>
      </c>
      <c r="DA5" s="89" t="s">
        <v>189</v>
      </c>
    </row>
    <row r="6" spans="1:105" ht="12" customHeight="1" x14ac:dyDescent="0.25">
      <c r="A6" s="37" t="s">
        <v>70</v>
      </c>
      <c r="B6" s="38">
        <v>28295000</v>
      </c>
      <c r="C6" s="38">
        <v>28421000</v>
      </c>
      <c r="D6" s="38">
        <v>28564000</v>
      </c>
      <c r="E6" s="38">
        <v>28474000</v>
      </c>
      <c r="F6" s="38">
        <v>28794000</v>
      </c>
      <c r="G6" s="38">
        <v>28973000</v>
      </c>
      <c r="H6" s="38">
        <v>29365000</v>
      </c>
      <c r="I6" s="38">
        <v>29903000</v>
      </c>
      <c r="J6" s="38">
        <v>30322000</v>
      </c>
      <c r="K6" s="38">
        <v>30576000</v>
      </c>
      <c r="L6" s="38">
        <v>30851000</v>
      </c>
      <c r="M6" s="38">
        <v>31161000</v>
      </c>
      <c r="N6" s="38">
        <v>31486000</v>
      </c>
      <c r="O6" s="38">
        <v>31788000</v>
      </c>
      <c r="P6" s="38">
        <v>32108000</v>
      </c>
      <c r="Q6" s="38">
        <v>32494000</v>
      </c>
      <c r="R6" s="38">
        <v>33000000</v>
      </c>
      <c r="S6" s="38">
        <v>33504000</v>
      </c>
      <c r="T6" s="38">
        <v>33966000</v>
      </c>
      <c r="U6" s="38">
        <v>34305000</v>
      </c>
      <c r="V6" s="38">
        <v>34112000</v>
      </c>
      <c r="W6" s="38">
        <v>34284000</v>
      </c>
      <c r="DA6" s="90" t="s">
        <v>190</v>
      </c>
    </row>
    <row r="7" spans="1:105" s="2" customFormat="1" ht="12" customHeight="1" x14ac:dyDescent="0.25">
      <c r="DA7" s="7"/>
    </row>
    <row r="8" spans="1:105" ht="12" customHeight="1" x14ac:dyDescent="0.25">
      <c r="A8" s="33" t="s">
        <v>69</v>
      </c>
      <c r="B8" s="34">
        <v>3266869.5618509422</v>
      </c>
      <c r="C8" s="34">
        <v>3317895.3644663836</v>
      </c>
      <c r="D8" s="34">
        <v>3342490.0545854373</v>
      </c>
      <c r="E8" s="34">
        <v>3356704.1908271788</v>
      </c>
      <c r="F8" s="34">
        <v>3399692.171674917</v>
      </c>
      <c r="G8" s="34">
        <v>3431996.7096609301</v>
      </c>
      <c r="H8" s="34">
        <v>3517709.1503257928</v>
      </c>
      <c r="I8" s="34">
        <v>3600093.8794843261</v>
      </c>
      <c r="J8" s="34">
        <v>3642383.6887803334</v>
      </c>
      <c r="K8" s="34">
        <v>3624169.1576501075</v>
      </c>
      <c r="L8" s="34">
        <v>3656607.743527316</v>
      </c>
      <c r="M8" s="34">
        <v>3651700.4833033662</v>
      </c>
      <c r="N8" s="34">
        <v>3674664.2812388218</v>
      </c>
      <c r="O8" s="34">
        <v>3691490.8280287813</v>
      </c>
      <c r="P8" s="34">
        <v>3716385.619934197</v>
      </c>
      <c r="Q8" s="34">
        <v>3750616.7853102055</v>
      </c>
      <c r="R8" s="34">
        <v>3798031.9045505179</v>
      </c>
      <c r="S8" s="34">
        <v>3831169.5538928285</v>
      </c>
      <c r="T8" s="34">
        <v>3858590.1722437781</v>
      </c>
      <c r="U8" s="34">
        <v>3879879.0814961642</v>
      </c>
      <c r="V8" s="34">
        <v>3896666.662222222</v>
      </c>
      <c r="W8" s="34">
        <v>3909718.8985883105</v>
      </c>
      <c r="DA8" s="88" t="s">
        <v>191</v>
      </c>
    </row>
    <row r="9" spans="1:105" ht="12" customHeight="1" x14ac:dyDescent="0.25">
      <c r="A9" s="39" t="s">
        <v>68</v>
      </c>
      <c r="B9" s="40">
        <v>2940182.6056658481</v>
      </c>
      <c r="C9" s="40">
        <v>2986105.8280197452</v>
      </c>
      <c r="D9" s="40">
        <v>3008241.0491268937</v>
      </c>
      <c r="E9" s="40">
        <v>3021033.7717444608</v>
      </c>
      <c r="F9" s="40">
        <v>3059722.9545074254</v>
      </c>
      <c r="G9" s="40">
        <v>3088797.0386948371</v>
      </c>
      <c r="H9" s="40">
        <v>3165938.2352932137</v>
      </c>
      <c r="I9" s="40">
        <v>3240084.4915358932</v>
      </c>
      <c r="J9" s="40">
        <v>3278145.3199022999</v>
      </c>
      <c r="K9" s="40">
        <v>3261752.2418850968</v>
      </c>
      <c r="L9" s="40">
        <v>3290946.9691745844</v>
      </c>
      <c r="M9" s="40">
        <v>3286530.4349730294</v>
      </c>
      <c r="N9" s="40">
        <v>3307197.8531149398</v>
      </c>
      <c r="O9" s="40">
        <v>3322341.7452259031</v>
      </c>
      <c r="P9" s="40">
        <v>3344747.0579407774</v>
      </c>
      <c r="Q9" s="40">
        <v>3375555.1067791851</v>
      </c>
      <c r="R9" s="40">
        <v>3418228.7140954663</v>
      </c>
      <c r="S9" s="40">
        <v>3448052.5985035454</v>
      </c>
      <c r="T9" s="40">
        <v>3472731.1550194002</v>
      </c>
      <c r="U9" s="40">
        <v>3491891.1733465479</v>
      </c>
      <c r="V9" s="40">
        <v>3506999.9959999998</v>
      </c>
      <c r="W9" s="40">
        <v>3518747.0087294793</v>
      </c>
      <c r="DA9" s="91" t="s">
        <v>192</v>
      </c>
    </row>
    <row r="10" spans="1:105" ht="12" customHeight="1" x14ac:dyDescent="0.25">
      <c r="A10" s="35" t="s">
        <v>17</v>
      </c>
      <c r="B10" s="41"/>
      <c r="C10" s="41">
        <v>64093.431181147265</v>
      </c>
      <c r="D10" s="41">
        <v>37866.486389342717</v>
      </c>
      <c r="E10" s="41">
        <v>27584.434474766353</v>
      </c>
      <c r="F10" s="41">
        <v>56414.693841241577</v>
      </c>
      <c r="G10" s="41">
        <v>45903.181678112269</v>
      </c>
      <c r="H10" s="41">
        <v>99440.032380908655</v>
      </c>
      <c r="I10" s="41">
        <v>96455.286799383306</v>
      </c>
      <c r="J10" s="41">
        <v>56689.900775834016</v>
      </c>
      <c r="K10" s="41">
        <v>14569.335761257218</v>
      </c>
      <c r="L10" s="41">
        <v>46935.388374995651</v>
      </c>
      <c r="M10" s="41">
        <v>14626.645994122644</v>
      </c>
      <c r="N10" s="41">
        <v>37570.743537030343</v>
      </c>
      <c r="O10" s="41">
        <v>31524.830575164251</v>
      </c>
      <c r="P10" s="41">
        <v>39661.131592148136</v>
      </c>
      <c r="Q10" s="41">
        <v>49096.902497866431</v>
      </c>
      <c r="R10" s="41">
        <v>66748.195453252003</v>
      </c>
      <c r="S10" s="41">
        <v>52715.133386385365</v>
      </c>
      <c r="T10" s="41">
        <v>47168.915020499138</v>
      </c>
      <c r="U10" s="41">
        <v>41178.549315499236</v>
      </c>
      <c r="V10" s="41">
        <v>36786.957434801094</v>
      </c>
      <c r="W10" s="41">
        <v>33138.146996099764</v>
      </c>
      <c r="DA10" s="92" t="s">
        <v>193</v>
      </c>
    </row>
    <row r="11" spans="1:105" ht="12" customHeight="1" x14ac:dyDescent="0.25">
      <c r="A11" s="37" t="s">
        <v>67</v>
      </c>
      <c r="B11" s="42"/>
      <c r="C11" s="42">
        <v>57684.088063032541</v>
      </c>
      <c r="D11" s="42">
        <v>34079.837750408449</v>
      </c>
      <c r="E11" s="42">
        <v>24825.991027289718</v>
      </c>
      <c r="F11" s="42">
        <v>50773.224457117423</v>
      </c>
      <c r="G11" s="42">
        <v>41312.863510301038</v>
      </c>
      <c r="H11" s="42">
        <v>89496.029142817802</v>
      </c>
      <c r="I11" s="42">
        <v>86809.758119444974</v>
      </c>
      <c r="J11" s="42">
        <v>51020.91069825062</v>
      </c>
      <c r="K11" s="42">
        <v>13112.402185131496</v>
      </c>
      <c r="L11" s="42">
        <v>42241.849537496091</v>
      </c>
      <c r="M11" s="42">
        <v>13163.981394710379</v>
      </c>
      <c r="N11" s="42">
        <v>33813.669183327314</v>
      </c>
      <c r="O11" s="42">
        <v>28372.347517647828</v>
      </c>
      <c r="P11" s="42">
        <v>35695.018432933321</v>
      </c>
      <c r="Q11" s="42">
        <v>44187.212248079784</v>
      </c>
      <c r="R11" s="42">
        <v>60073.375907926806</v>
      </c>
      <c r="S11" s="42">
        <v>47443.62004774683</v>
      </c>
      <c r="T11" s="42">
        <v>42452.023518449219</v>
      </c>
      <c r="U11" s="42">
        <v>37060.694383949318</v>
      </c>
      <c r="V11" s="42">
        <v>33108.261691320986</v>
      </c>
      <c r="W11" s="42">
        <v>29824.332296489789</v>
      </c>
      <c r="DA11" s="93" t="s">
        <v>194</v>
      </c>
    </row>
    <row r="12" spans="1:105" s="2" customFormat="1" ht="12" customHeight="1" x14ac:dyDescent="0.25">
      <c r="DA12" s="7"/>
    </row>
    <row r="13" spans="1:105" ht="12" customHeight="1" x14ac:dyDescent="0.25">
      <c r="A13" s="33" t="s">
        <v>66</v>
      </c>
      <c r="B13" s="43">
        <v>2842.27</v>
      </c>
      <c r="C13" s="43">
        <v>3216.74</v>
      </c>
      <c r="D13" s="43">
        <v>3052.98</v>
      </c>
      <c r="E13" s="43">
        <v>3221.84</v>
      </c>
      <c r="F13" s="43">
        <v>3174.13</v>
      </c>
      <c r="G13" s="43">
        <v>3149.06</v>
      </c>
      <c r="H13" s="43">
        <v>3024.04</v>
      </c>
      <c r="I13" s="43">
        <v>2820.38</v>
      </c>
      <c r="J13" s="43">
        <v>2985.84</v>
      </c>
      <c r="K13" s="43">
        <v>3081.38</v>
      </c>
      <c r="L13" s="43">
        <v>3635.4</v>
      </c>
      <c r="M13" s="43">
        <v>2873.02</v>
      </c>
      <c r="N13" s="43">
        <v>3130.93</v>
      </c>
      <c r="O13" s="43">
        <v>3289.06</v>
      </c>
      <c r="P13" s="43">
        <v>2659</v>
      </c>
      <c r="Q13" s="43">
        <v>2908.42</v>
      </c>
      <c r="R13" s="43">
        <v>3009.02</v>
      </c>
      <c r="S13" s="43">
        <v>2965.83</v>
      </c>
      <c r="T13" s="43">
        <v>2774.95</v>
      </c>
      <c r="U13" s="43">
        <v>2800.81</v>
      </c>
      <c r="V13" s="43">
        <v>2741.03</v>
      </c>
      <c r="W13" s="43">
        <v>3114.19</v>
      </c>
      <c r="DA13" s="94" t="s">
        <v>195</v>
      </c>
    </row>
    <row r="14" spans="1:105" ht="12" customHeight="1" x14ac:dyDescent="0.25">
      <c r="A14" s="35" t="s">
        <v>148</v>
      </c>
      <c r="B14" s="44">
        <f>AVERAGE($B$13:$V$13)</f>
        <v>3016.9585714285708</v>
      </c>
      <c r="C14" s="44">
        <f t="shared" ref="C14:W14" si="0">AVERAGE($B$13:$V$13)</f>
        <v>3016.9585714285708</v>
      </c>
      <c r="D14" s="44">
        <f t="shared" si="0"/>
        <v>3016.9585714285708</v>
      </c>
      <c r="E14" s="44">
        <f t="shared" si="0"/>
        <v>3016.9585714285708</v>
      </c>
      <c r="F14" s="44">
        <f t="shared" si="0"/>
        <v>3016.9585714285708</v>
      </c>
      <c r="G14" s="44">
        <f t="shared" si="0"/>
        <v>3016.9585714285708</v>
      </c>
      <c r="H14" s="44">
        <f t="shared" si="0"/>
        <v>3016.9585714285708</v>
      </c>
      <c r="I14" s="44">
        <f t="shared" si="0"/>
        <v>3016.9585714285708</v>
      </c>
      <c r="J14" s="44">
        <f t="shared" si="0"/>
        <v>3016.9585714285708</v>
      </c>
      <c r="K14" s="44">
        <f t="shared" si="0"/>
        <v>3016.9585714285708</v>
      </c>
      <c r="L14" s="44">
        <f t="shared" si="0"/>
        <v>3016.9585714285708</v>
      </c>
      <c r="M14" s="44">
        <f t="shared" si="0"/>
        <v>3016.9585714285708</v>
      </c>
      <c r="N14" s="44">
        <f t="shared" si="0"/>
        <v>3016.9585714285708</v>
      </c>
      <c r="O14" s="44">
        <f t="shared" si="0"/>
        <v>3016.9585714285708</v>
      </c>
      <c r="P14" s="44">
        <f t="shared" si="0"/>
        <v>3016.9585714285708</v>
      </c>
      <c r="Q14" s="44">
        <f t="shared" si="0"/>
        <v>3016.9585714285708</v>
      </c>
      <c r="R14" s="44">
        <f t="shared" si="0"/>
        <v>3016.9585714285708</v>
      </c>
      <c r="S14" s="44">
        <f t="shared" si="0"/>
        <v>3016.9585714285708</v>
      </c>
      <c r="T14" s="44">
        <f t="shared" si="0"/>
        <v>3016.9585714285708</v>
      </c>
      <c r="U14" s="44">
        <f t="shared" si="0"/>
        <v>3016.9585714285708</v>
      </c>
      <c r="V14" s="44">
        <f t="shared" si="0"/>
        <v>3016.9585714285708</v>
      </c>
      <c r="W14" s="44">
        <f t="shared" si="0"/>
        <v>3016.9585714285708</v>
      </c>
      <c r="DA14" s="95" t="s">
        <v>196</v>
      </c>
    </row>
    <row r="15" spans="1:105" ht="12" customHeight="1" x14ac:dyDescent="0.25">
      <c r="A15" s="45" t="s">
        <v>65</v>
      </c>
      <c r="B15" s="46">
        <f>B13/B14</f>
        <v>0.94209778911685438</v>
      </c>
      <c r="C15" s="46">
        <f t="shared" ref="C15:W15" si="1">C13/C14</f>
        <v>1.0662194802618155</v>
      </c>
      <c r="D15" s="46">
        <f t="shared" si="1"/>
        <v>1.0119396497229236</v>
      </c>
      <c r="E15" s="46">
        <f t="shared" si="1"/>
        <v>1.0679099244224672</v>
      </c>
      <c r="F15" s="46">
        <f t="shared" si="1"/>
        <v>1.0520959850293889</v>
      </c>
      <c r="G15" s="46">
        <f t="shared" si="1"/>
        <v>1.0437862918710472</v>
      </c>
      <c r="H15" s="46">
        <f t="shared" si="1"/>
        <v>1.0023472077603226</v>
      </c>
      <c r="I15" s="46">
        <f t="shared" si="1"/>
        <v>0.93484213761162516</v>
      </c>
      <c r="J15" s="46">
        <f t="shared" si="1"/>
        <v>0.98968544953740101</v>
      </c>
      <c r="K15" s="46">
        <f t="shared" si="1"/>
        <v>1.0213531034802792</v>
      </c>
      <c r="L15" s="46">
        <f t="shared" si="1"/>
        <v>1.2049883728693658</v>
      </c>
      <c r="M15" s="46">
        <f t="shared" si="1"/>
        <v>0.95229017302666708</v>
      </c>
      <c r="N15" s="46">
        <f t="shared" si="1"/>
        <v>1.0377769286097496</v>
      </c>
      <c r="O15" s="46">
        <f t="shared" si="1"/>
        <v>1.0901906413791373</v>
      </c>
      <c r="P15" s="46">
        <f t="shared" si="1"/>
        <v>0.88135118101437082</v>
      </c>
      <c r="Q15" s="46">
        <f t="shared" si="1"/>
        <v>0.964023844259427</v>
      </c>
      <c r="R15" s="46">
        <f t="shared" si="1"/>
        <v>0.99736868397738332</v>
      </c>
      <c r="S15" s="46">
        <f t="shared" si="1"/>
        <v>0.98305294215413741</v>
      </c>
      <c r="T15" s="46">
        <f t="shared" si="1"/>
        <v>0.91978392619624982</v>
      </c>
      <c r="U15" s="46">
        <f t="shared" si="1"/>
        <v>0.92835547246967276</v>
      </c>
      <c r="V15" s="46">
        <f t="shared" si="1"/>
        <v>0.9085408152297183</v>
      </c>
      <c r="W15" s="46">
        <f t="shared" si="1"/>
        <v>1.0322282942471395</v>
      </c>
      <c r="DA15" s="96" t="s">
        <v>197</v>
      </c>
    </row>
    <row r="16" spans="1:105" s="2" customFormat="1" ht="12" customHeight="1" x14ac:dyDescent="0.25">
      <c r="DA16" s="7"/>
    </row>
    <row r="17" spans="1:105" s="2" customFormat="1" ht="12.95" customHeight="1" x14ac:dyDescent="0.25">
      <c r="A17" s="47" t="s">
        <v>64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DA17" s="97"/>
    </row>
    <row r="18" spans="1:105" s="2" customFormat="1" ht="12" customHeight="1" x14ac:dyDescent="0.25">
      <c r="DA18" s="7"/>
    </row>
    <row r="19" spans="1:105" ht="12" customHeight="1" x14ac:dyDescent="0.25">
      <c r="A19" s="49" t="s">
        <v>149</v>
      </c>
      <c r="B19" s="34">
        <f t="shared" ref="B19:C19" si="2">B4*1000000/B3</f>
        <v>31103.910469932842</v>
      </c>
      <c r="C19" s="34">
        <f t="shared" si="2"/>
        <v>31589.972909562835</v>
      </c>
      <c r="D19" s="34">
        <f t="shared" ref="D19:W19" si="3">D4*1000000/D3</f>
        <v>31458.369596354045</v>
      </c>
      <c r="E19" s="34">
        <f t="shared" si="3"/>
        <v>31201.597486346622</v>
      </c>
      <c r="F19" s="34">
        <f t="shared" si="3"/>
        <v>31570.174328463832</v>
      </c>
      <c r="G19" s="34">
        <f t="shared" si="3"/>
        <v>31813.005920776402</v>
      </c>
      <c r="H19" s="34">
        <f t="shared" si="3"/>
        <v>33052.45455926178</v>
      </c>
      <c r="I19" s="34">
        <f t="shared" si="3"/>
        <v>34086.97859854783</v>
      </c>
      <c r="J19" s="34">
        <f t="shared" si="3"/>
        <v>34454.825407621749</v>
      </c>
      <c r="K19" s="34">
        <f t="shared" si="3"/>
        <v>32578.311814629753</v>
      </c>
      <c r="L19" s="34">
        <f t="shared" si="3"/>
        <v>34023.34330351973</v>
      </c>
      <c r="M19" s="34">
        <f t="shared" si="3"/>
        <v>36055.085627860513</v>
      </c>
      <c r="N19" s="34">
        <f t="shared" si="3"/>
        <v>36158.504106342269</v>
      </c>
      <c r="O19" s="34">
        <f t="shared" si="3"/>
        <v>36228.394428178814</v>
      </c>
      <c r="P19" s="34">
        <f t="shared" si="3"/>
        <v>36917.055117549207</v>
      </c>
      <c r="Q19" s="34">
        <f t="shared" si="3"/>
        <v>37269.35707421766</v>
      </c>
      <c r="R19" s="34">
        <f t="shared" si="3"/>
        <v>37646.857251173351</v>
      </c>
      <c r="S19" s="34">
        <f t="shared" si="3"/>
        <v>38494.081897318683</v>
      </c>
      <c r="T19" s="34">
        <f t="shared" si="3"/>
        <v>38744.601920239045</v>
      </c>
      <c r="U19" s="34">
        <f t="shared" si="3"/>
        <v>39054.288013923622</v>
      </c>
      <c r="V19" s="34">
        <f t="shared" si="3"/>
        <v>37492.983940593564</v>
      </c>
      <c r="W19" s="34">
        <f t="shared" si="3"/>
        <v>38684.688070143973</v>
      </c>
      <c r="DA19" s="88"/>
    </row>
    <row r="20" spans="1:105" ht="12" customHeight="1" x14ac:dyDescent="0.25">
      <c r="A20" s="50" t="s">
        <v>150</v>
      </c>
      <c r="B20" s="36">
        <f t="shared" ref="B20:C20" si="4">B5*1000000/B6</f>
        <v>54702.437814006786</v>
      </c>
      <c r="C20" s="36">
        <f t="shared" si="4"/>
        <v>56103.912428239244</v>
      </c>
      <c r="D20" s="36">
        <f t="shared" ref="D20:W20" si="5">D5*1000000/D6</f>
        <v>56658.409816718093</v>
      </c>
      <c r="E20" s="36">
        <f t="shared" si="5"/>
        <v>56683.131190365915</v>
      </c>
      <c r="F20" s="36">
        <f t="shared" si="5"/>
        <v>56749.650277559667</v>
      </c>
      <c r="G20" s="36">
        <f t="shared" si="5"/>
        <v>56993.970752586029</v>
      </c>
      <c r="H20" s="36">
        <f t="shared" si="5"/>
        <v>57829.77327957924</v>
      </c>
      <c r="I20" s="36">
        <f t="shared" si="5"/>
        <v>58371.194259120399</v>
      </c>
      <c r="J20" s="36">
        <f t="shared" si="5"/>
        <v>58473.469796366298</v>
      </c>
      <c r="K20" s="36">
        <f t="shared" si="5"/>
        <v>56293.270710080345</v>
      </c>
      <c r="L20" s="36">
        <f t="shared" si="5"/>
        <v>56280.74191847683</v>
      </c>
      <c r="M20" s="36">
        <f t="shared" si="5"/>
        <v>57530.859930527113</v>
      </c>
      <c r="N20" s="36">
        <f t="shared" si="5"/>
        <v>57112.349864589814</v>
      </c>
      <c r="O20" s="36">
        <f t="shared" si="5"/>
        <v>57230.794633758378</v>
      </c>
      <c r="P20" s="36">
        <f t="shared" si="5"/>
        <v>57792.256459807395</v>
      </c>
      <c r="Q20" s="36">
        <f t="shared" si="5"/>
        <v>57884.809503292912</v>
      </c>
      <c r="R20" s="36">
        <f t="shared" si="5"/>
        <v>57862.508008453093</v>
      </c>
      <c r="S20" s="36">
        <f t="shared" si="5"/>
        <v>58563.362580671506</v>
      </c>
      <c r="T20" s="36">
        <f t="shared" si="5"/>
        <v>58612.865638369891</v>
      </c>
      <c r="U20" s="36">
        <f t="shared" si="5"/>
        <v>58726.084128963674</v>
      </c>
      <c r="V20" s="36">
        <f t="shared" si="5"/>
        <v>57128.971309459819</v>
      </c>
      <c r="W20" s="36">
        <f t="shared" si="5"/>
        <v>58411.247140203719</v>
      </c>
      <c r="DA20" s="89"/>
    </row>
    <row r="21" spans="1:105" ht="12" customHeight="1" x14ac:dyDescent="0.25">
      <c r="A21" s="50" t="s">
        <v>151</v>
      </c>
      <c r="B21" s="36">
        <f t="shared" ref="B21:C21" si="6">B5*1000000/B3</f>
        <v>18838.12092839698</v>
      </c>
      <c r="C21" s="36">
        <f t="shared" si="6"/>
        <v>19384.12608583743</v>
      </c>
      <c r="D21" s="36">
        <f t="shared" ref="D21:W21" si="7">D5*1000000/D3</f>
        <v>19631.062008813376</v>
      </c>
      <c r="E21" s="36">
        <f t="shared" si="7"/>
        <v>19554.887324211235</v>
      </c>
      <c r="F21" s="36">
        <f t="shared" si="7"/>
        <v>19799.059079902225</v>
      </c>
      <c r="G21" s="36">
        <f t="shared" si="7"/>
        <v>20015.385715784272</v>
      </c>
      <c r="H21" s="36">
        <f t="shared" si="7"/>
        <v>20599.37644474304</v>
      </c>
      <c r="I21" s="36">
        <f t="shared" si="7"/>
        <v>21204.832839516057</v>
      </c>
      <c r="J21" s="36">
        <f t="shared" si="7"/>
        <v>21565.059552289353</v>
      </c>
      <c r="K21" s="36">
        <f t="shared" si="7"/>
        <v>20989.921865554898</v>
      </c>
      <c r="L21" s="36">
        <f t="shared" si="7"/>
        <v>21225.785603041841</v>
      </c>
      <c r="M21" s="36">
        <f t="shared" si="7"/>
        <v>22346.958113022338</v>
      </c>
      <c r="N21" s="36">
        <f t="shared" si="7"/>
        <v>22386.237506974227</v>
      </c>
      <c r="O21" s="36">
        <f t="shared" si="7"/>
        <v>22592.745496687541</v>
      </c>
      <c r="P21" s="36">
        <f t="shared" si="7"/>
        <v>22974.520945538377</v>
      </c>
      <c r="Q21" s="36">
        <f t="shared" si="7"/>
        <v>23164.606581601114</v>
      </c>
      <c r="R21" s="36">
        <f t="shared" si="7"/>
        <v>23236.347680159888</v>
      </c>
      <c r="S21" s="36">
        <f t="shared" si="7"/>
        <v>23776.873445601217</v>
      </c>
      <c r="T21" s="36">
        <f t="shared" si="7"/>
        <v>24046.238211943903</v>
      </c>
      <c r="U21" s="36">
        <f t="shared" si="7"/>
        <v>24266.651576715125</v>
      </c>
      <c r="V21" s="36">
        <f t="shared" si="7"/>
        <v>23432.25367308674</v>
      </c>
      <c r="W21" s="36">
        <f t="shared" si="7"/>
        <v>24082.381701652477</v>
      </c>
      <c r="DA21" s="89"/>
    </row>
    <row r="22" spans="1:105" ht="12" customHeight="1" x14ac:dyDescent="0.25">
      <c r="A22" s="51" t="s">
        <v>152</v>
      </c>
      <c r="B22" s="52">
        <v>1.2948311774948564</v>
      </c>
      <c r="C22" s="52">
        <v>1.2985066526307343</v>
      </c>
      <c r="D22" s="52">
        <v>1.2899969838928742</v>
      </c>
      <c r="E22" s="52">
        <v>1.270731831555723</v>
      </c>
      <c r="F22" s="52">
        <v>1.2571464216469193</v>
      </c>
      <c r="G22" s="52">
        <v>1.2456786291491579</v>
      </c>
      <c r="H22" s="52">
        <v>1.2458035681164004</v>
      </c>
      <c r="I22" s="52">
        <v>1.2445493248147448</v>
      </c>
      <c r="J22" s="52">
        <v>1.2492636612215453</v>
      </c>
      <c r="K22" s="52">
        <v>1.2438752905540615</v>
      </c>
      <c r="L22" s="52">
        <v>1.241087845214113</v>
      </c>
      <c r="M22" s="52">
        <v>1.2823028737412074</v>
      </c>
      <c r="N22" s="52">
        <v>1.2884685519080992</v>
      </c>
      <c r="O22" s="52">
        <v>1.295426905394768</v>
      </c>
      <c r="P22" s="52">
        <v>1.3002842653958095</v>
      </c>
      <c r="Q22" s="52">
        <v>1.2922234881717918</v>
      </c>
      <c r="R22" s="52">
        <v>1.2755170967270297</v>
      </c>
      <c r="S22" s="52">
        <v>1.2716577711507218</v>
      </c>
      <c r="T22" s="52">
        <v>1.2594632390208489</v>
      </c>
      <c r="U22" s="52">
        <v>1.2472137967006371</v>
      </c>
      <c r="V22" s="52">
        <v>1.2758410240393128</v>
      </c>
      <c r="W22" s="52">
        <v>1.2445171302645477</v>
      </c>
      <c r="DA22" s="98"/>
    </row>
    <row r="23" spans="1:105" ht="12" customHeight="1" x14ac:dyDescent="0.25">
      <c r="A23" s="49" t="s">
        <v>63</v>
      </c>
      <c r="B23" s="53">
        <f t="shared" ref="B23:C23" si="8">B6/B8</f>
        <v>8.6611967402728585</v>
      </c>
      <c r="C23" s="53">
        <f t="shared" si="8"/>
        <v>8.5659723644030414</v>
      </c>
      <c r="D23" s="53">
        <f t="shared" ref="D23:W23" si="9">D6/D8</f>
        <v>8.5457247541586892</v>
      </c>
      <c r="E23" s="53">
        <f t="shared" si="9"/>
        <v>8.4827254298458961</v>
      </c>
      <c r="F23" s="53">
        <f t="shared" si="9"/>
        <v>8.469590347003134</v>
      </c>
      <c r="G23" s="53">
        <f t="shared" si="9"/>
        <v>8.4420244105835511</v>
      </c>
      <c r="H23" s="53">
        <f t="shared" si="9"/>
        <v>8.3477623490504769</v>
      </c>
      <c r="I23" s="53">
        <f t="shared" si="9"/>
        <v>8.3061722835636935</v>
      </c>
      <c r="J23" s="53">
        <f t="shared" si="9"/>
        <v>8.3247682262033855</v>
      </c>
      <c r="K23" s="53">
        <f t="shared" si="9"/>
        <v>8.4366922927585755</v>
      </c>
      <c r="L23" s="53">
        <f t="shared" si="9"/>
        <v>8.437054823452252</v>
      </c>
      <c r="M23" s="53">
        <f t="shared" si="9"/>
        <v>8.5332847374742613</v>
      </c>
      <c r="N23" s="53">
        <f t="shared" si="9"/>
        <v>8.5684017886350361</v>
      </c>
      <c r="O23" s="53">
        <f t="shared" si="9"/>
        <v>8.6111550809336475</v>
      </c>
      <c r="P23" s="53">
        <f t="shared" si="9"/>
        <v>8.6395770739658904</v>
      </c>
      <c r="Q23" s="53">
        <f t="shared" si="9"/>
        <v>8.6636417048169552</v>
      </c>
      <c r="R23" s="53">
        <f t="shared" si="9"/>
        <v>8.6887105820416792</v>
      </c>
      <c r="S23" s="53">
        <f t="shared" si="9"/>
        <v>8.7451102147010911</v>
      </c>
      <c r="T23" s="53">
        <f t="shared" si="9"/>
        <v>8.8026969654174749</v>
      </c>
      <c r="U23" s="53">
        <f t="shared" si="9"/>
        <v>8.8417703952699629</v>
      </c>
      <c r="V23" s="53">
        <f t="shared" si="9"/>
        <v>8.7541488551515823</v>
      </c>
      <c r="W23" s="53">
        <f t="shared" si="9"/>
        <v>8.7689168682635952</v>
      </c>
      <c r="DA23" s="99"/>
    </row>
    <row r="24" spans="1:105" ht="12" customHeight="1" x14ac:dyDescent="0.25">
      <c r="A24" s="50" t="s">
        <v>62</v>
      </c>
      <c r="B24" s="54">
        <f t="shared" ref="B24:C24" si="10">B9*1000/B3</f>
        <v>35.784545452414811</v>
      </c>
      <c r="C24" s="54">
        <f t="shared" si="10"/>
        <v>36.301027552788959</v>
      </c>
      <c r="D24" s="54">
        <f t="shared" ref="D24:W24" si="11">D9*1000/D3</f>
        <v>36.489929327252931</v>
      </c>
      <c r="E24" s="54">
        <f t="shared" si="11"/>
        <v>36.602317560440525</v>
      </c>
      <c r="F24" s="54">
        <f t="shared" si="11"/>
        <v>37.073318853648622</v>
      </c>
      <c r="G24" s="54">
        <f t="shared" si="11"/>
        <v>37.439578818089949</v>
      </c>
      <c r="H24" s="54">
        <f t="shared" si="11"/>
        <v>38.403872332086848</v>
      </c>
      <c r="I24" s="54">
        <f t="shared" si="11"/>
        <v>39.362062705093692</v>
      </c>
      <c r="J24" s="54">
        <f t="shared" si="11"/>
        <v>39.871461467689791</v>
      </c>
      <c r="K24" s="54">
        <f t="shared" si="11"/>
        <v>39.776323522766795</v>
      </c>
      <c r="L24" s="54">
        <f t="shared" si="11"/>
        <v>40.230515512238057</v>
      </c>
      <c r="M24" s="54">
        <f t="shared" si="11"/>
        <v>40.967911197162898</v>
      </c>
      <c r="N24" s="54">
        <f t="shared" si="11"/>
        <v>41.17122261524252</v>
      </c>
      <c r="O24" s="54">
        <f t="shared" si="11"/>
        <v>41.259155345628145</v>
      </c>
      <c r="P24" s="54">
        <f t="shared" si="11"/>
        <v>41.412060422657788</v>
      </c>
      <c r="Q24" s="54">
        <f t="shared" si="11"/>
        <v>41.572136686599066</v>
      </c>
      <c r="R24" s="54">
        <f t="shared" si="11"/>
        <v>41.596595826272235</v>
      </c>
      <c r="S24" s="54">
        <f t="shared" si="11"/>
        <v>41.783610399849181</v>
      </c>
      <c r="T24" s="54">
        <f t="shared" si="11"/>
        <v>41.945072377753839</v>
      </c>
      <c r="U24" s="54">
        <f t="shared" si="11"/>
        <v>42.061241574845425</v>
      </c>
      <c r="V24" s="54">
        <f t="shared" si="11"/>
        <v>42.168314146750376</v>
      </c>
      <c r="W24" s="54">
        <f t="shared" si="11"/>
        <v>42.315503540964094</v>
      </c>
      <c r="DA24" s="100"/>
    </row>
    <row r="25" spans="1:105" ht="12" customHeight="1" x14ac:dyDescent="0.25">
      <c r="A25" s="50" t="s">
        <v>61</v>
      </c>
      <c r="B25" s="54">
        <f t="shared" ref="B25:C25" si="12">B9*1000/B6</f>
        <v>103.91173725625899</v>
      </c>
      <c r="C25" s="54">
        <f t="shared" si="12"/>
        <v>105.06688110973384</v>
      </c>
      <c r="D25" s="54">
        <f t="shared" ref="D25:W25" si="13">D9*1000/D6</f>
        <v>105.31581883233768</v>
      </c>
      <c r="E25" s="54">
        <f t="shared" si="13"/>
        <v>106.09797610958982</v>
      </c>
      <c r="F25" s="54">
        <f t="shared" si="13"/>
        <v>106.26251838950564</v>
      </c>
      <c r="G25" s="54">
        <f t="shared" si="13"/>
        <v>106.60949983415031</v>
      </c>
      <c r="H25" s="54">
        <f t="shared" si="13"/>
        <v>107.81332318383156</v>
      </c>
      <c r="I25" s="54">
        <f t="shared" si="13"/>
        <v>108.35315826291318</v>
      </c>
      <c r="J25" s="54">
        <f t="shared" si="13"/>
        <v>108.11111799690983</v>
      </c>
      <c r="K25" s="54">
        <f t="shared" si="13"/>
        <v>106.6768786592457</v>
      </c>
      <c r="L25" s="54">
        <f t="shared" si="13"/>
        <v>106.67229487454489</v>
      </c>
      <c r="M25" s="54">
        <f t="shared" si="13"/>
        <v>105.46935062973041</v>
      </c>
      <c r="N25" s="54">
        <f t="shared" si="13"/>
        <v>105.0370911870336</v>
      </c>
      <c r="O25" s="54">
        <f t="shared" si="13"/>
        <v>104.51559535755327</v>
      </c>
      <c r="P25" s="54">
        <f t="shared" si="13"/>
        <v>104.17176585090249</v>
      </c>
      <c r="Q25" s="54">
        <f t="shared" si="13"/>
        <v>103.88241234625424</v>
      </c>
      <c r="R25" s="54">
        <f t="shared" si="13"/>
        <v>103.58268830592321</v>
      </c>
      <c r="S25" s="54">
        <f t="shared" si="13"/>
        <v>102.91465492190621</v>
      </c>
      <c r="T25" s="54">
        <f t="shared" si="13"/>
        <v>102.24139301122888</v>
      </c>
      <c r="U25" s="54">
        <f t="shared" si="13"/>
        <v>101.7895692565675</v>
      </c>
      <c r="V25" s="54">
        <f t="shared" si="13"/>
        <v>102.80839575515948</v>
      </c>
      <c r="W25" s="54">
        <f t="shared" si="13"/>
        <v>102.63525285058567</v>
      </c>
      <c r="DA25" s="100"/>
    </row>
    <row r="26" spans="1:105" ht="12" customHeight="1" x14ac:dyDescent="0.25">
      <c r="A26" s="50" t="s">
        <v>60</v>
      </c>
      <c r="B26" s="55">
        <f t="shared" ref="B26:C26" si="14">B9*1000/B8</f>
        <v>900.00000000000011</v>
      </c>
      <c r="C26" s="55">
        <f t="shared" si="14"/>
        <v>900</v>
      </c>
      <c r="D26" s="55">
        <f t="shared" ref="D26:W26" si="15">D9*1000/D8</f>
        <v>900</v>
      </c>
      <c r="E26" s="55">
        <f t="shared" si="15"/>
        <v>899.99999999999989</v>
      </c>
      <c r="F26" s="55">
        <f t="shared" si="15"/>
        <v>900</v>
      </c>
      <c r="G26" s="55">
        <f t="shared" si="15"/>
        <v>900</v>
      </c>
      <c r="H26" s="55">
        <f t="shared" si="15"/>
        <v>900.00000000000011</v>
      </c>
      <c r="I26" s="55">
        <f t="shared" si="15"/>
        <v>899.99999999999989</v>
      </c>
      <c r="J26" s="55">
        <f t="shared" si="15"/>
        <v>900</v>
      </c>
      <c r="K26" s="55">
        <f t="shared" si="15"/>
        <v>899.99999999999989</v>
      </c>
      <c r="L26" s="55">
        <f t="shared" si="15"/>
        <v>900</v>
      </c>
      <c r="M26" s="55">
        <f t="shared" si="15"/>
        <v>900</v>
      </c>
      <c r="N26" s="55">
        <f t="shared" si="15"/>
        <v>900</v>
      </c>
      <c r="O26" s="55">
        <f t="shared" si="15"/>
        <v>900</v>
      </c>
      <c r="P26" s="55">
        <f t="shared" si="15"/>
        <v>900</v>
      </c>
      <c r="Q26" s="55">
        <f t="shared" si="15"/>
        <v>900.00000000000011</v>
      </c>
      <c r="R26" s="55">
        <f t="shared" si="15"/>
        <v>900</v>
      </c>
      <c r="S26" s="55">
        <f t="shared" si="15"/>
        <v>899.99999999999989</v>
      </c>
      <c r="T26" s="55">
        <f t="shared" si="15"/>
        <v>900</v>
      </c>
      <c r="U26" s="55">
        <f t="shared" si="15"/>
        <v>900.00000000000011</v>
      </c>
      <c r="V26" s="55">
        <f t="shared" si="15"/>
        <v>900.00000000000011</v>
      </c>
      <c r="W26" s="55">
        <f t="shared" si="15"/>
        <v>900</v>
      </c>
      <c r="DA26" s="101"/>
    </row>
    <row r="27" spans="1:105" ht="12" customHeight="1" x14ac:dyDescent="0.25">
      <c r="A27" s="51" t="s">
        <v>59</v>
      </c>
      <c r="B27" s="56" t="str">
        <f t="shared" ref="B27:C27" si="16">IF(SUM(B11)=0,"",B11*1000/B10)</f>
        <v/>
      </c>
      <c r="C27" s="57">
        <f t="shared" si="16"/>
        <v>900</v>
      </c>
      <c r="D27" s="57">
        <f t="shared" ref="D27:W27" si="17">IF(SUM(D11)=0,"",D11*1000/D10)</f>
        <v>900.00000000000011</v>
      </c>
      <c r="E27" s="57">
        <f t="shared" si="17"/>
        <v>900</v>
      </c>
      <c r="F27" s="57">
        <f t="shared" si="17"/>
        <v>900.00000000000011</v>
      </c>
      <c r="G27" s="57">
        <f t="shared" si="17"/>
        <v>899.99999999999989</v>
      </c>
      <c r="H27" s="57">
        <f t="shared" si="17"/>
        <v>900.00000000000011</v>
      </c>
      <c r="I27" s="57">
        <f t="shared" si="17"/>
        <v>900.00000000000011</v>
      </c>
      <c r="J27" s="57">
        <f t="shared" si="17"/>
        <v>900.00000000000011</v>
      </c>
      <c r="K27" s="57">
        <f t="shared" si="17"/>
        <v>900</v>
      </c>
      <c r="L27" s="57">
        <f t="shared" si="17"/>
        <v>900.00000000000011</v>
      </c>
      <c r="M27" s="57">
        <f t="shared" si="17"/>
        <v>899.99999999999989</v>
      </c>
      <c r="N27" s="57">
        <f t="shared" si="17"/>
        <v>900.00000000000023</v>
      </c>
      <c r="O27" s="57">
        <f t="shared" si="17"/>
        <v>900.00000000000011</v>
      </c>
      <c r="P27" s="57">
        <f t="shared" si="17"/>
        <v>900</v>
      </c>
      <c r="Q27" s="57">
        <f t="shared" si="17"/>
        <v>899.99999999999989</v>
      </c>
      <c r="R27" s="57">
        <f t="shared" si="17"/>
        <v>900</v>
      </c>
      <c r="S27" s="57">
        <f t="shared" si="17"/>
        <v>900</v>
      </c>
      <c r="T27" s="57">
        <f t="shared" si="17"/>
        <v>899.99999999999989</v>
      </c>
      <c r="U27" s="57">
        <f t="shared" si="17"/>
        <v>900.00000000000011</v>
      </c>
      <c r="V27" s="57">
        <f t="shared" si="17"/>
        <v>900</v>
      </c>
      <c r="W27" s="57">
        <f t="shared" si="17"/>
        <v>900.00000000000011</v>
      </c>
      <c r="DA27" s="102"/>
    </row>
    <row r="28" spans="1:105" s="2" customFormat="1" ht="12" customHeight="1" x14ac:dyDescent="0.25">
      <c r="DA28" s="7"/>
    </row>
    <row r="29" spans="1:105" s="2" customFormat="1" ht="12.95" customHeight="1" x14ac:dyDescent="0.25">
      <c r="A29" s="47" t="s">
        <v>58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DA29" s="97"/>
    </row>
    <row r="30" spans="1:105" s="2" customFormat="1" ht="12" customHeight="1" x14ac:dyDescent="0.25">
      <c r="DA30" s="7"/>
    </row>
    <row r="31" spans="1:105" ht="12.95" customHeight="1" x14ac:dyDescent="0.25">
      <c r="A31" s="79" t="s">
        <v>57</v>
      </c>
      <c r="B31" s="80">
        <f>SUM(B32:B33,B36:B37,B44:B45)</f>
        <v>29842.757532825657</v>
      </c>
      <c r="C31" s="80">
        <f t="shared" ref="C31:W31" si="18">SUM(C32:C33,C36:C37,C44:C45)</f>
        <v>31507.361069226085</v>
      </c>
      <c r="D31" s="80">
        <f t="shared" si="18"/>
        <v>31203.242060754252</v>
      </c>
      <c r="E31" s="80">
        <f t="shared" si="18"/>
        <v>34270.567701273641</v>
      </c>
      <c r="F31" s="80">
        <f t="shared" si="18"/>
        <v>33722.915758187708</v>
      </c>
      <c r="G31" s="80">
        <f t="shared" si="18"/>
        <v>32908.522308247448</v>
      </c>
      <c r="H31" s="80">
        <f t="shared" si="18"/>
        <v>35844.564839196602</v>
      </c>
      <c r="I31" s="80">
        <f t="shared" si="18"/>
        <v>30807.094501144456</v>
      </c>
      <c r="J31" s="80">
        <f t="shared" si="18"/>
        <v>34231.999424338246</v>
      </c>
      <c r="K31" s="80">
        <f t="shared" si="18"/>
        <v>32950.844651227868</v>
      </c>
      <c r="L31" s="80">
        <f t="shared" si="18"/>
        <v>34772.520225483502</v>
      </c>
      <c r="M31" s="80">
        <f t="shared" si="18"/>
        <v>30696.397090561106</v>
      </c>
      <c r="N31" s="80">
        <f t="shared" si="18"/>
        <v>31983.687459913723</v>
      </c>
      <c r="O31" s="80">
        <f t="shared" si="18"/>
        <v>33500.39276360294</v>
      </c>
      <c r="P31" s="80">
        <f t="shared" si="18"/>
        <v>30710.528744646712</v>
      </c>
      <c r="Q31" s="80">
        <f t="shared" si="18"/>
        <v>32227.993037204091</v>
      </c>
      <c r="R31" s="80">
        <f t="shared" si="18"/>
        <v>31793.214430749878</v>
      </c>
      <c r="S31" s="80">
        <f t="shared" si="18"/>
        <v>31752.127455016569</v>
      </c>
      <c r="T31" s="80">
        <f t="shared" si="18"/>
        <v>28536.044042840454</v>
      </c>
      <c r="U31" s="80">
        <f t="shared" si="18"/>
        <v>27405.480962722497</v>
      </c>
      <c r="V31" s="80">
        <f t="shared" si="18"/>
        <v>26658.423196045223</v>
      </c>
      <c r="W31" s="80">
        <f t="shared" si="18"/>
        <v>29730.372057533699</v>
      </c>
      <c r="DA31" s="103" t="s">
        <v>198</v>
      </c>
    </row>
    <row r="32" spans="1:105" ht="12" customHeight="1" x14ac:dyDescent="0.25">
      <c r="A32" s="58" t="s">
        <v>29</v>
      </c>
      <c r="B32" s="59">
        <v>328.50610490111785</v>
      </c>
      <c r="C32" s="59">
        <v>348.67179707652622</v>
      </c>
      <c r="D32" s="59">
        <v>285.01160791057606</v>
      </c>
      <c r="E32" s="59">
        <v>124.96259673258811</v>
      </c>
      <c r="F32" s="59">
        <v>89.736113499570081</v>
      </c>
      <c r="G32" s="59">
        <v>79.928460877042141</v>
      </c>
      <c r="H32" s="59">
        <v>94.616337059329311</v>
      </c>
      <c r="I32" s="59">
        <v>200.72115219260533</v>
      </c>
      <c r="J32" s="59">
        <v>148.57179707652622</v>
      </c>
      <c r="K32" s="59">
        <v>114.54376612209802</v>
      </c>
      <c r="L32" s="59">
        <v>94.700343938091123</v>
      </c>
      <c r="M32" s="59">
        <v>96.638693035253652</v>
      </c>
      <c r="N32" s="59">
        <v>103.06913155631986</v>
      </c>
      <c r="O32" s="59">
        <v>45.677558039552878</v>
      </c>
      <c r="P32" s="59">
        <v>53.350730868443669</v>
      </c>
      <c r="Q32" s="59">
        <v>183.95477214101464</v>
      </c>
      <c r="R32" s="59">
        <v>27.411779879621669</v>
      </c>
      <c r="S32" s="59">
        <v>18.276784178847805</v>
      </c>
      <c r="T32" s="59">
        <v>20.911693895098878</v>
      </c>
      <c r="U32" s="59">
        <v>1.8388650042992263</v>
      </c>
      <c r="V32" s="59">
        <v>1.2568357695614789</v>
      </c>
      <c r="W32" s="59">
        <v>0.79509888220120373</v>
      </c>
      <c r="DA32" s="104" t="s">
        <v>199</v>
      </c>
    </row>
    <row r="33" spans="1:105" ht="12" customHeight="1" x14ac:dyDescent="0.25">
      <c r="A33" s="60" t="s">
        <v>28</v>
      </c>
      <c r="B33" s="55">
        <f>SUM(B34:B35)</f>
        <v>8904.6981083404971</v>
      </c>
      <c r="C33" s="55">
        <f t="shared" ref="C33:W33" si="19">SUM(C34:C35)</f>
        <v>10224.030266552021</v>
      </c>
      <c r="D33" s="55">
        <f t="shared" si="19"/>
        <v>9165.7710232158206</v>
      </c>
      <c r="E33" s="55">
        <f t="shared" si="19"/>
        <v>9672.3470335339625</v>
      </c>
      <c r="F33" s="55">
        <f t="shared" si="19"/>
        <v>8933.0950128976783</v>
      </c>
      <c r="G33" s="55">
        <f t="shared" si="19"/>
        <v>8913.6434221840063</v>
      </c>
      <c r="H33" s="55">
        <f t="shared" si="19"/>
        <v>9275.1153912295795</v>
      </c>
      <c r="I33" s="55">
        <f t="shared" si="19"/>
        <v>6538.1129836629407</v>
      </c>
      <c r="J33" s="55">
        <f t="shared" si="19"/>
        <v>8425.714445399828</v>
      </c>
      <c r="K33" s="55">
        <f t="shared" si="19"/>
        <v>7693.0318142734304</v>
      </c>
      <c r="L33" s="55">
        <f t="shared" si="19"/>
        <v>7701.397678417884</v>
      </c>
      <c r="M33" s="55">
        <f t="shared" si="19"/>
        <v>7020.049871023215</v>
      </c>
      <c r="N33" s="55">
        <f t="shared" si="19"/>
        <v>7364.0315563198619</v>
      </c>
      <c r="O33" s="55">
        <f t="shared" si="19"/>
        <v>7855.0803095442816</v>
      </c>
      <c r="P33" s="55">
        <f t="shared" si="19"/>
        <v>7191.9998280309537</v>
      </c>
      <c r="Q33" s="55">
        <f t="shared" si="19"/>
        <v>7023.1677558039546</v>
      </c>
      <c r="R33" s="55">
        <f t="shared" si="19"/>
        <v>7058.9815133275997</v>
      </c>
      <c r="S33" s="55">
        <f t="shared" si="19"/>
        <v>6996.6428202923462</v>
      </c>
      <c r="T33" s="55">
        <f t="shared" si="19"/>
        <v>3239.0941530524506</v>
      </c>
      <c r="U33" s="55">
        <f t="shared" si="19"/>
        <v>3344.3947549441095</v>
      </c>
      <c r="V33" s="55">
        <f t="shared" si="19"/>
        <v>2746.7104041272569</v>
      </c>
      <c r="W33" s="55">
        <f t="shared" si="19"/>
        <v>4007.9338779019781</v>
      </c>
      <c r="DA33" s="101"/>
    </row>
    <row r="34" spans="1:105" ht="12" customHeight="1" x14ac:dyDescent="0.25">
      <c r="A34" s="61" t="s">
        <v>52</v>
      </c>
      <c r="B34" s="55">
        <v>223.68873602751501</v>
      </c>
      <c r="C34" s="55">
        <v>230.4671539122958</v>
      </c>
      <c r="D34" s="55">
        <v>203.35339638865</v>
      </c>
      <c r="E34" s="55">
        <v>376.6002579535683</v>
      </c>
      <c r="F34" s="55">
        <v>373.69303525365427</v>
      </c>
      <c r="G34" s="55">
        <v>559.2581255374032</v>
      </c>
      <c r="H34" s="55">
        <v>430.39664660361132</v>
      </c>
      <c r="I34" s="55">
        <v>402.19466895958732</v>
      </c>
      <c r="J34" s="55">
        <v>438.72080825451422</v>
      </c>
      <c r="K34" s="55">
        <v>410.08796216680997</v>
      </c>
      <c r="L34" s="55">
        <v>365.01126397248493</v>
      </c>
      <c r="M34" s="55">
        <v>366.11074806534822</v>
      </c>
      <c r="N34" s="55">
        <v>383.70163370593292</v>
      </c>
      <c r="O34" s="55">
        <v>462.86070507308682</v>
      </c>
      <c r="P34" s="55">
        <v>398.64282029234738</v>
      </c>
      <c r="Q34" s="55">
        <v>334.81642304385213</v>
      </c>
      <c r="R34" s="55">
        <v>420.7811693895099</v>
      </c>
      <c r="S34" s="55">
        <v>275.71969045571802</v>
      </c>
      <c r="T34" s="55">
        <v>174.89681857265691</v>
      </c>
      <c r="U34" s="55">
        <v>186.21367153912291</v>
      </c>
      <c r="V34" s="55">
        <v>170.7815993121238</v>
      </c>
      <c r="W34" s="55">
        <v>133.7446259673259</v>
      </c>
      <c r="DA34" s="101" t="s">
        <v>200</v>
      </c>
    </row>
    <row r="35" spans="1:105" ht="12" customHeight="1" x14ac:dyDescent="0.25">
      <c r="A35" s="61" t="s">
        <v>170</v>
      </c>
      <c r="B35" s="55">
        <v>8681.009372312983</v>
      </c>
      <c r="C35" s="55">
        <v>9993.5631126397257</v>
      </c>
      <c r="D35" s="55">
        <v>8962.4176268271713</v>
      </c>
      <c r="E35" s="55">
        <v>9295.7467755803937</v>
      </c>
      <c r="F35" s="55">
        <v>8559.4019776440236</v>
      </c>
      <c r="G35" s="55">
        <v>8354.3852966466038</v>
      </c>
      <c r="H35" s="55">
        <v>8844.7187446259686</v>
      </c>
      <c r="I35" s="55">
        <v>6135.9183147033536</v>
      </c>
      <c r="J35" s="55">
        <v>7986.9936371453141</v>
      </c>
      <c r="K35" s="55">
        <v>7282.9438521066204</v>
      </c>
      <c r="L35" s="55">
        <v>7336.3864144453992</v>
      </c>
      <c r="M35" s="55">
        <v>6653.9391229578669</v>
      </c>
      <c r="N35" s="55">
        <v>6980.3299226139288</v>
      </c>
      <c r="O35" s="55">
        <v>7392.2196044711945</v>
      </c>
      <c r="P35" s="55">
        <v>6793.3570077386066</v>
      </c>
      <c r="Q35" s="55">
        <v>6688.3513327601022</v>
      </c>
      <c r="R35" s="55">
        <v>6638.2003439380896</v>
      </c>
      <c r="S35" s="55">
        <v>6720.9231298366285</v>
      </c>
      <c r="T35" s="55">
        <v>3064.1973344797934</v>
      </c>
      <c r="U35" s="55">
        <v>3158.1810834049866</v>
      </c>
      <c r="V35" s="55">
        <v>2575.9288048151329</v>
      </c>
      <c r="W35" s="55">
        <v>3874.189251934652</v>
      </c>
      <c r="DA35" s="101" t="s">
        <v>201</v>
      </c>
    </row>
    <row r="36" spans="1:105" ht="12" customHeight="1" x14ac:dyDescent="0.25">
      <c r="A36" s="60" t="s">
        <v>153</v>
      </c>
      <c r="B36" s="55">
        <v>10021.58211521926</v>
      </c>
      <c r="C36" s="55">
        <v>10321.646603611351</v>
      </c>
      <c r="D36" s="55">
        <v>10321.281169389511</v>
      </c>
      <c r="E36" s="55">
        <v>9308.1733395100528</v>
      </c>
      <c r="F36" s="55">
        <v>9247.3327586930191</v>
      </c>
      <c r="G36" s="55">
        <v>8889.6712826894163</v>
      </c>
      <c r="H36" s="55">
        <v>11125.91650773957</v>
      </c>
      <c r="I36" s="55">
        <v>9092.2372046577711</v>
      </c>
      <c r="J36" s="55">
        <v>9661.2703687693192</v>
      </c>
      <c r="K36" s="55">
        <v>8943.7200023365513</v>
      </c>
      <c r="L36" s="55">
        <v>9101.8255374032669</v>
      </c>
      <c r="M36" s="55">
        <v>8061.842390369733</v>
      </c>
      <c r="N36" s="55">
        <v>8290.4961306964742</v>
      </c>
      <c r="O36" s="55">
        <v>9934.0362854686155</v>
      </c>
      <c r="P36" s="55">
        <v>9085.3778159931207</v>
      </c>
      <c r="Q36" s="55">
        <v>9620.2708512467743</v>
      </c>
      <c r="R36" s="55">
        <v>9552.8475494410995</v>
      </c>
      <c r="S36" s="55">
        <v>9579.4860705073079</v>
      </c>
      <c r="T36" s="55">
        <v>10456.9831900258</v>
      </c>
      <c r="U36" s="55">
        <v>9467.9340498710226</v>
      </c>
      <c r="V36" s="55">
        <v>9945.0066208082535</v>
      </c>
      <c r="W36" s="55">
        <v>10716.22433361995</v>
      </c>
      <c r="DA36" s="101" t="s">
        <v>202</v>
      </c>
    </row>
    <row r="37" spans="1:105" ht="12" customHeight="1" x14ac:dyDescent="0.25">
      <c r="A37" s="60" t="s">
        <v>51</v>
      </c>
      <c r="B37" s="55">
        <f>SUM(B38:B42)</f>
        <v>14.09191745485812</v>
      </c>
      <c r="C37" s="55">
        <f t="shared" ref="C37:W37" si="20">SUM(C38:C42)</f>
        <v>13.8530524505589</v>
      </c>
      <c r="D37" s="55">
        <f t="shared" si="20"/>
        <v>15.3816852966466</v>
      </c>
      <c r="E37" s="55">
        <f t="shared" si="20"/>
        <v>726.21100601891669</v>
      </c>
      <c r="F37" s="55">
        <f t="shared" si="20"/>
        <v>989.70103181427316</v>
      </c>
      <c r="G37" s="55">
        <f t="shared" si="20"/>
        <v>1071.9112639724847</v>
      </c>
      <c r="H37" s="55">
        <f t="shared" si="20"/>
        <v>1224.5287188306102</v>
      </c>
      <c r="I37" s="55">
        <f t="shared" si="20"/>
        <v>1311.0950988822008</v>
      </c>
      <c r="J37" s="55">
        <f t="shared" si="20"/>
        <v>1709.3018916595015</v>
      </c>
      <c r="K37" s="55">
        <f t="shared" si="20"/>
        <v>1839.2144453998283</v>
      </c>
      <c r="L37" s="55">
        <f t="shared" si="20"/>
        <v>2250.8903697334476</v>
      </c>
      <c r="M37" s="55">
        <f t="shared" si="20"/>
        <v>1761.9811693895099</v>
      </c>
      <c r="N37" s="55">
        <f t="shared" si="20"/>
        <v>1909.7762682717105</v>
      </c>
      <c r="O37" s="55">
        <f t="shared" si="20"/>
        <v>2001.0575236457435</v>
      </c>
      <c r="P37" s="55">
        <f t="shared" si="20"/>
        <v>1748.4805674978502</v>
      </c>
      <c r="Q37" s="55">
        <f t="shared" si="20"/>
        <v>1921.1443680137572</v>
      </c>
      <c r="R37" s="55">
        <f t="shared" si="20"/>
        <v>1897.0508168529664</v>
      </c>
      <c r="S37" s="55">
        <f t="shared" si="20"/>
        <v>1970.680911435941</v>
      </c>
      <c r="T37" s="55">
        <f t="shared" si="20"/>
        <v>2018.1054170249361</v>
      </c>
      <c r="U37" s="55">
        <f t="shared" si="20"/>
        <v>2053.9712811693903</v>
      </c>
      <c r="V37" s="55">
        <f t="shared" si="20"/>
        <v>2062.6236457437662</v>
      </c>
      <c r="W37" s="55">
        <f t="shared" si="20"/>
        <v>2190.1866723989688</v>
      </c>
      <c r="DA37" s="101"/>
    </row>
    <row r="38" spans="1:105" ht="12" customHeight="1" x14ac:dyDescent="0.25">
      <c r="A38" s="61" t="s">
        <v>171</v>
      </c>
      <c r="B38" s="55">
        <v>0</v>
      </c>
      <c r="C38" s="55">
        <v>0</v>
      </c>
      <c r="D38" s="55">
        <v>0</v>
      </c>
      <c r="E38" s="55">
        <v>509.14789337919194</v>
      </c>
      <c r="F38" s="55">
        <v>745.22304385210634</v>
      </c>
      <c r="G38" s="55">
        <v>780.59621668099726</v>
      </c>
      <c r="H38" s="55">
        <v>904.29449699054157</v>
      </c>
      <c r="I38" s="55">
        <v>932.71719690455677</v>
      </c>
      <c r="J38" s="55">
        <v>1309.3533104041276</v>
      </c>
      <c r="K38" s="55">
        <v>1344.0813413585556</v>
      </c>
      <c r="L38" s="55">
        <v>1737.4367153912292</v>
      </c>
      <c r="M38" s="55">
        <v>1247.8742046431644</v>
      </c>
      <c r="N38" s="55">
        <v>1366.8912295786754</v>
      </c>
      <c r="O38" s="55">
        <v>1459.2767841788475</v>
      </c>
      <c r="P38" s="55">
        <v>1151.2133276010316</v>
      </c>
      <c r="Q38" s="55">
        <v>1321.0566638005155</v>
      </c>
      <c r="R38" s="55">
        <v>1274.2190025795358</v>
      </c>
      <c r="S38" s="55">
        <v>1326.7172828890793</v>
      </c>
      <c r="T38" s="55">
        <v>1481.8000000000006</v>
      </c>
      <c r="U38" s="55">
        <v>1536.615133276011</v>
      </c>
      <c r="V38" s="55">
        <v>1542.610060189166</v>
      </c>
      <c r="W38" s="55">
        <v>1762.0617368873607</v>
      </c>
      <c r="DA38" s="101" t="s">
        <v>203</v>
      </c>
    </row>
    <row r="39" spans="1:105" ht="12" customHeight="1" x14ac:dyDescent="0.25">
      <c r="A39" s="61" t="s">
        <v>50</v>
      </c>
      <c r="B39" s="55">
        <v>0</v>
      </c>
      <c r="C39" s="55">
        <v>0</v>
      </c>
      <c r="D39" s="55">
        <v>0</v>
      </c>
      <c r="E39" s="55">
        <v>164.13490971625109</v>
      </c>
      <c r="F39" s="55">
        <v>173.37824591573511</v>
      </c>
      <c r="G39" s="55">
        <v>185.82209802235599</v>
      </c>
      <c r="H39" s="55">
        <v>175.62338779019771</v>
      </c>
      <c r="I39" s="55">
        <v>195.06543422184001</v>
      </c>
      <c r="J39" s="55">
        <v>202.20696474634559</v>
      </c>
      <c r="K39" s="55">
        <v>224.10911435941529</v>
      </c>
      <c r="L39" s="55">
        <v>256.20997420464317</v>
      </c>
      <c r="M39" s="55">
        <v>281.33654342218398</v>
      </c>
      <c r="N39" s="55">
        <v>312.76870163370592</v>
      </c>
      <c r="O39" s="55">
        <v>317.56947549441099</v>
      </c>
      <c r="P39" s="55">
        <v>347.54462596732583</v>
      </c>
      <c r="Q39" s="55">
        <v>374.58202923473772</v>
      </c>
      <c r="R39" s="55">
        <v>391.58787618228718</v>
      </c>
      <c r="S39" s="55">
        <v>401.04617368873602</v>
      </c>
      <c r="T39" s="55">
        <v>412.4391229578676</v>
      </c>
      <c r="U39" s="55">
        <v>402.57472055030098</v>
      </c>
      <c r="V39" s="55">
        <v>399.89965606190879</v>
      </c>
      <c r="W39" s="55">
        <v>322.01203783318999</v>
      </c>
      <c r="DA39" s="101" t="s">
        <v>204</v>
      </c>
    </row>
    <row r="40" spans="1:105" ht="12" customHeight="1" x14ac:dyDescent="0.25">
      <c r="A40" s="61" t="s">
        <v>49</v>
      </c>
      <c r="B40" s="55">
        <v>0</v>
      </c>
      <c r="C40" s="55">
        <v>0</v>
      </c>
      <c r="D40" s="55">
        <v>0</v>
      </c>
      <c r="E40" s="55">
        <v>0</v>
      </c>
      <c r="F40" s="55">
        <v>20.798796216681001</v>
      </c>
      <c r="G40" s="55">
        <v>49.397506448839209</v>
      </c>
      <c r="H40" s="55">
        <v>88.123817712811686</v>
      </c>
      <c r="I40" s="55">
        <v>124.98632846087702</v>
      </c>
      <c r="J40" s="55">
        <v>139.6543422184007</v>
      </c>
      <c r="K40" s="55">
        <v>206.51169389509892</v>
      </c>
      <c r="L40" s="55">
        <v>192.39707652622531</v>
      </c>
      <c r="M40" s="55">
        <v>160.47171109200349</v>
      </c>
      <c r="N40" s="55">
        <v>156.76680997420462</v>
      </c>
      <c r="O40" s="55">
        <v>150.02570937231303</v>
      </c>
      <c r="P40" s="55">
        <v>159.10447119518491</v>
      </c>
      <c r="Q40" s="55">
        <v>151.17678417884775</v>
      </c>
      <c r="R40" s="55">
        <v>153.09355116079101</v>
      </c>
      <c r="S40" s="55">
        <v>157.07626827171109</v>
      </c>
      <c r="T40" s="55">
        <v>29.97601031814273</v>
      </c>
      <c r="U40" s="55">
        <v>28.940240756663801</v>
      </c>
      <c r="V40" s="55">
        <v>31.478245915735169</v>
      </c>
      <c r="W40" s="55">
        <v>19.79398108340499</v>
      </c>
      <c r="DA40" s="101" t="s">
        <v>205</v>
      </c>
    </row>
    <row r="41" spans="1:105" ht="12" customHeight="1" x14ac:dyDescent="0.25">
      <c r="A41" s="61" t="s">
        <v>26</v>
      </c>
      <c r="B41" s="55">
        <v>14.09191745485812</v>
      </c>
      <c r="C41" s="55">
        <v>13.8530524505589</v>
      </c>
      <c r="D41" s="55">
        <v>15.3816852966466</v>
      </c>
      <c r="E41" s="55">
        <v>16.432588134135859</v>
      </c>
      <c r="F41" s="55">
        <v>15.3816852966466</v>
      </c>
      <c r="G41" s="55">
        <v>17.364058469475491</v>
      </c>
      <c r="H41" s="55">
        <v>19.012123817712808</v>
      </c>
      <c r="I41" s="55">
        <v>20.49294926913155</v>
      </c>
      <c r="J41" s="55">
        <v>22.117110920034388</v>
      </c>
      <c r="K41" s="55">
        <v>24.60111779879621</v>
      </c>
      <c r="L41" s="55">
        <v>25.12656921754084</v>
      </c>
      <c r="M41" s="55">
        <v>27.32398968185727</v>
      </c>
      <c r="N41" s="55">
        <v>27.25227858985383</v>
      </c>
      <c r="O41" s="55">
        <v>26.559673258813412</v>
      </c>
      <c r="P41" s="55">
        <v>27.73000859845228</v>
      </c>
      <c r="Q41" s="55">
        <v>28.924247635425619</v>
      </c>
      <c r="R41" s="55">
        <v>28.398796216680999</v>
      </c>
      <c r="S41" s="55">
        <v>28.542046431642309</v>
      </c>
      <c r="T41" s="55">
        <v>31.88589853826311</v>
      </c>
      <c r="U41" s="55">
        <v>30.190111779879619</v>
      </c>
      <c r="V41" s="55">
        <v>31.360447119518479</v>
      </c>
      <c r="W41" s="55">
        <v>29.688564058469471</v>
      </c>
      <c r="DA41" s="101" t="s">
        <v>206</v>
      </c>
    </row>
    <row r="42" spans="1:105" ht="12" customHeight="1" x14ac:dyDescent="0.25">
      <c r="A42" s="61" t="s">
        <v>25</v>
      </c>
      <c r="B42" s="55">
        <v>0</v>
      </c>
      <c r="C42" s="55">
        <v>0</v>
      </c>
      <c r="D42" s="55">
        <v>0</v>
      </c>
      <c r="E42" s="55">
        <v>36.495614789337921</v>
      </c>
      <c r="F42" s="55">
        <v>34.919260533104037</v>
      </c>
      <c r="G42" s="55">
        <v>38.731384350816853</v>
      </c>
      <c r="H42" s="55">
        <v>37.474892519346518</v>
      </c>
      <c r="I42" s="55">
        <v>37.833190025795354</v>
      </c>
      <c r="J42" s="55">
        <v>35.970163370593291</v>
      </c>
      <c r="K42" s="55">
        <v>39.911177987962162</v>
      </c>
      <c r="L42" s="55">
        <v>39.720034393809122</v>
      </c>
      <c r="M42" s="55">
        <v>44.974720550300937</v>
      </c>
      <c r="N42" s="55">
        <v>46.097248495270847</v>
      </c>
      <c r="O42" s="55">
        <v>47.62588134135855</v>
      </c>
      <c r="P42" s="55">
        <v>62.888134135855537</v>
      </c>
      <c r="Q42" s="55">
        <v>45.404643164230443</v>
      </c>
      <c r="R42" s="55">
        <v>49.751590713671533</v>
      </c>
      <c r="S42" s="55">
        <v>57.29914015477214</v>
      </c>
      <c r="T42" s="55">
        <v>62.004385210662079</v>
      </c>
      <c r="U42" s="55">
        <v>55.651074806534822</v>
      </c>
      <c r="V42" s="55">
        <v>57.275236457437657</v>
      </c>
      <c r="W42" s="55">
        <v>56.63035253654342</v>
      </c>
      <c r="DA42" s="101" t="s">
        <v>207</v>
      </c>
    </row>
    <row r="43" spans="1:105" ht="12" customHeight="1" x14ac:dyDescent="0.25">
      <c r="A43" s="61" t="s">
        <v>157</v>
      </c>
      <c r="B43" s="55">
        <v>0.6764956705801467</v>
      </c>
      <c r="C43" s="55">
        <v>1.3455987967824941</v>
      </c>
      <c r="D43" s="55">
        <v>5.1617781937430145</v>
      </c>
      <c r="E43" s="55">
        <v>10.986930352536541</v>
      </c>
      <c r="F43" s="55">
        <v>11.321324161650896</v>
      </c>
      <c r="G43" s="55">
        <v>12.181169389509888</v>
      </c>
      <c r="H43" s="55">
        <v>14.641272570937227</v>
      </c>
      <c r="I43" s="55">
        <v>18.319518486672401</v>
      </c>
      <c r="J43" s="55">
        <v>21.663370593293216</v>
      </c>
      <c r="K43" s="55">
        <v>27.347893379191753</v>
      </c>
      <c r="L43" s="55">
        <v>34.011693895098873</v>
      </c>
      <c r="M43" s="55">
        <v>38.621410146173659</v>
      </c>
      <c r="N43" s="55">
        <v>43.278933791917446</v>
      </c>
      <c r="O43" s="55">
        <v>47.960275150472881</v>
      </c>
      <c r="P43" s="55">
        <v>53.477558039552861</v>
      </c>
      <c r="Q43" s="55">
        <v>59.209888220120341</v>
      </c>
      <c r="R43" s="55">
        <v>67.784522785898474</v>
      </c>
      <c r="S43" s="55">
        <v>78.198108340498706</v>
      </c>
      <c r="T43" s="55">
        <v>88.58787618228726</v>
      </c>
      <c r="U43" s="55">
        <v>101.17506448839208</v>
      </c>
      <c r="V43" s="55">
        <v>115.0281169389508</v>
      </c>
      <c r="W43" s="55">
        <v>125.68065348237319</v>
      </c>
      <c r="DA43" s="101" t="s">
        <v>208</v>
      </c>
    </row>
    <row r="44" spans="1:105" ht="12" customHeight="1" x14ac:dyDescent="0.25">
      <c r="A44" s="60" t="s">
        <v>169</v>
      </c>
      <c r="B44" s="55">
        <v>0</v>
      </c>
      <c r="C44" s="55">
        <v>0</v>
      </c>
      <c r="D44" s="55">
        <v>0</v>
      </c>
      <c r="E44" s="55">
        <v>2627.6392089423898</v>
      </c>
      <c r="F44" s="55">
        <v>2730.510146173689</v>
      </c>
      <c r="G44" s="55">
        <v>2597.1864144453989</v>
      </c>
      <c r="H44" s="55">
        <v>2284.9192605331041</v>
      </c>
      <c r="I44" s="55">
        <v>2183.2903697334482</v>
      </c>
      <c r="J44" s="55">
        <v>2405.7753224419598</v>
      </c>
      <c r="K44" s="55">
        <v>2357.3373172828892</v>
      </c>
      <c r="L44" s="55">
        <v>3254.0842648323301</v>
      </c>
      <c r="M44" s="55">
        <v>2036.3045571797079</v>
      </c>
      <c r="N44" s="55">
        <v>2347.4013757523639</v>
      </c>
      <c r="O44" s="55">
        <v>1450.797764402407</v>
      </c>
      <c r="P44" s="55">
        <v>1325.4992261392949</v>
      </c>
      <c r="Q44" s="55">
        <v>1381.556319862425</v>
      </c>
      <c r="R44" s="55">
        <v>1088.014703353396</v>
      </c>
      <c r="S44" s="55">
        <v>1264.6889939810831</v>
      </c>
      <c r="T44" s="55">
        <v>1338.2774720550301</v>
      </c>
      <c r="U44" s="55">
        <v>1389.9398108340499</v>
      </c>
      <c r="V44" s="55">
        <v>1063.6046431642301</v>
      </c>
      <c r="W44" s="55">
        <v>1723.798624247635</v>
      </c>
      <c r="DA44" s="101" t="s">
        <v>209</v>
      </c>
    </row>
    <row r="45" spans="1:105" ht="12" customHeight="1" x14ac:dyDescent="0.25">
      <c r="A45" s="62" t="s">
        <v>24</v>
      </c>
      <c r="B45" s="63">
        <v>10573.879286909925</v>
      </c>
      <c r="C45" s="63">
        <v>10599.15934953563</v>
      </c>
      <c r="D45" s="63">
        <v>11415.796574941698</v>
      </c>
      <c r="E45" s="63">
        <v>11811.234516535735</v>
      </c>
      <c r="F45" s="63">
        <v>11732.540695109476</v>
      </c>
      <c r="G45" s="63">
        <v>11356.1814640791</v>
      </c>
      <c r="H45" s="63">
        <v>11839.468623804409</v>
      </c>
      <c r="I45" s="63">
        <v>11481.637692015491</v>
      </c>
      <c r="J45" s="63">
        <v>11881.365598991111</v>
      </c>
      <c r="K45" s="63">
        <v>12002.997305813069</v>
      </c>
      <c r="L45" s="63">
        <v>12369.622031158488</v>
      </c>
      <c r="M45" s="63">
        <v>11719.580409563687</v>
      </c>
      <c r="N45" s="63">
        <v>11968.912997316989</v>
      </c>
      <c r="O45" s="63">
        <v>12213.743322502341</v>
      </c>
      <c r="P45" s="63">
        <v>11305.820576117048</v>
      </c>
      <c r="Q45" s="63">
        <v>12097.898970136162</v>
      </c>
      <c r="R45" s="63">
        <v>12168.908067895194</v>
      </c>
      <c r="S45" s="63">
        <v>11922.351874621045</v>
      </c>
      <c r="T45" s="63">
        <v>11462.67211678714</v>
      </c>
      <c r="U45" s="63">
        <v>11147.402200899625</v>
      </c>
      <c r="V45" s="63">
        <v>10839.221046432154</v>
      </c>
      <c r="W45" s="63">
        <v>11091.433450482966</v>
      </c>
      <c r="DA45" s="105" t="s">
        <v>210</v>
      </c>
    </row>
    <row r="46" spans="1:105" s="2" customFormat="1" ht="12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DA46" s="106"/>
    </row>
    <row r="47" spans="1:105" ht="12.95" customHeight="1" x14ac:dyDescent="0.25">
      <c r="A47" s="81" t="s">
        <v>56</v>
      </c>
      <c r="B47" s="82">
        <f t="shared" ref="B47" si="21">SUM(B48,B53)</f>
        <v>29842.757532825657</v>
      </c>
      <c r="C47" s="82">
        <f t="shared" ref="C47:W47" si="22">SUM(C48,C53)</f>
        <v>31507.361069226092</v>
      </c>
      <c r="D47" s="82">
        <f t="shared" si="22"/>
        <v>31203.242060754252</v>
      </c>
      <c r="E47" s="82">
        <f t="shared" si="22"/>
        <v>34270.567701273641</v>
      </c>
      <c r="F47" s="82">
        <f t="shared" si="22"/>
        <v>33722.915758187708</v>
      </c>
      <c r="G47" s="82">
        <f t="shared" si="22"/>
        <v>32908.522308247455</v>
      </c>
      <c r="H47" s="82">
        <f t="shared" si="22"/>
        <v>35844.56483919661</v>
      </c>
      <c r="I47" s="82">
        <f t="shared" si="22"/>
        <v>30807.094501144456</v>
      </c>
      <c r="J47" s="82">
        <f t="shared" si="22"/>
        <v>34231.999424338239</v>
      </c>
      <c r="K47" s="82">
        <f t="shared" si="22"/>
        <v>32950.844651227868</v>
      </c>
      <c r="L47" s="82">
        <f t="shared" si="22"/>
        <v>34772.520225483509</v>
      </c>
      <c r="M47" s="82">
        <f t="shared" si="22"/>
        <v>30696.397090561099</v>
      </c>
      <c r="N47" s="82">
        <f t="shared" si="22"/>
        <v>31983.687459913726</v>
      </c>
      <c r="O47" s="82">
        <f t="shared" si="22"/>
        <v>33500.392763602948</v>
      </c>
      <c r="P47" s="82">
        <f t="shared" si="22"/>
        <v>30710.528744646705</v>
      </c>
      <c r="Q47" s="82">
        <f t="shared" si="22"/>
        <v>32227.993037204098</v>
      </c>
      <c r="R47" s="82">
        <f t="shared" si="22"/>
        <v>31793.214430749889</v>
      </c>
      <c r="S47" s="82">
        <f t="shared" si="22"/>
        <v>31752.127455016569</v>
      </c>
      <c r="T47" s="82">
        <f t="shared" si="22"/>
        <v>28536.044042840465</v>
      </c>
      <c r="U47" s="82">
        <f t="shared" si="22"/>
        <v>27405.480962722497</v>
      </c>
      <c r="V47" s="82">
        <f t="shared" si="22"/>
        <v>26658.423196045216</v>
      </c>
      <c r="W47" s="82">
        <f t="shared" si="22"/>
        <v>29730.372057533714</v>
      </c>
      <c r="DA47" s="107" t="s">
        <v>211</v>
      </c>
    </row>
    <row r="48" spans="1:105" ht="12" customHeight="1" x14ac:dyDescent="0.25">
      <c r="A48" s="77" t="s">
        <v>36</v>
      </c>
      <c r="B48" s="64">
        <f t="shared" ref="B48" si="23">SUM(B49:B52)</f>
        <v>22835.836068451874</v>
      </c>
      <c r="C48" s="64">
        <f t="shared" ref="C48:W48" si="24">SUM(C49:C52)</f>
        <v>24254.38661517364</v>
      </c>
      <c r="D48" s="64">
        <f t="shared" si="24"/>
        <v>23752.863528072477</v>
      </c>
      <c r="E48" s="64">
        <f t="shared" si="24"/>
        <v>26639.248213477102</v>
      </c>
      <c r="F48" s="64">
        <f t="shared" si="24"/>
        <v>25870.567755426691</v>
      </c>
      <c r="G48" s="64">
        <f t="shared" si="24"/>
        <v>24875.392574165704</v>
      </c>
      <c r="H48" s="64">
        <f t="shared" si="24"/>
        <v>27591.178656732965</v>
      </c>
      <c r="I48" s="64">
        <f t="shared" si="24"/>
        <v>22347.412188026337</v>
      </c>
      <c r="J48" s="64">
        <f t="shared" si="24"/>
        <v>25626.274861786824</v>
      </c>
      <c r="K48" s="64">
        <f t="shared" si="24"/>
        <v>24306.93635145836</v>
      </c>
      <c r="L48" s="64">
        <f t="shared" si="24"/>
        <v>25996.242025702457</v>
      </c>
      <c r="M48" s="64">
        <f t="shared" si="24"/>
        <v>21952.004713273564</v>
      </c>
      <c r="N48" s="64">
        <f t="shared" si="24"/>
        <v>23207.386650062559</v>
      </c>
      <c r="O48" s="64">
        <f t="shared" si="24"/>
        <v>24681.870995247125</v>
      </c>
      <c r="P48" s="64">
        <f t="shared" si="24"/>
        <v>21799.614405592773</v>
      </c>
      <c r="Q48" s="64">
        <f t="shared" si="24"/>
        <v>23155.17404488771</v>
      </c>
      <c r="R48" s="64">
        <f t="shared" si="24"/>
        <v>22745.606350927133</v>
      </c>
      <c r="S48" s="64">
        <f t="shared" si="24"/>
        <v>22647.537220985527</v>
      </c>
      <c r="T48" s="64">
        <f t="shared" si="24"/>
        <v>19514.289521476618</v>
      </c>
      <c r="U48" s="64">
        <f t="shared" si="24"/>
        <v>18538.72732691023</v>
      </c>
      <c r="V48" s="64">
        <f t="shared" si="24"/>
        <v>18073.247346035612</v>
      </c>
      <c r="W48" s="64">
        <f t="shared" si="24"/>
        <v>21138.472101416395</v>
      </c>
      <c r="DA48" s="108" t="s">
        <v>212</v>
      </c>
    </row>
    <row r="49" spans="1:105" ht="12" customHeight="1" x14ac:dyDescent="0.25">
      <c r="A49" s="61" t="s">
        <v>32</v>
      </c>
      <c r="B49" s="65">
        <v>16276.356863817102</v>
      </c>
      <c r="C49" s="65">
        <v>17658.020586222774</v>
      </c>
      <c r="D49" s="65">
        <v>17098.189330572317</v>
      </c>
      <c r="E49" s="65">
        <v>19852.354830295932</v>
      </c>
      <c r="F49" s="65">
        <v>19150.05941668275</v>
      </c>
      <c r="G49" s="65">
        <v>18072.023730152938</v>
      </c>
      <c r="H49" s="65">
        <v>20604.516794238443</v>
      </c>
      <c r="I49" s="65">
        <v>15332.308438986765</v>
      </c>
      <c r="J49" s="65">
        <v>18498.128730656797</v>
      </c>
      <c r="K49" s="65">
        <v>17167.034729276929</v>
      </c>
      <c r="L49" s="65">
        <v>18846.888171651732</v>
      </c>
      <c r="M49" s="65">
        <v>14899.505568450651</v>
      </c>
      <c r="N49" s="65">
        <v>16109.757430101088</v>
      </c>
      <c r="O49" s="65">
        <v>17507.013876862886</v>
      </c>
      <c r="P49" s="65">
        <v>14402.159315943694</v>
      </c>
      <c r="Q49" s="65">
        <v>15787.212625643124</v>
      </c>
      <c r="R49" s="65">
        <v>15425.677323085207</v>
      </c>
      <c r="S49" s="65">
        <v>15263.783951513749</v>
      </c>
      <c r="T49" s="65">
        <v>12182.06637726089</v>
      </c>
      <c r="U49" s="65">
        <v>11229.865143077033</v>
      </c>
      <c r="V49" s="65">
        <v>11538.597227702212</v>
      </c>
      <c r="W49" s="65">
        <v>14515.381323796726</v>
      </c>
      <c r="DA49" s="109" t="s">
        <v>213</v>
      </c>
    </row>
    <row r="50" spans="1:105" ht="12" customHeight="1" x14ac:dyDescent="0.25">
      <c r="A50" s="61" t="s">
        <v>31</v>
      </c>
      <c r="B50" s="65">
        <v>364.38908029287927</v>
      </c>
      <c r="C50" s="65">
        <v>374.67237556867929</v>
      </c>
      <c r="D50" s="65">
        <v>385.37542763481457</v>
      </c>
      <c r="E50" s="65">
        <v>469.96866932208917</v>
      </c>
      <c r="F50" s="65">
        <v>391.19879751217047</v>
      </c>
      <c r="G50" s="65">
        <v>402.25056313044666</v>
      </c>
      <c r="H50" s="65">
        <v>458.87016813556733</v>
      </c>
      <c r="I50" s="65">
        <v>437.44606719572602</v>
      </c>
      <c r="J50" s="65">
        <v>443.07981883345201</v>
      </c>
      <c r="K50" s="65">
        <v>465.33240224807656</v>
      </c>
      <c r="L50" s="65">
        <v>526.95077893896587</v>
      </c>
      <c r="M50" s="65">
        <v>493.4351556857273</v>
      </c>
      <c r="N50" s="65">
        <v>509.49860696365101</v>
      </c>
      <c r="O50" s="65">
        <v>535.58221810147552</v>
      </c>
      <c r="P50" s="65">
        <v>501.72457034166223</v>
      </c>
      <c r="Q50" s="65">
        <v>560.91109513384515</v>
      </c>
      <c r="R50" s="65">
        <v>505.09327846227308</v>
      </c>
      <c r="S50" s="65">
        <v>487.08542847119475</v>
      </c>
      <c r="T50" s="65">
        <v>588.15216383879988</v>
      </c>
      <c r="U50" s="65">
        <v>560.8435693513203</v>
      </c>
      <c r="V50" s="65">
        <v>477.45680077554789</v>
      </c>
      <c r="W50" s="65">
        <v>456.70962048771298</v>
      </c>
      <c r="DA50" s="109" t="s">
        <v>214</v>
      </c>
    </row>
    <row r="51" spans="1:105" ht="12" customHeight="1" x14ac:dyDescent="0.25">
      <c r="A51" s="61" t="s">
        <v>35</v>
      </c>
      <c r="B51" s="65">
        <v>3133.7589884010167</v>
      </c>
      <c r="C51" s="65">
        <v>3108.9737640621861</v>
      </c>
      <c r="D51" s="65">
        <v>3116.7637991153078</v>
      </c>
      <c r="E51" s="65">
        <v>3108.9853605766389</v>
      </c>
      <c r="F51" s="65">
        <v>3098.9432381050769</v>
      </c>
      <c r="G51" s="65">
        <v>3105.4810930889316</v>
      </c>
      <c r="H51" s="65">
        <v>3219.3338000626231</v>
      </c>
      <c r="I51" s="65">
        <v>3232.987399192989</v>
      </c>
      <c r="J51" s="65">
        <v>3280.6545384552073</v>
      </c>
      <c r="K51" s="65">
        <v>3277.7878408231745</v>
      </c>
      <c r="L51" s="65">
        <v>3231.4880352109421</v>
      </c>
      <c r="M51" s="65">
        <v>3185.7103928050242</v>
      </c>
      <c r="N51" s="65">
        <v>3194.0753017030693</v>
      </c>
      <c r="O51" s="65">
        <v>3137.9516764472883</v>
      </c>
      <c r="P51" s="65">
        <v>3229.7994796175603</v>
      </c>
      <c r="Q51" s="65">
        <v>3218.2796883701021</v>
      </c>
      <c r="R51" s="65">
        <v>3177.6944496505798</v>
      </c>
      <c r="S51" s="65">
        <v>3177.6436903330336</v>
      </c>
      <c r="T51" s="65">
        <v>3011.2784792227894</v>
      </c>
      <c r="U51" s="65">
        <v>2935.7333307500066</v>
      </c>
      <c r="V51" s="65">
        <v>2562.8748410059538</v>
      </c>
      <c r="W51" s="65">
        <v>2590.6598538287026</v>
      </c>
      <c r="DA51" s="109" t="s">
        <v>215</v>
      </c>
    </row>
    <row r="52" spans="1:105" ht="12" customHeight="1" x14ac:dyDescent="0.25">
      <c r="A52" s="66" t="s">
        <v>34</v>
      </c>
      <c r="B52" s="67">
        <v>3061.3311359408772</v>
      </c>
      <c r="C52" s="67">
        <v>3112.7198893199989</v>
      </c>
      <c r="D52" s="67">
        <v>3152.5349707500372</v>
      </c>
      <c r="E52" s="67">
        <v>3207.9393532824383</v>
      </c>
      <c r="F52" s="67">
        <v>3230.3663031266938</v>
      </c>
      <c r="G52" s="67">
        <v>3295.6371877933843</v>
      </c>
      <c r="H52" s="67">
        <v>3308.4578942963299</v>
      </c>
      <c r="I52" s="67">
        <v>3344.6702826508586</v>
      </c>
      <c r="J52" s="67">
        <v>3404.4117738413652</v>
      </c>
      <c r="K52" s="67">
        <v>3396.7813791101798</v>
      </c>
      <c r="L52" s="67">
        <v>3390.9150399008176</v>
      </c>
      <c r="M52" s="67">
        <v>3373.3535963321592</v>
      </c>
      <c r="N52" s="67">
        <v>3394.0553112947491</v>
      </c>
      <c r="O52" s="67">
        <v>3501.323223835474</v>
      </c>
      <c r="P52" s="67">
        <v>3665.9310396898563</v>
      </c>
      <c r="Q52" s="67">
        <v>3588.7706357406382</v>
      </c>
      <c r="R52" s="67">
        <v>3637.1412997290772</v>
      </c>
      <c r="S52" s="67">
        <v>3719.0241506675493</v>
      </c>
      <c r="T52" s="67">
        <v>3732.7925011541356</v>
      </c>
      <c r="U52" s="67">
        <v>3812.2852837318701</v>
      </c>
      <c r="V52" s="67">
        <v>3494.3184765518986</v>
      </c>
      <c r="W52" s="67">
        <v>3575.7213033032522</v>
      </c>
      <c r="DA52" s="110" t="s">
        <v>216</v>
      </c>
    </row>
    <row r="53" spans="1:105" ht="12" customHeight="1" x14ac:dyDescent="0.25">
      <c r="A53" s="78" t="s">
        <v>33</v>
      </c>
      <c r="B53" s="68">
        <v>7006.9214643737851</v>
      </c>
      <c r="C53" s="68">
        <v>7252.9744540524516</v>
      </c>
      <c r="D53" s="68">
        <v>7450.3785326817733</v>
      </c>
      <c r="E53" s="68">
        <v>7631.3194877965425</v>
      </c>
      <c r="F53" s="68">
        <v>7852.348002761014</v>
      </c>
      <c r="G53" s="68">
        <v>8033.12973408175</v>
      </c>
      <c r="H53" s="68">
        <v>8253.3861824636442</v>
      </c>
      <c r="I53" s="68">
        <v>8459.6823131181209</v>
      </c>
      <c r="J53" s="68">
        <v>8605.7245625514188</v>
      </c>
      <c r="K53" s="68">
        <v>8643.9082997695077</v>
      </c>
      <c r="L53" s="68">
        <v>8776.2781997810525</v>
      </c>
      <c r="M53" s="68">
        <v>8744.3923772875351</v>
      </c>
      <c r="N53" s="68">
        <v>8776.3008098511673</v>
      </c>
      <c r="O53" s="68">
        <v>8818.5217683558203</v>
      </c>
      <c r="P53" s="68">
        <v>8910.9143390539321</v>
      </c>
      <c r="Q53" s="68">
        <v>9072.8189923163864</v>
      </c>
      <c r="R53" s="68">
        <v>9047.6080798227558</v>
      </c>
      <c r="S53" s="68">
        <v>9104.5902340310422</v>
      </c>
      <c r="T53" s="68">
        <v>9021.7545213638477</v>
      </c>
      <c r="U53" s="68">
        <v>8866.753635812267</v>
      </c>
      <c r="V53" s="68">
        <v>8585.1758500096039</v>
      </c>
      <c r="W53" s="68">
        <v>8591.8999561173168</v>
      </c>
      <c r="DA53" s="111" t="s">
        <v>217</v>
      </c>
    </row>
    <row r="54" spans="1:105" s="2" customFormat="1" ht="12" customHeight="1" x14ac:dyDescent="0.25">
      <c r="DA54" s="7"/>
    </row>
    <row r="55" spans="1:105" ht="12.95" customHeight="1" x14ac:dyDescent="0.25">
      <c r="A55" s="79" t="s">
        <v>55</v>
      </c>
      <c r="B55" s="83">
        <f t="shared" ref="B55" si="25">IF(B47=0,0,B47/B$47)</f>
        <v>1</v>
      </c>
      <c r="C55" s="83">
        <f t="shared" ref="C55:W55" si="26">IF(C47=0,0,C47/C$47)</f>
        <v>1</v>
      </c>
      <c r="D55" s="83">
        <f t="shared" si="26"/>
        <v>1</v>
      </c>
      <c r="E55" s="83">
        <f t="shared" si="26"/>
        <v>1</v>
      </c>
      <c r="F55" s="83">
        <f t="shared" si="26"/>
        <v>1</v>
      </c>
      <c r="G55" s="83">
        <f t="shared" si="26"/>
        <v>1</v>
      </c>
      <c r="H55" s="83">
        <f t="shared" si="26"/>
        <v>1</v>
      </c>
      <c r="I55" s="83">
        <f t="shared" si="26"/>
        <v>1</v>
      </c>
      <c r="J55" s="83">
        <f t="shared" si="26"/>
        <v>1</v>
      </c>
      <c r="K55" s="83">
        <f t="shared" si="26"/>
        <v>1</v>
      </c>
      <c r="L55" s="83">
        <f t="shared" si="26"/>
        <v>1</v>
      </c>
      <c r="M55" s="83">
        <f t="shared" si="26"/>
        <v>1</v>
      </c>
      <c r="N55" s="83">
        <f t="shared" si="26"/>
        <v>1</v>
      </c>
      <c r="O55" s="83">
        <f t="shared" si="26"/>
        <v>1</v>
      </c>
      <c r="P55" s="83">
        <f t="shared" si="26"/>
        <v>1</v>
      </c>
      <c r="Q55" s="83">
        <f t="shared" si="26"/>
        <v>1</v>
      </c>
      <c r="R55" s="83">
        <f t="shared" si="26"/>
        <v>1</v>
      </c>
      <c r="S55" s="83">
        <f t="shared" si="26"/>
        <v>1</v>
      </c>
      <c r="T55" s="83">
        <f t="shared" si="26"/>
        <v>1</v>
      </c>
      <c r="U55" s="83">
        <f t="shared" si="26"/>
        <v>1</v>
      </c>
      <c r="V55" s="83">
        <f t="shared" si="26"/>
        <v>1</v>
      </c>
      <c r="W55" s="83">
        <f t="shared" si="26"/>
        <v>1</v>
      </c>
      <c r="DA55" s="112"/>
    </row>
    <row r="56" spans="1:105" ht="12" customHeight="1" x14ac:dyDescent="0.25">
      <c r="A56" s="69" t="s">
        <v>36</v>
      </c>
      <c r="B56" s="70">
        <f t="shared" ref="B56" si="27">IF(B48=0,0,B48/B$47)</f>
        <v>0.76520529456212305</v>
      </c>
      <c r="C56" s="70">
        <f t="shared" ref="C56:W56" si="28">IF(C48=0,0,C48/C$47)</f>
        <v>0.76980063680621647</v>
      </c>
      <c r="D56" s="70">
        <f t="shared" si="28"/>
        <v>0.76123062731188251</v>
      </c>
      <c r="E56" s="70">
        <f t="shared" si="28"/>
        <v>0.77732147438243548</v>
      </c>
      <c r="F56" s="70">
        <f t="shared" si="28"/>
        <v>0.76715097653278941</v>
      </c>
      <c r="G56" s="70">
        <f t="shared" si="28"/>
        <v>0.75589515509578176</v>
      </c>
      <c r="H56" s="70">
        <f t="shared" si="28"/>
        <v>0.76974511423169978</v>
      </c>
      <c r="I56" s="70">
        <f t="shared" si="28"/>
        <v>0.72539824186263824</v>
      </c>
      <c r="J56" s="70">
        <f t="shared" si="28"/>
        <v>0.74860584519544826</v>
      </c>
      <c r="K56" s="70">
        <f t="shared" si="28"/>
        <v>0.73767263354666679</v>
      </c>
      <c r="L56" s="70">
        <f t="shared" si="28"/>
        <v>0.74760879732412266</v>
      </c>
      <c r="M56" s="70">
        <f t="shared" si="28"/>
        <v>0.71513294047214526</v>
      </c>
      <c r="N56" s="70">
        <f t="shared" si="28"/>
        <v>0.72560072002795761</v>
      </c>
      <c r="O56" s="70">
        <f t="shared" si="28"/>
        <v>0.73676363048683868</v>
      </c>
      <c r="P56" s="70">
        <f t="shared" si="28"/>
        <v>0.70984171542122232</v>
      </c>
      <c r="Q56" s="70">
        <f t="shared" si="28"/>
        <v>0.71848017399523767</v>
      </c>
      <c r="R56" s="70">
        <f t="shared" si="28"/>
        <v>0.71542329890770484</v>
      </c>
      <c r="S56" s="70">
        <f t="shared" si="28"/>
        <v>0.7132604658717886</v>
      </c>
      <c r="T56" s="70">
        <f t="shared" si="28"/>
        <v>0.68384704944316355</v>
      </c>
      <c r="U56" s="70">
        <f t="shared" si="28"/>
        <v>0.67646057196102449</v>
      </c>
      <c r="V56" s="70">
        <f t="shared" si="28"/>
        <v>0.67795635222404238</v>
      </c>
      <c r="W56" s="70">
        <f t="shared" si="28"/>
        <v>0.71100597262992815</v>
      </c>
      <c r="DA56" s="113"/>
    </row>
    <row r="57" spans="1:105" ht="12" customHeight="1" x14ac:dyDescent="0.25">
      <c r="A57" s="61" t="s">
        <v>32</v>
      </c>
      <c r="B57" s="71">
        <f t="shared" ref="B57" si="29">IF(B49=0,0,B49/B$47)</f>
        <v>0.54540391737974814</v>
      </c>
      <c r="C57" s="71">
        <f t="shared" ref="C57:W57" si="30">IF(C49=0,0,C49/C$47)</f>
        <v>0.56044111556742648</v>
      </c>
      <c r="D57" s="71">
        <f t="shared" si="30"/>
        <v>0.54796194886676519</v>
      </c>
      <c r="E57" s="71">
        <f t="shared" si="30"/>
        <v>0.57928292881935928</v>
      </c>
      <c r="F57" s="71">
        <f t="shared" si="30"/>
        <v>0.56786487722471735</v>
      </c>
      <c r="G57" s="71">
        <f t="shared" si="30"/>
        <v>0.54915938068795545</v>
      </c>
      <c r="H57" s="71">
        <f t="shared" si="30"/>
        <v>0.57482959792294852</v>
      </c>
      <c r="I57" s="71">
        <f t="shared" si="30"/>
        <v>0.49768758421594039</v>
      </c>
      <c r="J57" s="71">
        <f t="shared" si="30"/>
        <v>0.54037535176823515</v>
      </c>
      <c r="K57" s="71">
        <f t="shared" si="30"/>
        <v>0.52098921623962746</v>
      </c>
      <c r="L57" s="71">
        <f t="shared" si="30"/>
        <v>0.54200524004123052</v>
      </c>
      <c r="M57" s="71">
        <f t="shared" si="30"/>
        <v>0.48538287814344611</v>
      </c>
      <c r="N57" s="71">
        <f t="shared" si="30"/>
        <v>0.50368668247812298</v>
      </c>
      <c r="O57" s="71">
        <f t="shared" si="30"/>
        <v>0.52259130214985627</v>
      </c>
      <c r="P57" s="71">
        <f t="shared" si="30"/>
        <v>0.4689648763684735</v>
      </c>
      <c r="Q57" s="71">
        <f t="shared" si="30"/>
        <v>0.48986024687973323</v>
      </c>
      <c r="R57" s="71">
        <f t="shared" si="30"/>
        <v>0.48518772320692866</v>
      </c>
      <c r="S57" s="71">
        <f t="shared" si="30"/>
        <v>0.48071688969937665</v>
      </c>
      <c r="T57" s="71">
        <f t="shared" si="30"/>
        <v>0.42690102240423555</v>
      </c>
      <c r="U57" s="71">
        <f t="shared" si="30"/>
        <v>0.40976712499051299</v>
      </c>
      <c r="V57" s="71">
        <f t="shared" si="30"/>
        <v>0.43283119721101754</v>
      </c>
      <c r="W57" s="71">
        <f t="shared" si="30"/>
        <v>0.48823409595099604</v>
      </c>
      <c r="DA57" s="114"/>
    </row>
    <row r="58" spans="1:105" ht="12" customHeight="1" x14ac:dyDescent="0.25">
      <c r="A58" s="61" t="s">
        <v>31</v>
      </c>
      <c r="B58" s="72">
        <f t="shared" ref="B58" si="31">IF(B50=0,0,B50/B$47)</f>
        <v>1.2210301943178946E-2</v>
      </c>
      <c r="C58" s="72">
        <f t="shared" ref="C58:W58" si="32">IF(C50=0,0,C50/C$47)</f>
        <v>1.1891582247890312E-2</v>
      </c>
      <c r="D58" s="72">
        <f t="shared" si="32"/>
        <v>1.2350493159796331E-2</v>
      </c>
      <c r="E58" s="72">
        <f t="shared" si="32"/>
        <v>1.3713477798753334E-2</v>
      </c>
      <c r="F58" s="72">
        <f t="shared" si="32"/>
        <v>1.160038474482118E-2</v>
      </c>
      <c r="G58" s="72">
        <f t="shared" si="32"/>
        <v>1.2223294603223056E-2</v>
      </c>
      <c r="H58" s="72">
        <f t="shared" si="32"/>
        <v>1.2801666590014936E-2</v>
      </c>
      <c r="I58" s="72">
        <f t="shared" si="32"/>
        <v>1.4199523657756017E-2</v>
      </c>
      <c r="J58" s="72">
        <f t="shared" si="32"/>
        <v>1.2943439655424611E-2</v>
      </c>
      <c r="K58" s="72">
        <f t="shared" si="32"/>
        <v>1.4122017422419446E-2</v>
      </c>
      <c r="L58" s="72">
        <f t="shared" si="32"/>
        <v>1.5154230280748615E-2</v>
      </c>
      <c r="M58" s="72">
        <f t="shared" si="32"/>
        <v>1.6074692877798832E-2</v>
      </c>
      <c r="N58" s="72">
        <f t="shared" si="32"/>
        <v>1.5929952029522031E-2</v>
      </c>
      <c r="O58" s="72">
        <f t="shared" si="32"/>
        <v>1.5987341458377397E-2</v>
      </c>
      <c r="P58" s="72">
        <f t="shared" si="32"/>
        <v>1.6337216936687233E-2</v>
      </c>
      <c r="Q58" s="72">
        <f t="shared" si="32"/>
        <v>1.7404468670646898E-2</v>
      </c>
      <c r="R58" s="72">
        <f t="shared" si="32"/>
        <v>1.588682640323889E-2</v>
      </c>
      <c r="S58" s="72">
        <f t="shared" si="32"/>
        <v>1.534024544217554E-2</v>
      </c>
      <c r="T58" s="72">
        <f t="shared" si="32"/>
        <v>2.0610851418501507E-2</v>
      </c>
      <c r="U58" s="72">
        <f t="shared" si="32"/>
        <v>2.0464649757987875E-2</v>
      </c>
      <c r="V58" s="72">
        <f t="shared" si="32"/>
        <v>1.7910166601540736E-2</v>
      </c>
      <c r="W58" s="72">
        <f t="shared" si="32"/>
        <v>1.5361718972231368E-2</v>
      </c>
      <c r="DA58" s="115"/>
    </row>
    <row r="59" spans="1:105" ht="12" customHeight="1" x14ac:dyDescent="0.25">
      <c r="A59" s="61" t="s">
        <v>35</v>
      </c>
      <c r="B59" s="72">
        <f t="shared" ref="B59" si="33">IF(B51=0,0,B51/B$47)</f>
        <v>0.10500902890605958</v>
      </c>
      <c r="C59" s="72">
        <f t="shared" ref="C59:W59" si="34">IF(C51=0,0,C51/C$47)</f>
        <v>9.8674521081957151E-2</v>
      </c>
      <c r="D59" s="72">
        <f t="shared" si="34"/>
        <v>9.9885896249076137E-2</v>
      </c>
      <c r="E59" s="72">
        <f t="shared" si="34"/>
        <v>9.0718817023305268E-2</v>
      </c>
      <c r="F59" s="72">
        <f t="shared" si="34"/>
        <v>9.1894285189520516E-2</v>
      </c>
      <c r="G59" s="72">
        <f t="shared" si="34"/>
        <v>9.4367078047458947E-2</v>
      </c>
      <c r="H59" s="72">
        <f t="shared" si="34"/>
        <v>8.9813722512882332E-2</v>
      </c>
      <c r="I59" s="72">
        <f t="shared" si="34"/>
        <v>0.10494295069185725</v>
      </c>
      <c r="J59" s="72">
        <f t="shared" si="34"/>
        <v>9.5835901893674677E-2</v>
      </c>
      <c r="K59" s="72">
        <f t="shared" si="34"/>
        <v>9.9475077968935538E-2</v>
      </c>
      <c r="L59" s="72">
        <f t="shared" si="34"/>
        <v>9.2932235404746488E-2</v>
      </c>
      <c r="M59" s="72">
        <f t="shared" si="34"/>
        <v>0.10378124779290808</v>
      </c>
      <c r="N59" s="72">
        <f t="shared" si="34"/>
        <v>9.9865761435616693E-2</v>
      </c>
      <c r="O59" s="72">
        <f t="shared" si="34"/>
        <v>9.3669101093542026E-2</v>
      </c>
      <c r="P59" s="72">
        <f t="shared" si="34"/>
        <v>0.10516912640849799</v>
      </c>
      <c r="Q59" s="72">
        <f t="shared" si="34"/>
        <v>9.9859761191300675E-2</v>
      </c>
      <c r="R59" s="72">
        <f t="shared" si="34"/>
        <v>9.9948825765071567E-2</v>
      </c>
      <c r="S59" s="72">
        <f t="shared" si="34"/>
        <v>0.10007656006152094</v>
      </c>
      <c r="T59" s="72">
        <f t="shared" si="34"/>
        <v>0.10552543564560073</v>
      </c>
      <c r="U59" s="72">
        <f t="shared" si="34"/>
        <v>0.10712212402852013</v>
      </c>
      <c r="V59" s="72">
        <f t="shared" si="34"/>
        <v>9.6137525545252692E-2</v>
      </c>
      <c r="W59" s="72">
        <f t="shared" si="34"/>
        <v>8.7138494224535817E-2</v>
      </c>
      <c r="DA59" s="115"/>
    </row>
    <row r="60" spans="1:105" ht="12" customHeight="1" x14ac:dyDescent="0.25">
      <c r="A60" s="61" t="s">
        <v>34</v>
      </c>
      <c r="B60" s="73">
        <f t="shared" ref="B60" si="35">IF(B52=0,0,B52/B$47)</f>
        <v>0.1025820463331364</v>
      </c>
      <c r="C60" s="73">
        <f t="shared" ref="C60:W60" si="36">IF(C52=0,0,C52/C$47)</f>
        <v>9.8793417908942499E-2</v>
      </c>
      <c r="D60" s="73">
        <f t="shared" si="36"/>
        <v>0.10103228903624489</v>
      </c>
      <c r="E60" s="73">
        <f t="shared" si="36"/>
        <v>9.3606250741017569E-2</v>
      </c>
      <c r="F60" s="73">
        <f t="shared" si="36"/>
        <v>9.579142937373028E-2</v>
      </c>
      <c r="G60" s="73">
        <f t="shared" si="36"/>
        <v>0.10014540175714422</v>
      </c>
      <c r="H60" s="73">
        <f t="shared" si="36"/>
        <v>9.2300127205854038E-2</v>
      </c>
      <c r="I60" s="73">
        <f t="shared" si="36"/>
        <v>0.10856818329708461</v>
      </c>
      <c r="J60" s="73">
        <f t="shared" si="36"/>
        <v>9.9451151878113764E-2</v>
      </c>
      <c r="K60" s="73">
        <f t="shared" si="36"/>
        <v>0.10308632191568429</v>
      </c>
      <c r="L60" s="73">
        <f t="shared" si="36"/>
        <v>9.7517091597397076E-2</v>
      </c>
      <c r="M60" s="73">
        <f t="shared" si="36"/>
        <v>0.1098941216579922</v>
      </c>
      <c r="N60" s="73">
        <f t="shared" si="36"/>
        <v>0.1061183240846959</v>
      </c>
      <c r="O60" s="73">
        <f t="shared" si="36"/>
        <v>0.10451588578506292</v>
      </c>
      <c r="P60" s="73">
        <f t="shared" si="36"/>
        <v>0.11937049570756354</v>
      </c>
      <c r="Q60" s="73">
        <f t="shared" si="36"/>
        <v>0.11135569725355687</v>
      </c>
      <c r="R60" s="73">
        <f t="shared" si="36"/>
        <v>0.11439992353246585</v>
      </c>
      <c r="S60" s="73">
        <f t="shared" si="36"/>
        <v>0.11712677066871545</v>
      </c>
      <c r="T60" s="73">
        <f t="shared" si="36"/>
        <v>0.1308097399748257</v>
      </c>
      <c r="U60" s="73">
        <f t="shared" si="36"/>
        <v>0.13910667318400358</v>
      </c>
      <c r="V60" s="73">
        <f t="shared" si="36"/>
        <v>0.1310774628662314</v>
      </c>
      <c r="W60" s="73">
        <f t="shared" si="36"/>
        <v>0.12027166348216486</v>
      </c>
      <c r="DA60" s="116"/>
    </row>
    <row r="61" spans="1:105" ht="12" customHeight="1" x14ac:dyDescent="0.25">
      <c r="A61" s="69" t="s">
        <v>33</v>
      </c>
      <c r="B61" s="70">
        <f t="shared" ref="B61" si="37">IF(B53=0,0,B53/B$47)</f>
        <v>0.234794705437877</v>
      </c>
      <c r="C61" s="70">
        <f t="shared" ref="C61:W61" si="38">IF(C53=0,0,C53/C$47)</f>
        <v>0.23019936319378348</v>
      </c>
      <c r="D61" s="70">
        <f t="shared" si="38"/>
        <v>0.23876937268811743</v>
      </c>
      <c r="E61" s="70">
        <f t="shared" si="38"/>
        <v>0.22267852561756454</v>
      </c>
      <c r="F61" s="70">
        <f t="shared" si="38"/>
        <v>0.23284902346721054</v>
      </c>
      <c r="G61" s="70">
        <f t="shared" si="38"/>
        <v>0.24410484490421822</v>
      </c>
      <c r="H61" s="70">
        <f t="shared" si="38"/>
        <v>0.23025488576830017</v>
      </c>
      <c r="I61" s="70">
        <f t="shared" si="38"/>
        <v>0.27460175813736187</v>
      </c>
      <c r="J61" s="70">
        <f t="shared" si="38"/>
        <v>0.25139415480455191</v>
      </c>
      <c r="K61" s="70">
        <f t="shared" si="38"/>
        <v>0.26232736645333321</v>
      </c>
      <c r="L61" s="70">
        <f t="shared" si="38"/>
        <v>0.25239120267587734</v>
      </c>
      <c r="M61" s="70">
        <f t="shared" si="38"/>
        <v>0.28486705952785474</v>
      </c>
      <c r="N61" s="70">
        <f t="shared" si="38"/>
        <v>0.27439927997204239</v>
      </c>
      <c r="O61" s="70">
        <f t="shared" si="38"/>
        <v>0.26323636951316132</v>
      </c>
      <c r="P61" s="70">
        <f t="shared" si="38"/>
        <v>0.29015828457877774</v>
      </c>
      <c r="Q61" s="70">
        <f t="shared" si="38"/>
        <v>0.28151982600476222</v>
      </c>
      <c r="R61" s="70">
        <f t="shared" si="38"/>
        <v>0.28457670109229516</v>
      </c>
      <c r="S61" s="70">
        <f t="shared" si="38"/>
        <v>0.2867395341282114</v>
      </c>
      <c r="T61" s="70">
        <f t="shared" si="38"/>
        <v>0.3161529505568364</v>
      </c>
      <c r="U61" s="70">
        <f t="shared" si="38"/>
        <v>0.32353942803897545</v>
      </c>
      <c r="V61" s="70">
        <f t="shared" si="38"/>
        <v>0.32204364777595762</v>
      </c>
      <c r="W61" s="70">
        <f t="shared" si="38"/>
        <v>0.28899402737007185</v>
      </c>
      <c r="DA61" s="113"/>
    </row>
    <row r="62" spans="1:105" s="2" customFormat="1" ht="12" customHeight="1" x14ac:dyDescent="0.25">
      <c r="DA62" s="7"/>
    </row>
    <row r="63" spans="1:105" s="2" customFormat="1" ht="12.95" customHeight="1" x14ac:dyDescent="0.25">
      <c r="A63" s="47" t="s">
        <v>54</v>
      </c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DA63" s="97"/>
    </row>
    <row r="64" spans="1:105" s="2" customFormat="1" ht="12" customHeight="1" x14ac:dyDescent="0.25">
      <c r="DA64" s="7"/>
    </row>
    <row r="65" spans="1:105" ht="12.95" customHeight="1" x14ac:dyDescent="0.25">
      <c r="A65" s="79" t="s">
        <v>53</v>
      </c>
      <c r="B65" s="80">
        <v>52396.258215335998</v>
      </c>
      <c r="C65" s="80">
        <v>57264.351480216006</v>
      </c>
      <c r="D65" s="80">
        <v>53743.609347924008</v>
      </c>
      <c r="E65" s="80">
        <v>52225.036636607852</v>
      </c>
      <c r="F65" s="80">
        <v>49675.073956715831</v>
      </c>
      <c r="G65" s="80">
        <v>48691.003511742238</v>
      </c>
      <c r="H65" s="80">
        <v>55175.999850752865</v>
      </c>
      <c r="I65" s="80">
        <v>42343.368543522709</v>
      </c>
      <c r="J65" s="80">
        <v>49292.090316747468</v>
      </c>
      <c r="K65" s="80">
        <v>45204.564450064092</v>
      </c>
      <c r="L65" s="80">
        <v>45541.368733752002</v>
      </c>
      <c r="M65" s="80">
        <v>40926.934140780002</v>
      </c>
      <c r="N65" s="80">
        <v>42540.611000724006</v>
      </c>
      <c r="O65" s="80">
        <v>47655.095763671998</v>
      </c>
      <c r="P65" s="80">
        <v>43665.799282428001</v>
      </c>
      <c r="Q65" s="80">
        <v>44958.451196075999</v>
      </c>
      <c r="R65" s="80">
        <v>44234.012314944004</v>
      </c>
      <c r="S65" s="80">
        <v>44131.34898468</v>
      </c>
      <c r="T65" s="80">
        <v>34592.087225364012</v>
      </c>
      <c r="U65" s="80">
        <v>32512.457938464002</v>
      </c>
      <c r="V65" s="80">
        <v>31783.439971296</v>
      </c>
      <c r="W65" s="80">
        <v>37485.90130776001</v>
      </c>
      <c r="DA65" s="103" t="s">
        <v>218</v>
      </c>
    </row>
    <row r="66" spans="1:105" ht="12" customHeight="1" x14ac:dyDescent="0.25">
      <c r="A66" s="58" t="s">
        <v>29</v>
      </c>
      <c r="B66" s="59">
        <v>1361.1365576160001</v>
      </c>
      <c r="C66" s="59">
        <v>1434.009078216</v>
      </c>
      <c r="D66" s="59">
        <v>1184.6224509240001</v>
      </c>
      <c r="E66" s="59">
        <v>516.91649000399991</v>
      </c>
      <c r="F66" s="59">
        <v>375.95488472400001</v>
      </c>
      <c r="G66" s="59">
        <v>333.68728835999997</v>
      </c>
      <c r="H66" s="59">
        <v>390.31934266799999</v>
      </c>
      <c r="I66" s="59">
        <v>819.56190804000016</v>
      </c>
      <c r="J66" s="59">
        <v>615.93687706800006</v>
      </c>
      <c r="K66" s="59">
        <v>472.49069338799995</v>
      </c>
      <c r="L66" s="59">
        <v>390.25633444800002</v>
      </c>
      <c r="M66" s="59">
        <v>399.07893368400005</v>
      </c>
      <c r="N66" s="59">
        <v>422.37561236399995</v>
      </c>
      <c r="O66" s="59">
        <v>189.53947447199999</v>
      </c>
      <c r="P66" s="59">
        <v>221.14552666799995</v>
      </c>
      <c r="Q66" s="59">
        <v>751.13950995600021</v>
      </c>
      <c r="R66" s="59">
        <v>113.54574686399999</v>
      </c>
      <c r="S66" s="59">
        <v>74.906956080000015</v>
      </c>
      <c r="T66" s="59">
        <v>85.640380583999985</v>
      </c>
      <c r="U66" s="59">
        <v>7.6099580640000015</v>
      </c>
      <c r="V66" s="59">
        <v>5.2063734959999994</v>
      </c>
      <c r="W66" s="59">
        <v>3.2715275999999998</v>
      </c>
      <c r="DA66" s="104" t="s">
        <v>219</v>
      </c>
    </row>
    <row r="67" spans="1:105" ht="12" customHeight="1" x14ac:dyDescent="0.25">
      <c r="A67" s="60" t="s">
        <v>28</v>
      </c>
      <c r="B67" s="55">
        <f>SUM(B68:B69)</f>
        <v>27498.629817719997</v>
      </c>
      <c r="C67" s="55">
        <f t="shared" ref="C67:W67" si="39">SUM(C68:C69)</f>
        <v>31588.628922000004</v>
      </c>
      <c r="D67" s="55">
        <f t="shared" si="39"/>
        <v>28317.952737</v>
      </c>
      <c r="E67" s="55">
        <f t="shared" si="39"/>
        <v>29810.193044399999</v>
      </c>
      <c r="F67" s="55">
        <f t="shared" si="39"/>
        <v>27518.062593240003</v>
      </c>
      <c r="G67" s="55">
        <f t="shared" si="39"/>
        <v>27372.253981320002</v>
      </c>
      <c r="H67" s="55">
        <f t="shared" si="39"/>
        <v>28553.038310160002</v>
      </c>
      <c r="I67" s="55">
        <f t="shared" si="39"/>
        <v>20074.698949680002</v>
      </c>
      <c r="J67" s="55">
        <f t="shared" si="39"/>
        <v>25914.00717108</v>
      </c>
      <c r="K67" s="55">
        <f t="shared" si="39"/>
        <v>23654.105601840001</v>
      </c>
      <c r="L67" s="55">
        <f t="shared" si="39"/>
        <v>23700.819999239997</v>
      </c>
      <c r="M67" s="55">
        <f t="shared" si="39"/>
        <v>21586.487387040001</v>
      </c>
      <c r="N67" s="55">
        <f t="shared" si="39"/>
        <v>22645.561187160001</v>
      </c>
      <c r="O67" s="55">
        <f t="shared" si="39"/>
        <v>24132.54351888</v>
      </c>
      <c r="P67" s="55">
        <f t="shared" si="39"/>
        <v>22104.96558552</v>
      </c>
      <c r="Q67" s="55">
        <f t="shared" si="39"/>
        <v>21611.269536120002</v>
      </c>
      <c r="R67" s="55">
        <f t="shared" si="39"/>
        <v>21682.787918759997</v>
      </c>
      <c r="S67" s="55">
        <f t="shared" si="39"/>
        <v>21556.194959519999</v>
      </c>
      <c r="T67" s="55">
        <f t="shared" si="39"/>
        <v>9945.1391043599997</v>
      </c>
      <c r="U67" s="55">
        <f t="shared" si="39"/>
        <v>10266.613717319999</v>
      </c>
      <c r="V67" s="55">
        <f t="shared" si="39"/>
        <v>8419.4537608800001</v>
      </c>
      <c r="W67" s="55">
        <f t="shared" si="39"/>
        <v>12312.417789720002</v>
      </c>
      <c r="DA67" s="101"/>
    </row>
    <row r="68" spans="1:105" ht="12" customHeight="1" x14ac:dyDescent="0.25">
      <c r="A68" s="61" t="s">
        <v>52</v>
      </c>
      <c r="B68" s="55">
        <v>590.95673999999997</v>
      </c>
      <c r="C68" s="55">
        <v>608.86444428000016</v>
      </c>
      <c r="D68" s="55">
        <v>537.23339999999996</v>
      </c>
      <c r="E68" s="55">
        <v>994.92922476000001</v>
      </c>
      <c r="F68" s="55">
        <v>987.24871799999994</v>
      </c>
      <c r="G68" s="55">
        <v>1477.4877115199999</v>
      </c>
      <c r="H68" s="55">
        <v>1137.0523330800002</v>
      </c>
      <c r="I68" s="55">
        <v>1062.5463518400002</v>
      </c>
      <c r="J68" s="55">
        <v>1159.0436926800003</v>
      </c>
      <c r="K68" s="55">
        <v>1083.3994126800001</v>
      </c>
      <c r="L68" s="55">
        <v>964.31259996000006</v>
      </c>
      <c r="M68" s="55">
        <v>967.21729488000005</v>
      </c>
      <c r="N68" s="55">
        <v>1013.6901420000002</v>
      </c>
      <c r="O68" s="55">
        <v>1222.8181812</v>
      </c>
      <c r="P68" s="55">
        <v>1053.1628265600002</v>
      </c>
      <c r="Q68" s="55">
        <v>884.54173140000023</v>
      </c>
      <c r="R68" s="55">
        <v>1111.6494846000003</v>
      </c>
      <c r="S68" s="55">
        <v>728.41579920000027</v>
      </c>
      <c r="T68" s="55">
        <v>462.05479800000006</v>
      </c>
      <c r="U68" s="55">
        <v>491.95246139999995</v>
      </c>
      <c r="V68" s="55">
        <v>451.18292040000006</v>
      </c>
      <c r="W68" s="55">
        <v>353.33602200000013</v>
      </c>
      <c r="DA68" s="101" t="s">
        <v>220</v>
      </c>
    </row>
    <row r="69" spans="1:105" ht="12" customHeight="1" x14ac:dyDescent="0.25">
      <c r="A69" s="61" t="s">
        <v>170</v>
      </c>
      <c r="B69" s="55">
        <v>26907.673077719995</v>
      </c>
      <c r="C69" s="55">
        <v>30979.764477720004</v>
      </c>
      <c r="D69" s="55">
        <v>27780.719336999999</v>
      </c>
      <c r="E69" s="55">
        <v>28815.26381964</v>
      </c>
      <c r="F69" s="55">
        <v>26530.813875240005</v>
      </c>
      <c r="G69" s="55">
        <v>25894.766269800002</v>
      </c>
      <c r="H69" s="55">
        <v>27415.985977080003</v>
      </c>
      <c r="I69" s="55">
        <v>19012.152597840002</v>
      </c>
      <c r="J69" s="55">
        <v>24754.963478400001</v>
      </c>
      <c r="K69" s="55">
        <v>22570.706189160002</v>
      </c>
      <c r="L69" s="55">
        <v>22736.507399279995</v>
      </c>
      <c r="M69" s="55">
        <v>20619.270092160001</v>
      </c>
      <c r="N69" s="55">
        <v>21631.871045160002</v>
      </c>
      <c r="O69" s="55">
        <v>22909.72533768</v>
      </c>
      <c r="P69" s="55">
        <v>21051.802758959999</v>
      </c>
      <c r="Q69" s="55">
        <v>20726.727804720002</v>
      </c>
      <c r="R69" s="55">
        <v>20571.138434159999</v>
      </c>
      <c r="S69" s="55">
        <v>20827.779160319998</v>
      </c>
      <c r="T69" s="55">
        <v>9483.0843063600005</v>
      </c>
      <c r="U69" s="55">
        <v>9774.6612559199984</v>
      </c>
      <c r="V69" s="55">
        <v>7968.2708404799996</v>
      </c>
      <c r="W69" s="55">
        <v>11959.081767720003</v>
      </c>
      <c r="DA69" s="101" t="s">
        <v>221</v>
      </c>
    </row>
    <row r="70" spans="1:105" ht="12" customHeight="1" x14ac:dyDescent="0.25">
      <c r="A70" s="60" t="s">
        <v>153</v>
      </c>
      <c r="B70" s="55">
        <v>23536.491839999999</v>
      </c>
      <c r="C70" s="55">
        <v>24241.713480000006</v>
      </c>
      <c r="D70" s="55">
        <v>24241.034160000003</v>
      </c>
      <c r="E70" s="55">
        <v>21862.98913733985</v>
      </c>
      <c r="F70" s="55">
        <v>21720.08709748782</v>
      </c>
      <c r="G70" s="55">
        <v>20880.013682490233</v>
      </c>
      <c r="H70" s="55">
        <v>26132.494838612864</v>
      </c>
      <c r="I70" s="55">
        <v>21355.799466666711</v>
      </c>
      <c r="J70" s="55">
        <v>22692.341603559464</v>
      </c>
      <c r="K70" s="55">
        <v>21006.963034144082</v>
      </c>
      <c r="L70" s="55">
        <v>21378.320492760002</v>
      </c>
      <c r="M70" s="55">
        <v>18935.613484920003</v>
      </c>
      <c r="N70" s="55">
        <v>19472.674201200003</v>
      </c>
      <c r="O70" s="55">
        <v>23333.012770320001</v>
      </c>
      <c r="P70" s="55">
        <v>21339.688170240002</v>
      </c>
      <c r="Q70" s="55">
        <v>22596.042150000001</v>
      </c>
      <c r="R70" s="55">
        <v>22437.678649320002</v>
      </c>
      <c r="S70" s="55">
        <v>22500.24706908</v>
      </c>
      <c r="T70" s="55">
        <v>24561.307740420012</v>
      </c>
      <c r="U70" s="55">
        <v>22238.234263080001</v>
      </c>
      <c r="V70" s="55">
        <v>23358.779836919999</v>
      </c>
      <c r="W70" s="55">
        <v>25170.211990440006</v>
      </c>
      <c r="DA70" s="101" t="s">
        <v>222</v>
      </c>
    </row>
    <row r="71" spans="1:105" ht="12" customHeight="1" x14ac:dyDescent="0.25">
      <c r="A71" s="60" t="s">
        <v>51</v>
      </c>
      <c r="B71" s="55">
        <f>SUM(B72:B76)</f>
        <v>0</v>
      </c>
      <c r="C71" s="55">
        <f t="shared" ref="C71:W71" si="40">SUM(C72:C76)</f>
        <v>0</v>
      </c>
      <c r="D71" s="55">
        <f t="shared" si="40"/>
        <v>0</v>
      </c>
      <c r="E71" s="55">
        <f t="shared" si="40"/>
        <v>34.937964864000008</v>
      </c>
      <c r="F71" s="55">
        <f t="shared" si="40"/>
        <v>60.969381263999992</v>
      </c>
      <c r="G71" s="55">
        <f t="shared" si="40"/>
        <v>105.04855957199999</v>
      </c>
      <c r="H71" s="55">
        <f t="shared" si="40"/>
        <v>100.14735931199999</v>
      </c>
      <c r="I71" s="55">
        <f t="shared" si="40"/>
        <v>93.308219136000005</v>
      </c>
      <c r="J71" s="55">
        <f t="shared" si="40"/>
        <v>69.804665040000017</v>
      </c>
      <c r="K71" s="55">
        <f t="shared" si="40"/>
        <v>71.005120691999991</v>
      </c>
      <c r="L71" s="55">
        <f t="shared" si="40"/>
        <v>71.971907303999984</v>
      </c>
      <c r="M71" s="55">
        <f t="shared" si="40"/>
        <v>5.7543351359999999</v>
      </c>
      <c r="N71" s="55">
        <f t="shared" si="40"/>
        <v>0</v>
      </c>
      <c r="O71" s="55">
        <f t="shared" si="40"/>
        <v>0</v>
      </c>
      <c r="P71" s="55">
        <f t="shared" si="40"/>
        <v>0</v>
      </c>
      <c r="Q71" s="55">
        <f t="shared" si="40"/>
        <v>0</v>
      </c>
      <c r="R71" s="55">
        <f t="shared" si="40"/>
        <v>0</v>
      </c>
      <c r="S71" s="55">
        <f t="shared" si="40"/>
        <v>0</v>
      </c>
      <c r="T71" s="55">
        <f t="shared" si="40"/>
        <v>0</v>
      </c>
      <c r="U71" s="55">
        <f t="shared" si="40"/>
        <v>0</v>
      </c>
      <c r="V71" s="55">
        <f t="shared" si="40"/>
        <v>0</v>
      </c>
      <c r="W71" s="55">
        <f t="shared" si="40"/>
        <v>0</v>
      </c>
      <c r="DA71" s="101"/>
    </row>
    <row r="72" spans="1:105" ht="12" customHeight="1" x14ac:dyDescent="0.25">
      <c r="A72" s="61" t="s">
        <v>171</v>
      </c>
      <c r="B72" s="55">
        <v>0</v>
      </c>
      <c r="C72" s="55">
        <v>0</v>
      </c>
      <c r="D72" s="55">
        <v>0</v>
      </c>
      <c r="E72" s="55">
        <v>34.937964864000008</v>
      </c>
      <c r="F72" s="55">
        <v>60.969381263999992</v>
      </c>
      <c r="G72" s="55">
        <v>105.04855957199999</v>
      </c>
      <c r="H72" s="55">
        <v>100.14735931199999</v>
      </c>
      <c r="I72" s="55">
        <v>93.308219136000005</v>
      </c>
      <c r="J72" s="55">
        <v>69.804665040000017</v>
      </c>
      <c r="K72" s="55">
        <v>71.005120691999991</v>
      </c>
      <c r="L72" s="55">
        <v>71.971907303999984</v>
      </c>
      <c r="M72" s="55">
        <v>5.7543351359999999</v>
      </c>
      <c r="N72" s="55">
        <v>0</v>
      </c>
      <c r="O72" s="55">
        <v>0</v>
      </c>
      <c r="P72" s="55">
        <v>0</v>
      </c>
      <c r="Q72" s="55">
        <v>0</v>
      </c>
      <c r="R72" s="55">
        <v>0</v>
      </c>
      <c r="S72" s="55">
        <v>0</v>
      </c>
      <c r="T72" s="55">
        <v>0</v>
      </c>
      <c r="U72" s="55">
        <v>0</v>
      </c>
      <c r="V72" s="55">
        <v>0</v>
      </c>
      <c r="W72" s="55">
        <v>0</v>
      </c>
      <c r="DA72" s="101" t="s">
        <v>223</v>
      </c>
    </row>
    <row r="73" spans="1:105" ht="12" customHeight="1" x14ac:dyDescent="0.25">
      <c r="A73" s="61" t="s">
        <v>50</v>
      </c>
      <c r="B73" s="55">
        <v>0</v>
      </c>
      <c r="C73" s="55">
        <v>0</v>
      </c>
      <c r="D73" s="55">
        <v>0</v>
      </c>
      <c r="E73" s="55">
        <v>0</v>
      </c>
      <c r="F73" s="55">
        <v>0</v>
      </c>
      <c r="G73" s="55">
        <v>0</v>
      </c>
      <c r="H73" s="55">
        <v>0</v>
      </c>
      <c r="I73" s="55">
        <v>0</v>
      </c>
      <c r="J73" s="55">
        <v>0</v>
      </c>
      <c r="K73" s="55">
        <v>0</v>
      </c>
      <c r="L73" s="55">
        <v>0</v>
      </c>
      <c r="M73" s="55">
        <v>0</v>
      </c>
      <c r="N73" s="55">
        <v>0</v>
      </c>
      <c r="O73" s="55">
        <v>0</v>
      </c>
      <c r="P73" s="55">
        <v>0</v>
      </c>
      <c r="Q73" s="55">
        <v>0</v>
      </c>
      <c r="R73" s="55">
        <v>0</v>
      </c>
      <c r="S73" s="55">
        <v>0</v>
      </c>
      <c r="T73" s="55">
        <v>0</v>
      </c>
      <c r="U73" s="55">
        <v>0</v>
      </c>
      <c r="V73" s="55">
        <v>0</v>
      </c>
      <c r="W73" s="55">
        <v>0</v>
      </c>
      <c r="DA73" s="101" t="s">
        <v>224</v>
      </c>
    </row>
    <row r="74" spans="1:105" ht="12" customHeight="1" x14ac:dyDescent="0.25">
      <c r="A74" s="61" t="s">
        <v>49</v>
      </c>
      <c r="B74" s="55">
        <v>0</v>
      </c>
      <c r="C74" s="55">
        <v>0</v>
      </c>
      <c r="D74" s="55">
        <v>0</v>
      </c>
      <c r="E74" s="55">
        <v>0</v>
      </c>
      <c r="F74" s="55">
        <v>0</v>
      </c>
      <c r="G74" s="55">
        <v>0</v>
      </c>
      <c r="H74" s="55">
        <v>0</v>
      </c>
      <c r="I74" s="55">
        <v>0</v>
      </c>
      <c r="J74" s="55">
        <v>0</v>
      </c>
      <c r="K74" s="55">
        <v>0</v>
      </c>
      <c r="L74" s="55">
        <v>0</v>
      </c>
      <c r="M74" s="55">
        <v>0</v>
      </c>
      <c r="N74" s="55">
        <v>0</v>
      </c>
      <c r="O74" s="55">
        <v>0</v>
      </c>
      <c r="P74" s="55">
        <v>0</v>
      </c>
      <c r="Q74" s="55">
        <v>0</v>
      </c>
      <c r="R74" s="55">
        <v>0</v>
      </c>
      <c r="S74" s="55">
        <v>0</v>
      </c>
      <c r="T74" s="55">
        <v>0</v>
      </c>
      <c r="U74" s="55">
        <v>0</v>
      </c>
      <c r="V74" s="55">
        <v>0</v>
      </c>
      <c r="W74" s="55">
        <v>0</v>
      </c>
      <c r="DA74" s="101" t="s">
        <v>225</v>
      </c>
    </row>
    <row r="75" spans="1:105" ht="12" customHeight="1" x14ac:dyDescent="0.25">
      <c r="A75" s="61" t="s">
        <v>26</v>
      </c>
      <c r="B75" s="55">
        <v>0</v>
      </c>
      <c r="C75" s="55">
        <v>0</v>
      </c>
      <c r="D75" s="55">
        <v>0</v>
      </c>
      <c r="E75" s="55">
        <v>0</v>
      </c>
      <c r="F75" s="55">
        <v>0</v>
      </c>
      <c r="G75" s="55">
        <v>0</v>
      </c>
      <c r="H75" s="55">
        <v>0</v>
      </c>
      <c r="I75" s="55">
        <v>0</v>
      </c>
      <c r="J75" s="55">
        <v>0</v>
      </c>
      <c r="K75" s="55">
        <v>0</v>
      </c>
      <c r="L75" s="55">
        <v>0</v>
      </c>
      <c r="M75" s="55">
        <v>0</v>
      </c>
      <c r="N75" s="55">
        <v>0</v>
      </c>
      <c r="O75" s="55">
        <v>0</v>
      </c>
      <c r="P75" s="55">
        <v>0</v>
      </c>
      <c r="Q75" s="55">
        <v>0</v>
      </c>
      <c r="R75" s="55">
        <v>0</v>
      </c>
      <c r="S75" s="55">
        <v>0</v>
      </c>
      <c r="T75" s="55">
        <v>0</v>
      </c>
      <c r="U75" s="55">
        <v>0</v>
      </c>
      <c r="V75" s="55">
        <v>0</v>
      </c>
      <c r="W75" s="55">
        <v>0</v>
      </c>
      <c r="DA75" s="101" t="s">
        <v>226</v>
      </c>
    </row>
    <row r="76" spans="1:105" ht="12" customHeight="1" x14ac:dyDescent="0.25">
      <c r="A76" s="61" t="s">
        <v>25</v>
      </c>
      <c r="B76" s="55">
        <v>0</v>
      </c>
      <c r="C76" s="55">
        <v>0</v>
      </c>
      <c r="D76" s="55">
        <v>0</v>
      </c>
      <c r="E76" s="55">
        <v>0</v>
      </c>
      <c r="F76" s="55">
        <v>0</v>
      </c>
      <c r="G76" s="55">
        <v>0</v>
      </c>
      <c r="H76" s="55">
        <v>0</v>
      </c>
      <c r="I76" s="55">
        <v>0</v>
      </c>
      <c r="J76" s="55">
        <v>0</v>
      </c>
      <c r="K76" s="55">
        <v>0</v>
      </c>
      <c r="L76" s="55">
        <v>0</v>
      </c>
      <c r="M76" s="55">
        <v>0</v>
      </c>
      <c r="N76" s="55">
        <v>0</v>
      </c>
      <c r="O76" s="55">
        <v>0</v>
      </c>
      <c r="P76" s="55">
        <v>0</v>
      </c>
      <c r="Q76" s="55">
        <v>0</v>
      </c>
      <c r="R76" s="55">
        <v>0</v>
      </c>
      <c r="S76" s="55">
        <v>0</v>
      </c>
      <c r="T76" s="55">
        <v>0</v>
      </c>
      <c r="U76" s="55">
        <v>0</v>
      </c>
      <c r="V76" s="55">
        <v>0</v>
      </c>
      <c r="W76" s="55">
        <v>0</v>
      </c>
      <c r="DA76" s="101" t="s">
        <v>227</v>
      </c>
    </row>
    <row r="77" spans="1:105" ht="12" customHeight="1" x14ac:dyDescent="0.25">
      <c r="A77" s="61" t="s">
        <v>157</v>
      </c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DA77" s="101" t="s">
        <v>228</v>
      </c>
    </row>
    <row r="78" spans="1:105" ht="12" customHeight="1" x14ac:dyDescent="0.25">
      <c r="A78" s="60" t="s">
        <v>169</v>
      </c>
      <c r="B78" s="55">
        <v>0</v>
      </c>
      <c r="C78" s="55">
        <v>0</v>
      </c>
      <c r="D78" s="55">
        <v>0</v>
      </c>
      <c r="E78" s="55">
        <v>0</v>
      </c>
      <c r="F78" s="55">
        <v>0</v>
      </c>
      <c r="G78" s="55">
        <v>0</v>
      </c>
      <c r="H78" s="55">
        <v>0</v>
      </c>
      <c r="I78" s="55">
        <v>0</v>
      </c>
      <c r="J78" s="55">
        <v>0</v>
      </c>
      <c r="K78" s="55">
        <v>0</v>
      </c>
      <c r="L78" s="55">
        <v>0</v>
      </c>
      <c r="M78" s="55">
        <v>0</v>
      </c>
      <c r="N78" s="55">
        <v>0</v>
      </c>
      <c r="O78" s="55">
        <v>0</v>
      </c>
      <c r="P78" s="55">
        <v>0</v>
      </c>
      <c r="Q78" s="55">
        <v>0</v>
      </c>
      <c r="R78" s="55">
        <v>0</v>
      </c>
      <c r="S78" s="55">
        <v>0</v>
      </c>
      <c r="T78" s="55">
        <v>0</v>
      </c>
      <c r="U78" s="55">
        <v>0</v>
      </c>
      <c r="V78" s="55">
        <v>0</v>
      </c>
      <c r="W78" s="55">
        <v>0</v>
      </c>
      <c r="DA78" s="101" t="s">
        <v>229</v>
      </c>
    </row>
    <row r="79" spans="1:105" ht="12" customHeight="1" x14ac:dyDescent="0.25">
      <c r="A79" s="62" t="s">
        <v>24</v>
      </c>
      <c r="B79" s="63">
        <v>0</v>
      </c>
      <c r="C79" s="63">
        <v>0</v>
      </c>
      <c r="D79" s="63">
        <v>0</v>
      </c>
      <c r="E79" s="63">
        <v>0</v>
      </c>
      <c r="F79" s="63">
        <v>0</v>
      </c>
      <c r="G79" s="63">
        <v>0</v>
      </c>
      <c r="H79" s="63">
        <v>0</v>
      </c>
      <c r="I79" s="63">
        <v>0</v>
      </c>
      <c r="J79" s="63">
        <v>0</v>
      </c>
      <c r="K79" s="63">
        <v>0</v>
      </c>
      <c r="L79" s="63">
        <v>0</v>
      </c>
      <c r="M79" s="63">
        <v>0</v>
      </c>
      <c r="N79" s="63">
        <v>0</v>
      </c>
      <c r="O79" s="63">
        <v>0</v>
      </c>
      <c r="P79" s="63">
        <v>0</v>
      </c>
      <c r="Q79" s="63">
        <v>0</v>
      </c>
      <c r="R79" s="63">
        <v>0</v>
      </c>
      <c r="S79" s="63">
        <v>0</v>
      </c>
      <c r="T79" s="63">
        <v>0</v>
      </c>
      <c r="U79" s="63">
        <v>0</v>
      </c>
      <c r="V79" s="63">
        <v>0</v>
      </c>
      <c r="W79" s="63">
        <v>0</v>
      </c>
      <c r="DA79" s="105" t="s">
        <v>230</v>
      </c>
    </row>
    <row r="80" spans="1:105" s="2" customFormat="1" ht="12" customHeight="1" x14ac:dyDescent="0.25">
      <c r="DA80" s="7"/>
    </row>
    <row r="81" spans="1:105" ht="12.95" customHeight="1" x14ac:dyDescent="0.25">
      <c r="A81" s="81" t="s">
        <v>48</v>
      </c>
      <c r="B81" s="82">
        <f t="shared" ref="B81" si="41">B82+B87</f>
        <v>52396.258215335998</v>
      </c>
      <c r="C81" s="82">
        <f t="shared" ref="C81:W81" si="42">C82+C87</f>
        <v>57264.351480216021</v>
      </c>
      <c r="D81" s="82">
        <f t="shared" si="42"/>
        <v>53743.609347924001</v>
      </c>
      <c r="E81" s="82">
        <f t="shared" si="42"/>
        <v>52225.036636607852</v>
      </c>
      <c r="F81" s="82">
        <f t="shared" si="42"/>
        <v>49675.073956715823</v>
      </c>
      <c r="G81" s="82">
        <f t="shared" si="42"/>
        <v>48691.003511742245</v>
      </c>
      <c r="H81" s="82">
        <f t="shared" si="42"/>
        <v>55175.999850752873</v>
      </c>
      <c r="I81" s="82">
        <f t="shared" si="42"/>
        <v>42343.368543522716</v>
      </c>
      <c r="J81" s="82">
        <f t="shared" si="42"/>
        <v>49292.090316747461</v>
      </c>
      <c r="K81" s="82">
        <f t="shared" si="42"/>
        <v>45204.564450064092</v>
      </c>
      <c r="L81" s="82">
        <f t="shared" si="42"/>
        <v>45541.36873375201</v>
      </c>
      <c r="M81" s="82">
        <f t="shared" si="42"/>
        <v>40926.934140779988</v>
      </c>
      <c r="N81" s="82">
        <f t="shared" si="42"/>
        <v>42540.61100072402</v>
      </c>
      <c r="O81" s="82">
        <f t="shared" si="42"/>
        <v>47655.095763672012</v>
      </c>
      <c r="P81" s="82">
        <f t="shared" si="42"/>
        <v>43665.799282427979</v>
      </c>
      <c r="Q81" s="82">
        <f t="shared" si="42"/>
        <v>44958.451196076021</v>
      </c>
      <c r="R81" s="82">
        <f t="shared" si="42"/>
        <v>44234.012314944033</v>
      </c>
      <c r="S81" s="82">
        <f t="shared" si="42"/>
        <v>44131.348984679993</v>
      </c>
      <c r="T81" s="82">
        <f t="shared" si="42"/>
        <v>34592.087225364026</v>
      </c>
      <c r="U81" s="82">
        <f t="shared" si="42"/>
        <v>32512.457938464002</v>
      </c>
      <c r="V81" s="82">
        <f t="shared" si="42"/>
        <v>31783.439971295989</v>
      </c>
      <c r="W81" s="82">
        <f t="shared" si="42"/>
        <v>37485.901307760039</v>
      </c>
      <c r="DA81" s="107" t="s">
        <v>231</v>
      </c>
    </row>
    <row r="82" spans="1:105" ht="12" customHeight="1" x14ac:dyDescent="0.25">
      <c r="A82" s="77" t="s">
        <v>36</v>
      </c>
      <c r="B82" s="64">
        <f t="shared" ref="B82" si="43">SUM(B83:B86)</f>
        <v>52396.258215335998</v>
      </c>
      <c r="C82" s="64">
        <f t="shared" ref="C82:W82" si="44">SUM(C83:C86)</f>
        <v>57264.351480216021</v>
      </c>
      <c r="D82" s="64">
        <f t="shared" si="44"/>
        <v>53743.609347924001</v>
      </c>
      <c r="E82" s="64">
        <f t="shared" si="44"/>
        <v>52225.036636607852</v>
      </c>
      <c r="F82" s="64">
        <f t="shared" si="44"/>
        <v>49675.073956715823</v>
      </c>
      <c r="G82" s="64">
        <f t="shared" si="44"/>
        <v>48691.003511742245</v>
      </c>
      <c r="H82" s="64">
        <f t="shared" si="44"/>
        <v>55175.999850752873</v>
      </c>
      <c r="I82" s="64">
        <f t="shared" si="44"/>
        <v>42343.368543522716</v>
      </c>
      <c r="J82" s="64">
        <f t="shared" si="44"/>
        <v>49292.090316747461</v>
      </c>
      <c r="K82" s="64">
        <f t="shared" si="44"/>
        <v>45204.564450064092</v>
      </c>
      <c r="L82" s="64">
        <f t="shared" si="44"/>
        <v>45541.36873375201</v>
      </c>
      <c r="M82" s="64">
        <f t="shared" si="44"/>
        <v>40926.934140779988</v>
      </c>
      <c r="N82" s="64">
        <f t="shared" si="44"/>
        <v>42540.61100072402</v>
      </c>
      <c r="O82" s="64">
        <f t="shared" si="44"/>
        <v>47655.095763672012</v>
      </c>
      <c r="P82" s="64">
        <f t="shared" si="44"/>
        <v>43665.799282427979</v>
      </c>
      <c r="Q82" s="64">
        <f t="shared" si="44"/>
        <v>44958.451196076021</v>
      </c>
      <c r="R82" s="64">
        <f t="shared" si="44"/>
        <v>44234.012314944033</v>
      </c>
      <c r="S82" s="64">
        <f t="shared" si="44"/>
        <v>44131.348984679993</v>
      </c>
      <c r="T82" s="64">
        <f t="shared" si="44"/>
        <v>34592.087225364026</v>
      </c>
      <c r="U82" s="64">
        <f t="shared" si="44"/>
        <v>32512.457938464002</v>
      </c>
      <c r="V82" s="64">
        <f t="shared" si="44"/>
        <v>31783.439971295989</v>
      </c>
      <c r="W82" s="64">
        <f t="shared" si="44"/>
        <v>37485.901307760039</v>
      </c>
      <c r="DA82" s="108" t="s">
        <v>232</v>
      </c>
    </row>
    <row r="83" spans="1:105" ht="12" customHeight="1" x14ac:dyDescent="0.25">
      <c r="A83" s="61" t="s">
        <v>32</v>
      </c>
      <c r="B83" s="65">
        <v>40991.594033473084</v>
      </c>
      <c r="C83" s="65">
        <v>45811.989003539347</v>
      </c>
      <c r="D83" s="65">
        <v>42084.059875851206</v>
      </c>
      <c r="E83" s="65">
        <v>40431.884826961526</v>
      </c>
      <c r="F83" s="65">
        <v>37944.920597716016</v>
      </c>
      <c r="G83" s="65">
        <v>36788.987894978869</v>
      </c>
      <c r="H83" s="65">
        <v>43205.926330955735</v>
      </c>
      <c r="I83" s="65">
        <v>30627.045129389855</v>
      </c>
      <c r="J83" s="65">
        <v>37436.115739479967</v>
      </c>
      <c r="K83" s="65">
        <v>33741.357475617631</v>
      </c>
      <c r="L83" s="65">
        <v>34476.942145940382</v>
      </c>
      <c r="M83" s="65">
        <v>30115.943088769607</v>
      </c>
      <c r="N83" s="65">
        <v>31729.594624955957</v>
      </c>
      <c r="O83" s="65">
        <v>36382.214923439678</v>
      </c>
      <c r="P83" s="65">
        <v>30985.261750540016</v>
      </c>
      <c r="Q83" s="65">
        <v>32832.379014308463</v>
      </c>
      <c r="R83" s="65">
        <v>32164.899856577649</v>
      </c>
      <c r="S83" s="65">
        <v>31964.594452263678</v>
      </c>
      <c r="T83" s="65">
        <v>22480.514776092226</v>
      </c>
      <c r="U83" s="65">
        <v>20012.003066287627</v>
      </c>
      <c r="V83" s="65">
        <v>20922.667104819207</v>
      </c>
      <c r="W83" s="65">
        <v>26712.933456373845</v>
      </c>
      <c r="DA83" s="109" t="s">
        <v>233</v>
      </c>
    </row>
    <row r="84" spans="1:105" ht="12" customHeight="1" x14ac:dyDescent="0.25">
      <c r="A84" s="61" t="s">
        <v>31</v>
      </c>
      <c r="B84" s="65">
        <v>0.41626278380523507</v>
      </c>
      <c r="C84" s="65">
        <v>0.44534000575824245</v>
      </c>
      <c r="D84" s="65">
        <v>0.48437684136769432</v>
      </c>
      <c r="E84" s="65">
        <v>0.58083229380204249</v>
      </c>
      <c r="F84" s="65">
        <v>0.71673804350476678</v>
      </c>
      <c r="G84" s="65">
        <v>0.89321221688122165</v>
      </c>
      <c r="H84" s="65">
        <v>1.055773011554906</v>
      </c>
      <c r="I84" s="65">
        <v>1.6016112223448475</v>
      </c>
      <c r="J84" s="65">
        <v>1.9802680276676072</v>
      </c>
      <c r="K84" s="65">
        <v>2.4149363853123162</v>
      </c>
      <c r="L84" s="65">
        <v>3.1110807239331568</v>
      </c>
      <c r="M84" s="65">
        <v>3.4040886688341163</v>
      </c>
      <c r="N84" s="65">
        <v>3.8926363631984331</v>
      </c>
      <c r="O84" s="65">
        <v>4.7865505976106224</v>
      </c>
      <c r="P84" s="65">
        <v>6.2679176530514269</v>
      </c>
      <c r="Q84" s="65">
        <v>8.5951602996521288</v>
      </c>
      <c r="R84" s="65">
        <v>10.87572461696765</v>
      </c>
      <c r="S84" s="65">
        <v>11.685123452157397</v>
      </c>
      <c r="T84" s="65">
        <v>19.333842964975165</v>
      </c>
      <c r="U84" s="65">
        <v>20.814871968176472</v>
      </c>
      <c r="V84" s="65">
        <v>15.936206575873795</v>
      </c>
      <c r="W84" s="65">
        <v>16.079855743596852</v>
      </c>
      <c r="DA84" s="109" t="s">
        <v>234</v>
      </c>
    </row>
    <row r="85" spans="1:105" ht="12" customHeight="1" x14ac:dyDescent="0.25">
      <c r="A85" s="61" t="s">
        <v>35</v>
      </c>
      <c r="B85" s="65">
        <v>6249.0041953686823</v>
      </c>
      <c r="C85" s="65">
        <v>6295.3772959502912</v>
      </c>
      <c r="D85" s="65">
        <v>6373.286391807459</v>
      </c>
      <c r="E85" s="65">
        <v>6266.9312383427005</v>
      </c>
      <c r="F85" s="65">
        <v>6221.4051917449669</v>
      </c>
      <c r="G85" s="65">
        <v>6220.7062026470658</v>
      </c>
      <c r="H85" s="65">
        <v>6456.5494798682203</v>
      </c>
      <c r="I85" s="65">
        <v>6385.980217565354</v>
      </c>
      <c r="J85" s="65">
        <v>6417.8719417708535</v>
      </c>
      <c r="K85" s="65">
        <v>6277.7024982490911</v>
      </c>
      <c r="L85" s="65">
        <v>6158.2387175858439</v>
      </c>
      <c r="M85" s="65">
        <v>6157.1578047097801</v>
      </c>
      <c r="N85" s="65">
        <v>6104.9537493068865</v>
      </c>
      <c r="O85" s="65">
        <v>6235.6204797063456</v>
      </c>
      <c r="P85" s="65">
        <v>6433.7021881511864</v>
      </c>
      <c r="Q85" s="65">
        <v>6384.5303466603664</v>
      </c>
      <c r="R85" s="65">
        <v>6239.2144139143102</v>
      </c>
      <c r="S85" s="65">
        <v>6252.573960355955</v>
      </c>
      <c r="T85" s="65">
        <v>5592.5853473711923</v>
      </c>
      <c r="U85" s="65">
        <v>5424.6889859365374</v>
      </c>
      <c r="V85" s="65">
        <v>4925.2684105337867</v>
      </c>
      <c r="W85" s="65">
        <v>4862.4933637332324</v>
      </c>
      <c r="DA85" s="109" t="s">
        <v>235</v>
      </c>
    </row>
    <row r="86" spans="1:105" ht="12" customHeight="1" x14ac:dyDescent="0.25">
      <c r="A86" s="66" t="s">
        <v>34</v>
      </c>
      <c r="B86" s="67">
        <v>5155.2437237104232</v>
      </c>
      <c r="C86" s="67">
        <v>5156.539840720623</v>
      </c>
      <c r="D86" s="67">
        <v>5285.7787034239664</v>
      </c>
      <c r="E86" s="67">
        <v>5525.6397390098191</v>
      </c>
      <c r="F86" s="67">
        <v>5508.0314292113335</v>
      </c>
      <c r="G86" s="67">
        <v>5680.4162018994275</v>
      </c>
      <c r="H86" s="67">
        <v>5512.4682669173644</v>
      </c>
      <c r="I86" s="67">
        <v>5328.7415853451585</v>
      </c>
      <c r="J86" s="67">
        <v>5436.1223674689682</v>
      </c>
      <c r="K86" s="67">
        <v>5183.089539812052</v>
      </c>
      <c r="L86" s="67">
        <v>4903.0767895018525</v>
      </c>
      <c r="M86" s="67">
        <v>4650.4291586317604</v>
      </c>
      <c r="N86" s="67">
        <v>4702.1699900979775</v>
      </c>
      <c r="O86" s="67">
        <v>5032.4738099283804</v>
      </c>
      <c r="P86" s="67">
        <v>6240.567426083725</v>
      </c>
      <c r="Q86" s="67">
        <v>5732.9466748075429</v>
      </c>
      <c r="R86" s="67">
        <v>5819.0223198351105</v>
      </c>
      <c r="S86" s="67">
        <v>5902.4954486082042</v>
      </c>
      <c r="T86" s="67">
        <v>6499.6532589356375</v>
      </c>
      <c r="U86" s="67">
        <v>7054.9510142716608</v>
      </c>
      <c r="V86" s="67">
        <v>5919.5682493671238</v>
      </c>
      <c r="W86" s="67">
        <v>5894.3946319093639</v>
      </c>
      <c r="DA86" s="110" t="s">
        <v>236</v>
      </c>
    </row>
    <row r="87" spans="1:105" ht="12" customHeight="1" x14ac:dyDescent="0.25">
      <c r="A87" s="78" t="s">
        <v>33</v>
      </c>
      <c r="B87" s="68">
        <v>0</v>
      </c>
      <c r="C87" s="68">
        <v>0</v>
      </c>
      <c r="D87" s="68">
        <v>0</v>
      </c>
      <c r="E87" s="68">
        <v>0</v>
      </c>
      <c r="F87" s="68">
        <v>0</v>
      </c>
      <c r="G87" s="68">
        <v>0</v>
      </c>
      <c r="H87" s="68">
        <v>0</v>
      </c>
      <c r="I87" s="68">
        <v>0</v>
      </c>
      <c r="J87" s="68">
        <v>0</v>
      </c>
      <c r="K87" s="68">
        <v>0</v>
      </c>
      <c r="L87" s="68">
        <v>0</v>
      </c>
      <c r="M87" s="68">
        <v>0</v>
      </c>
      <c r="N87" s="68">
        <v>0</v>
      </c>
      <c r="O87" s="68">
        <v>0</v>
      </c>
      <c r="P87" s="68">
        <v>0</v>
      </c>
      <c r="Q87" s="68">
        <v>0</v>
      </c>
      <c r="R87" s="68">
        <v>0</v>
      </c>
      <c r="S87" s="68">
        <v>0</v>
      </c>
      <c r="T87" s="68">
        <v>0</v>
      </c>
      <c r="U87" s="68">
        <v>0</v>
      </c>
      <c r="V87" s="68">
        <v>0</v>
      </c>
      <c r="W87" s="68">
        <v>0</v>
      </c>
      <c r="DA87" s="111" t="s">
        <v>237</v>
      </c>
    </row>
    <row r="88" spans="1:105" s="2" customFormat="1" ht="12" customHeight="1" x14ac:dyDescent="0.25">
      <c r="DA88" s="7"/>
    </row>
    <row r="89" spans="1:105" ht="12.95" customHeight="1" x14ac:dyDescent="0.25">
      <c r="A89" s="79" t="s">
        <v>47</v>
      </c>
      <c r="B89" s="83">
        <f t="shared" ref="B89" si="45">IF(B81=0,0,B81/B$81)</f>
        <v>1</v>
      </c>
      <c r="C89" s="83">
        <f t="shared" ref="C89:W89" si="46">IF(C81=0,0,C81/C$81)</f>
        <v>1</v>
      </c>
      <c r="D89" s="83">
        <f t="shared" si="46"/>
        <v>1</v>
      </c>
      <c r="E89" s="83">
        <f t="shared" si="46"/>
        <v>1</v>
      </c>
      <c r="F89" s="83">
        <f t="shared" si="46"/>
        <v>1</v>
      </c>
      <c r="G89" s="83">
        <f t="shared" si="46"/>
        <v>1</v>
      </c>
      <c r="H89" s="83">
        <f t="shared" si="46"/>
        <v>1</v>
      </c>
      <c r="I89" s="83">
        <f t="shared" si="46"/>
        <v>1</v>
      </c>
      <c r="J89" s="83">
        <f t="shared" si="46"/>
        <v>1</v>
      </c>
      <c r="K89" s="83">
        <f t="shared" si="46"/>
        <v>1</v>
      </c>
      <c r="L89" s="83">
        <f t="shared" si="46"/>
        <v>1</v>
      </c>
      <c r="M89" s="83">
        <f t="shared" si="46"/>
        <v>1</v>
      </c>
      <c r="N89" s="83">
        <f t="shared" si="46"/>
        <v>1</v>
      </c>
      <c r="O89" s="83">
        <f t="shared" si="46"/>
        <v>1</v>
      </c>
      <c r="P89" s="83">
        <f t="shared" si="46"/>
        <v>1</v>
      </c>
      <c r="Q89" s="83">
        <f t="shared" si="46"/>
        <v>1</v>
      </c>
      <c r="R89" s="83">
        <f t="shared" si="46"/>
        <v>1</v>
      </c>
      <c r="S89" s="83">
        <f t="shared" si="46"/>
        <v>1</v>
      </c>
      <c r="T89" s="83">
        <f t="shared" si="46"/>
        <v>1</v>
      </c>
      <c r="U89" s="83">
        <f t="shared" si="46"/>
        <v>1</v>
      </c>
      <c r="V89" s="83">
        <f t="shared" si="46"/>
        <v>1</v>
      </c>
      <c r="W89" s="83">
        <f t="shared" si="46"/>
        <v>1</v>
      </c>
      <c r="DA89" s="112"/>
    </row>
    <row r="90" spans="1:105" ht="12" customHeight="1" x14ac:dyDescent="0.25">
      <c r="A90" s="69" t="s">
        <v>36</v>
      </c>
      <c r="B90" s="70">
        <f t="shared" ref="B90" si="47">IF(B82=0,0,B82/B$81)</f>
        <v>1</v>
      </c>
      <c r="C90" s="70">
        <f t="shared" ref="C90:W90" si="48">IF(C82=0,0,C82/C$81)</f>
        <v>1</v>
      </c>
      <c r="D90" s="70">
        <f t="shared" si="48"/>
        <v>1</v>
      </c>
      <c r="E90" s="70">
        <f t="shared" si="48"/>
        <v>1</v>
      </c>
      <c r="F90" s="70">
        <f t="shared" si="48"/>
        <v>1</v>
      </c>
      <c r="G90" s="70">
        <f t="shared" si="48"/>
        <v>1</v>
      </c>
      <c r="H90" s="70">
        <f t="shared" si="48"/>
        <v>1</v>
      </c>
      <c r="I90" s="70">
        <f t="shared" si="48"/>
        <v>1</v>
      </c>
      <c r="J90" s="70">
        <f t="shared" si="48"/>
        <v>1</v>
      </c>
      <c r="K90" s="70">
        <f t="shared" si="48"/>
        <v>1</v>
      </c>
      <c r="L90" s="70">
        <f t="shared" si="48"/>
        <v>1</v>
      </c>
      <c r="M90" s="70">
        <f t="shared" si="48"/>
        <v>1</v>
      </c>
      <c r="N90" s="70">
        <f t="shared" si="48"/>
        <v>1</v>
      </c>
      <c r="O90" s="70">
        <f t="shared" si="48"/>
        <v>1</v>
      </c>
      <c r="P90" s="70">
        <f t="shared" si="48"/>
        <v>1</v>
      </c>
      <c r="Q90" s="70">
        <f t="shared" si="48"/>
        <v>1</v>
      </c>
      <c r="R90" s="70">
        <f t="shared" si="48"/>
        <v>1</v>
      </c>
      <c r="S90" s="70">
        <f t="shared" si="48"/>
        <v>1</v>
      </c>
      <c r="T90" s="70">
        <f t="shared" si="48"/>
        <v>1</v>
      </c>
      <c r="U90" s="70">
        <f t="shared" si="48"/>
        <v>1</v>
      </c>
      <c r="V90" s="70">
        <f t="shared" si="48"/>
        <v>1</v>
      </c>
      <c r="W90" s="70">
        <f t="shared" si="48"/>
        <v>1</v>
      </c>
      <c r="DA90" s="113"/>
    </row>
    <row r="91" spans="1:105" ht="12" customHeight="1" x14ac:dyDescent="0.25">
      <c r="A91" s="61" t="s">
        <v>32</v>
      </c>
      <c r="B91" s="71">
        <f t="shared" ref="B91" si="49">IF(B83=0,0,B83/B$81)</f>
        <v>0.78233819417042161</v>
      </c>
      <c r="C91" s="71">
        <f t="shared" ref="C91:W91" si="50">IF(C83=0,0,C83/C$81)</f>
        <v>0.80000886798424153</v>
      </c>
      <c r="D91" s="71">
        <f t="shared" si="50"/>
        <v>0.78305235518159</v>
      </c>
      <c r="E91" s="71">
        <f t="shared" si="50"/>
        <v>0.77418585856233257</v>
      </c>
      <c r="F91" s="71">
        <f t="shared" si="50"/>
        <v>0.76386238761877179</v>
      </c>
      <c r="G91" s="71">
        <f t="shared" si="50"/>
        <v>0.75556027277414595</v>
      </c>
      <c r="H91" s="71">
        <f t="shared" si="50"/>
        <v>0.78305651819313959</v>
      </c>
      <c r="I91" s="71">
        <f t="shared" si="50"/>
        <v>0.72330204664538644</v>
      </c>
      <c r="J91" s="71">
        <f t="shared" si="50"/>
        <v>0.75947511048766958</v>
      </c>
      <c r="K91" s="71">
        <f t="shared" si="50"/>
        <v>0.74641483412345522</v>
      </c>
      <c r="L91" s="71">
        <f t="shared" si="50"/>
        <v>0.75704668314873313</v>
      </c>
      <c r="M91" s="71">
        <f t="shared" si="50"/>
        <v>0.73584654509368186</v>
      </c>
      <c r="N91" s="71">
        <f t="shared" si="50"/>
        <v>0.7458659826116727</v>
      </c>
      <c r="O91" s="71">
        <f t="shared" si="50"/>
        <v>0.76344857439514846</v>
      </c>
      <c r="P91" s="71">
        <f t="shared" si="50"/>
        <v>0.70960024228868579</v>
      </c>
      <c r="Q91" s="71">
        <f t="shared" si="50"/>
        <v>0.73028269748700947</v>
      </c>
      <c r="R91" s="71">
        <f t="shared" si="50"/>
        <v>0.727153115289771</v>
      </c>
      <c r="S91" s="71">
        <f t="shared" si="50"/>
        <v>0.72430585485524246</v>
      </c>
      <c r="T91" s="71">
        <f t="shared" si="50"/>
        <v>0.64987448226624478</v>
      </c>
      <c r="U91" s="71">
        <f t="shared" si="50"/>
        <v>0.61551799941315233</v>
      </c>
      <c r="V91" s="71">
        <f t="shared" si="50"/>
        <v>0.65828831377958841</v>
      </c>
      <c r="W91" s="71">
        <f t="shared" si="50"/>
        <v>0.7126128097350547</v>
      </c>
      <c r="DA91" s="114"/>
    </row>
    <row r="92" spans="1:105" ht="12" customHeight="1" x14ac:dyDescent="0.25">
      <c r="A92" s="61" t="s">
        <v>31</v>
      </c>
      <c r="B92" s="72">
        <f t="shared" ref="B92" si="51">IF(B84=0,0,B84/B$81)</f>
        <v>7.9445135584776929E-6</v>
      </c>
      <c r="C92" s="72">
        <f t="shared" ref="C92:W92" si="52">IF(C84=0,0,C84/C$81)</f>
        <v>7.7769152054764959E-6</v>
      </c>
      <c r="D92" s="72">
        <f t="shared" si="52"/>
        <v>9.0127337416426189E-6</v>
      </c>
      <c r="E92" s="72">
        <f t="shared" si="52"/>
        <v>1.1121721136235646E-5</v>
      </c>
      <c r="F92" s="72">
        <f t="shared" si="52"/>
        <v>1.4428524940482094E-5</v>
      </c>
      <c r="G92" s="72">
        <f t="shared" si="52"/>
        <v>1.8344502114560362E-5</v>
      </c>
      <c r="H92" s="72">
        <f t="shared" si="52"/>
        <v>1.9134642134455133E-5</v>
      </c>
      <c r="I92" s="72">
        <f t="shared" si="52"/>
        <v>3.7824369610524216E-5</v>
      </c>
      <c r="J92" s="72">
        <f t="shared" si="52"/>
        <v>4.0174154006100087E-5</v>
      </c>
      <c r="K92" s="72">
        <f t="shared" si="52"/>
        <v>5.3422401359048872E-5</v>
      </c>
      <c r="L92" s="72">
        <f t="shared" si="52"/>
        <v>6.8313289882028641E-5</v>
      </c>
      <c r="M92" s="72">
        <f t="shared" si="52"/>
        <v>8.317477818213238E-5</v>
      </c>
      <c r="N92" s="72">
        <f t="shared" si="52"/>
        <v>9.1504006915466785E-5</v>
      </c>
      <c r="O92" s="72">
        <f t="shared" si="52"/>
        <v>1.0044152720514436E-4</v>
      </c>
      <c r="P92" s="72">
        <f t="shared" si="52"/>
        <v>1.4354295022772585E-4</v>
      </c>
      <c r="Q92" s="72">
        <f t="shared" si="52"/>
        <v>1.9118008007362841E-4</v>
      </c>
      <c r="R92" s="72">
        <f t="shared" si="52"/>
        <v>2.4586792035804974E-4</v>
      </c>
      <c r="S92" s="72">
        <f t="shared" si="52"/>
        <v>2.6478056349951679E-4</v>
      </c>
      <c r="T92" s="72">
        <f t="shared" si="52"/>
        <v>5.5890940720104839E-4</v>
      </c>
      <c r="U92" s="72">
        <f t="shared" si="52"/>
        <v>6.4021219212563282E-4</v>
      </c>
      <c r="V92" s="72">
        <f t="shared" si="52"/>
        <v>5.0139967826849381E-4</v>
      </c>
      <c r="W92" s="72">
        <f t="shared" si="52"/>
        <v>4.2895742619554207E-4</v>
      </c>
      <c r="DA92" s="115"/>
    </row>
    <row r="93" spans="1:105" ht="12" customHeight="1" x14ac:dyDescent="0.25">
      <c r="A93" s="61" t="s">
        <v>35</v>
      </c>
      <c r="B93" s="72">
        <f t="shared" ref="B93" si="53">IF(B85=0,0,B85/B$81)</f>
        <v>0.11926432169424733</v>
      </c>
      <c r="C93" s="72">
        <f t="shared" ref="C93:W93" si="54">IF(C85=0,0,C85/C$81)</f>
        <v>0.10993536350665301</v>
      </c>
      <c r="D93" s="72">
        <f t="shared" si="54"/>
        <v>0.11858686956710036</v>
      </c>
      <c r="E93" s="72">
        <f t="shared" si="54"/>
        <v>0.11999859917666021</v>
      </c>
      <c r="F93" s="72">
        <f t="shared" si="54"/>
        <v>0.12524199153011756</v>
      </c>
      <c r="G93" s="72">
        <f t="shared" si="54"/>
        <v>0.12775884155164086</v>
      </c>
      <c r="H93" s="72">
        <f t="shared" si="54"/>
        <v>0.1170173535111774</v>
      </c>
      <c r="I93" s="72">
        <f t="shared" si="54"/>
        <v>0.15081417556568535</v>
      </c>
      <c r="J93" s="72">
        <f t="shared" si="54"/>
        <v>0.13020084765182538</v>
      </c>
      <c r="K93" s="72">
        <f t="shared" si="54"/>
        <v>0.13887319952355365</v>
      </c>
      <c r="L93" s="72">
        <f t="shared" si="54"/>
        <v>0.13522296076757565</v>
      </c>
      <c r="M93" s="72">
        <f t="shared" si="54"/>
        <v>0.15044268362566474</v>
      </c>
      <c r="N93" s="72">
        <f t="shared" si="54"/>
        <v>0.1435088402750723</v>
      </c>
      <c r="O93" s="72">
        <f t="shared" si="54"/>
        <v>0.1308489759548406</v>
      </c>
      <c r="P93" s="72">
        <f t="shared" si="54"/>
        <v>0.14733961805069354</v>
      </c>
      <c r="Q93" s="72">
        <f t="shared" si="54"/>
        <v>0.14200957054360469</v>
      </c>
      <c r="R93" s="72">
        <f t="shared" si="54"/>
        <v>0.14105015772685064</v>
      </c>
      <c r="S93" s="72">
        <f t="shared" si="54"/>
        <v>0.1416810069079581</v>
      </c>
      <c r="T93" s="72">
        <f t="shared" si="54"/>
        <v>0.16167238799255021</v>
      </c>
      <c r="U93" s="72">
        <f t="shared" si="54"/>
        <v>0.1668495502924999</v>
      </c>
      <c r="V93" s="72">
        <f t="shared" si="54"/>
        <v>0.15496335245592852</v>
      </c>
      <c r="W93" s="72">
        <f t="shared" si="54"/>
        <v>0.12971525811296516</v>
      </c>
      <c r="DA93" s="115"/>
    </row>
    <row r="94" spans="1:105" ht="12" customHeight="1" x14ac:dyDescent="0.25">
      <c r="A94" s="61" t="s">
        <v>34</v>
      </c>
      <c r="B94" s="73">
        <f t="shared" ref="B94" si="55">IF(B86=0,0,B86/B$81)</f>
        <v>9.8389539621772479E-2</v>
      </c>
      <c r="C94" s="73">
        <f t="shared" ref="C94:W94" si="56">IF(C86=0,0,C86/C$81)</f>
        <v>9.0047991593899923E-2</v>
      </c>
      <c r="D94" s="73">
        <f t="shared" si="56"/>
        <v>9.8351762517567956E-2</v>
      </c>
      <c r="E94" s="73">
        <f t="shared" si="56"/>
        <v>0.10580442053987084</v>
      </c>
      <c r="F94" s="73">
        <f t="shared" si="56"/>
        <v>0.11088119232617015</v>
      </c>
      <c r="G94" s="73">
        <f t="shared" si="56"/>
        <v>0.11666254117209861</v>
      </c>
      <c r="H94" s="73">
        <f t="shared" si="56"/>
        <v>9.9906993653548576E-2</v>
      </c>
      <c r="I94" s="73">
        <f t="shared" si="56"/>
        <v>0.12584595341931762</v>
      </c>
      <c r="J94" s="73">
        <f t="shared" si="56"/>
        <v>0.11028386770649881</v>
      </c>
      <c r="K94" s="73">
        <f t="shared" si="56"/>
        <v>0.11465854395163193</v>
      </c>
      <c r="L94" s="73">
        <f t="shared" si="56"/>
        <v>0.10766204279380918</v>
      </c>
      <c r="M94" s="73">
        <f t="shared" si="56"/>
        <v>0.11362759650247117</v>
      </c>
      <c r="N94" s="73">
        <f t="shared" si="56"/>
        <v>0.11053367310633946</v>
      </c>
      <c r="O94" s="73">
        <f t="shared" si="56"/>
        <v>0.1056020081228058</v>
      </c>
      <c r="P94" s="73">
        <f t="shared" si="56"/>
        <v>0.14291659671039295</v>
      </c>
      <c r="Q94" s="73">
        <f t="shared" si="56"/>
        <v>0.1275165518893123</v>
      </c>
      <c r="R94" s="73">
        <f t="shared" si="56"/>
        <v>0.13155085906302039</v>
      </c>
      <c r="S94" s="73">
        <f t="shared" si="56"/>
        <v>0.13374835767329998</v>
      </c>
      <c r="T94" s="73">
        <f t="shared" si="56"/>
        <v>0.18789422033400413</v>
      </c>
      <c r="U94" s="73">
        <f t="shared" si="56"/>
        <v>0.21699223810222207</v>
      </c>
      <c r="V94" s="73">
        <f t="shared" si="56"/>
        <v>0.18624693408621465</v>
      </c>
      <c r="W94" s="73">
        <f t="shared" si="56"/>
        <v>0.1572429747257845</v>
      </c>
      <c r="DA94" s="116"/>
    </row>
    <row r="95" spans="1:105" ht="12" customHeight="1" x14ac:dyDescent="0.25">
      <c r="A95" s="69" t="s">
        <v>33</v>
      </c>
      <c r="B95" s="70">
        <f t="shared" ref="B95" si="57">IF(B87=0,0,B87/B$81)</f>
        <v>0</v>
      </c>
      <c r="C95" s="70">
        <f t="shared" ref="C95:W95" si="58">IF(C87=0,0,C87/C$81)</f>
        <v>0</v>
      </c>
      <c r="D95" s="70">
        <f t="shared" si="58"/>
        <v>0</v>
      </c>
      <c r="E95" s="70">
        <f t="shared" si="58"/>
        <v>0</v>
      </c>
      <c r="F95" s="70">
        <f t="shared" si="58"/>
        <v>0</v>
      </c>
      <c r="G95" s="70">
        <f t="shared" si="58"/>
        <v>0</v>
      </c>
      <c r="H95" s="70">
        <f t="shared" si="58"/>
        <v>0</v>
      </c>
      <c r="I95" s="70">
        <f t="shared" si="58"/>
        <v>0</v>
      </c>
      <c r="J95" s="70">
        <f t="shared" si="58"/>
        <v>0</v>
      </c>
      <c r="K95" s="70">
        <f t="shared" si="58"/>
        <v>0</v>
      </c>
      <c r="L95" s="70">
        <f t="shared" si="58"/>
        <v>0</v>
      </c>
      <c r="M95" s="70">
        <f t="shared" si="58"/>
        <v>0</v>
      </c>
      <c r="N95" s="70">
        <f t="shared" si="58"/>
        <v>0</v>
      </c>
      <c r="O95" s="70">
        <f t="shared" si="58"/>
        <v>0</v>
      </c>
      <c r="P95" s="70">
        <f t="shared" si="58"/>
        <v>0</v>
      </c>
      <c r="Q95" s="70">
        <f t="shared" si="58"/>
        <v>0</v>
      </c>
      <c r="R95" s="70">
        <f t="shared" si="58"/>
        <v>0</v>
      </c>
      <c r="S95" s="70">
        <f t="shared" si="58"/>
        <v>0</v>
      </c>
      <c r="T95" s="70">
        <f t="shared" si="58"/>
        <v>0</v>
      </c>
      <c r="U95" s="70">
        <f t="shared" si="58"/>
        <v>0</v>
      </c>
      <c r="V95" s="70">
        <f t="shared" si="58"/>
        <v>0</v>
      </c>
      <c r="W95" s="70">
        <f t="shared" si="58"/>
        <v>0</v>
      </c>
      <c r="DA95" s="113"/>
    </row>
    <row r="96" spans="1:105" s="2" customFormat="1" ht="12" customHeight="1" x14ac:dyDescent="0.25">
      <c r="DA96" s="7"/>
    </row>
    <row r="97" spans="1:105" s="2" customFormat="1" ht="12.95" customHeight="1" x14ac:dyDescent="0.25">
      <c r="A97" s="47" t="s">
        <v>46</v>
      </c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DA97" s="97"/>
    </row>
    <row r="98" spans="1:105" s="2" customFormat="1" ht="12" customHeight="1" x14ac:dyDescent="0.25">
      <c r="DA98" s="7"/>
    </row>
    <row r="99" spans="1:105" ht="12.95" customHeight="1" x14ac:dyDescent="0.25">
      <c r="A99" s="81" t="s">
        <v>45</v>
      </c>
      <c r="B99" s="82">
        <f t="shared" ref="B99:B105" si="59">B47*11630*1000/B$8</f>
        <v>106239.70854536317</v>
      </c>
      <c r="C99" s="82">
        <f t="shared" ref="C99:W99" si="60">C47*11630*1000/C$8</f>
        <v>110440.67668904091</v>
      </c>
      <c r="D99" s="82">
        <f t="shared" si="60"/>
        <v>108569.86834373124</v>
      </c>
      <c r="E99" s="82">
        <f t="shared" si="60"/>
        <v>118737.51147180928</v>
      </c>
      <c r="F99" s="82">
        <f t="shared" si="60"/>
        <v>115362.65357651489</v>
      </c>
      <c r="G99" s="82">
        <f t="shared" si="60"/>
        <v>111517.04002732858</v>
      </c>
      <c r="H99" s="82">
        <f t="shared" si="60"/>
        <v>118506.75290799636</v>
      </c>
      <c r="I99" s="82">
        <f t="shared" si="60"/>
        <v>99521.435007586711</v>
      </c>
      <c r="J99" s="82">
        <f t="shared" si="60"/>
        <v>109301.54188076906</v>
      </c>
      <c r="K99" s="82">
        <f t="shared" si="60"/>
        <v>105739.63483047156</v>
      </c>
      <c r="L99" s="82">
        <f t="shared" si="60"/>
        <v>110595.51326997625</v>
      </c>
      <c r="M99" s="82">
        <f t="shared" si="60"/>
        <v>97762.425969908814</v>
      </c>
      <c r="N99" s="82">
        <f t="shared" si="60"/>
        <v>101225.65129497928</v>
      </c>
      <c r="O99" s="82">
        <f t="shared" si="60"/>
        <v>105542.60757807431</v>
      </c>
      <c r="P99" s="82">
        <f t="shared" si="60"/>
        <v>96105.056317208859</v>
      </c>
      <c r="Q99" s="82">
        <f t="shared" si="60"/>
        <v>99933.312432953287</v>
      </c>
      <c r="R99" s="82">
        <f t="shared" si="60"/>
        <v>97354.391201034494</v>
      </c>
      <c r="S99" s="82">
        <f t="shared" si="60"/>
        <v>96387.600994224413</v>
      </c>
      <c r="T99" s="82">
        <f t="shared" si="60"/>
        <v>86009.184029318436</v>
      </c>
      <c r="U99" s="82">
        <f t="shared" si="60"/>
        <v>82148.370323323368</v>
      </c>
      <c r="V99" s="82">
        <f t="shared" si="60"/>
        <v>79564.789253283278</v>
      </c>
      <c r="W99" s="82">
        <f t="shared" si="60"/>
        <v>88437.106604764573</v>
      </c>
      <c r="DA99" s="107"/>
    </row>
    <row r="100" spans="1:105" ht="12" customHeight="1" x14ac:dyDescent="0.25">
      <c r="A100" s="77" t="s">
        <v>36</v>
      </c>
      <c r="B100" s="64">
        <f t="shared" si="59"/>
        <v>81295.187471648722</v>
      </c>
      <c r="C100" s="64">
        <f t="shared" ref="C100:W100" si="61">C48*11630*1000/C$8</f>
        <v>85017.303244533163</v>
      </c>
      <c r="D100" s="64">
        <f t="shared" si="61"/>
        <v>82646.708986467027</v>
      </c>
      <c r="E100" s="64">
        <f t="shared" si="61"/>
        <v>92297.217481768152</v>
      </c>
      <c r="F100" s="64">
        <f t="shared" si="61"/>
        <v>88500.572346637287</v>
      </c>
      <c r="G100" s="64">
        <f t="shared" si="61"/>
        <v>84295.190267280035</v>
      </c>
      <c r="H100" s="64">
        <f t="shared" si="61"/>
        <v>91219.994054393479</v>
      </c>
      <c r="I100" s="64">
        <f t="shared" si="61"/>
        <v>72192.673982150212</v>
      </c>
      <c r="J100" s="64">
        <f t="shared" si="61"/>
        <v>81823.773140818797</v>
      </c>
      <c r="K100" s="64">
        <f t="shared" si="61"/>
        <v>78001.234895656802</v>
      </c>
      <c r="L100" s="64">
        <f t="shared" si="61"/>
        <v>82682.178665211002</v>
      </c>
      <c r="M100" s="64">
        <f t="shared" si="61"/>
        <v>69913.131151551308</v>
      </c>
      <c r="N100" s="64">
        <f t="shared" si="61"/>
        <v>73449.405464935931</v>
      </c>
      <c r="O100" s="64">
        <f t="shared" si="61"/>
        <v>77759.954730269761</v>
      </c>
      <c r="P100" s="64">
        <f t="shared" si="61"/>
        <v>68219.378036860711</v>
      </c>
      <c r="Q100" s="64">
        <f t="shared" si="61"/>
        <v>71800.103704748733</v>
      </c>
      <c r="R100" s="64">
        <f t="shared" si="61"/>
        <v>69649.599716195327</v>
      </c>
      <c r="S100" s="64">
        <f t="shared" si="61"/>
        <v>68749.465189404582</v>
      </c>
      <c r="T100" s="64">
        <f t="shared" si="61"/>
        <v>58817.12672346348</v>
      </c>
      <c r="U100" s="64">
        <f t="shared" si="61"/>
        <v>55570.133574581385</v>
      </c>
      <c r="V100" s="64">
        <f t="shared" si="61"/>
        <v>53941.454287630615</v>
      </c>
      <c r="W100" s="64">
        <f t="shared" si="61"/>
        <v>62879.310998097259</v>
      </c>
      <c r="DA100" s="108"/>
    </row>
    <row r="101" spans="1:105" ht="12" customHeight="1" x14ac:dyDescent="0.25">
      <c r="A101" s="61" t="s">
        <v>32</v>
      </c>
      <c r="B101" s="65">
        <f t="shared" si="59"/>
        <v>57943.553221923772</v>
      </c>
      <c r="C101" s="65">
        <f t="shared" ref="C101:W101" si="62">C49*11630*1000/C$8</f>
        <v>61895.496047627566</v>
      </c>
      <c r="D101" s="65">
        <f t="shared" si="62"/>
        <v>59492.156645839081</v>
      </c>
      <c r="E101" s="65">
        <f t="shared" si="62"/>
        <v>68782.613406111952</v>
      </c>
      <c r="F101" s="65">
        <f t="shared" si="62"/>
        <v>65510.399109545237</v>
      </c>
      <c r="G101" s="65">
        <f t="shared" si="62"/>
        <v>61240.628637561691</v>
      </c>
      <c r="H101" s="65">
        <f t="shared" si="62"/>
        <v>68121.189125257748</v>
      </c>
      <c r="I101" s="65">
        <f t="shared" si="62"/>
        <v>49530.582566629542</v>
      </c>
      <c r="J101" s="65">
        <f t="shared" si="62"/>
        <v>59063.85914263106</v>
      </c>
      <c r="K101" s="65">
        <f t="shared" si="62"/>
        <v>55089.209475791802</v>
      </c>
      <c r="L101" s="65">
        <f t="shared" si="62"/>
        <v>59943.347717376571</v>
      </c>
      <c r="M101" s="65">
        <f t="shared" si="62"/>
        <v>47452.207691559917</v>
      </c>
      <c r="N101" s="65">
        <f t="shared" si="62"/>
        <v>50986.01248245543</v>
      </c>
      <c r="O101" s="65">
        <f t="shared" si="62"/>
        <v>55155.648726517145</v>
      </c>
      <c r="P101" s="65">
        <f t="shared" si="62"/>
        <v>45069.895854185044</v>
      </c>
      <c r="Q101" s="65">
        <f t="shared" si="62"/>
        <v>48953.357099916015</v>
      </c>
      <c r="R101" s="65">
        <f t="shared" si="62"/>
        <v>47235.155411026572</v>
      </c>
      <c r="S101" s="65">
        <f t="shared" si="62"/>
        <v>46335.147755528109</v>
      </c>
      <c r="T101" s="65">
        <f t="shared" si="62"/>
        <v>36717.408598270078</v>
      </c>
      <c r="U101" s="65">
        <f t="shared" si="62"/>
        <v>33661.701530044193</v>
      </c>
      <c r="V101" s="65">
        <f t="shared" si="62"/>
        <v>34438.122988340903</v>
      </c>
      <c r="W101" s="65">
        <f t="shared" si="62"/>
        <v>43178.010791699082</v>
      </c>
      <c r="DA101" s="109"/>
    </row>
    <row r="102" spans="1:105" ht="12" customHeight="1" x14ac:dyDescent="0.25">
      <c r="A102" s="61" t="s">
        <v>31</v>
      </c>
      <c r="B102" s="65">
        <f t="shared" si="59"/>
        <v>1297.2189196942129</v>
      </c>
      <c r="C102" s="65">
        <f t="shared" ref="C102:W102" si="63">C50*11630*1000/C$8</f>
        <v>1313.3143903603923</v>
      </c>
      <c r="D102" s="65">
        <f t="shared" si="63"/>
        <v>1340.891416339241</v>
      </c>
      <c r="E102" s="65">
        <f t="shared" si="63"/>
        <v>1628.3042274478762</v>
      </c>
      <c r="F102" s="65">
        <f t="shared" si="63"/>
        <v>1338.2511666710939</v>
      </c>
      <c r="G102" s="65">
        <f t="shared" si="63"/>
        <v>1363.1056335334549</v>
      </c>
      <c r="H102" s="65">
        <f t="shared" si="63"/>
        <v>1517.0839393934523</v>
      </c>
      <c r="I102" s="65">
        <f t="shared" si="63"/>
        <v>1413.1569708440552</v>
      </c>
      <c r="J102" s="65">
        <f t="shared" si="63"/>
        <v>1414.7379115786002</v>
      </c>
      <c r="K102" s="65">
        <f t="shared" si="63"/>
        <v>1493.2569653161895</v>
      </c>
      <c r="L102" s="65">
        <f t="shared" si="63"/>
        <v>1675.9898761108095</v>
      </c>
      <c r="M102" s="65">
        <f t="shared" si="63"/>
        <v>1571.5009724548288</v>
      </c>
      <c r="N102" s="65">
        <f t="shared" si="63"/>
        <v>1612.5197692861445</v>
      </c>
      <c r="O102" s="65">
        <f t="shared" si="63"/>
        <v>1687.3457057582036</v>
      </c>
      <c r="P102" s="65">
        <f t="shared" si="63"/>
        <v>1570.0891537667851</v>
      </c>
      <c r="Q102" s="65">
        <f t="shared" si="63"/>
        <v>1739.2862053933038</v>
      </c>
      <c r="R102" s="65">
        <f t="shared" si="63"/>
        <v>1546.6523126038426</v>
      </c>
      <c r="S102" s="65">
        <f t="shared" si="63"/>
        <v>1478.6094568338856</v>
      </c>
      <c r="T102" s="65">
        <f t="shared" si="63"/>
        <v>1772.7225126548349</v>
      </c>
      <c r="U102" s="65">
        <f t="shared" si="63"/>
        <v>1681.1376268562983</v>
      </c>
      <c r="V102" s="65">
        <f t="shared" si="63"/>
        <v>1425.0186311427817</v>
      </c>
      <c r="W102" s="65">
        <f t="shared" si="63"/>
        <v>1358.5459783796596</v>
      </c>
      <c r="DA102" s="109"/>
    </row>
    <row r="103" spans="1:105" ht="12" customHeight="1" x14ac:dyDescent="0.25">
      <c r="A103" s="61" t="s">
        <v>35</v>
      </c>
      <c r="B103" s="65">
        <f t="shared" si="59"/>
        <v>11156.128625611387</v>
      </c>
      <c r="C103" s="65">
        <f t="shared" ref="C103:W103" si="64">C51*11630*1000/C$8</f>
        <v>10897.68088025838</v>
      </c>
      <c r="D103" s="65">
        <f t="shared" si="64"/>
        <v>10844.598605157793</v>
      </c>
      <c r="E103" s="65">
        <f t="shared" si="64"/>
        <v>10771.726577013676</v>
      </c>
      <c r="F103" s="65">
        <f t="shared" si="64"/>
        <v>10601.168587980121</v>
      </c>
      <c r="G103" s="65">
        <f t="shared" si="64"/>
        <v>10523.53721988052</v>
      </c>
      <c r="H103" s="65">
        <f t="shared" si="64"/>
        <v>10643.532621581498</v>
      </c>
      <c r="I103" s="65">
        <f t="shared" si="64"/>
        <v>10444.073046784046</v>
      </c>
      <c r="J103" s="65">
        <f t="shared" si="64"/>
        <v>10475.011844512755</v>
      </c>
      <c r="K103" s="65">
        <f t="shared" si="64"/>
        <v>10518.458419167931</v>
      </c>
      <c r="L103" s="65">
        <f t="shared" si="64"/>
        <v>10277.888273914199</v>
      </c>
      <c r="M103" s="65">
        <f t="shared" si="64"/>
        <v>10145.90655441894</v>
      </c>
      <c r="N103" s="65">
        <f t="shared" si="64"/>
        <v>10108.976743389325</v>
      </c>
      <c r="O103" s="65">
        <f t="shared" si="64"/>
        <v>9886.0811789066775</v>
      </c>
      <c r="P103" s="65">
        <f t="shared" si="64"/>
        <v>10107.284816320356</v>
      </c>
      <c r="Q103" s="65">
        <f t="shared" si="64"/>
        <v>9979.3167146103533</v>
      </c>
      <c r="R103" s="65">
        <f t="shared" si="64"/>
        <v>9730.4570836168132</v>
      </c>
      <c r="S103" s="65">
        <f t="shared" si="64"/>
        <v>9646.139540084414</v>
      </c>
      <c r="T103" s="65">
        <f t="shared" si="64"/>
        <v>9076.1566142164702</v>
      </c>
      <c r="U103" s="65">
        <f t="shared" si="64"/>
        <v>8799.9079145158485</v>
      </c>
      <c r="V103" s="65">
        <f t="shared" si="64"/>
        <v>7649.1619593401674</v>
      </c>
      <c r="W103" s="65">
        <f t="shared" si="64"/>
        <v>7706.2763031139348</v>
      </c>
      <c r="DA103" s="109"/>
    </row>
    <row r="104" spans="1:105" ht="12" customHeight="1" x14ac:dyDescent="0.25">
      <c r="A104" s="66" t="s">
        <v>34</v>
      </c>
      <c r="B104" s="67">
        <f t="shared" si="59"/>
        <v>10898.286704419354</v>
      </c>
      <c r="C104" s="67">
        <f t="shared" ref="C104:W104" si="65">C52*11630*1000/C$8</f>
        <v>10910.811926286824</v>
      </c>
      <c r="D104" s="67">
        <f t="shared" si="65"/>
        <v>10969.062319130908</v>
      </c>
      <c r="E104" s="67">
        <f t="shared" si="65"/>
        <v>11114.573271194629</v>
      </c>
      <c r="F104" s="67">
        <f t="shared" si="65"/>
        <v>11050.753482440839</v>
      </c>
      <c r="G104" s="67">
        <f t="shared" si="65"/>
        <v>11167.918776304354</v>
      </c>
      <c r="H104" s="67">
        <f t="shared" si="65"/>
        <v>10938.188368160776</v>
      </c>
      <c r="I104" s="67">
        <f t="shared" si="65"/>
        <v>10804.861397892566</v>
      </c>
      <c r="J104" s="67">
        <f t="shared" si="65"/>
        <v>10870.164242096376</v>
      </c>
      <c r="K104" s="67">
        <f t="shared" si="65"/>
        <v>10900.310035380895</v>
      </c>
      <c r="L104" s="67">
        <f t="shared" si="65"/>
        <v>10784.952797809417</v>
      </c>
      <c r="M104" s="67">
        <f t="shared" si="65"/>
        <v>10743.515933117615</v>
      </c>
      <c r="N104" s="67">
        <f t="shared" si="65"/>
        <v>10741.896469805026</v>
      </c>
      <c r="O104" s="67">
        <f t="shared" si="65"/>
        <v>11030.879119087733</v>
      </c>
      <c r="P104" s="67">
        <f t="shared" si="65"/>
        <v>11472.108212588531</v>
      </c>
      <c r="Q104" s="67">
        <f t="shared" si="65"/>
        <v>11128.143684829058</v>
      </c>
      <c r="R104" s="67">
        <f t="shared" si="65"/>
        <v>11137.334908948113</v>
      </c>
      <c r="S104" s="67">
        <f t="shared" si="65"/>
        <v>11289.568436958172</v>
      </c>
      <c r="T104" s="67">
        <f t="shared" si="65"/>
        <v>11250.838998322077</v>
      </c>
      <c r="U104" s="67">
        <f t="shared" si="65"/>
        <v>11427.386503165044</v>
      </c>
      <c r="V104" s="67">
        <f t="shared" si="65"/>
        <v>10429.150708806766</v>
      </c>
      <c r="W104" s="67">
        <f t="shared" si="65"/>
        <v>10636.477924904582</v>
      </c>
      <c r="DA104" s="110"/>
    </row>
    <row r="105" spans="1:105" ht="12" customHeight="1" x14ac:dyDescent="0.25">
      <c r="A105" s="78" t="s">
        <v>33</v>
      </c>
      <c r="B105" s="68">
        <f t="shared" si="59"/>
        <v>24944.521073714448</v>
      </c>
      <c r="C105" s="68">
        <f t="shared" ref="C105:W105" si="66">C53*11630*1000/C$8</f>
        <v>25423.373444507746</v>
      </c>
      <c r="D105" s="68">
        <f t="shared" si="66"/>
        <v>25923.159357264209</v>
      </c>
      <c r="E105" s="68">
        <f t="shared" si="66"/>
        <v>26440.293990041144</v>
      </c>
      <c r="F105" s="68">
        <f t="shared" si="66"/>
        <v>26862.081229877596</v>
      </c>
      <c r="G105" s="68">
        <f t="shared" si="66"/>
        <v>27221.849760048535</v>
      </c>
      <c r="H105" s="68">
        <f t="shared" si="66"/>
        <v>27286.758853602878</v>
      </c>
      <c r="I105" s="68">
        <f t="shared" si="66"/>
        <v>27328.761025436499</v>
      </c>
      <c r="J105" s="68">
        <f t="shared" si="66"/>
        <v>27477.768739950268</v>
      </c>
      <c r="K105" s="68">
        <f t="shared" si="66"/>
        <v>27738.399934814748</v>
      </c>
      <c r="L105" s="68">
        <f t="shared" si="66"/>
        <v>27913.334604765256</v>
      </c>
      <c r="M105" s="68">
        <f t="shared" si="66"/>
        <v>27849.294818357506</v>
      </c>
      <c r="N105" s="68">
        <f t="shared" si="66"/>
        <v>27776.245830043354</v>
      </c>
      <c r="O105" s="68">
        <f t="shared" si="66"/>
        <v>27782.652847804547</v>
      </c>
      <c r="P105" s="68">
        <f t="shared" si="66"/>
        <v>27885.678280348151</v>
      </c>
      <c r="Q105" s="68">
        <f t="shared" si="66"/>
        <v>28133.20872820455</v>
      </c>
      <c r="R105" s="68">
        <f t="shared" si="66"/>
        <v>27704.791484839163</v>
      </c>
      <c r="S105" s="68">
        <f t="shared" si="66"/>
        <v>27638.135804819834</v>
      </c>
      <c r="T105" s="68">
        <f t="shared" si="66"/>
        <v>27192.057305854953</v>
      </c>
      <c r="U105" s="68">
        <f t="shared" si="66"/>
        <v>26578.236748741987</v>
      </c>
      <c r="V105" s="68">
        <f t="shared" si="66"/>
        <v>25623.334965652659</v>
      </c>
      <c r="W105" s="68">
        <f t="shared" si="66"/>
        <v>25557.795606667289</v>
      </c>
      <c r="DA105" s="111"/>
    </row>
    <row r="106" spans="1:105" s="2" customFormat="1" ht="12" customHeight="1" x14ac:dyDescent="0.25">
      <c r="DA106" s="7"/>
    </row>
    <row r="107" spans="1:105" ht="12.95" customHeight="1" x14ac:dyDescent="0.25">
      <c r="A107" s="84" t="s">
        <v>44</v>
      </c>
      <c r="B107" s="85">
        <f t="shared" ref="B107" si="67">SUM(B108:B111)</f>
        <v>49004.719715184088</v>
      </c>
      <c r="C107" s="85">
        <f t="shared" ref="C107:W107" si="68">SUM(C108:C111)</f>
        <v>51353.320004838009</v>
      </c>
      <c r="D107" s="85">
        <f t="shared" si="68"/>
        <v>51239.112223656222</v>
      </c>
      <c r="E107" s="85">
        <f t="shared" si="68"/>
        <v>60581.995371677382</v>
      </c>
      <c r="F107" s="85">
        <f t="shared" si="68"/>
        <v>58249.868817772389</v>
      </c>
      <c r="G107" s="85">
        <f t="shared" si="68"/>
        <v>55686.212732965185</v>
      </c>
      <c r="H107" s="85">
        <f t="shared" si="68"/>
        <v>60859.073286799845</v>
      </c>
      <c r="I107" s="85">
        <f t="shared" si="68"/>
        <v>49984.708847998147</v>
      </c>
      <c r="J107" s="85">
        <f t="shared" si="68"/>
        <v>56771.927015920148</v>
      </c>
      <c r="K107" s="85">
        <f t="shared" si="68"/>
        <v>55361.679836791132</v>
      </c>
      <c r="L107" s="85">
        <f t="shared" si="68"/>
        <v>60461.546846412326</v>
      </c>
      <c r="M107" s="85">
        <f t="shared" si="68"/>
        <v>51670.211842394536</v>
      </c>
      <c r="N107" s="85">
        <f t="shared" si="68"/>
        <v>55487.02050809416</v>
      </c>
      <c r="O107" s="85">
        <f t="shared" si="68"/>
        <v>59458.381788865197</v>
      </c>
      <c r="P107" s="85">
        <f t="shared" si="68"/>
        <v>52307.083437231995</v>
      </c>
      <c r="Q107" s="85">
        <f t="shared" si="68"/>
        <v>56317.865143459931</v>
      </c>
      <c r="R107" s="85">
        <f t="shared" si="68"/>
        <v>54835.276295846037</v>
      </c>
      <c r="S107" s="85">
        <f t="shared" si="68"/>
        <v>54697.662574083908</v>
      </c>
      <c r="T107" s="85">
        <f t="shared" si="68"/>
        <v>49847.666291126348</v>
      </c>
      <c r="U107" s="85">
        <f t="shared" si="68"/>
        <v>47495.931626413752</v>
      </c>
      <c r="V107" s="85">
        <f t="shared" si="68"/>
        <v>46449.766635127227</v>
      </c>
      <c r="W107" s="85">
        <f t="shared" si="68"/>
        <v>53855.951394224903</v>
      </c>
      <c r="DA107" s="117"/>
    </row>
    <row r="108" spans="1:105" ht="12" customHeight="1" x14ac:dyDescent="0.25">
      <c r="A108" s="61" t="s">
        <v>32</v>
      </c>
      <c r="B108" s="65">
        <v>32520.814085388007</v>
      </c>
      <c r="C108" s="65">
        <v>34848.005437590364</v>
      </c>
      <c r="D108" s="65">
        <v>34551.8387083993</v>
      </c>
      <c r="E108" s="65">
        <v>42953.87866092725</v>
      </c>
      <c r="F108" s="65">
        <v>41205.220952333075</v>
      </c>
      <c r="G108" s="65">
        <v>38366.503048862432</v>
      </c>
      <c r="H108" s="65">
        <v>42957.637651540688</v>
      </c>
      <c r="I108" s="65">
        <v>32238.737084456065</v>
      </c>
      <c r="J108" s="65">
        <v>38674.655025795757</v>
      </c>
      <c r="K108" s="65">
        <v>36778.148138880519</v>
      </c>
      <c r="L108" s="65">
        <v>41343.669455491356</v>
      </c>
      <c r="M108" s="65">
        <v>32716.153672171615</v>
      </c>
      <c r="N108" s="65">
        <v>36185.3620507214</v>
      </c>
      <c r="O108" s="65">
        <v>39709.207219331533</v>
      </c>
      <c r="P108" s="65">
        <v>32523.754960751543</v>
      </c>
      <c r="Q108" s="65">
        <v>35916.902502355631</v>
      </c>
      <c r="R108" s="65">
        <v>34970.349491544832</v>
      </c>
      <c r="S108" s="65">
        <v>34723.410978662141</v>
      </c>
      <c r="T108" s="65">
        <v>28885.620291932486</v>
      </c>
      <c r="U108" s="65">
        <v>26788.355567692575</v>
      </c>
      <c r="V108" s="65">
        <v>27851.78943009401</v>
      </c>
      <c r="W108" s="65">
        <v>35007.531867939295</v>
      </c>
      <c r="DA108" s="109"/>
    </row>
    <row r="109" spans="1:105" ht="12" customHeight="1" x14ac:dyDescent="0.25">
      <c r="A109" s="61" t="s">
        <v>31</v>
      </c>
      <c r="B109" s="65">
        <v>2492.5203676903666</v>
      </c>
      <c r="C109" s="65">
        <v>2616.7322286762451</v>
      </c>
      <c r="D109" s="65">
        <v>2782.0406228926227</v>
      </c>
      <c r="E109" s="65">
        <v>3513.8968376641419</v>
      </c>
      <c r="F109" s="65">
        <v>3018.9709814549115</v>
      </c>
      <c r="G109" s="65">
        <v>3222.2603529481771</v>
      </c>
      <c r="H109" s="65">
        <v>3772.6065818754328</v>
      </c>
      <c r="I109" s="65">
        <v>3709.8935119356147</v>
      </c>
      <c r="J109" s="65">
        <v>3916.4454670498553</v>
      </c>
      <c r="K109" s="65">
        <v>4211.0761714150249</v>
      </c>
      <c r="L109" s="65">
        <v>4835.6747045131815</v>
      </c>
      <c r="M109" s="65">
        <v>4670.67334466394</v>
      </c>
      <c r="N109" s="65">
        <v>4942.4588983117592</v>
      </c>
      <c r="O109" s="65">
        <v>5334.8306783224589</v>
      </c>
      <c r="P109" s="65">
        <v>5123.9411270891633</v>
      </c>
      <c r="Q109" s="65">
        <v>5876.2954431714161</v>
      </c>
      <c r="R109" s="65">
        <v>5411.3219526908351</v>
      </c>
      <c r="S109" s="65">
        <v>5345.7990660069427</v>
      </c>
      <c r="T109" s="65">
        <v>6593.4788614179124</v>
      </c>
      <c r="U109" s="65">
        <v>6423.8284427849667</v>
      </c>
      <c r="V109" s="65">
        <v>5577.8027276021339</v>
      </c>
      <c r="W109" s="65">
        <v>5458.7225698736747</v>
      </c>
      <c r="DA109" s="109"/>
    </row>
    <row r="110" spans="1:105" ht="12" customHeight="1" x14ac:dyDescent="0.25">
      <c r="A110" s="61" t="s">
        <v>35</v>
      </c>
      <c r="B110" s="65">
        <v>7036.662289894537</v>
      </c>
      <c r="C110" s="65">
        <v>6892.3608967615064</v>
      </c>
      <c r="D110" s="65">
        <v>6881.0133118919648</v>
      </c>
      <c r="E110" s="65">
        <v>7039.6554484380968</v>
      </c>
      <c r="F110" s="65">
        <v>6967.4181419718698</v>
      </c>
      <c r="G110" s="65">
        <v>6955.0420090951648</v>
      </c>
      <c r="H110" s="65">
        <v>7072.1206375400825</v>
      </c>
      <c r="I110" s="65">
        <v>6994.2837632648698</v>
      </c>
      <c r="J110" s="65">
        <v>7079.0496586021618</v>
      </c>
      <c r="K110" s="65">
        <v>7177.252838786575</v>
      </c>
      <c r="L110" s="65">
        <v>7084.8433462921384</v>
      </c>
      <c r="M110" s="65">
        <v>7055.5015126873604</v>
      </c>
      <c r="N110" s="65">
        <v>7133.4233673455074</v>
      </c>
      <c r="O110" s="65">
        <v>7021.0008965438137</v>
      </c>
      <c r="P110" s="65">
        <v>7233.7650911050932</v>
      </c>
      <c r="Q110" s="65">
        <v>7218.3201722930326</v>
      </c>
      <c r="R110" s="65">
        <v>7121.314559421372</v>
      </c>
      <c r="S110" s="65">
        <v>7172.341193256515</v>
      </c>
      <c r="T110" s="65">
        <v>7069.4379671279794</v>
      </c>
      <c r="U110" s="65">
        <v>6955.5215960854648</v>
      </c>
      <c r="V110" s="65">
        <v>6136.8622475911498</v>
      </c>
      <c r="W110" s="65">
        <v>6265.5661109958191</v>
      </c>
      <c r="DA110" s="109"/>
    </row>
    <row r="111" spans="1:105" ht="12" customHeight="1" x14ac:dyDescent="0.25">
      <c r="A111" s="74" t="s">
        <v>34</v>
      </c>
      <c r="B111" s="68">
        <v>6954.7229722111824</v>
      </c>
      <c r="C111" s="68">
        <v>6996.221441809892</v>
      </c>
      <c r="D111" s="68">
        <v>7024.2195804723387</v>
      </c>
      <c r="E111" s="68">
        <v>7074.5644246478914</v>
      </c>
      <c r="F111" s="68">
        <v>7058.2587420125292</v>
      </c>
      <c r="G111" s="68">
        <v>7142.4073220594046</v>
      </c>
      <c r="H111" s="68">
        <v>7056.7084158436392</v>
      </c>
      <c r="I111" s="68">
        <v>7041.7944883415903</v>
      </c>
      <c r="J111" s="68">
        <v>7101.7768644723765</v>
      </c>
      <c r="K111" s="68">
        <v>7195.2026877090157</v>
      </c>
      <c r="L111" s="68">
        <v>7197.3593401156568</v>
      </c>
      <c r="M111" s="68">
        <v>7227.8833128716224</v>
      </c>
      <c r="N111" s="68">
        <v>7225.7761917154958</v>
      </c>
      <c r="O111" s="68">
        <v>7393.3429946673868</v>
      </c>
      <c r="P111" s="68">
        <v>7425.6222582861965</v>
      </c>
      <c r="Q111" s="68">
        <v>7306.3470256398477</v>
      </c>
      <c r="R111" s="68">
        <v>7332.2902921890018</v>
      </c>
      <c r="S111" s="68">
        <v>7456.1113361583148</v>
      </c>
      <c r="T111" s="68">
        <v>7299.129170647966</v>
      </c>
      <c r="U111" s="68">
        <v>7328.2260198507502</v>
      </c>
      <c r="V111" s="68">
        <v>6883.3122298399394</v>
      </c>
      <c r="W111" s="68">
        <v>7124.1308454161208</v>
      </c>
      <c r="DA111" s="111"/>
    </row>
    <row r="112" spans="1:105" s="2" customFormat="1" ht="12" customHeight="1" x14ac:dyDescent="0.25">
      <c r="DA112" s="7"/>
    </row>
    <row r="113" spans="1:105" ht="12.95" customHeight="1" x14ac:dyDescent="0.25">
      <c r="A113" s="81" t="s">
        <v>43</v>
      </c>
      <c r="B113" s="82">
        <f t="shared" ref="B113" si="69">B81*1000000/B$8</f>
        <v>16038.67470779866</v>
      </c>
      <c r="C113" s="82">
        <f t="shared" ref="C113:W113" si="70">C81*1000000/C$8</f>
        <v>17259.23972573072</v>
      </c>
      <c r="D113" s="82">
        <f t="shared" si="70"/>
        <v>16078.913764962488</v>
      </c>
      <c r="E113" s="82">
        <f t="shared" si="70"/>
        <v>15558.426857905</v>
      </c>
      <c r="F113" s="82">
        <f t="shared" si="70"/>
        <v>14611.638774413666</v>
      </c>
      <c r="G113" s="82">
        <f t="shared" si="70"/>
        <v>14187.368937353311</v>
      </c>
      <c r="H113" s="82">
        <f t="shared" si="70"/>
        <v>15685.208041046471</v>
      </c>
      <c r="I113" s="82">
        <f t="shared" si="70"/>
        <v>11761.740099285393</v>
      </c>
      <c r="J113" s="82">
        <f t="shared" si="70"/>
        <v>13532.920891498146</v>
      </c>
      <c r="K113" s="82">
        <f t="shared" si="70"/>
        <v>12473.083480290556</v>
      </c>
      <c r="L113" s="82">
        <f t="shared" si="70"/>
        <v>12454.540363090986</v>
      </c>
      <c r="M113" s="82">
        <f t="shared" si="70"/>
        <v>11207.637189279298</v>
      </c>
      <c r="N113" s="82">
        <f t="shared" si="70"/>
        <v>11576.734021096074</v>
      </c>
      <c r="O113" s="82">
        <f t="shared" si="70"/>
        <v>12909.444445002007</v>
      </c>
      <c r="P113" s="82">
        <f t="shared" si="70"/>
        <v>11749.534022575712</v>
      </c>
      <c r="Q113" s="82">
        <f t="shared" si="70"/>
        <v>11986.948752578997</v>
      </c>
      <c r="R113" s="82">
        <f t="shared" si="70"/>
        <v>11646.561542030793</v>
      </c>
      <c r="S113" s="82">
        <f t="shared" si="70"/>
        <v>11519.027900980887</v>
      </c>
      <c r="T113" s="82">
        <f t="shared" si="70"/>
        <v>8964.9549916436608</v>
      </c>
      <c r="U113" s="82">
        <f t="shared" si="70"/>
        <v>8379.7606202527586</v>
      </c>
      <c r="V113" s="82">
        <f t="shared" si="70"/>
        <v>8156.5714305083202</v>
      </c>
      <c r="W113" s="82">
        <f t="shared" si="70"/>
        <v>9587.8763358908345</v>
      </c>
      <c r="DA113" s="107"/>
    </row>
    <row r="114" spans="1:105" ht="12" customHeight="1" x14ac:dyDescent="0.25">
      <c r="A114" s="77" t="s">
        <v>36</v>
      </c>
      <c r="B114" s="64">
        <f t="shared" ref="B114" si="71">B82*1000000/B$8</f>
        <v>16038.67470779866</v>
      </c>
      <c r="C114" s="64">
        <f t="shared" ref="C114:W114" si="72">C82*1000000/C$8</f>
        <v>17259.23972573072</v>
      </c>
      <c r="D114" s="64">
        <f t="shared" si="72"/>
        <v>16078.913764962488</v>
      </c>
      <c r="E114" s="64">
        <f t="shared" si="72"/>
        <v>15558.426857905</v>
      </c>
      <c r="F114" s="64">
        <f t="shared" si="72"/>
        <v>14611.638774413666</v>
      </c>
      <c r="G114" s="64">
        <f t="shared" si="72"/>
        <v>14187.368937353311</v>
      </c>
      <c r="H114" s="64">
        <f t="shared" si="72"/>
        <v>15685.208041046471</v>
      </c>
      <c r="I114" s="64">
        <f t="shared" si="72"/>
        <v>11761.740099285393</v>
      </c>
      <c r="J114" s="64">
        <f t="shared" si="72"/>
        <v>13532.920891498146</v>
      </c>
      <c r="K114" s="64">
        <f t="shared" si="72"/>
        <v>12473.083480290556</v>
      </c>
      <c r="L114" s="64">
        <f t="shared" si="72"/>
        <v>12454.540363090986</v>
      </c>
      <c r="M114" s="64">
        <f t="shared" si="72"/>
        <v>11207.637189279298</v>
      </c>
      <c r="N114" s="64">
        <f t="shared" si="72"/>
        <v>11576.734021096074</v>
      </c>
      <c r="O114" s="64">
        <f t="shared" si="72"/>
        <v>12909.444445002007</v>
      </c>
      <c r="P114" s="64">
        <f t="shared" si="72"/>
        <v>11749.534022575712</v>
      </c>
      <c r="Q114" s="64">
        <f t="shared" si="72"/>
        <v>11986.948752578997</v>
      </c>
      <c r="R114" s="64">
        <f t="shared" si="72"/>
        <v>11646.561542030793</v>
      </c>
      <c r="S114" s="64">
        <f t="shared" si="72"/>
        <v>11519.027900980887</v>
      </c>
      <c r="T114" s="64">
        <f t="shared" si="72"/>
        <v>8964.9549916436608</v>
      </c>
      <c r="U114" s="64">
        <f t="shared" si="72"/>
        <v>8379.7606202527586</v>
      </c>
      <c r="V114" s="64">
        <f t="shared" si="72"/>
        <v>8156.5714305083202</v>
      </c>
      <c r="W114" s="64">
        <f t="shared" si="72"/>
        <v>9587.8763358908345</v>
      </c>
      <c r="DA114" s="108"/>
    </row>
    <row r="115" spans="1:105" ht="12" customHeight="1" x14ac:dyDescent="0.25">
      <c r="A115" s="61" t="s">
        <v>32</v>
      </c>
      <c r="B115" s="65">
        <f t="shared" ref="B115" si="73">B83*1000000/B$8</f>
        <v>12547.667807786018</v>
      </c>
      <c r="C115" s="65">
        <f t="shared" ref="C115:W115" si="74">C83*1000000/C$8</f>
        <v>13807.544835250486</v>
      </c>
      <c r="D115" s="65">
        <f t="shared" si="74"/>
        <v>12590.631292415561</v>
      </c>
      <c r="E115" s="65">
        <f t="shared" si="74"/>
        <v>12045.114054866439</v>
      </c>
      <c r="F115" s="65">
        <f t="shared" si="74"/>
        <v>11161.281281246649</v>
      </c>
      <c r="G115" s="65">
        <f t="shared" si="74"/>
        <v>10719.412344254111</v>
      </c>
      <c r="H115" s="65">
        <f t="shared" si="74"/>
        <v>12282.404395756885</v>
      </c>
      <c r="I115" s="65">
        <f t="shared" si="74"/>
        <v>8507.2906859242357</v>
      </c>
      <c r="J115" s="65">
        <f t="shared" si="74"/>
        <v>10277.916589291448</v>
      </c>
      <c r="K115" s="65">
        <f t="shared" si="74"/>
        <v>9310.0945369490837</v>
      </c>
      <c r="L115" s="65">
        <f t="shared" si="74"/>
        <v>9428.6684720200501</v>
      </c>
      <c r="M115" s="65">
        <f t="shared" si="74"/>
        <v>8247.1011043946328</v>
      </c>
      <c r="N115" s="65">
        <f t="shared" si="74"/>
        <v>8634.6920960788048</v>
      </c>
      <c r="O115" s="65">
        <f t="shared" si="74"/>
        <v>9855.6969577701529</v>
      </c>
      <c r="P115" s="65">
        <f t="shared" si="74"/>
        <v>8337.4721891988829</v>
      </c>
      <c r="Q115" s="65">
        <f t="shared" si="74"/>
        <v>8753.8612696719338</v>
      </c>
      <c r="R115" s="65">
        <f t="shared" si="74"/>
        <v>8468.8335077017309</v>
      </c>
      <c r="S115" s="65">
        <f t="shared" si="74"/>
        <v>8343.299350921352</v>
      </c>
      <c r="T115" s="65">
        <f t="shared" si="74"/>
        <v>5826.0954837346108</v>
      </c>
      <c r="U115" s="65">
        <f t="shared" si="74"/>
        <v>5157.8934925390959</v>
      </c>
      <c r="V115" s="65">
        <f t="shared" si="74"/>
        <v>5369.3756532120869</v>
      </c>
      <c r="W115" s="65">
        <f t="shared" si="74"/>
        <v>6832.443495111409</v>
      </c>
      <c r="DA115" s="109"/>
    </row>
    <row r="116" spans="1:105" ht="12" customHeight="1" x14ac:dyDescent="0.25">
      <c r="A116" s="61" t="s">
        <v>31</v>
      </c>
      <c r="B116" s="65">
        <f t="shared" ref="B116" si="75">B84*1000000/B$8</f>
        <v>0.12741946867611972</v>
      </c>
      <c r="C116" s="65">
        <f t="shared" ref="C116:W116" si="76">C84*1000000/C$8</f>
        <v>0.13422364385799923</v>
      </c>
      <c r="D116" s="65">
        <f t="shared" si="76"/>
        <v>0.14491496861843936</v>
      </c>
      <c r="E116" s="65">
        <f t="shared" si="76"/>
        <v>0.1730364848321384</v>
      </c>
      <c r="F116" s="65">
        <f t="shared" si="76"/>
        <v>0.21082439447794282</v>
      </c>
      <c r="G116" s="65">
        <f t="shared" si="76"/>
        <v>0.26026021947132577</v>
      </c>
      <c r="H116" s="65">
        <f t="shared" si="76"/>
        <v>0.3001308426699022</v>
      </c>
      <c r="I116" s="65">
        <f t="shared" si="76"/>
        <v>0.44488040477829449</v>
      </c>
      <c r="J116" s="65">
        <f t="shared" si="76"/>
        <v>0.5436736480474158</v>
      </c>
      <c r="K116" s="65">
        <f t="shared" si="76"/>
        <v>0.66634207186900418</v>
      </c>
      <c r="L116" s="65">
        <f t="shared" si="76"/>
        <v>0.85081062617126091</v>
      </c>
      <c r="M116" s="65">
        <f t="shared" si="76"/>
        <v>0.9321927371641231</v>
      </c>
      <c r="N116" s="65">
        <f t="shared" si="76"/>
        <v>1.0593175499248948</v>
      </c>
      <c r="O116" s="65">
        <f t="shared" si="76"/>
        <v>1.296644315425969</v>
      </c>
      <c r="P116" s="65">
        <f t="shared" si="76"/>
        <v>1.686562777401557</v>
      </c>
      <c r="Q116" s="65">
        <f t="shared" si="76"/>
        <v>2.2916658223565332</v>
      </c>
      <c r="R116" s="65">
        <f t="shared" si="76"/>
        <v>2.8635158656611521</v>
      </c>
      <c r="S116" s="65">
        <f t="shared" si="76"/>
        <v>3.0500146985883756</v>
      </c>
      <c r="T116" s="65">
        <f t="shared" si="76"/>
        <v>5.0105976799636371</v>
      </c>
      <c r="U116" s="65">
        <f t="shared" si="76"/>
        <v>5.3648249161800718</v>
      </c>
      <c r="V116" s="65">
        <f t="shared" si="76"/>
        <v>4.0897022910308598</v>
      </c>
      <c r="W116" s="65">
        <f t="shared" si="76"/>
        <v>4.1127907557248768</v>
      </c>
      <c r="DA116" s="109"/>
    </row>
    <row r="117" spans="1:105" ht="12" customHeight="1" x14ac:dyDescent="0.25">
      <c r="A117" s="61" t="s">
        <v>35</v>
      </c>
      <c r="B117" s="65">
        <f t="shared" ref="B117" si="77">B85*1000000/B$8</f>
        <v>1912.8416599002876</v>
      </c>
      <c r="C117" s="65">
        <f t="shared" ref="C117:W117" si="78">C85*1000000/C$8</f>
        <v>1897.4007930966732</v>
      </c>
      <c r="D117" s="65">
        <f t="shared" si="78"/>
        <v>1906.7480494262609</v>
      </c>
      <c r="E117" s="65">
        <f t="shared" si="78"/>
        <v>1866.989428341127</v>
      </c>
      <c r="F117" s="65">
        <f t="shared" si="78"/>
        <v>1829.9907396262538</v>
      </c>
      <c r="G117" s="65">
        <f t="shared" si="78"/>
        <v>1812.5618201019929</v>
      </c>
      <c r="H117" s="65">
        <f t="shared" si="78"/>
        <v>1835.4415342354971</v>
      </c>
      <c r="I117" s="65">
        <f t="shared" si="78"/>
        <v>1773.8371362915891</v>
      </c>
      <c r="J117" s="65">
        <f t="shared" si="78"/>
        <v>1761.9977712781551</v>
      </c>
      <c r="K117" s="65">
        <f t="shared" si="78"/>
        <v>1732.1770108323312</v>
      </c>
      <c r="L117" s="65">
        <f t="shared" si="78"/>
        <v>1684.1398228964397</v>
      </c>
      <c r="M117" s="65">
        <f t="shared" si="78"/>
        <v>1686.1070158579794</v>
      </c>
      <c r="N117" s="65">
        <f t="shared" si="78"/>
        <v>1661.3636735404718</v>
      </c>
      <c r="O117" s="65">
        <f t="shared" si="78"/>
        <v>1689.1875857744183</v>
      </c>
      <c r="P117" s="65">
        <f t="shared" si="78"/>
        <v>1731.1718551599342</v>
      </c>
      <c r="Q117" s="65">
        <f t="shared" si="78"/>
        <v>1702.2614444819415</v>
      </c>
      <c r="R117" s="65">
        <f t="shared" si="78"/>
        <v>1642.7493424789166</v>
      </c>
      <c r="S117" s="65">
        <f t="shared" si="78"/>
        <v>1632.0274716118352</v>
      </c>
      <c r="T117" s="65">
        <f t="shared" si="78"/>
        <v>1449.3856817447634</v>
      </c>
      <c r="U117" s="65">
        <f t="shared" si="78"/>
        <v>1398.1592910479731</v>
      </c>
      <c r="V117" s="65">
        <f t="shared" si="78"/>
        <v>1263.9696534178179</v>
      </c>
      <c r="W117" s="65">
        <f t="shared" si="78"/>
        <v>1243.6938536652704</v>
      </c>
      <c r="DA117" s="109"/>
    </row>
    <row r="118" spans="1:105" ht="12" customHeight="1" x14ac:dyDescent="0.25">
      <c r="A118" s="66" t="s">
        <v>34</v>
      </c>
      <c r="B118" s="67">
        <f t="shared" ref="B118" si="79">B86*1000000/B$8</f>
        <v>1578.0378206436767</v>
      </c>
      <c r="C118" s="67">
        <f t="shared" ref="C118:W118" si="80">C86*1000000/C$8</f>
        <v>1554.1598737397037</v>
      </c>
      <c r="D118" s="67">
        <f t="shared" si="80"/>
        <v>1581.389508152045</v>
      </c>
      <c r="E118" s="67">
        <f t="shared" si="80"/>
        <v>1646.150338212602</v>
      </c>
      <c r="F118" s="67">
        <f t="shared" si="80"/>
        <v>1620.155929146287</v>
      </c>
      <c r="G118" s="67">
        <f t="shared" si="80"/>
        <v>1655.1345127777333</v>
      </c>
      <c r="H118" s="67">
        <f t="shared" si="80"/>
        <v>1567.0619802114188</v>
      </c>
      <c r="I118" s="67">
        <f t="shared" si="80"/>
        <v>1480.1673966647897</v>
      </c>
      <c r="J118" s="67">
        <f t="shared" si="80"/>
        <v>1492.4628572804957</v>
      </c>
      <c r="K118" s="67">
        <f t="shared" si="80"/>
        <v>1430.1455904372688</v>
      </c>
      <c r="L118" s="67">
        <f t="shared" si="80"/>
        <v>1340.8812575483257</v>
      </c>
      <c r="M118" s="67">
        <f t="shared" si="80"/>
        <v>1273.4968762895182</v>
      </c>
      <c r="N118" s="67">
        <f t="shared" si="80"/>
        <v>1279.6189339268724</v>
      </c>
      <c r="O118" s="67">
        <f t="shared" si="80"/>
        <v>1363.2632571420122</v>
      </c>
      <c r="P118" s="67">
        <f t="shared" si="80"/>
        <v>1679.2034154394939</v>
      </c>
      <c r="Q118" s="67">
        <f t="shared" si="80"/>
        <v>1528.5343726027672</v>
      </c>
      <c r="R118" s="67">
        <f t="shared" si="80"/>
        <v>1532.1151759844863</v>
      </c>
      <c r="S118" s="67">
        <f t="shared" si="80"/>
        <v>1540.6510637491137</v>
      </c>
      <c r="T118" s="67">
        <f t="shared" si="80"/>
        <v>1684.4632284843237</v>
      </c>
      <c r="U118" s="67">
        <f t="shared" si="80"/>
        <v>1818.3430117495109</v>
      </c>
      <c r="V118" s="67">
        <f t="shared" si="80"/>
        <v>1519.1364215873843</v>
      </c>
      <c r="W118" s="67">
        <f t="shared" si="80"/>
        <v>1507.6261963584298</v>
      </c>
      <c r="DA118" s="110"/>
    </row>
    <row r="119" spans="1:105" ht="12" customHeight="1" x14ac:dyDescent="0.25">
      <c r="A119" s="78" t="s">
        <v>33</v>
      </c>
      <c r="B119" s="68">
        <f t="shared" ref="B119" si="81">B87*1000000/B$8</f>
        <v>0</v>
      </c>
      <c r="C119" s="68">
        <f t="shared" ref="C119:W119" si="82">C87*1000000/C$8</f>
        <v>0</v>
      </c>
      <c r="D119" s="68">
        <f t="shared" si="82"/>
        <v>0</v>
      </c>
      <c r="E119" s="68">
        <f t="shared" si="82"/>
        <v>0</v>
      </c>
      <c r="F119" s="68">
        <f t="shared" si="82"/>
        <v>0</v>
      </c>
      <c r="G119" s="68">
        <f t="shared" si="82"/>
        <v>0</v>
      </c>
      <c r="H119" s="68">
        <f t="shared" si="82"/>
        <v>0</v>
      </c>
      <c r="I119" s="68">
        <f t="shared" si="82"/>
        <v>0</v>
      </c>
      <c r="J119" s="68">
        <f t="shared" si="82"/>
        <v>0</v>
      </c>
      <c r="K119" s="68">
        <f t="shared" si="82"/>
        <v>0</v>
      </c>
      <c r="L119" s="68">
        <f t="shared" si="82"/>
        <v>0</v>
      </c>
      <c r="M119" s="68">
        <f t="shared" si="82"/>
        <v>0</v>
      </c>
      <c r="N119" s="68">
        <f t="shared" si="82"/>
        <v>0</v>
      </c>
      <c r="O119" s="68">
        <f t="shared" si="82"/>
        <v>0</v>
      </c>
      <c r="P119" s="68">
        <f t="shared" si="82"/>
        <v>0</v>
      </c>
      <c r="Q119" s="68">
        <f t="shared" si="82"/>
        <v>0</v>
      </c>
      <c r="R119" s="68">
        <f t="shared" si="82"/>
        <v>0</v>
      </c>
      <c r="S119" s="68">
        <f t="shared" si="82"/>
        <v>0</v>
      </c>
      <c r="T119" s="68">
        <f t="shared" si="82"/>
        <v>0</v>
      </c>
      <c r="U119" s="68">
        <f t="shared" si="82"/>
        <v>0</v>
      </c>
      <c r="V119" s="68">
        <f t="shared" si="82"/>
        <v>0</v>
      </c>
      <c r="W119" s="68">
        <f t="shared" si="82"/>
        <v>0</v>
      </c>
      <c r="DA119" s="111"/>
    </row>
    <row r="121" spans="1:105" ht="12.95" customHeight="1" x14ac:dyDescent="0.25">
      <c r="A121" s="79" t="s">
        <v>30</v>
      </c>
      <c r="B121" s="86">
        <f t="shared" ref="B121" si="83">IF(B107=0,"",B107/B100)</f>
        <v>0.60279976268305224</v>
      </c>
      <c r="C121" s="86">
        <f t="shared" ref="C121:W121" si="84">IF(C107=0,"",C107/C100)</f>
        <v>0.6040337442500584</v>
      </c>
      <c r="D121" s="86">
        <f t="shared" si="84"/>
        <v>0.61997764765256846</v>
      </c>
      <c r="E121" s="86">
        <f t="shared" si="84"/>
        <v>0.65637943401321275</v>
      </c>
      <c r="F121" s="86">
        <f t="shared" si="84"/>
        <v>0.65818635149183502</v>
      </c>
      <c r="G121" s="86">
        <f t="shared" si="84"/>
        <v>0.66060960959216564</v>
      </c>
      <c r="H121" s="86">
        <f t="shared" si="84"/>
        <v>0.66716813476780379</v>
      </c>
      <c r="I121" s="86">
        <f t="shared" si="84"/>
        <v>0.69237924142215546</v>
      </c>
      <c r="J121" s="86">
        <f t="shared" si="84"/>
        <v>0.69383169263308841</v>
      </c>
      <c r="K121" s="86">
        <f t="shared" si="84"/>
        <v>0.70975388929225447</v>
      </c>
      <c r="L121" s="86">
        <f t="shared" si="84"/>
        <v>0.73125246362009411</v>
      </c>
      <c r="M121" s="86">
        <f t="shared" si="84"/>
        <v>0.73906304854789817</v>
      </c>
      <c r="N121" s="86">
        <f t="shared" si="84"/>
        <v>0.75544546830379933</v>
      </c>
      <c r="O121" s="86">
        <f t="shared" si="84"/>
        <v>0.76464012865120312</v>
      </c>
      <c r="P121" s="86">
        <f t="shared" si="84"/>
        <v>0.76674817247628835</v>
      </c>
      <c r="Q121" s="86">
        <f t="shared" si="84"/>
        <v>0.78437024791839072</v>
      </c>
      <c r="R121" s="86">
        <f t="shared" si="84"/>
        <v>0.78730210251438704</v>
      </c>
      <c r="S121" s="86">
        <f t="shared" si="84"/>
        <v>0.79560855380317508</v>
      </c>
      <c r="T121" s="86">
        <f t="shared" si="84"/>
        <v>0.84750257396101247</v>
      </c>
      <c r="U121" s="86">
        <f t="shared" si="84"/>
        <v>0.85470249163012824</v>
      </c>
      <c r="V121" s="86">
        <f t="shared" si="84"/>
        <v>0.86111446657415547</v>
      </c>
      <c r="W121" s="86">
        <f t="shared" si="84"/>
        <v>0.85649716161575939</v>
      </c>
      <c r="DA121" s="119" t="s">
        <v>238</v>
      </c>
    </row>
    <row r="122" spans="1:105" ht="12" customHeight="1" x14ac:dyDescent="0.25">
      <c r="A122" s="61" t="s">
        <v>32</v>
      </c>
      <c r="B122" s="75">
        <f t="shared" ref="B122" si="85">IF(B108=0,"",B108/B101)</f>
        <v>0.56124991094062371</v>
      </c>
      <c r="C122" s="75">
        <f t="shared" ref="C122:W122" si="86">IF(C108=0,"",C108/C101)</f>
        <v>0.56301359004822249</v>
      </c>
      <c r="D122" s="75">
        <f t="shared" si="86"/>
        <v>0.58077973058009624</v>
      </c>
      <c r="E122" s="75">
        <f t="shared" si="86"/>
        <v>0.62448744724652194</v>
      </c>
      <c r="F122" s="75">
        <f t="shared" si="86"/>
        <v>0.62898748156656004</v>
      </c>
      <c r="G122" s="75">
        <f t="shared" si="86"/>
        <v>0.62648774028636434</v>
      </c>
      <c r="H122" s="75">
        <f t="shared" si="86"/>
        <v>0.6306061036684546</v>
      </c>
      <c r="I122" s="75">
        <f t="shared" si="86"/>
        <v>0.65088548153230108</v>
      </c>
      <c r="J122" s="75">
        <f t="shared" si="86"/>
        <v>0.65479390590448561</v>
      </c>
      <c r="K122" s="75">
        <f t="shared" si="86"/>
        <v>0.66761074426094591</v>
      </c>
      <c r="L122" s="75">
        <f t="shared" si="86"/>
        <v>0.6897123872764036</v>
      </c>
      <c r="M122" s="75">
        <f t="shared" si="86"/>
        <v>0.68945482757782561</v>
      </c>
      <c r="N122" s="75">
        <f t="shared" si="86"/>
        <v>0.70971155202954894</v>
      </c>
      <c r="O122" s="75">
        <f t="shared" si="86"/>
        <v>0.71994814921360106</v>
      </c>
      <c r="P122" s="75">
        <f t="shared" si="86"/>
        <v>0.72162924596000577</v>
      </c>
      <c r="Q122" s="75">
        <f t="shared" si="86"/>
        <v>0.733696412874149</v>
      </c>
      <c r="R122" s="75">
        <f t="shared" si="86"/>
        <v>0.74034581208091788</v>
      </c>
      <c r="S122" s="75">
        <f t="shared" si="86"/>
        <v>0.74939678970850787</v>
      </c>
      <c r="T122" s="75">
        <f t="shared" si="86"/>
        <v>0.78670095180119592</v>
      </c>
      <c r="U122" s="75">
        <f t="shared" si="86"/>
        <v>0.79581109540119577</v>
      </c>
      <c r="V122" s="75">
        <f t="shared" si="86"/>
        <v>0.80874876483608849</v>
      </c>
      <c r="W122" s="75">
        <f t="shared" si="86"/>
        <v>0.81077222470539212</v>
      </c>
      <c r="DA122" s="120" t="s">
        <v>239</v>
      </c>
    </row>
    <row r="123" spans="1:105" ht="12" customHeight="1" x14ac:dyDescent="0.25">
      <c r="A123" s="61" t="s">
        <v>31</v>
      </c>
      <c r="B123" s="76">
        <f t="shared" ref="B123" si="87">IF(B109=0,"",B109/B102)</f>
        <v>1.9214338689092789</v>
      </c>
      <c r="C123" s="76">
        <f t="shared" ref="C123:W123" si="88">IF(C109=0,"",C109/C102)</f>
        <v>1.9924644455911096</v>
      </c>
      <c r="D123" s="76">
        <f t="shared" si="88"/>
        <v>2.0747695070551302</v>
      </c>
      <c r="E123" s="76">
        <f t="shared" si="88"/>
        <v>2.1580100195229797</v>
      </c>
      <c r="F123" s="76">
        <f t="shared" si="88"/>
        <v>2.2559076028789247</v>
      </c>
      <c r="G123" s="76">
        <f t="shared" si="88"/>
        <v>2.3639109645489502</v>
      </c>
      <c r="H123" s="76">
        <f t="shared" si="88"/>
        <v>2.4867487446896082</v>
      </c>
      <c r="I123" s="76">
        <f t="shared" si="88"/>
        <v>2.6252522461958043</v>
      </c>
      <c r="J123" s="76">
        <f t="shared" si="88"/>
        <v>2.7683187359274104</v>
      </c>
      <c r="K123" s="76">
        <f t="shared" si="88"/>
        <v>2.8200612950252344</v>
      </c>
      <c r="L123" s="76">
        <f t="shared" si="88"/>
        <v>2.8852648655220556</v>
      </c>
      <c r="M123" s="76">
        <f t="shared" si="88"/>
        <v>2.9721097387346314</v>
      </c>
      <c r="N123" s="76">
        <f t="shared" si="88"/>
        <v>3.0650532120296199</v>
      </c>
      <c r="O123" s="76">
        <f t="shared" si="88"/>
        <v>3.1616702256786606</v>
      </c>
      <c r="P123" s="76">
        <f t="shared" si="88"/>
        <v>3.2634714498831916</v>
      </c>
      <c r="Q123" s="76">
        <f t="shared" si="88"/>
        <v>3.3785672679687657</v>
      </c>
      <c r="R123" s="76">
        <f t="shared" si="88"/>
        <v>3.4987320088641565</v>
      </c>
      <c r="S123" s="76">
        <f t="shared" si="88"/>
        <v>3.615423289293568</v>
      </c>
      <c r="T123" s="76">
        <f t="shared" si="88"/>
        <v>3.7194083193220679</v>
      </c>
      <c r="U123" s="76">
        <f t="shared" si="88"/>
        <v>3.8211199012881698</v>
      </c>
      <c r="V123" s="76">
        <f t="shared" si="88"/>
        <v>3.9141963520358058</v>
      </c>
      <c r="W123" s="76">
        <f t="shared" si="88"/>
        <v>4.0180624408342096</v>
      </c>
      <c r="DA123" s="121" t="s">
        <v>240</v>
      </c>
    </row>
    <row r="124" spans="1:105" ht="12" customHeight="1" x14ac:dyDescent="0.25">
      <c r="A124" s="61" t="s">
        <v>35</v>
      </c>
      <c r="B124" s="76">
        <f t="shared" ref="B124" si="89">IF(B110=0,"",B110/B103)</f>
        <v>0.63074409824751443</v>
      </c>
      <c r="C124" s="76">
        <f t="shared" ref="C124:W124" si="90">IF(C110=0,"",C110/C103)</f>
        <v>0.63246125230619632</v>
      </c>
      <c r="D124" s="76">
        <f t="shared" si="90"/>
        <v>0.63451065017927821</v>
      </c>
      <c r="E124" s="76">
        <f t="shared" si="90"/>
        <v>0.65353083353047303</v>
      </c>
      <c r="F124" s="76">
        <f t="shared" si="90"/>
        <v>0.65723114241119684</v>
      </c>
      <c r="G124" s="76">
        <f t="shared" si="90"/>
        <v>0.66090344565476145</v>
      </c>
      <c r="H124" s="76">
        <f t="shared" si="90"/>
        <v>0.66445238521655903</v>
      </c>
      <c r="I124" s="76">
        <f t="shared" si="90"/>
        <v>0.66968928041139653</v>
      </c>
      <c r="J124" s="76">
        <f t="shared" si="90"/>
        <v>0.6758034991922669</v>
      </c>
      <c r="K124" s="76">
        <f t="shared" si="90"/>
        <v>0.68234835873927768</v>
      </c>
      <c r="L124" s="76">
        <f t="shared" si="90"/>
        <v>0.6893286984130611</v>
      </c>
      <c r="M124" s="76">
        <f t="shared" si="90"/>
        <v>0.69540375469103977</v>
      </c>
      <c r="N124" s="76">
        <f t="shared" si="90"/>
        <v>0.70565236704202983</v>
      </c>
      <c r="O124" s="76">
        <f t="shared" si="90"/>
        <v>0.71019049606067275</v>
      </c>
      <c r="P124" s="76">
        <f t="shared" si="90"/>
        <v>0.7156981546047505</v>
      </c>
      <c r="Q124" s="76">
        <f t="shared" si="90"/>
        <v>0.72332809737614134</v>
      </c>
      <c r="R124" s="76">
        <f t="shared" si="90"/>
        <v>0.73185817461869707</v>
      </c>
      <c r="S124" s="76">
        <f t="shared" si="90"/>
        <v>0.74354524558264368</v>
      </c>
      <c r="T124" s="76">
        <f t="shared" si="90"/>
        <v>0.7789021573354894</v>
      </c>
      <c r="U124" s="76">
        <f t="shared" si="90"/>
        <v>0.79040845241255486</v>
      </c>
      <c r="V124" s="76">
        <f t="shared" si="90"/>
        <v>0.80229210470535361</v>
      </c>
      <c r="W124" s="76">
        <f t="shared" si="90"/>
        <v>0.81304716630313956</v>
      </c>
      <c r="DA124" s="121" t="s">
        <v>241</v>
      </c>
    </row>
    <row r="125" spans="1:105" ht="12" customHeight="1" x14ac:dyDescent="0.25">
      <c r="A125" s="74" t="s">
        <v>34</v>
      </c>
      <c r="B125" s="56">
        <f t="shared" ref="B125" si="91">IF(B111=0,"",B111/B104)</f>
        <v>0.63814828521541644</v>
      </c>
      <c r="C125" s="56">
        <f t="shared" ref="C125:W125" si="92">IF(C111=0,"",C111/C104)</f>
        <v>0.64121914015897175</v>
      </c>
      <c r="D125" s="56">
        <f t="shared" si="92"/>
        <v>0.64036645759788846</v>
      </c>
      <c r="E125" s="56">
        <f t="shared" si="92"/>
        <v>0.63651246449405929</v>
      </c>
      <c r="F125" s="56">
        <f t="shared" si="92"/>
        <v>0.63871289439473888</v>
      </c>
      <c r="G125" s="56">
        <f t="shared" si="92"/>
        <v>0.6395468542638294</v>
      </c>
      <c r="H125" s="56">
        <f t="shared" si="92"/>
        <v>0.64514416632141103</v>
      </c>
      <c r="I125" s="56">
        <f t="shared" si="92"/>
        <v>0.65172464773264538</v>
      </c>
      <c r="J125" s="56">
        <f t="shared" si="92"/>
        <v>0.65332746647650985</v>
      </c>
      <c r="K125" s="56">
        <f t="shared" si="92"/>
        <v>0.66009156293301618</v>
      </c>
      <c r="L125" s="56">
        <f t="shared" si="92"/>
        <v>0.66735195554843285</v>
      </c>
      <c r="M125" s="56">
        <f t="shared" si="92"/>
        <v>0.6727670306320469</v>
      </c>
      <c r="N125" s="56">
        <f t="shared" si="92"/>
        <v>0.67267229879070412</v>
      </c>
      <c r="O125" s="56">
        <f t="shared" si="92"/>
        <v>0.6702405959534099</v>
      </c>
      <c r="P125" s="56">
        <f t="shared" si="92"/>
        <v>0.6472761693563821</v>
      </c>
      <c r="Q125" s="56">
        <f t="shared" si="92"/>
        <v>0.6565647634115791</v>
      </c>
      <c r="R125" s="56">
        <f t="shared" si="92"/>
        <v>0.65835232146049505</v>
      </c>
      <c r="S125" s="56">
        <f t="shared" si="92"/>
        <v>0.66044254727661378</v>
      </c>
      <c r="T125" s="56">
        <f t="shared" si="92"/>
        <v>0.64876309862193748</v>
      </c>
      <c r="U125" s="56">
        <f t="shared" si="92"/>
        <v>0.64128626592100046</v>
      </c>
      <c r="V125" s="56">
        <f t="shared" si="92"/>
        <v>0.66000697679317377</v>
      </c>
      <c r="W125" s="56">
        <f t="shared" si="92"/>
        <v>0.66978288261525531</v>
      </c>
      <c r="DA125" s="122" t="s">
        <v>242</v>
      </c>
    </row>
    <row r="126" spans="1:105" s="2" customFormat="1" ht="12" customHeight="1" x14ac:dyDescent="0.25">
      <c r="DA126" s="7"/>
    </row>
    <row r="127" spans="1:105" s="2" customFormat="1" ht="6.6" customHeight="1" x14ac:dyDescent="0.25">
      <c r="A127" s="30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DA127" s="32"/>
    </row>
    <row r="128" spans="1:105" s="2" customFormat="1" ht="12" customHeight="1" x14ac:dyDescent="0.25">
      <c r="DA128" s="7"/>
    </row>
    <row r="129" spans="1:105" ht="12.95" customHeight="1" x14ac:dyDescent="0.25">
      <c r="A129" s="81" t="s">
        <v>42</v>
      </c>
      <c r="B129" s="82">
        <f t="shared" ref="B129" si="93">IF(B99=0,0,B99/B$26)</f>
        <v>118.04412060595907</v>
      </c>
      <c r="C129" s="82">
        <f t="shared" ref="C129:W129" si="94">IF(C99=0,0,C99/C$26)</f>
        <v>122.71186298782322</v>
      </c>
      <c r="D129" s="82">
        <f t="shared" si="94"/>
        <v>120.63318704859027</v>
      </c>
      <c r="E129" s="82">
        <f t="shared" si="94"/>
        <v>131.93056830201033</v>
      </c>
      <c r="F129" s="82">
        <f t="shared" si="94"/>
        <v>128.18072619612767</v>
      </c>
      <c r="G129" s="82">
        <f t="shared" si="94"/>
        <v>123.90782225258731</v>
      </c>
      <c r="H129" s="82">
        <f t="shared" si="94"/>
        <v>131.67416989777371</v>
      </c>
      <c r="I129" s="82">
        <f t="shared" si="94"/>
        <v>110.57937223065191</v>
      </c>
      <c r="J129" s="82">
        <f t="shared" si="94"/>
        <v>121.44615764529895</v>
      </c>
      <c r="K129" s="82">
        <f t="shared" si="94"/>
        <v>117.48848314496843</v>
      </c>
      <c r="L129" s="82">
        <f t="shared" si="94"/>
        <v>122.88390363330694</v>
      </c>
      <c r="M129" s="82">
        <f t="shared" si="94"/>
        <v>108.62491774434312</v>
      </c>
      <c r="N129" s="82">
        <f t="shared" si="94"/>
        <v>112.47294588331032</v>
      </c>
      <c r="O129" s="82">
        <f t="shared" si="94"/>
        <v>117.26956397563812</v>
      </c>
      <c r="P129" s="82">
        <f t="shared" si="94"/>
        <v>106.78339590800984</v>
      </c>
      <c r="Q129" s="82">
        <f t="shared" si="94"/>
        <v>111.03701381439252</v>
      </c>
      <c r="R129" s="82">
        <f t="shared" si="94"/>
        <v>108.17154577892721</v>
      </c>
      <c r="S129" s="82">
        <f t="shared" si="94"/>
        <v>107.09733443802713</v>
      </c>
      <c r="T129" s="82">
        <f t="shared" si="94"/>
        <v>95.565760032576037</v>
      </c>
      <c r="U129" s="82">
        <f t="shared" si="94"/>
        <v>91.275967025914838</v>
      </c>
      <c r="V129" s="82">
        <f t="shared" si="94"/>
        <v>88.405321392536962</v>
      </c>
      <c r="W129" s="82">
        <f t="shared" si="94"/>
        <v>98.263451783071744</v>
      </c>
      <c r="DA129" s="107"/>
    </row>
    <row r="130" spans="1:105" ht="12" customHeight="1" x14ac:dyDescent="0.25">
      <c r="A130" s="77" t="s">
        <v>36</v>
      </c>
      <c r="B130" s="64">
        <f t="shared" ref="B130" si="95">IF(B100=0,0,B100/B$26)</f>
        <v>90.327986079609673</v>
      </c>
      <c r="C130" s="64">
        <f t="shared" ref="C130:W130" si="96">IF(C100=0,0,C100/C$26)</f>
        <v>94.463670271703521</v>
      </c>
      <c r="D130" s="64">
        <f t="shared" si="96"/>
        <v>91.829676651630024</v>
      </c>
      <c r="E130" s="64">
        <f t="shared" si="96"/>
        <v>102.55246386863129</v>
      </c>
      <c r="F130" s="64">
        <f t="shared" si="96"/>
        <v>98.333969274041436</v>
      </c>
      <c r="G130" s="64">
        <f t="shared" si="96"/>
        <v>93.661322519200041</v>
      </c>
      <c r="H130" s="64">
        <f t="shared" si="96"/>
        <v>101.35554894932608</v>
      </c>
      <c r="I130" s="64">
        <f t="shared" si="96"/>
        <v>80.214082202389136</v>
      </c>
      <c r="J130" s="64">
        <f t="shared" si="96"/>
        <v>90.91530348979866</v>
      </c>
      <c r="K130" s="64">
        <f t="shared" si="96"/>
        <v>86.668038772952016</v>
      </c>
      <c r="L130" s="64">
        <f t="shared" si="96"/>
        <v>91.869087405789998</v>
      </c>
      <c r="M130" s="64">
        <f t="shared" si="96"/>
        <v>77.681256835057013</v>
      </c>
      <c r="N130" s="64">
        <f t="shared" si="96"/>
        <v>81.610450516595478</v>
      </c>
      <c r="O130" s="64">
        <f t="shared" si="96"/>
        <v>86.399949700299729</v>
      </c>
      <c r="P130" s="64">
        <f t="shared" si="96"/>
        <v>75.799308929845239</v>
      </c>
      <c r="Q130" s="64">
        <f t="shared" si="96"/>
        <v>79.777893005276354</v>
      </c>
      <c r="R130" s="64">
        <f t="shared" si="96"/>
        <v>77.38844412910592</v>
      </c>
      <c r="S130" s="64">
        <f t="shared" si="96"/>
        <v>76.388294654893983</v>
      </c>
      <c r="T130" s="64">
        <f t="shared" si="96"/>
        <v>65.352363026070535</v>
      </c>
      <c r="U130" s="64">
        <f t="shared" si="96"/>
        <v>61.744592860645973</v>
      </c>
      <c r="V130" s="64">
        <f t="shared" si="96"/>
        <v>59.93494920847845</v>
      </c>
      <c r="W130" s="64">
        <f t="shared" si="96"/>
        <v>69.865901108996951</v>
      </c>
      <c r="DA130" s="108"/>
    </row>
    <row r="131" spans="1:105" ht="12" customHeight="1" x14ac:dyDescent="0.25">
      <c r="A131" s="61" t="s">
        <v>32</v>
      </c>
      <c r="B131" s="65">
        <f t="shared" ref="B131" si="97">IF(B101=0,0,B101/B$26)</f>
        <v>64.38172580213751</v>
      </c>
      <c r="C131" s="65">
        <f t="shared" ref="C131:W131" si="98">IF(C101=0,0,C101/C$26)</f>
        <v>68.772773386252851</v>
      </c>
      <c r="D131" s="65">
        <f t="shared" si="98"/>
        <v>66.10239627315454</v>
      </c>
      <c r="E131" s="65">
        <f t="shared" si="98"/>
        <v>76.425126006791061</v>
      </c>
      <c r="F131" s="65">
        <f t="shared" si="98"/>
        <v>72.789332343939151</v>
      </c>
      <c r="G131" s="65">
        <f t="shared" si="98"/>
        <v>68.045142930624095</v>
      </c>
      <c r="H131" s="65">
        <f t="shared" si="98"/>
        <v>75.690210139175264</v>
      </c>
      <c r="I131" s="65">
        <f t="shared" si="98"/>
        <v>55.033980629588385</v>
      </c>
      <c r="J131" s="65">
        <f t="shared" si="98"/>
        <v>65.626510158478951</v>
      </c>
      <c r="K131" s="65">
        <f t="shared" si="98"/>
        <v>61.21023275087979</v>
      </c>
      <c r="L131" s="65">
        <f t="shared" si="98"/>
        <v>66.603719685973971</v>
      </c>
      <c r="M131" s="65">
        <f t="shared" si="98"/>
        <v>52.724675212844353</v>
      </c>
      <c r="N131" s="65">
        <f t="shared" si="98"/>
        <v>56.651124980506033</v>
      </c>
      <c r="O131" s="65">
        <f t="shared" si="98"/>
        <v>61.284054140574604</v>
      </c>
      <c r="P131" s="65">
        <f t="shared" si="98"/>
        <v>50.077662060205604</v>
      </c>
      <c r="Q131" s="65">
        <f t="shared" si="98"/>
        <v>54.392618999906674</v>
      </c>
      <c r="R131" s="65">
        <f t="shared" si="98"/>
        <v>52.483506012251745</v>
      </c>
      <c r="S131" s="65">
        <f t="shared" si="98"/>
        <v>51.483497506142349</v>
      </c>
      <c r="T131" s="65">
        <f t="shared" si="98"/>
        <v>40.797120664744533</v>
      </c>
      <c r="U131" s="65">
        <f t="shared" si="98"/>
        <v>37.401890588937988</v>
      </c>
      <c r="V131" s="65">
        <f t="shared" si="98"/>
        <v>38.264581098156555</v>
      </c>
      <c r="W131" s="65">
        <f t="shared" si="98"/>
        <v>47.975567546332314</v>
      </c>
      <c r="DA131" s="109"/>
    </row>
    <row r="132" spans="1:105" ht="12" customHeight="1" x14ac:dyDescent="0.25">
      <c r="A132" s="61" t="s">
        <v>31</v>
      </c>
      <c r="B132" s="65">
        <f t="shared" ref="B132" si="99">IF(B102=0,0,B102/B$26)</f>
        <v>1.4413543552157919</v>
      </c>
      <c r="C132" s="65">
        <f t="shared" ref="C132:W132" si="100">IF(C102=0,0,C102/C$26)</f>
        <v>1.459238211511547</v>
      </c>
      <c r="D132" s="65">
        <f t="shared" si="100"/>
        <v>1.4898793514880455</v>
      </c>
      <c r="E132" s="65">
        <f t="shared" si="100"/>
        <v>1.8092269193865294</v>
      </c>
      <c r="F132" s="65">
        <f t="shared" si="100"/>
        <v>1.4869457407456599</v>
      </c>
      <c r="G132" s="65">
        <f t="shared" si="100"/>
        <v>1.5145618150371722</v>
      </c>
      <c r="H132" s="65">
        <f t="shared" si="100"/>
        <v>1.6856488215482801</v>
      </c>
      <c r="I132" s="65">
        <f t="shared" si="100"/>
        <v>1.5701744120489505</v>
      </c>
      <c r="J132" s="65">
        <f t="shared" si="100"/>
        <v>1.5719310128651114</v>
      </c>
      <c r="K132" s="65">
        <f t="shared" si="100"/>
        <v>1.6591744059068774</v>
      </c>
      <c r="L132" s="65">
        <f t="shared" si="100"/>
        <v>1.8622109734564549</v>
      </c>
      <c r="M132" s="65">
        <f t="shared" si="100"/>
        <v>1.7461121916164764</v>
      </c>
      <c r="N132" s="65">
        <f t="shared" si="100"/>
        <v>1.7916886325401606</v>
      </c>
      <c r="O132" s="65">
        <f t="shared" si="100"/>
        <v>1.8748285619535596</v>
      </c>
      <c r="P132" s="65">
        <f t="shared" si="100"/>
        <v>1.7445435041853168</v>
      </c>
      <c r="Q132" s="65">
        <f t="shared" si="100"/>
        <v>1.9325402282147819</v>
      </c>
      <c r="R132" s="65">
        <f t="shared" si="100"/>
        <v>1.7185025695598251</v>
      </c>
      <c r="S132" s="65">
        <f t="shared" si="100"/>
        <v>1.6428993964820953</v>
      </c>
      <c r="T132" s="65">
        <f t="shared" si="100"/>
        <v>1.9696916807275944</v>
      </c>
      <c r="U132" s="65">
        <f t="shared" si="100"/>
        <v>1.8679306965069979</v>
      </c>
      <c r="V132" s="65">
        <f t="shared" si="100"/>
        <v>1.5833540346030905</v>
      </c>
      <c r="W132" s="65">
        <f t="shared" si="100"/>
        <v>1.509495531532955</v>
      </c>
      <c r="DA132" s="109"/>
    </row>
    <row r="133" spans="1:105" ht="12" customHeight="1" x14ac:dyDescent="0.25">
      <c r="A133" s="61" t="s">
        <v>35</v>
      </c>
      <c r="B133" s="65">
        <f t="shared" ref="B133" si="101">IF(B103=0,0,B103/B$26)</f>
        <v>12.39569847290154</v>
      </c>
      <c r="C133" s="65">
        <f t="shared" ref="C133:W133" si="102">IF(C103=0,0,C103/C$26)</f>
        <v>12.1085343113982</v>
      </c>
      <c r="D133" s="65">
        <f t="shared" si="102"/>
        <v>12.049554005730881</v>
      </c>
      <c r="E133" s="65">
        <f t="shared" si="102"/>
        <v>11.968585085570753</v>
      </c>
      <c r="F133" s="65">
        <f t="shared" si="102"/>
        <v>11.779076208866801</v>
      </c>
      <c r="G133" s="65">
        <f t="shared" si="102"/>
        <v>11.692819133200578</v>
      </c>
      <c r="H133" s="65">
        <f t="shared" si="102"/>
        <v>11.826147357312774</v>
      </c>
      <c r="I133" s="65">
        <f t="shared" si="102"/>
        <v>11.60452560753783</v>
      </c>
      <c r="J133" s="65">
        <f t="shared" si="102"/>
        <v>11.638902049458617</v>
      </c>
      <c r="K133" s="65">
        <f t="shared" si="102"/>
        <v>11.687176021297702</v>
      </c>
      <c r="L133" s="65">
        <f t="shared" si="102"/>
        <v>11.419875859904666</v>
      </c>
      <c r="M133" s="65">
        <f t="shared" si="102"/>
        <v>11.273229504909933</v>
      </c>
      <c r="N133" s="65">
        <f t="shared" si="102"/>
        <v>11.232196381543694</v>
      </c>
      <c r="O133" s="65">
        <f t="shared" si="102"/>
        <v>10.984534643229642</v>
      </c>
      <c r="P133" s="65">
        <f t="shared" si="102"/>
        <v>11.230316462578173</v>
      </c>
      <c r="Q133" s="65">
        <f t="shared" si="102"/>
        <v>11.088129682900391</v>
      </c>
      <c r="R133" s="65">
        <f t="shared" si="102"/>
        <v>10.811618981796459</v>
      </c>
      <c r="S133" s="65">
        <f t="shared" si="102"/>
        <v>10.717932822316017</v>
      </c>
      <c r="T133" s="65">
        <f t="shared" si="102"/>
        <v>10.084618460240522</v>
      </c>
      <c r="U133" s="65">
        <f t="shared" si="102"/>
        <v>9.7776754605731639</v>
      </c>
      <c r="V133" s="65">
        <f t="shared" si="102"/>
        <v>8.4990688437112958</v>
      </c>
      <c r="W133" s="65">
        <f t="shared" si="102"/>
        <v>8.5625292256821499</v>
      </c>
      <c r="DA133" s="109"/>
    </row>
    <row r="134" spans="1:105" ht="12" customHeight="1" x14ac:dyDescent="0.25">
      <c r="A134" s="66" t="s">
        <v>34</v>
      </c>
      <c r="B134" s="67">
        <f t="shared" ref="B134" si="103">IF(B104=0,0,B104/B$26)</f>
        <v>12.109207449354836</v>
      </c>
      <c r="C134" s="67">
        <f t="shared" ref="C134:W134" si="104">IF(C104=0,0,C104/C$26)</f>
        <v>12.123124362540915</v>
      </c>
      <c r="D134" s="67">
        <f t="shared" si="104"/>
        <v>12.187847021256564</v>
      </c>
      <c r="E134" s="67">
        <f t="shared" si="104"/>
        <v>12.349525856882924</v>
      </c>
      <c r="F134" s="67">
        <f t="shared" si="104"/>
        <v>12.278614980489822</v>
      </c>
      <c r="G134" s="67">
        <f t="shared" si="104"/>
        <v>12.408798640338171</v>
      </c>
      <c r="H134" s="67">
        <f t="shared" si="104"/>
        <v>12.153542631289749</v>
      </c>
      <c r="I134" s="67">
        <f t="shared" si="104"/>
        <v>12.005401553213964</v>
      </c>
      <c r="J134" s="67">
        <f t="shared" si="104"/>
        <v>12.077960268995973</v>
      </c>
      <c r="K134" s="67">
        <f t="shared" si="104"/>
        <v>12.111455594867662</v>
      </c>
      <c r="L134" s="67">
        <f t="shared" si="104"/>
        <v>11.983280886454908</v>
      </c>
      <c r="M134" s="67">
        <f t="shared" si="104"/>
        <v>11.937239925686239</v>
      </c>
      <c r="N134" s="67">
        <f t="shared" si="104"/>
        <v>11.935440522005583</v>
      </c>
      <c r="O134" s="67">
        <f t="shared" si="104"/>
        <v>12.256532354541925</v>
      </c>
      <c r="P134" s="67">
        <f t="shared" si="104"/>
        <v>12.746786902876146</v>
      </c>
      <c r="Q134" s="67">
        <f t="shared" si="104"/>
        <v>12.364604094254506</v>
      </c>
      <c r="R134" s="67">
        <f t="shared" si="104"/>
        <v>12.374816565497904</v>
      </c>
      <c r="S134" s="67">
        <f t="shared" si="104"/>
        <v>12.543964929953527</v>
      </c>
      <c r="T134" s="67">
        <f t="shared" si="104"/>
        <v>12.500932220357862</v>
      </c>
      <c r="U134" s="67">
        <f t="shared" si="104"/>
        <v>12.697096114627826</v>
      </c>
      <c r="V134" s="67">
        <f t="shared" si="104"/>
        <v>11.587945232007517</v>
      </c>
      <c r="W134" s="67">
        <f t="shared" si="104"/>
        <v>11.818308805449536</v>
      </c>
      <c r="DA134" s="110"/>
    </row>
    <row r="135" spans="1:105" ht="12" customHeight="1" x14ac:dyDescent="0.25">
      <c r="A135" s="78" t="s">
        <v>33</v>
      </c>
      <c r="B135" s="68">
        <f t="shared" ref="B135" si="105">IF(B105=0,0,B105/B$26)</f>
        <v>27.716134526349382</v>
      </c>
      <c r="C135" s="68">
        <f t="shared" ref="C135:W135" si="106">IF(C105=0,0,C105/C$26)</f>
        <v>28.248192716119718</v>
      </c>
      <c r="D135" s="68">
        <f t="shared" si="106"/>
        <v>28.803510396960231</v>
      </c>
      <c r="E135" s="68">
        <f t="shared" si="106"/>
        <v>29.378104433379054</v>
      </c>
      <c r="F135" s="68">
        <f t="shared" si="106"/>
        <v>29.846756922086218</v>
      </c>
      <c r="G135" s="68">
        <f t="shared" si="106"/>
        <v>30.24649973338726</v>
      </c>
      <c r="H135" s="68">
        <f t="shared" si="106"/>
        <v>30.318620948447638</v>
      </c>
      <c r="I135" s="68">
        <f t="shared" si="106"/>
        <v>30.36529002826278</v>
      </c>
      <c r="J135" s="68">
        <f t="shared" si="106"/>
        <v>30.530854155500297</v>
      </c>
      <c r="K135" s="68">
        <f t="shared" si="106"/>
        <v>30.820444372016389</v>
      </c>
      <c r="L135" s="68">
        <f t="shared" si="106"/>
        <v>31.014816227516953</v>
      </c>
      <c r="M135" s="68">
        <f t="shared" si="106"/>
        <v>30.94366090928612</v>
      </c>
      <c r="N135" s="68">
        <f t="shared" si="106"/>
        <v>30.862495366714839</v>
      </c>
      <c r="O135" s="68">
        <f t="shared" si="106"/>
        <v>30.869614275338385</v>
      </c>
      <c r="P135" s="68">
        <f t="shared" si="106"/>
        <v>30.984086978164612</v>
      </c>
      <c r="Q135" s="68">
        <f t="shared" si="106"/>
        <v>31.259120809116162</v>
      </c>
      <c r="R135" s="68">
        <f t="shared" si="106"/>
        <v>30.78310164982129</v>
      </c>
      <c r="S135" s="68">
        <f t="shared" si="106"/>
        <v>30.709039783133154</v>
      </c>
      <c r="T135" s="68">
        <f t="shared" si="106"/>
        <v>30.213397006505502</v>
      </c>
      <c r="U135" s="68">
        <f t="shared" si="106"/>
        <v>29.531374165268872</v>
      </c>
      <c r="V135" s="68">
        <f t="shared" si="106"/>
        <v>28.470372184058505</v>
      </c>
      <c r="W135" s="68">
        <f t="shared" si="106"/>
        <v>28.397550674074765</v>
      </c>
      <c r="DA135" s="111"/>
    </row>
    <row r="136" spans="1:105" s="2" customFormat="1" ht="12" customHeight="1" x14ac:dyDescent="0.25">
      <c r="DA136" s="7"/>
    </row>
    <row r="137" spans="1:105" ht="12.95" customHeight="1" x14ac:dyDescent="0.25">
      <c r="A137" s="84" t="s">
        <v>41</v>
      </c>
      <c r="B137" s="85">
        <f t="shared" ref="B137" si="107">IF(B107=0,0,B107/B$26)</f>
        <v>54.449688572426759</v>
      </c>
      <c r="C137" s="85">
        <f t="shared" ref="C137:W137" si="108">IF(C107=0,0,C107/C$26)</f>
        <v>57.059244449820014</v>
      </c>
      <c r="D137" s="85">
        <f t="shared" si="108"/>
        <v>56.932346915173582</v>
      </c>
      <c r="E137" s="85">
        <f t="shared" si="108"/>
        <v>67.313328190752657</v>
      </c>
      <c r="F137" s="85">
        <f t="shared" si="108"/>
        <v>64.722076464191545</v>
      </c>
      <c r="G137" s="85">
        <f t="shared" si="108"/>
        <v>61.873569703294649</v>
      </c>
      <c r="H137" s="85">
        <f t="shared" si="108"/>
        <v>67.621192540888714</v>
      </c>
      <c r="I137" s="85">
        <f t="shared" si="108"/>
        <v>55.538565386664615</v>
      </c>
      <c r="J137" s="85">
        <f t="shared" si="108"/>
        <v>63.079918906577944</v>
      </c>
      <c r="K137" s="85">
        <f t="shared" si="108"/>
        <v>61.512977596434602</v>
      </c>
      <c r="L137" s="85">
        <f t="shared" si="108"/>
        <v>67.179496496013698</v>
      </c>
      <c r="M137" s="85">
        <f t="shared" si="108"/>
        <v>57.411346491549487</v>
      </c>
      <c r="N137" s="85">
        <f t="shared" si="108"/>
        <v>61.652245008993511</v>
      </c>
      <c r="O137" s="85">
        <f t="shared" si="108"/>
        <v>66.064868654294671</v>
      </c>
      <c r="P137" s="85">
        <f t="shared" si="108"/>
        <v>58.118981596924442</v>
      </c>
      <c r="Q137" s="85">
        <f t="shared" si="108"/>
        <v>62.575405714955473</v>
      </c>
      <c r="R137" s="85">
        <f t="shared" si="108"/>
        <v>60.928084773162261</v>
      </c>
      <c r="S137" s="85">
        <f t="shared" si="108"/>
        <v>60.775180637871017</v>
      </c>
      <c r="T137" s="85">
        <f t="shared" si="108"/>
        <v>55.386295879029277</v>
      </c>
      <c r="U137" s="85">
        <f t="shared" si="108"/>
        <v>52.773257362681939</v>
      </c>
      <c r="V137" s="85">
        <f t="shared" si="108"/>
        <v>51.610851816808022</v>
      </c>
      <c r="W137" s="85">
        <f t="shared" si="108"/>
        <v>59.839945993583228</v>
      </c>
      <c r="DA137" s="117"/>
    </row>
    <row r="138" spans="1:105" ht="12" customHeight="1" x14ac:dyDescent="0.25">
      <c r="A138" s="61" t="s">
        <v>32</v>
      </c>
      <c r="B138" s="65">
        <f t="shared" ref="B138" si="109">IF(B108=0,0,B108/B$26)</f>
        <v>36.134237872653337</v>
      </c>
      <c r="C138" s="65">
        <f t="shared" ref="C138:W138" si="110">IF(C108=0,0,C108/C$26)</f>
        <v>38.720006041767071</v>
      </c>
      <c r="D138" s="65">
        <f t="shared" si="110"/>
        <v>38.390931898221446</v>
      </c>
      <c r="E138" s="65">
        <f t="shared" si="110"/>
        <v>47.726531845474732</v>
      </c>
      <c r="F138" s="65">
        <f t="shared" si="110"/>
        <v>45.783578835925638</v>
      </c>
      <c r="G138" s="65">
        <f t="shared" si="110"/>
        <v>42.629447832069367</v>
      </c>
      <c r="H138" s="65">
        <f t="shared" si="110"/>
        <v>47.730708501711867</v>
      </c>
      <c r="I138" s="65">
        <f t="shared" si="110"/>
        <v>35.820818982728966</v>
      </c>
      <c r="J138" s="65">
        <f t="shared" si="110"/>
        <v>42.971838917550841</v>
      </c>
      <c r="K138" s="65">
        <f t="shared" si="110"/>
        <v>40.864609043200581</v>
      </c>
      <c r="L138" s="65">
        <f t="shared" si="110"/>
        <v>45.937410506101507</v>
      </c>
      <c r="M138" s="65">
        <f t="shared" si="110"/>
        <v>36.351281857968459</v>
      </c>
      <c r="N138" s="65">
        <f t="shared" si="110"/>
        <v>40.205957834134892</v>
      </c>
      <c r="O138" s="65">
        <f t="shared" si="110"/>
        <v>44.121341354812813</v>
      </c>
      <c r="P138" s="65">
        <f t="shared" si="110"/>
        <v>36.137505511946159</v>
      </c>
      <c r="Q138" s="65">
        <f t="shared" si="110"/>
        <v>39.907669447061807</v>
      </c>
      <c r="R138" s="65">
        <f t="shared" si="110"/>
        <v>38.855943879494255</v>
      </c>
      <c r="S138" s="65">
        <f t="shared" si="110"/>
        <v>38.581567754069049</v>
      </c>
      <c r="T138" s="65">
        <f t="shared" si="110"/>
        <v>32.09513365770276</v>
      </c>
      <c r="U138" s="65">
        <f t="shared" si="110"/>
        <v>29.764839519658413</v>
      </c>
      <c r="V138" s="65">
        <f t="shared" si="110"/>
        <v>30.946432700104452</v>
      </c>
      <c r="W138" s="65">
        <f t="shared" si="110"/>
        <v>38.897257631043658</v>
      </c>
      <c r="DA138" s="109"/>
    </row>
    <row r="139" spans="1:105" ht="12" customHeight="1" x14ac:dyDescent="0.25">
      <c r="A139" s="61" t="s">
        <v>31</v>
      </c>
      <c r="B139" s="65">
        <f t="shared" ref="B139" si="111">IF(B109=0,0,B109/B$26)</f>
        <v>2.769467075211518</v>
      </c>
      <c r="C139" s="65">
        <f t="shared" ref="C139:W139" si="112">IF(C109=0,0,C109/C$26)</f>
        <v>2.9074802540847169</v>
      </c>
      <c r="D139" s="65">
        <f t="shared" si="112"/>
        <v>3.0911562476584695</v>
      </c>
      <c r="E139" s="65">
        <f t="shared" si="112"/>
        <v>3.9043298196268248</v>
      </c>
      <c r="F139" s="65">
        <f t="shared" si="112"/>
        <v>3.3544122016165683</v>
      </c>
      <c r="G139" s="65">
        <f t="shared" si="112"/>
        <v>3.5802892810535303</v>
      </c>
      <c r="H139" s="65">
        <f t="shared" si="112"/>
        <v>4.1917850909727026</v>
      </c>
      <c r="I139" s="65">
        <f t="shared" si="112"/>
        <v>4.1221039021506831</v>
      </c>
      <c r="J139" s="65">
        <f t="shared" si="112"/>
        <v>4.3516060744998395</v>
      </c>
      <c r="K139" s="65">
        <f t="shared" si="112"/>
        <v>4.6789735237944727</v>
      </c>
      <c r="L139" s="65">
        <f t="shared" si="112"/>
        <v>5.3729718939035349</v>
      </c>
      <c r="M139" s="65">
        <f t="shared" si="112"/>
        <v>5.1896370496266</v>
      </c>
      <c r="N139" s="65">
        <f t="shared" si="112"/>
        <v>5.4916209981241773</v>
      </c>
      <c r="O139" s="65">
        <f t="shared" si="112"/>
        <v>5.9275896425805099</v>
      </c>
      <c r="P139" s="65">
        <f t="shared" si="112"/>
        <v>5.6932679189879591</v>
      </c>
      <c r="Q139" s="65">
        <f t="shared" si="112"/>
        <v>6.5292171590793506</v>
      </c>
      <c r="R139" s="65">
        <f t="shared" si="112"/>
        <v>6.0125799474342614</v>
      </c>
      <c r="S139" s="65">
        <f t="shared" si="112"/>
        <v>5.9397767400077148</v>
      </c>
      <c r="T139" s="65">
        <f t="shared" si="112"/>
        <v>7.3260876237976804</v>
      </c>
      <c r="U139" s="65">
        <f t="shared" si="112"/>
        <v>7.1375871586499624</v>
      </c>
      <c r="V139" s="65">
        <f t="shared" si="112"/>
        <v>6.1975585862245923</v>
      </c>
      <c r="W139" s="65">
        <f t="shared" si="112"/>
        <v>6.0652472998596387</v>
      </c>
      <c r="DA139" s="109"/>
    </row>
    <row r="140" spans="1:105" ht="12" customHeight="1" x14ac:dyDescent="0.25">
      <c r="A140" s="61" t="s">
        <v>35</v>
      </c>
      <c r="B140" s="65">
        <f t="shared" ref="B140" si="113">IF(B110=0,0,B110/B$26)</f>
        <v>7.8185136554383732</v>
      </c>
      <c r="C140" s="65">
        <f t="shared" ref="C140:W140" si="114">IF(C110=0,0,C110/C$26)</f>
        <v>7.6581787741794516</v>
      </c>
      <c r="D140" s="65">
        <f t="shared" si="114"/>
        <v>7.6455703465466271</v>
      </c>
      <c r="E140" s="65">
        <f t="shared" si="114"/>
        <v>7.8218393871534415</v>
      </c>
      <c r="F140" s="65">
        <f t="shared" si="114"/>
        <v>7.7415757133020779</v>
      </c>
      <c r="G140" s="65">
        <f t="shared" si="114"/>
        <v>7.7278244545501833</v>
      </c>
      <c r="H140" s="65">
        <f t="shared" si="114"/>
        <v>7.8579118194889794</v>
      </c>
      <c r="I140" s="65">
        <f t="shared" si="114"/>
        <v>7.7714264036276344</v>
      </c>
      <c r="J140" s="65">
        <f t="shared" si="114"/>
        <v>7.8656107317801798</v>
      </c>
      <c r="K140" s="65">
        <f t="shared" si="114"/>
        <v>7.9747253764295287</v>
      </c>
      <c r="L140" s="65">
        <f t="shared" si="114"/>
        <v>7.8720481625468208</v>
      </c>
      <c r="M140" s="65">
        <f t="shared" si="114"/>
        <v>7.8394461252081786</v>
      </c>
      <c r="N140" s="65">
        <f t="shared" si="114"/>
        <v>7.9260259637172306</v>
      </c>
      <c r="O140" s="65">
        <f t="shared" si="114"/>
        <v>7.801112107270904</v>
      </c>
      <c r="P140" s="65">
        <f t="shared" si="114"/>
        <v>8.0375167678945481</v>
      </c>
      <c r="Q140" s="65">
        <f t="shared" si="114"/>
        <v>8.0203557469922568</v>
      </c>
      <c r="R140" s="65">
        <f t="shared" si="114"/>
        <v>7.912571732690413</v>
      </c>
      <c r="S140" s="65">
        <f t="shared" si="114"/>
        <v>7.9692679925072403</v>
      </c>
      <c r="T140" s="65">
        <f t="shared" si="114"/>
        <v>7.8549310745866441</v>
      </c>
      <c r="U140" s="65">
        <f t="shared" si="114"/>
        <v>7.728357328983849</v>
      </c>
      <c r="V140" s="65">
        <f t="shared" si="114"/>
        <v>6.8187358306568324</v>
      </c>
      <c r="W140" s="65">
        <f t="shared" si="114"/>
        <v>6.9617401233286875</v>
      </c>
      <c r="DA140" s="109"/>
    </row>
    <row r="141" spans="1:105" ht="12" customHeight="1" x14ac:dyDescent="0.25">
      <c r="A141" s="74" t="s">
        <v>34</v>
      </c>
      <c r="B141" s="68">
        <f t="shared" ref="B141" si="115">IF(B111=0,0,B111/B$26)</f>
        <v>7.7274699691235353</v>
      </c>
      <c r="C141" s="68">
        <f t="shared" ref="C141:W141" si="116">IF(C111=0,0,C111/C$26)</f>
        <v>7.7735793797887691</v>
      </c>
      <c r="D141" s="68">
        <f t="shared" si="116"/>
        <v>7.8046884227470432</v>
      </c>
      <c r="E141" s="68">
        <f t="shared" si="116"/>
        <v>7.8606271384976578</v>
      </c>
      <c r="F141" s="68">
        <f t="shared" si="116"/>
        <v>7.8425097133472548</v>
      </c>
      <c r="G141" s="68">
        <f t="shared" si="116"/>
        <v>7.9360081356215604</v>
      </c>
      <c r="H141" s="68">
        <f t="shared" si="116"/>
        <v>7.8407871287151538</v>
      </c>
      <c r="I141" s="68">
        <f t="shared" si="116"/>
        <v>7.8242160981573239</v>
      </c>
      <c r="J141" s="68">
        <f t="shared" si="116"/>
        <v>7.8908631827470845</v>
      </c>
      <c r="K141" s="68">
        <f t="shared" si="116"/>
        <v>7.9946696530100185</v>
      </c>
      <c r="L141" s="68">
        <f t="shared" si="116"/>
        <v>7.9970659334618412</v>
      </c>
      <c r="M141" s="68">
        <f t="shared" si="116"/>
        <v>8.0309814587462469</v>
      </c>
      <c r="N141" s="68">
        <f t="shared" si="116"/>
        <v>8.0286402130172174</v>
      </c>
      <c r="O141" s="68">
        <f t="shared" si="116"/>
        <v>8.2148255496304294</v>
      </c>
      <c r="P141" s="68">
        <f t="shared" si="116"/>
        <v>8.250691398095773</v>
      </c>
      <c r="Q141" s="68">
        <f t="shared" si="116"/>
        <v>8.1181633618220523</v>
      </c>
      <c r="R141" s="68">
        <f t="shared" si="116"/>
        <v>8.1469892135433355</v>
      </c>
      <c r="S141" s="68">
        <f t="shared" si="116"/>
        <v>8.2845681512870168</v>
      </c>
      <c r="T141" s="68">
        <f t="shared" si="116"/>
        <v>8.1101435229421845</v>
      </c>
      <c r="U141" s="68">
        <f t="shared" si="116"/>
        <v>8.1424733553897219</v>
      </c>
      <c r="V141" s="68">
        <f t="shared" si="116"/>
        <v>7.6481246998221541</v>
      </c>
      <c r="W141" s="68">
        <f t="shared" si="116"/>
        <v>7.915700939351245</v>
      </c>
      <c r="DA141" s="111"/>
    </row>
    <row r="142" spans="1:105" s="2" customFormat="1" ht="12" customHeight="1" x14ac:dyDescent="0.25">
      <c r="DA142" s="7"/>
    </row>
    <row r="143" spans="1:105" ht="12.95" customHeight="1" x14ac:dyDescent="0.25">
      <c r="A143" s="81" t="s">
        <v>40</v>
      </c>
      <c r="B143" s="82">
        <f t="shared" ref="B143" si="117">IF(B113=0,0,B113/B$26)</f>
        <v>17.820749675331843</v>
      </c>
      <c r="C143" s="82">
        <f t="shared" ref="C143:W143" si="118">IF(C113=0,0,C113/C$26)</f>
        <v>19.176933028589691</v>
      </c>
      <c r="D143" s="82">
        <f t="shared" si="118"/>
        <v>17.865459738847211</v>
      </c>
      <c r="E143" s="82">
        <f t="shared" si="118"/>
        <v>17.28714095322778</v>
      </c>
      <c r="F143" s="82">
        <f t="shared" si="118"/>
        <v>16.235154193792962</v>
      </c>
      <c r="G143" s="82">
        <f t="shared" si="118"/>
        <v>15.763743263725901</v>
      </c>
      <c r="H143" s="82">
        <f t="shared" si="118"/>
        <v>17.428008934496077</v>
      </c>
      <c r="I143" s="82">
        <f t="shared" si="118"/>
        <v>13.068600110317105</v>
      </c>
      <c r="J143" s="82">
        <f t="shared" si="118"/>
        <v>15.036578768331275</v>
      </c>
      <c r="K143" s="82">
        <f t="shared" si="118"/>
        <v>13.858981644767285</v>
      </c>
      <c r="L143" s="82">
        <f t="shared" si="118"/>
        <v>13.838378181212207</v>
      </c>
      <c r="M143" s="82">
        <f t="shared" si="118"/>
        <v>12.452930210310331</v>
      </c>
      <c r="N143" s="82">
        <f t="shared" si="118"/>
        <v>12.86303780121786</v>
      </c>
      <c r="O143" s="82">
        <f t="shared" si="118"/>
        <v>14.343827161113342</v>
      </c>
      <c r="P143" s="82">
        <f t="shared" si="118"/>
        <v>13.055037802861902</v>
      </c>
      <c r="Q143" s="82">
        <f t="shared" si="118"/>
        <v>13.318831947309995</v>
      </c>
      <c r="R143" s="82">
        <f t="shared" si="118"/>
        <v>12.94062393558977</v>
      </c>
      <c r="S143" s="82">
        <f t="shared" si="118"/>
        <v>12.798919889978766</v>
      </c>
      <c r="T143" s="82">
        <f t="shared" si="118"/>
        <v>9.9610611018262905</v>
      </c>
      <c r="U143" s="82">
        <f t="shared" si="118"/>
        <v>9.3108451336141744</v>
      </c>
      <c r="V143" s="82">
        <f t="shared" si="118"/>
        <v>9.062857145009243</v>
      </c>
      <c r="W143" s="82">
        <f t="shared" si="118"/>
        <v>10.653195928767595</v>
      </c>
      <c r="DA143" s="107"/>
    </row>
    <row r="144" spans="1:105" ht="12" customHeight="1" x14ac:dyDescent="0.25">
      <c r="A144" s="77" t="s">
        <v>36</v>
      </c>
      <c r="B144" s="64">
        <f t="shared" ref="B144" si="119">IF(B114=0,0,B114/B$26)</f>
        <v>17.820749675331843</v>
      </c>
      <c r="C144" s="64">
        <f t="shared" ref="C144:W144" si="120">IF(C114=0,0,C114/C$26)</f>
        <v>19.176933028589691</v>
      </c>
      <c r="D144" s="64">
        <f t="shared" si="120"/>
        <v>17.865459738847211</v>
      </c>
      <c r="E144" s="64">
        <f t="shared" si="120"/>
        <v>17.28714095322778</v>
      </c>
      <c r="F144" s="64">
        <f t="shared" si="120"/>
        <v>16.235154193792962</v>
      </c>
      <c r="G144" s="64">
        <f t="shared" si="120"/>
        <v>15.763743263725901</v>
      </c>
      <c r="H144" s="64">
        <f t="shared" si="120"/>
        <v>17.428008934496077</v>
      </c>
      <c r="I144" s="64">
        <f t="shared" si="120"/>
        <v>13.068600110317105</v>
      </c>
      <c r="J144" s="64">
        <f t="shared" si="120"/>
        <v>15.036578768331275</v>
      </c>
      <c r="K144" s="64">
        <f t="shared" si="120"/>
        <v>13.858981644767285</v>
      </c>
      <c r="L144" s="64">
        <f t="shared" si="120"/>
        <v>13.838378181212207</v>
      </c>
      <c r="M144" s="64">
        <f t="shared" si="120"/>
        <v>12.452930210310331</v>
      </c>
      <c r="N144" s="64">
        <f t="shared" si="120"/>
        <v>12.86303780121786</v>
      </c>
      <c r="O144" s="64">
        <f t="shared" si="120"/>
        <v>14.343827161113342</v>
      </c>
      <c r="P144" s="64">
        <f t="shared" si="120"/>
        <v>13.055037802861902</v>
      </c>
      <c r="Q144" s="64">
        <f t="shared" si="120"/>
        <v>13.318831947309995</v>
      </c>
      <c r="R144" s="64">
        <f t="shared" si="120"/>
        <v>12.94062393558977</v>
      </c>
      <c r="S144" s="64">
        <f t="shared" si="120"/>
        <v>12.798919889978766</v>
      </c>
      <c r="T144" s="64">
        <f t="shared" si="120"/>
        <v>9.9610611018262905</v>
      </c>
      <c r="U144" s="64">
        <f t="shared" si="120"/>
        <v>9.3108451336141744</v>
      </c>
      <c r="V144" s="64">
        <f t="shared" si="120"/>
        <v>9.062857145009243</v>
      </c>
      <c r="W144" s="64">
        <f t="shared" si="120"/>
        <v>10.653195928767595</v>
      </c>
      <c r="DA144" s="108"/>
    </row>
    <row r="145" spans="1:105" ht="12" customHeight="1" x14ac:dyDescent="0.25">
      <c r="A145" s="61" t="s">
        <v>32</v>
      </c>
      <c r="B145" s="65">
        <f t="shared" ref="B145" si="121">IF(B115=0,0,B115/B$26)</f>
        <v>13.941853119762241</v>
      </c>
      <c r="C145" s="65">
        <f t="shared" ref="C145:W145" si="122">IF(C115=0,0,C115/C$26)</f>
        <v>15.341716483611652</v>
      </c>
      <c r="D145" s="65">
        <f t="shared" si="122"/>
        <v>13.989590324906178</v>
      </c>
      <c r="E145" s="65">
        <f t="shared" si="122"/>
        <v>13.383460060962712</v>
      </c>
      <c r="F145" s="65">
        <f t="shared" si="122"/>
        <v>12.40142364582961</v>
      </c>
      <c r="G145" s="65">
        <f t="shared" si="122"/>
        <v>11.910458160282346</v>
      </c>
      <c r="H145" s="65">
        <f t="shared" si="122"/>
        <v>13.647115995285425</v>
      </c>
      <c r="I145" s="65">
        <f t="shared" si="122"/>
        <v>9.4525452065824851</v>
      </c>
      <c r="J145" s="65">
        <f t="shared" si="122"/>
        <v>11.419907321434943</v>
      </c>
      <c r="K145" s="65">
        <f t="shared" si="122"/>
        <v>10.344549485498984</v>
      </c>
      <c r="L145" s="65">
        <f t="shared" si="122"/>
        <v>10.4762983022445</v>
      </c>
      <c r="M145" s="65">
        <f t="shared" si="122"/>
        <v>9.1634456715495922</v>
      </c>
      <c r="N145" s="65">
        <f t="shared" si="122"/>
        <v>9.5941023289764491</v>
      </c>
      <c r="O145" s="65">
        <f t="shared" si="122"/>
        <v>10.950774397522393</v>
      </c>
      <c r="P145" s="65">
        <f t="shared" si="122"/>
        <v>9.2638579879987581</v>
      </c>
      <c r="Q145" s="65">
        <f t="shared" si="122"/>
        <v>9.7265125218577033</v>
      </c>
      <c r="R145" s="65">
        <f t="shared" si="122"/>
        <v>9.4098150085574783</v>
      </c>
      <c r="S145" s="65">
        <f t="shared" si="122"/>
        <v>9.2703326121348368</v>
      </c>
      <c r="T145" s="65">
        <f t="shared" si="122"/>
        <v>6.4734394263717894</v>
      </c>
      <c r="U145" s="65">
        <f t="shared" si="122"/>
        <v>5.7309927694878837</v>
      </c>
      <c r="V145" s="65">
        <f t="shared" si="122"/>
        <v>5.9659729480134294</v>
      </c>
      <c r="W145" s="65">
        <f t="shared" si="122"/>
        <v>7.5916038834571209</v>
      </c>
      <c r="DA145" s="109"/>
    </row>
    <row r="146" spans="1:105" ht="12" customHeight="1" x14ac:dyDescent="0.25">
      <c r="A146" s="61" t="s">
        <v>31</v>
      </c>
      <c r="B146" s="65">
        <f t="shared" ref="B146" si="123">IF(B116=0,0,B116/B$26)</f>
        <v>1.415771874179108E-4</v>
      </c>
      <c r="C146" s="65">
        <f t="shared" ref="C146:W146" si="124">IF(C116=0,0,C116/C$26)</f>
        <v>1.4913738206444359E-4</v>
      </c>
      <c r="D146" s="65">
        <f t="shared" si="124"/>
        <v>1.6101663179826596E-4</v>
      </c>
      <c r="E146" s="65">
        <f t="shared" si="124"/>
        <v>1.9226276092459824E-4</v>
      </c>
      <c r="F146" s="65">
        <f t="shared" si="124"/>
        <v>2.3424932719771425E-4</v>
      </c>
      <c r="G146" s="65">
        <f t="shared" si="124"/>
        <v>2.8917802163480643E-4</v>
      </c>
      <c r="H146" s="65">
        <f t="shared" si="124"/>
        <v>3.3347871407766907E-4</v>
      </c>
      <c r="I146" s="65">
        <f t="shared" si="124"/>
        <v>4.9431156086477172E-4</v>
      </c>
      <c r="J146" s="65">
        <f t="shared" si="124"/>
        <v>6.0408183116379536E-4</v>
      </c>
      <c r="K146" s="65">
        <f t="shared" si="124"/>
        <v>7.4038007985444923E-4</v>
      </c>
      <c r="L146" s="65">
        <f t="shared" si="124"/>
        <v>9.4534514019028993E-4</v>
      </c>
      <c r="M146" s="65">
        <f t="shared" si="124"/>
        <v>1.0357697079601369E-3</v>
      </c>
      <c r="N146" s="65">
        <f t="shared" si="124"/>
        <v>1.1770194999165498E-3</v>
      </c>
      <c r="O146" s="65">
        <f t="shared" si="124"/>
        <v>1.4407159060288546E-3</v>
      </c>
      <c r="P146" s="65">
        <f t="shared" si="124"/>
        <v>1.8739586415572856E-3</v>
      </c>
      <c r="Q146" s="65">
        <f t="shared" si="124"/>
        <v>2.5462953581739255E-3</v>
      </c>
      <c r="R146" s="65">
        <f t="shared" si="124"/>
        <v>3.181684295179058E-3</v>
      </c>
      <c r="S146" s="65">
        <f t="shared" si="124"/>
        <v>3.3889052206537511E-3</v>
      </c>
      <c r="T146" s="65">
        <f t="shared" si="124"/>
        <v>5.5673307555151527E-3</v>
      </c>
      <c r="U146" s="65">
        <f t="shared" si="124"/>
        <v>5.9609165735334127E-3</v>
      </c>
      <c r="V146" s="65">
        <f t="shared" si="124"/>
        <v>4.5441136567009547E-3</v>
      </c>
      <c r="W146" s="65">
        <f t="shared" si="124"/>
        <v>4.5697675063609746E-3</v>
      </c>
      <c r="DA146" s="109"/>
    </row>
    <row r="147" spans="1:105" ht="12" customHeight="1" x14ac:dyDescent="0.25">
      <c r="A147" s="61" t="s">
        <v>35</v>
      </c>
      <c r="B147" s="65">
        <f t="shared" ref="B147" si="125">IF(B117=0,0,B117/B$26)</f>
        <v>2.1253796221114305</v>
      </c>
      <c r="C147" s="65">
        <f t="shared" ref="C147:W147" si="126">IF(C117=0,0,C117/C$26)</f>
        <v>2.1082231034407481</v>
      </c>
      <c r="D147" s="65">
        <f t="shared" si="126"/>
        <v>2.1186089438069566</v>
      </c>
      <c r="E147" s="65">
        <f t="shared" si="126"/>
        <v>2.0744326981568082</v>
      </c>
      <c r="F147" s="65">
        <f t="shared" si="126"/>
        <v>2.0333230440291707</v>
      </c>
      <c r="G147" s="65">
        <f t="shared" si="126"/>
        <v>2.0139575778911034</v>
      </c>
      <c r="H147" s="65">
        <f t="shared" si="126"/>
        <v>2.0393794824838856</v>
      </c>
      <c r="I147" s="65">
        <f t="shared" si="126"/>
        <v>1.9709301514350992</v>
      </c>
      <c r="J147" s="65">
        <f t="shared" si="126"/>
        <v>1.9577753014201724</v>
      </c>
      <c r="K147" s="65">
        <f t="shared" si="126"/>
        <v>1.9246411231470348</v>
      </c>
      <c r="L147" s="65">
        <f t="shared" si="126"/>
        <v>1.8712664698849331</v>
      </c>
      <c r="M147" s="65">
        <f t="shared" si="126"/>
        <v>1.8734522398421993</v>
      </c>
      <c r="N147" s="65">
        <f t="shared" si="126"/>
        <v>1.8459596372671909</v>
      </c>
      <c r="O147" s="65">
        <f t="shared" si="126"/>
        <v>1.8768750953049091</v>
      </c>
      <c r="P147" s="65">
        <f t="shared" si="126"/>
        <v>1.923524283511038</v>
      </c>
      <c r="Q147" s="65">
        <f t="shared" si="126"/>
        <v>1.8914016049799347</v>
      </c>
      <c r="R147" s="65">
        <f t="shared" si="126"/>
        <v>1.8252770471987962</v>
      </c>
      <c r="S147" s="65">
        <f t="shared" si="126"/>
        <v>1.8133638573464836</v>
      </c>
      <c r="T147" s="65">
        <f t="shared" si="126"/>
        <v>1.6104285352719594</v>
      </c>
      <c r="U147" s="65">
        <f t="shared" si="126"/>
        <v>1.5535103233866365</v>
      </c>
      <c r="V147" s="65">
        <f t="shared" si="126"/>
        <v>1.4044107260197976</v>
      </c>
      <c r="W147" s="65">
        <f t="shared" si="126"/>
        <v>1.3818820596280781</v>
      </c>
      <c r="DA147" s="109"/>
    </row>
    <row r="148" spans="1:105" ht="12" customHeight="1" x14ac:dyDescent="0.25">
      <c r="A148" s="66" t="s">
        <v>34</v>
      </c>
      <c r="B148" s="67">
        <f t="shared" ref="B148" si="127">IF(B118=0,0,B118/B$26)</f>
        <v>1.7533753562707517</v>
      </c>
      <c r="C148" s="67">
        <f t="shared" ref="C148:W148" si="128">IF(C118=0,0,C118/C$26)</f>
        <v>1.7268443041552264</v>
      </c>
      <c r="D148" s="67">
        <f t="shared" si="128"/>
        <v>1.7570994535022721</v>
      </c>
      <c r="E148" s="67">
        <f t="shared" si="128"/>
        <v>1.8290559313473358</v>
      </c>
      <c r="F148" s="67">
        <f t="shared" si="128"/>
        <v>1.8001732546069855</v>
      </c>
      <c r="G148" s="67">
        <f t="shared" si="128"/>
        <v>1.8390383475308147</v>
      </c>
      <c r="H148" s="67">
        <f t="shared" si="128"/>
        <v>1.7411799780126873</v>
      </c>
      <c r="I148" s="67">
        <f t="shared" si="128"/>
        <v>1.6446304407386554</v>
      </c>
      <c r="J148" s="67">
        <f t="shared" si="128"/>
        <v>1.6582920636449952</v>
      </c>
      <c r="K148" s="67">
        <f t="shared" si="128"/>
        <v>1.5890506560414099</v>
      </c>
      <c r="L148" s="67">
        <f t="shared" si="128"/>
        <v>1.4898680639425841</v>
      </c>
      <c r="M148" s="67">
        <f t="shared" si="128"/>
        <v>1.4149965292105757</v>
      </c>
      <c r="N148" s="67">
        <f t="shared" si="128"/>
        <v>1.4217988154743026</v>
      </c>
      <c r="O148" s="67">
        <f t="shared" si="128"/>
        <v>1.5147369523800136</v>
      </c>
      <c r="P148" s="67">
        <f t="shared" si="128"/>
        <v>1.8657815727105489</v>
      </c>
      <c r="Q148" s="67">
        <f t="shared" si="128"/>
        <v>1.6983715251141855</v>
      </c>
      <c r="R148" s="67">
        <f t="shared" si="128"/>
        <v>1.7023501955383182</v>
      </c>
      <c r="S148" s="67">
        <f t="shared" si="128"/>
        <v>1.7118345152767933</v>
      </c>
      <c r="T148" s="67">
        <f t="shared" si="128"/>
        <v>1.8716258094270264</v>
      </c>
      <c r="U148" s="67">
        <f t="shared" si="128"/>
        <v>2.0203811241661231</v>
      </c>
      <c r="V148" s="67">
        <f t="shared" si="128"/>
        <v>1.6879293573193157</v>
      </c>
      <c r="W148" s="67">
        <f t="shared" si="128"/>
        <v>1.6751402181760331</v>
      </c>
      <c r="DA148" s="110"/>
    </row>
    <row r="149" spans="1:105" ht="12" customHeight="1" x14ac:dyDescent="0.25">
      <c r="A149" s="78" t="s">
        <v>33</v>
      </c>
      <c r="B149" s="68">
        <f t="shared" ref="B149" si="129">IF(B119=0,0,B119/B$26)</f>
        <v>0</v>
      </c>
      <c r="C149" s="68">
        <f t="shared" ref="C149:W149" si="130">IF(C119=0,0,C119/C$26)</f>
        <v>0</v>
      </c>
      <c r="D149" s="68">
        <f t="shared" si="130"/>
        <v>0</v>
      </c>
      <c r="E149" s="68">
        <f t="shared" si="130"/>
        <v>0</v>
      </c>
      <c r="F149" s="68">
        <f t="shared" si="130"/>
        <v>0</v>
      </c>
      <c r="G149" s="68">
        <f t="shared" si="130"/>
        <v>0</v>
      </c>
      <c r="H149" s="68">
        <f t="shared" si="130"/>
        <v>0</v>
      </c>
      <c r="I149" s="68">
        <f t="shared" si="130"/>
        <v>0</v>
      </c>
      <c r="J149" s="68">
        <f t="shared" si="130"/>
        <v>0</v>
      </c>
      <c r="K149" s="68">
        <f t="shared" si="130"/>
        <v>0</v>
      </c>
      <c r="L149" s="68">
        <f t="shared" si="130"/>
        <v>0</v>
      </c>
      <c r="M149" s="68">
        <f t="shared" si="130"/>
        <v>0</v>
      </c>
      <c r="N149" s="68">
        <f t="shared" si="130"/>
        <v>0</v>
      </c>
      <c r="O149" s="68">
        <f t="shared" si="130"/>
        <v>0</v>
      </c>
      <c r="P149" s="68">
        <f t="shared" si="130"/>
        <v>0</v>
      </c>
      <c r="Q149" s="68">
        <f t="shared" si="130"/>
        <v>0</v>
      </c>
      <c r="R149" s="68">
        <f t="shared" si="130"/>
        <v>0</v>
      </c>
      <c r="S149" s="68">
        <f t="shared" si="130"/>
        <v>0</v>
      </c>
      <c r="T149" s="68">
        <f t="shared" si="130"/>
        <v>0</v>
      </c>
      <c r="U149" s="68">
        <f t="shared" si="130"/>
        <v>0</v>
      </c>
      <c r="V149" s="68">
        <f t="shared" si="130"/>
        <v>0</v>
      </c>
      <c r="W149" s="68">
        <f t="shared" si="130"/>
        <v>0</v>
      </c>
      <c r="DA149" s="111"/>
    </row>
    <row r="151" spans="1:105" s="2" customFormat="1" ht="6.6" customHeight="1" x14ac:dyDescent="0.25">
      <c r="A151" s="30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DA151" s="32"/>
    </row>
    <row r="152" spans="1:105" s="2" customFormat="1" ht="12" customHeight="1" x14ac:dyDescent="0.25">
      <c r="DA152" s="7"/>
    </row>
    <row r="153" spans="1:105" ht="12.95" customHeight="1" x14ac:dyDescent="0.25">
      <c r="A153" s="81" t="s">
        <v>39</v>
      </c>
      <c r="B153" s="82">
        <f t="shared" ref="B153" si="131">IF(B99=0,0,B99/B$23)</f>
        <v>12266.169645052567</v>
      </c>
      <c r="C153" s="82">
        <f t="shared" ref="C153:W153" si="132">IF(C99=0,0,C99/C$23)</f>
        <v>12892.95271929557</v>
      </c>
      <c r="D153" s="82">
        <f t="shared" si="132"/>
        <v>12704.582872376837</v>
      </c>
      <c r="E153" s="82">
        <f t="shared" si="132"/>
        <v>13997.5662838313</v>
      </c>
      <c r="F153" s="82">
        <f t="shared" si="132"/>
        <v>13620.806774596202</v>
      </c>
      <c r="G153" s="82">
        <f t="shared" si="132"/>
        <v>13209.750955887133</v>
      </c>
      <c r="H153" s="82">
        <f t="shared" si="132"/>
        <v>14196.229834151425</v>
      </c>
      <c r="I153" s="82">
        <f t="shared" si="132"/>
        <v>11981.624219921414</v>
      </c>
      <c r="J153" s="82">
        <f t="shared" si="132"/>
        <v>13129.679879462228</v>
      </c>
      <c r="K153" s="82">
        <f t="shared" si="132"/>
        <v>12533.304660314629</v>
      </c>
      <c r="L153" s="82">
        <f t="shared" si="132"/>
        <v>13108.308003707278</v>
      </c>
      <c r="M153" s="82">
        <f t="shared" si="132"/>
        <v>11456.599536703752</v>
      </c>
      <c r="N153" s="82">
        <f t="shared" si="132"/>
        <v>11813.831072819559</v>
      </c>
      <c r="O153" s="82">
        <f t="shared" si="132"/>
        <v>12256.4982962345</v>
      </c>
      <c r="P153" s="82">
        <f t="shared" si="132"/>
        <v>11123.81491529342</v>
      </c>
      <c r="Q153" s="82">
        <f t="shared" si="132"/>
        <v>11534.792854763455</v>
      </c>
      <c r="R153" s="82">
        <f t="shared" si="132"/>
        <v>11204.699509988523</v>
      </c>
      <c r="S153" s="82">
        <f t="shared" si="132"/>
        <v>11021.885216745544</v>
      </c>
      <c r="T153" s="82">
        <f t="shared" si="132"/>
        <v>9770.776429907397</v>
      </c>
      <c r="U153" s="82">
        <f t="shared" si="132"/>
        <v>9290.9413670445301</v>
      </c>
      <c r="V153" s="82">
        <f t="shared" si="132"/>
        <v>9088.8092685860065</v>
      </c>
      <c r="W153" s="82">
        <f t="shared" si="132"/>
        <v>10085.294219726902</v>
      </c>
      <c r="DA153" s="107"/>
    </row>
    <row r="154" spans="1:105" ht="12" customHeight="1" x14ac:dyDescent="0.25">
      <c r="A154" s="77" t="s">
        <v>36</v>
      </c>
      <c r="B154" s="64">
        <f t="shared" ref="B154" si="133">IF(B100=0,0,B100/B$23)</f>
        <v>9386.1379563914215</v>
      </c>
      <c r="C154" s="64">
        <f t="shared" ref="C154:W154" si="134">IF(C100=0,0,C100/C$23)</f>
        <v>9925.0032136261725</v>
      </c>
      <c r="D154" s="64">
        <f t="shared" si="134"/>
        <v>9671.1175896752175</v>
      </c>
      <c r="E154" s="64">
        <f t="shared" si="134"/>
        <v>10880.608861513616</v>
      </c>
      <c r="F154" s="64">
        <f t="shared" si="134"/>
        <v>10449.215218295911</v>
      </c>
      <c r="G154" s="64">
        <f t="shared" si="134"/>
        <v>9985.1867475769559</v>
      </c>
      <c r="H154" s="64">
        <f t="shared" si="134"/>
        <v>10927.478555348353</v>
      </c>
      <c r="I154" s="64">
        <f t="shared" si="134"/>
        <v>8691.4491437897977</v>
      </c>
      <c r="J154" s="64">
        <f t="shared" si="134"/>
        <v>9828.9551033104926</v>
      </c>
      <c r="K154" s="64">
        <f t="shared" si="134"/>
        <v>9245.4758558170033</v>
      </c>
      <c r="L154" s="64">
        <f t="shared" si="134"/>
        <v>9799.886381605771</v>
      </c>
      <c r="M154" s="64">
        <f t="shared" si="134"/>
        <v>8192.9917144947703</v>
      </c>
      <c r="N154" s="64">
        <f t="shared" si="134"/>
        <v>8572.1243327265311</v>
      </c>
      <c r="O154" s="64">
        <f t="shared" si="134"/>
        <v>9030.1421817894825</v>
      </c>
      <c r="P154" s="64">
        <f t="shared" si="134"/>
        <v>7896.1478615000597</v>
      </c>
      <c r="Q154" s="64">
        <f t="shared" si="134"/>
        <v>8287.5199772894721</v>
      </c>
      <c r="R154" s="64">
        <f t="shared" si="134"/>
        <v>8016.1030867055324</v>
      </c>
      <c r="S154" s="64">
        <f t="shared" si="134"/>
        <v>7861.4749844813077</v>
      </c>
      <c r="T154" s="64">
        <f t="shared" si="134"/>
        <v>6681.7166323609808</v>
      </c>
      <c r="U154" s="64">
        <f t="shared" si="134"/>
        <v>6284.9555112072867</v>
      </c>
      <c r="V154" s="64">
        <f t="shared" si="134"/>
        <v>6161.8159777906349</v>
      </c>
      <c r="W154" s="64">
        <f t="shared" si="134"/>
        <v>7170.704425955917</v>
      </c>
      <c r="DA154" s="108"/>
    </row>
    <row r="155" spans="1:105" ht="12" customHeight="1" x14ac:dyDescent="0.25">
      <c r="A155" s="61" t="s">
        <v>32</v>
      </c>
      <c r="B155" s="65">
        <f t="shared" ref="B155" si="135">IF(B101=0,0,B101/B$23)</f>
        <v>6690.0169756562236</v>
      </c>
      <c r="C155" s="65">
        <f t="shared" ref="C155:W155" si="136">IF(C101=0,0,C101/C$23)</f>
        <v>7225.7408049600954</v>
      </c>
      <c r="D155" s="65">
        <f t="shared" si="136"/>
        <v>6961.6279902869364</v>
      </c>
      <c r="E155" s="65">
        <f t="shared" si="136"/>
        <v>8108.5511932409099</v>
      </c>
      <c r="F155" s="65">
        <f t="shared" si="136"/>
        <v>7734.777766757672</v>
      </c>
      <c r="G155" s="65">
        <f t="shared" si="136"/>
        <v>7254.2586539771046</v>
      </c>
      <c r="H155" s="65">
        <f t="shared" si="136"/>
        <v>8160.4130875870287</v>
      </c>
      <c r="I155" s="65">
        <f t="shared" si="136"/>
        <v>5963.1056129958888</v>
      </c>
      <c r="J155" s="65">
        <f t="shared" si="136"/>
        <v>7094.9553834687204</v>
      </c>
      <c r="K155" s="65">
        <f t="shared" si="136"/>
        <v>6529.7165718697897</v>
      </c>
      <c r="L155" s="65">
        <f t="shared" si="136"/>
        <v>7104.771626083746</v>
      </c>
      <c r="M155" s="65">
        <f t="shared" si="136"/>
        <v>5560.837256862138</v>
      </c>
      <c r="N155" s="65">
        <f t="shared" si="136"/>
        <v>5950.4693804254484</v>
      </c>
      <c r="O155" s="65">
        <f t="shared" si="136"/>
        <v>6405.1394044266826</v>
      </c>
      <c r="P155" s="65">
        <f t="shared" si="136"/>
        <v>5216.6784864963611</v>
      </c>
      <c r="Q155" s="65">
        <f t="shared" si="136"/>
        <v>5650.4364755410088</v>
      </c>
      <c r="R155" s="65">
        <f t="shared" si="136"/>
        <v>5436.3826444691204</v>
      </c>
      <c r="S155" s="65">
        <f t="shared" si="136"/>
        <v>5298.406380017459</v>
      </c>
      <c r="T155" s="65">
        <f t="shared" si="136"/>
        <v>4171.1544476106737</v>
      </c>
      <c r="U155" s="65">
        <f t="shared" si="136"/>
        <v>3807.1223324292637</v>
      </c>
      <c r="V155" s="65">
        <f t="shared" si="136"/>
        <v>3933.920196944674</v>
      </c>
      <c r="W155" s="65">
        <f t="shared" si="136"/>
        <v>4923.9845057681696</v>
      </c>
      <c r="DA155" s="109"/>
    </row>
    <row r="156" spans="1:105" ht="12" customHeight="1" x14ac:dyDescent="0.25">
      <c r="A156" s="61" t="s">
        <v>31</v>
      </c>
      <c r="B156" s="65">
        <f t="shared" ref="B156" si="137">IF(B102=0,0,B102/B$23)</f>
        <v>149.77363505234797</v>
      </c>
      <c r="C156" s="65">
        <f t="shared" ref="C156:W156" si="138">IF(C102=0,0,C102/C$23)</f>
        <v>153.31760767966435</v>
      </c>
      <c r="D156" s="65">
        <f t="shared" si="138"/>
        <v>156.90786386335577</v>
      </c>
      <c r="E156" s="65">
        <f t="shared" si="138"/>
        <v>191.95531446989878</v>
      </c>
      <c r="F156" s="65">
        <f t="shared" si="138"/>
        <v>158.00659912018278</v>
      </c>
      <c r="G156" s="65">
        <f t="shared" si="138"/>
        <v>161.46667756901581</v>
      </c>
      <c r="H156" s="65">
        <f t="shared" si="138"/>
        <v>181.73540117202955</v>
      </c>
      <c r="I156" s="65">
        <f t="shared" si="138"/>
        <v>170.13335656911659</v>
      </c>
      <c r="J156" s="65">
        <f t="shared" si="138"/>
        <v>169.94321921486204</v>
      </c>
      <c r="K156" s="65">
        <f t="shared" si="138"/>
        <v>176.99554677345401</v>
      </c>
      <c r="L156" s="65">
        <f t="shared" si="138"/>
        <v>198.64631807916027</v>
      </c>
      <c r="M156" s="65">
        <f t="shared" si="138"/>
        <v>184.16131897644519</v>
      </c>
      <c r="N156" s="65">
        <f t="shared" si="138"/>
        <v>188.19376227489238</v>
      </c>
      <c r="O156" s="65">
        <f t="shared" si="138"/>
        <v>195.94882334592174</v>
      </c>
      <c r="P156" s="65">
        <f t="shared" si="138"/>
        <v>181.73217743470576</v>
      </c>
      <c r="Q156" s="65">
        <f t="shared" si="138"/>
        <v>200.75694086313226</v>
      </c>
      <c r="R156" s="65">
        <f t="shared" si="138"/>
        <v>178.0071160156435</v>
      </c>
      <c r="S156" s="65">
        <f t="shared" si="138"/>
        <v>169.07842446036281</v>
      </c>
      <c r="T156" s="65">
        <f t="shared" si="138"/>
        <v>201.38402124021795</v>
      </c>
      <c r="U156" s="65">
        <f t="shared" si="138"/>
        <v>190.13586099856744</v>
      </c>
      <c r="V156" s="65">
        <f t="shared" si="138"/>
        <v>162.782088210003</v>
      </c>
      <c r="W156" s="65">
        <f t="shared" si="138"/>
        <v>154.92745555571406</v>
      </c>
      <c r="DA156" s="109"/>
    </row>
    <row r="157" spans="1:105" ht="12" customHeight="1" x14ac:dyDescent="0.25">
      <c r="A157" s="61" t="s">
        <v>35</v>
      </c>
      <c r="B157" s="65">
        <f t="shared" ref="B157" si="139">IF(B103=0,0,B103/B$23)</f>
        <v>1288.0585628239555</v>
      </c>
      <c r="C157" s="65">
        <f t="shared" ref="C157:W157" si="140">IF(C103=0,0,C103/C$23)</f>
        <v>1272.2059349088076</v>
      </c>
      <c r="D157" s="65">
        <f t="shared" si="140"/>
        <v>1269.0086466780224</v>
      </c>
      <c r="E157" s="65">
        <f t="shared" si="140"/>
        <v>1269.8426544744786</v>
      </c>
      <c r="F157" s="65">
        <f t="shared" si="140"/>
        <v>1251.6743022560968</v>
      </c>
      <c r="G157" s="65">
        <f t="shared" si="140"/>
        <v>1246.5655994416966</v>
      </c>
      <c r="H157" s="65">
        <f t="shared" si="140"/>
        <v>1275.0162470535779</v>
      </c>
      <c r="I157" s="65">
        <f t="shared" si="140"/>
        <v>1257.3869997195752</v>
      </c>
      <c r="J157" s="65">
        <f t="shared" si="140"/>
        <v>1258.2947128234962</v>
      </c>
      <c r="K157" s="65">
        <f t="shared" si="140"/>
        <v>1246.7514582932208</v>
      </c>
      <c r="L157" s="65">
        <f t="shared" si="140"/>
        <v>1218.1843651584475</v>
      </c>
      <c r="M157" s="65">
        <f t="shared" si="140"/>
        <v>1188.980195382768</v>
      </c>
      <c r="N157" s="65">
        <f t="shared" si="140"/>
        <v>1179.7972355588738</v>
      </c>
      <c r="O157" s="65">
        <f t="shared" si="140"/>
        <v>1148.0551779628149</v>
      </c>
      <c r="P157" s="65">
        <f t="shared" si="140"/>
        <v>1169.881896971229</v>
      </c>
      <c r="Q157" s="65">
        <f t="shared" si="140"/>
        <v>1151.8616598677997</v>
      </c>
      <c r="R157" s="65">
        <f t="shared" si="140"/>
        <v>1119.8965590738255</v>
      </c>
      <c r="S157" s="65">
        <f t="shared" si="140"/>
        <v>1103.0323578848252</v>
      </c>
      <c r="T157" s="65">
        <f t="shared" si="140"/>
        <v>1031.0654393617451</v>
      </c>
      <c r="U157" s="65">
        <f t="shared" si="140"/>
        <v>995.26537346225257</v>
      </c>
      <c r="V157" s="65">
        <f t="shared" si="140"/>
        <v>873.77563323461652</v>
      </c>
      <c r="W157" s="65">
        <f t="shared" si="140"/>
        <v>878.81735211841703</v>
      </c>
      <c r="DA157" s="109"/>
    </row>
    <row r="158" spans="1:105" ht="12" customHeight="1" x14ac:dyDescent="0.25">
      <c r="A158" s="66" t="s">
        <v>34</v>
      </c>
      <c r="B158" s="67">
        <f t="shared" ref="B158" si="141">IF(B104=0,0,B104/B$23)</f>
        <v>1258.2887828588937</v>
      </c>
      <c r="C158" s="67">
        <f t="shared" ref="C158:W158" si="142">IF(C104=0,0,C104/C$23)</f>
        <v>1273.7388660776041</v>
      </c>
      <c r="D158" s="67">
        <f t="shared" si="142"/>
        <v>1283.5730888469029</v>
      </c>
      <c r="E158" s="67">
        <f t="shared" si="142"/>
        <v>1310.2596993283262</v>
      </c>
      <c r="F158" s="67">
        <f t="shared" si="142"/>
        <v>1304.7565501619592</v>
      </c>
      <c r="G158" s="67">
        <f t="shared" si="142"/>
        <v>1322.8958165891368</v>
      </c>
      <c r="H158" s="67">
        <f t="shared" si="142"/>
        <v>1310.3138195357167</v>
      </c>
      <c r="I158" s="67">
        <f t="shared" si="142"/>
        <v>1300.8231745052165</v>
      </c>
      <c r="J158" s="67">
        <f t="shared" si="142"/>
        <v>1305.7617878034125</v>
      </c>
      <c r="K158" s="67">
        <f t="shared" si="142"/>
        <v>1292.01227888054</v>
      </c>
      <c r="L158" s="67">
        <f t="shared" si="142"/>
        <v>1278.2840722844157</v>
      </c>
      <c r="M158" s="67">
        <f t="shared" si="142"/>
        <v>1259.0129432734191</v>
      </c>
      <c r="N158" s="67">
        <f t="shared" si="142"/>
        <v>1253.6639544673164</v>
      </c>
      <c r="O158" s="67">
        <f t="shared" si="142"/>
        <v>1280.9987760540635</v>
      </c>
      <c r="P158" s="67">
        <f t="shared" si="142"/>
        <v>1327.8553005977644</v>
      </c>
      <c r="Q158" s="67">
        <f t="shared" si="142"/>
        <v>1284.4649010175303</v>
      </c>
      <c r="R158" s="67">
        <f t="shared" si="142"/>
        <v>1281.8167671469446</v>
      </c>
      <c r="S158" s="67">
        <f t="shared" si="142"/>
        <v>1290.9578221186605</v>
      </c>
      <c r="T158" s="67">
        <f t="shared" si="142"/>
        <v>1278.1127241483425</v>
      </c>
      <c r="U158" s="67">
        <f t="shared" si="142"/>
        <v>1292.431944317203</v>
      </c>
      <c r="V158" s="67">
        <f t="shared" si="142"/>
        <v>1191.338059401342</v>
      </c>
      <c r="W158" s="67">
        <f t="shared" si="142"/>
        <v>1212.9751125136163</v>
      </c>
      <c r="DA158" s="110"/>
    </row>
    <row r="159" spans="1:105" ht="12" customHeight="1" x14ac:dyDescent="0.25">
      <c r="A159" s="78" t="s">
        <v>33</v>
      </c>
      <c r="B159" s="68">
        <f t="shared" ref="B159" si="143">IF(B105=0,0,B105/B$23)</f>
        <v>2880.0316886611454</v>
      </c>
      <c r="C159" s="68">
        <f t="shared" ref="C159:W159" si="144">IF(C105=0,0,C105/C$23)</f>
        <v>2967.9495056694</v>
      </c>
      <c r="D159" s="68">
        <f t="shared" si="144"/>
        <v>3033.4652827016189</v>
      </c>
      <c r="E159" s="68">
        <f t="shared" si="144"/>
        <v>3116.9574223176855</v>
      </c>
      <c r="F159" s="68">
        <f t="shared" si="144"/>
        <v>3171.5915563002918</v>
      </c>
      <c r="G159" s="68">
        <f t="shared" si="144"/>
        <v>3224.5642083101766</v>
      </c>
      <c r="H159" s="68">
        <f t="shared" si="144"/>
        <v>3268.7512788030713</v>
      </c>
      <c r="I159" s="68">
        <f t="shared" si="144"/>
        <v>3290.1750761316166</v>
      </c>
      <c r="J159" s="68">
        <f t="shared" si="144"/>
        <v>3300.7247761517378</v>
      </c>
      <c r="K159" s="68">
        <f t="shared" si="144"/>
        <v>3287.8288044976243</v>
      </c>
      <c r="L159" s="68">
        <f t="shared" si="144"/>
        <v>3308.4216221015085</v>
      </c>
      <c r="M159" s="68">
        <f t="shared" si="144"/>
        <v>3263.6078222089805</v>
      </c>
      <c r="N159" s="68">
        <f t="shared" si="144"/>
        <v>3241.7067400930282</v>
      </c>
      <c r="O159" s="68">
        <f t="shared" si="144"/>
        <v>3226.3561144450168</v>
      </c>
      <c r="P159" s="68">
        <f t="shared" si="144"/>
        <v>3227.667053793361</v>
      </c>
      <c r="Q159" s="68">
        <f t="shared" si="144"/>
        <v>3247.2728774739821</v>
      </c>
      <c r="R159" s="68">
        <f t="shared" si="144"/>
        <v>3188.5964232829897</v>
      </c>
      <c r="S159" s="68">
        <f t="shared" si="144"/>
        <v>3160.4102322642379</v>
      </c>
      <c r="T159" s="68">
        <f t="shared" si="144"/>
        <v>3089.0597975464157</v>
      </c>
      <c r="U159" s="68">
        <f t="shared" si="144"/>
        <v>3005.9858558372439</v>
      </c>
      <c r="V159" s="68">
        <f t="shared" si="144"/>
        <v>2926.9932907953707</v>
      </c>
      <c r="W159" s="68">
        <f t="shared" si="144"/>
        <v>2914.5897937709833</v>
      </c>
      <c r="DA159" s="111"/>
    </row>
    <row r="160" spans="1:105" s="2" customFormat="1" ht="12" customHeight="1" x14ac:dyDescent="0.25">
      <c r="DA160" s="7"/>
    </row>
    <row r="161" spans="1:105" ht="12.95" customHeight="1" x14ac:dyDescent="0.25">
      <c r="A161" s="84" t="s">
        <v>38</v>
      </c>
      <c r="B161" s="85">
        <f t="shared" ref="B161" si="145">IF(B107=0,0,B107/B$23)</f>
        <v>5657.9617326231373</v>
      </c>
      <c r="C161" s="85">
        <f t="shared" ref="C161:W161" si="146">IF(C107=0,0,C107/C$23)</f>
        <v>5995.036852820479</v>
      </c>
      <c r="D161" s="85">
        <f t="shared" si="146"/>
        <v>5995.8767334182203</v>
      </c>
      <c r="E161" s="85">
        <f t="shared" si="146"/>
        <v>7141.8078862394541</v>
      </c>
      <c r="F161" s="85">
        <f t="shared" si="146"/>
        <v>6877.5308404831439</v>
      </c>
      <c r="G161" s="85">
        <f t="shared" si="146"/>
        <v>6596.3103190216789</v>
      </c>
      <c r="H161" s="85">
        <f t="shared" si="146"/>
        <v>7290.465485486935</v>
      </c>
      <c r="I161" s="85">
        <f t="shared" si="146"/>
        <v>6017.778965036423</v>
      </c>
      <c r="J161" s="85">
        <f t="shared" si="146"/>
        <v>6819.6405561445517</v>
      </c>
      <c r="K161" s="85">
        <f t="shared" si="146"/>
        <v>6562.0124470237524</v>
      </c>
      <c r="L161" s="85">
        <f t="shared" si="146"/>
        <v>7166.1910597462293</v>
      </c>
      <c r="M161" s="85">
        <f t="shared" si="146"/>
        <v>6055.1374332421765</v>
      </c>
      <c r="N161" s="85">
        <f t="shared" si="146"/>
        <v>6475.7724808949879</v>
      </c>
      <c r="O161" s="85">
        <f t="shared" si="146"/>
        <v>6904.8090796221659</v>
      </c>
      <c r="P161" s="85">
        <f t="shared" si="146"/>
        <v>6054.3569424077232</v>
      </c>
      <c r="Q161" s="85">
        <f t="shared" si="146"/>
        <v>6500.4840992151594</v>
      </c>
      <c r="R161" s="85">
        <f t="shared" si="146"/>
        <v>6311.0948141353338</v>
      </c>
      <c r="S161" s="85">
        <f t="shared" si="146"/>
        <v>6254.656743163011</v>
      </c>
      <c r="T161" s="85">
        <f t="shared" si="146"/>
        <v>5662.7720444040397</v>
      </c>
      <c r="U161" s="85">
        <f t="shared" si="146"/>
        <v>5371.7671352133739</v>
      </c>
      <c r="V161" s="85">
        <f t="shared" si="146"/>
        <v>5306.0288788432908</v>
      </c>
      <c r="W161" s="85">
        <f t="shared" si="146"/>
        <v>6141.6879876168059</v>
      </c>
      <c r="DA161" s="117"/>
    </row>
    <row r="162" spans="1:105" ht="12" customHeight="1" x14ac:dyDescent="0.25">
      <c r="A162" s="61" t="s">
        <v>32</v>
      </c>
      <c r="B162" s="65">
        <f t="shared" ref="B162" si="147">IF(B108=0,0,B108/B$23)</f>
        <v>3754.7714317783161</v>
      </c>
      <c r="C162" s="65">
        <f t="shared" ref="C162:W162" si="148">IF(C108=0,0,C108/C$23)</f>
        <v>4068.1902713585168</v>
      </c>
      <c r="D162" s="65">
        <f t="shared" si="148"/>
        <v>4043.1724285977034</v>
      </c>
      <c r="E162" s="65">
        <f t="shared" si="148"/>
        <v>5063.6884355347556</v>
      </c>
      <c r="F162" s="65">
        <f t="shared" si="148"/>
        <v>4865.07838798993</v>
      </c>
      <c r="G162" s="65">
        <f t="shared" si="148"/>
        <v>4544.7041115829188</v>
      </c>
      <c r="H162" s="65">
        <f t="shared" si="148"/>
        <v>5146.006301488319</v>
      </c>
      <c r="I162" s="65">
        <f t="shared" si="148"/>
        <v>3881.2988683427966</v>
      </c>
      <c r="J162" s="65">
        <f t="shared" si="148"/>
        <v>4645.7335477595416</v>
      </c>
      <c r="K162" s="65">
        <f t="shared" si="148"/>
        <v>4359.3089403590229</v>
      </c>
      <c r="L162" s="65">
        <f t="shared" si="148"/>
        <v>4900.2489992798764</v>
      </c>
      <c r="M162" s="65">
        <f t="shared" si="148"/>
        <v>3833.946092118234</v>
      </c>
      <c r="N162" s="65">
        <f t="shared" si="148"/>
        <v>4223.116859286054</v>
      </c>
      <c r="O162" s="65">
        <f t="shared" si="148"/>
        <v>4611.3682596720973</v>
      </c>
      <c r="P162" s="65">
        <f t="shared" si="148"/>
        <v>3764.5077626261532</v>
      </c>
      <c r="Q162" s="65">
        <f t="shared" si="148"/>
        <v>4145.7049732776868</v>
      </c>
      <c r="R162" s="65">
        <f t="shared" si="148"/>
        <v>4024.8031237020987</v>
      </c>
      <c r="S162" s="65">
        <f t="shared" si="148"/>
        <v>3970.6087317561601</v>
      </c>
      <c r="T162" s="65">
        <f t="shared" si="148"/>
        <v>3281.4511740451085</v>
      </c>
      <c r="U162" s="65">
        <f t="shared" si="148"/>
        <v>3029.7501936968874</v>
      </c>
      <c r="V162" s="65">
        <f t="shared" si="148"/>
        <v>3181.553100242747</v>
      </c>
      <c r="W162" s="65">
        <f t="shared" si="148"/>
        <v>3992.2298721565394</v>
      </c>
      <c r="DA162" s="109"/>
    </row>
    <row r="163" spans="1:105" ht="12" customHeight="1" x14ac:dyDescent="0.25">
      <c r="A163" s="61" t="s">
        <v>31</v>
      </c>
      <c r="B163" s="65">
        <f t="shared" ref="B163" si="149">IF(B109=0,0,B109/B$23)</f>
        <v>287.78013505923934</v>
      </c>
      <c r="C163" s="65">
        <f t="shared" ref="C163:W163" si="150">IF(C109=0,0,C109/C$23)</f>
        <v>305.47988218481765</v>
      </c>
      <c r="D163" s="65">
        <f t="shared" si="150"/>
        <v>325.54765136084814</v>
      </c>
      <c r="E163" s="65">
        <f t="shared" si="150"/>
        <v>414.24149192672598</v>
      </c>
      <c r="F163" s="65">
        <f t="shared" si="150"/>
        <v>356.4482882602627</v>
      </c>
      <c r="G163" s="65">
        <f t="shared" si="150"/>
        <v>381.69284951468649</v>
      </c>
      <c r="H163" s="65">
        <f t="shared" si="150"/>
        <v>451.93028073020685</v>
      </c>
      <c r="I163" s="65">
        <f t="shared" si="150"/>
        <v>446.64297648590502</v>
      </c>
      <c r="J163" s="65">
        <f t="shared" si="150"/>
        <v>470.45699779632173</v>
      </c>
      <c r="K163" s="65">
        <f t="shared" si="150"/>
        <v>499.1382908476462</v>
      </c>
      <c r="L163" s="65">
        <f t="shared" si="150"/>
        <v>573.1472422191199</v>
      </c>
      <c r="M163" s="65">
        <f t="shared" si="150"/>
        <v>547.34764962810755</v>
      </c>
      <c r="N163" s="65">
        <f t="shared" si="150"/>
        <v>576.82389554459758</v>
      </c>
      <c r="O163" s="65">
        <f t="shared" si="150"/>
        <v>619.52556052956845</v>
      </c>
      <c r="P163" s="65">
        <f t="shared" si="150"/>
        <v>593.0777725832686</v>
      </c>
      <c r="Q163" s="65">
        <f t="shared" si="150"/>
        <v>678.27082921771978</v>
      </c>
      <c r="R163" s="65">
        <f t="shared" si="150"/>
        <v>622.79919460952726</v>
      </c>
      <c r="S163" s="65">
        <f t="shared" si="150"/>
        <v>611.29007351105895</v>
      </c>
      <c r="T163" s="65">
        <f t="shared" si="150"/>
        <v>749.02940397939869</v>
      </c>
      <c r="U163" s="65">
        <f t="shared" si="150"/>
        <v>726.53192241018712</v>
      </c>
      <c r="V163" s="65">
        <f t="shared" si="150"/>
        <v>637.16105584836453</v>
      </c>
      <c r="W163" s="65">
        <f t="shared" si="150"/>
        <v>622.50819022242604</v>
      </c>
      <c r="DA163" s="109"/>
    </row>
    <row r="164" spans="1:105" ht="12" customHeight="1" x14ac:dyDescent="0.25">
      <c r="A164" s="61" t="s">
        <v>35</v>
      </c>
      <c r="B164" s="65">
        <f t="shared" ref="B164" si="151">IF(B110=0,0,B110/B$23)</f>
        <v>812.4353366983853</v>
      </c>
      <c r="C164" s="65">
        <f t="shared" ref="C164:W164" si="152">IF(C110=0,0,C110/C$23)</f>
        <v>804.62095878379967</v>
      </c>
      <c r="D164" s="65">
        <f t="shared" si="152"/>
        <v>805.19950148679789</v>
      </c>
      <c r="E164" s="65">
        <f t="shared" si="152"/>
        <v>829.88132843125447</v>
      </c>
      <c r="F164" s="65">
        <f t="shared" si="152"/>
        <v>822.63933159851229</v>
      </c>
      <c r="G164" s="65">
        <f t="shared" si="152"/>
        <v>823.85949990571044</v>
      </c>
      <c r="H164" s="65">
        <f t="shared" si="152"/>
        <v>847.18758654461533</v>
      </c>
      <c r="I164" s="65">
        <f t="shared" si="152"/>
        <v>842.05859504084731</v>
      </c>
      <c r="J164" s="65">
        <f t="shared" si="152"/>
        <v>850.3599699412473</v>
      </c>
      <c r="K164" s="65">
        <f t="shared" si="152"/>
        <v>850.71881132218027</v>
      </c>
      <c r="L164" s="65">
        <f t="shared" si="152"/>
        <v>839.72944286181382</v>
      </c>
      <c r="M164" s="65">
        <f t="shared" si="152"/>
        <v>826.82129212246286</v>
      </c>
      <c r="N164" s="65">
        <f t="shared" si="152"/>
        <v>832.5267119017625</v>
      </c>
      <c r="O164" s="65">
        <f t="shared" si="152"/>
        <v>815.33787634243549</v>
      </c>
      <c r="P164" s="65">
        <f t="shared" si="152"/>
        <v>837.28231476781343</v>
      </c>
      <c r="Q164" s="65">
        <f t="shared" si="152"/>
        <v>833.17390287269973</v>
      </c>
      <c r="R164" s="65">
        <f t="shared" si="152"/>
        <v>819.6054514855299</v>
      </c>
      <c r="S164" s="65">
        <f t="shared" si="152"/>
        <v>820.15446542907478</v>
      </c>
      <c r="T164" s="65">
        <f t="shared" si="152"/>
        <v>803.09909507292753</v>
      </c>
      <c r="U164" s="65">
        <f t="shared" si="152"/>
        <v>786.66616357810256</v>
      </c>
      <c r="V164" s="65">
        <f t="shared" si="152"/>
        <v>701.02329182805374</v>
      </c>
      <c r="W164" s="65">
        <f t="shared" si="152"/>
        <v>714.51995783790744</v>
      </c>
      <c r="DA164" s="109"/>
    </row>
    <row r="165" spans="1:105" ht="12" customHeight="1" x14ac:dyDescent="0.25">
      <c r="A165" s="74" t="s">
        <v>34</v>
      </c>
      <c r="B165" s="68">
        <f t="shared" ref="B165" si="153">IF(B111=0,0,B111/B$23)</f>
        <v>802.97482908719655</v>
      </c>
      <c r="C165" s="68">
        <f t="shared" ref="C165:W165" si="154">IF(C111=0,0,C111/C$23)</f>
        <v>816.74574049334512</v>
      </c>
      <c r="D165" s="68">
        <f t="shared" si="154"/>
        <v>821.95715197287097</v>
      </c>
      <c r="E165" s="68">
        <f t="shared" si="154"/>
        <v>833.99663034671789</v>
      </c>
      <c r="F165" s="68">
        <f t="shared" si="154"/>
        <v>833.36483263443927</v>
      </c>
      <c r="G165" s="68">
        <f t="shared" si="154"/>
        <v>846.05385801836235</v>
      </c>
      <c r="H165" s="68">
        <f t="shared" si="154"/>
        <v>845.34131672379374</v>
      </c>
      <c r="I165" s="68">
        <f t="shared" si="154"/>
        <v>847.77852516687358</v>
      </c>
      <c r="J165" s="68">
        <f t="shared" si="154"/>
        <v>853.09004064744158</v>
      </c>
      <c r="K165" s="68">
        <f t="shared" si="154"/>
        <v>852.8464044949036</v>
      </c>
      <c r="L165" s="68">
        <f t="shared" si="154"/>
        <v>853.0653753854192</v>
      </c>
      <c r="M165" s="68">
        <f t="shared" si="154"/>
        <v>847.02239937337185</v>
      </c>
      <c r="N165" s="68">
        <f t="shared" si="154"/>
        <v>843.30501416257425</v>
      </c>
      <c r="O165" s="68">
        <f t="shared" si="154"/>
        <v>858.57738307806414</v>
      </c>
      <c r="P165" s="68">
        <f t="shared" si="154"/>
        <v>859.48909243048831</v>
      </c>
      <c r="Q165" s="68">
        <f t="shared" si="154"/>
        <v>843.33439384705207</v>
      </c>
      <c r="R165" s="68">
        <f t="shared" si="154"/>
        <v>843.88704433817782</v>
      </c>
      <c r="S165" s="68">
        <f t="shared" si="154"/>
        <v>852.6034724667179</v>
      </c>
      <c r="T165" s="68">
        <f t="shared" si="154"/>
        <v>829.19237130660429</v>
      </c>
      <c r="U165" s="68">
        <f t="shared" si="154"/>
        <v>828.81885552819767</v>
      </c>
      <c r="V165" s="68">
        <f t="shared" si="154"/>
        <v>786.2914309241263</v>
      </c>
      <c r="W165" s="68">
        <f t="shared" si="154"/>
        <v>812.42996739993362</v>
      </c>
      <c r="DA165" s="111"/>
    </row>
    <row r="166" spans="1:105" s="2" customFormat="1" ht="12" customHeight="1" x14ac:dyDescent="0.25">
      <c r="DA166" s="7"/>
    </row>
    <row r="167" spans="1:105" ht="12.95" customHeight="1" x14ac:dyDescent="0.25">
      <c r="A167" s="81" t="s">
        <v>37</v>
      </c>
      <c r="B167" s="82">
        <f t="shared" ref="B167" si="155">IF(B113=0,0,B113/B$23)</f>
        <v>1851.7850579726451</v>
      </c>
      <c r="C167" s="82">
        <f t="shared" ref="C167:W167" si="156">IF(C113=0,0,C113/C$23)</f>
        <v>2014.8605425641608</v>
      </c>
      <c r="D167" s="82">
        <f t="shared" si="156"/>
        <v>1881.5155212128557</v>
      </c>
      <c r="E167" s="82">
        <f t="shared" si="156"/>
        <v>1834.1306678586727</v>
      </c>
      <c r="F167" s="82">
        <f t="shared" si="156"/>
        <v>1725.1883710743843</v>
      </c>
      <c r="G167" s="82">
        <f t="shared" si="156"/>
        <v>1680.5647848597746</v>
      </c>
      <c r="H167" s="82">
        <f t="shared" si="156"/>
        <v>1878.9715597055297</v>
      </c>
      <c r="I167" s="82">
        <f t="shared" si="156"/>
        <v>1416.0240960279139</v>
      </c>
      <c r="J167" s="82">
        <f t="shared" si="156"/>
        <v>1625.6213414928916</v>
      </c>
      <c r="K167" s="82">
        <f t="shared" si="156"/>
        <v>1478.4329032595531</v>
      </c>
      <c r="L167" s="82">
        <f t="shared" si="156"/>
        <v>1476.171557931737</v>
      </c>
      <c r="M167" s="82">
        <f t="shared" si="156"/>
        <v>1313.402462718783</v>
      </c>
      <c r="N167" s="82">
        <f t="shared" si="156"/>
        <v>1351.0960744687804</v>
      </c>
      <c r="O167" s="82">
        <f t="shared" si="156"/>
        <v>1499.1536354496041</v>
      </c>
      <c r="P167" s="82">
        <f t="shared" si="156"/>
        <v>1359.9663411744107</v>
      </c>
      <c r="Q167" s="82">
        <f t="shared" si="156"/>
        <v>1383.5923923209214</v>
      </c>
      <c r="R167" s="82">
        <f t="shared" si="156"/>
        <v>1340.4246156043646</v>
      </c>
      <c r="S167" s="82">
        <f t="shared" si="156"/>
        <v>1317.1964238502865</v>
      </c>
      <c r="T167" s="82">
        <f t="shared" si="156"/>
        <v>1018.4327629206864</v>
      </c>
      <c r="U167" s="82">
        <f t="shared" si="156"/>
        <v>947.74691556519463</v>
      </c>
      <c r="V167" s="82">
        <f t="shared" si="156"/>
        <v>931.73780403658509</v>
      </c>
      <c r="W167" s="82">
        <f t="shared" si="156"/>
        <v>1093.3934578158919</v>
      </c>
      <c r="DA167" s="107"/>
    </row>
    <row r="168" spans="1:105" ht="12" customHeight="1" x14ac:dyDescent="0.25">
      <c r="A168" s="77" t="s">
        <v>36</v>
      </c>
      <c r="B168" s="64">
        <f t="shared" ref="B168" si="157">IF(B114=0,0,B114/B$23)</f>
        <v>1851.7850579726451</v>
      </c>
      <c r="C168" s="64">
        <f t="shared" ref="C168:W168" si="158">IF(C114=0,0,C114/C$23)</f>
        <v>2014.8605425641608</v>
      </c>
      <c r="D168" s="64">
        <f t="shared" si="158"/>
        <v>1881.5155212128557</v>
      </c>
      <c r="E168" s="64">
        <f t="shared" si="158"/>
        <v>1834.1306678586727</v>
      </c>
      <c r="F168" s="64">
        <f t="shared" si="158"/>
        <v>1725.1883710743843</v>
      </c>
      <c r="G168" s="64">
        <f t="shared" si="158"/>
        <v>1680.5647848597746</v>
      </c>
      <c r="H168" s="64">
        <f t="shared" si="158"/>
        <v>1878.9715597055297</v>
      </c>
      <c r="I168" s="64">
        <f t="shared" si="158"/>
        <v>1416.0240960279139</v>
      </c>
      <c r="J168" s="64">
        <f t="shared" si="158"/>
        <v>1625.6213414928916</v>
      </c>
      <c r="K168" s="64">
        <f t="shared" si="158"/>
        <v>1478.4329032595531</v>
      </c>
      <c r="L168" s="64">
        <f t="shared" si="158"/>
        <v>1476.171557931737</v>
      </c>
      <c r="M168" s="64">
        <f t="shared" si="158"/>
        <v>1313.402462718783</v>
      </c>
      <c r="N168" s="64">
        <f t="shared" si="158"/>
        <v>1351.0960744687804</v>
      </c>
      <c r="O168" s="64">
        <f t="shared" si="158"/>
        <v>1499.1536354496041</v>
      </c>
      <c r="P168" s="64">
        <f t="shared" si="158"/>
        <v>1359.9663411744107</v>
      </c>
      <c r="Q168" s="64">
        <f t="shared" si="158"/>
        <v>1383.5923923209214</v>
      </c>
      <c r="R168" s="64">
        <f t="shared" si="158"/>
        <v>1340.4246156043646</v>
      </c>
      <c r="S168" s="64">
        <f t="shared" si="158"/>
        <v>1317.1964238502865</v>
      </c>
      <c r="T168" s="64">
        <f t="shared" si="158"/>
        <v>1018.4327629206864</v>
      </c>
      <c r="U168" s="64">
        <f t="shared" si="158"/>
        <v>947.74691556519463</v>
      </c>
      <c r="V168" s="64">
        <f t="shared" si="158"/>
        <v>931.73780403658509</v>
      </c>
      <c r="W168" s="64">
        <f t="shared" si="158"/>
        <v>1093.3934578158919</v>
      </c>
      <c r="DA168" s="108"/>
    </row>
    <row r="169" spans="1:105" ht="12" customHeight="1" x14ac:dyDescent="0.25">
      <c r="A169" s="61" t="s">
        <v>32</v>
      </c>
      <c r="B169" s="65">
        <f t="shared" ref="B169" si="159">IF(B115=0,0,B115/B$23)</f>
        <v>1448.7221782460886</v>
      </c>
      <c r="C169" s="65">
        <f t="shared" ref="C169:W169" si="160">IF(C115=0,0,C115/C$23)</f>
        <v>1611.9063018028692</v>
      </c>
      <c r="D169" s="65">
        <f t="shared" si="160"/>
        <v>1473.3251601964432</v>
      </c>
      <c r="E169" s="65">
        <f t="shared" si="160"/>
        <v>1419.9580258116712</v>
      </c>
      <c r="F169" s="65">
        <f t="shared" si="160"/>
        <v>1317.8065082210192</v>
      </c>
      <c r="G169" s="65">
        <f t="shared" si="160"/>
        <v>1269.767987263275</v>
      </c>
      <c r="H169" s="65">
        <f t="shared" si="160"/>
        <v>1471.3409273269449</v>
      </c>
      <c r="I169" s="65">
        <f t="shared" si="160"/>
        <v>1024.2131267561733</v>
      </c>
      <c r="J169" s="65">
        <f t="shared" si="160"/>
        <v>1234.6189479414277</v>
      </c>
      <c r="K169" s="65">
        <f t="shared" si="160"/>
        <v>1103.5242502491376</v>
      </c>
      <c r="L169" s="65">
        <f t="shared" si="160"/>
        <v>1117.5307816907196</v>
      </c>
      <c r="M169" s="65">
        <f t="shared" si="160"/>
        <v>966.46266450914948</v>
      </c>
      <c r="N169" s="65">
        <f t="shared" si="160"/>
        <v>1007.7366011864307</v>
      </c>
      <c r="O169" s="65">
        <f t="shared" si="160"/>
        <v>1144.5267057833046</v>
      </c>
      <c r="P169" s="65">
        <f t="shared" si="160"/>
        <v>965.03244520181931</v>
      </c>
      <c r="Q169" s="65">
        <f t="shared" si="160"/>
        <v>1010.4135844866272</v>
      </c>
      <c r="R169" s="65">
        <f t="shared" si="160"/>
        <v>974.6939350478076</v>
      </c>
      <c r="S169" s="65">
        <f t="shared" si="160"/>
        <v>954.05308178915004</v>
      </c>
      <c r="T169" s="65">
        <f t="shared" si="160"/>
        <v>661.85346452606223</v>
      </c>
      <c r="U169" s="65">
        <f t="shared" si="160"/>
        <v>583.3552854186745</v>
      </c>
      <c r="V169" s="65">
        <f t="shared" si="160"/>
        <v>613.35210790394012</v>
      </c>
      <c r="W169" s="65">
        <f t="shared" si="160"/>
        <v>779.16618412010985</v>
      </c>
      <c r="DA169" s="109"/>
    </row>
    <row r="170" spans="1:105" ht="12" customHeight="1" x14ac:dyDescent="0.25">
      <c r="A170" s="61" t="s">
        <v>31</v>
      </c>
      <c r="B170" s="65">
        <f t="shared" ref="B170" si="161">IF(B116=0,0,B116/B$23)</f>
        <v>1.4711531500450082E-2</v>
      </c>
      <c r="C170" s="65">
        <f t="shared" ref="C170:W170" si="162">IF(C116=0,0,C116/C$23)</f>
        <v>1.5669399590381845E-2</v>
      </c>
      <c r="D170" s="65">
        <f t="shared" si="162"/>
        <v>1.69575984234594E-2</v>
      </c>
      <c r="E170" s="65">
        <f t="shared" si="162"/>
        <v>2.0398689815341802E-2</v>
      </c>
      <c r="F170" s="65">
        <f t="shared" si="162"/>
        <v>2.4891923439076435E-2</v>
      </c>
      <c r="G170" s="65">
        <f t="shared" si="162"/>
        <v>3.082912424951581E-2</v>
      </c>
      <c r="H170" s="65">
        <f t="shared" si="162"/>
        <v>3.5953448375784298E-2</v>
      </c>
      <c r="I170" s="65">
        <f t="shared" si="162"/>
        <v>5.3560218785568256E-2</v>
      </c>
      <c r="J170" s="65">
        <f t="shared" si="162"/>
        <v>6.5307962128738448E-2</v>
      </c>
      <c r="K170" s="65">
        <f t="shared" si="162"/>
        <v>7.8981435940355713E-2</v>
      </c>
      <c r="L170" s="65">
        <f t="shared" si="162"/>
        <v>0.10084213555259659</v>
      </c>
      <c r="M170" s="65">
        <f t="shared" si="162"/>
        <v>0.10924195850050115</v>
      </c>
      <c r="N170" s="65">
        <f t="shared" si="162"/>
        <v>0.12363070454165132</v>
      </c>
      <c r="O170" s="65">
        <f t="shared" si="162"/>
        <v>0.15057728065970249</v>
      </c>
      <c r="P170" s="65">
        <f t="shared" si="162"/>
        <v>0.19521358082258086</v>
      </c>
      <c r="Q170" s="65">
        <f t="shared" si="162"/>
        <v>0.26451530435317688</v>
      </c>
      <c r="R170" s="65">
        <f t="shared" si="162"/>
        <v>0.32956741263538336</v>
      </c>
      <c r="S170" s="65">
        <f t="shared" si="162"/>
        <v>0.34876801134662722</v>
      </c>
      <c r="T170" s="65">
        <f t="shared" si="162"/>
        <v>0.56921165179812661</v>
      </c>
      <c r="U170" s="65">
        <f t="shared" si="162"/>
        <v>0.60675913039430029</v>
      </c>
      <c r="V170" s="65">
        <f t="shared" si="162"/>
        <v>0.46717303517453662</v>
      </c>
      <c r="W170" s="65">
        <f t="shared" si="162"/>
        <v>0.46901924348374902</v>
      </c>
      <c r="DA170" s="109"/>
    </row>
    <row r="171" spans="1:105" ht="12" customHeight="1" x14ac:dyDescent="0.25">
      <c r="A171" s="61" t="s">
        <v>35</v>
      </c>
      <c r="B171" s="65">
        <f t="shared" ref="B171" si="163">IF(B117=0,0,B117/B$23)</f>
        <v>220.85188886264999</v>
      </c>
      <c r="C171" s="65">
        <f t="shared" ref="C171:W171" si="164">IF(C117=0,0,C117/C$23)</f>
        <v>221.50442616200317</v>
      </c>
      <c r="D171" s="65">
        <f t="shared" si="164"/>
        <v>223.12303570254372</v>
      </c>
      <c r="E171" s="65">
        <f t="shared" si="164"/>
        <v>220.09311084999297</v>
      </c>
      <c r="F171" s="65">
        <f t="shared" si="164"/>
        <v>216.06602735795536</v>
      </c>
      <c r="G171" s="65">
        <f t="shared" si="164"/>
        <v>214.70701006616733</v>
      </c>
      <c r="H171" s="65">
        <f t="shared" si="164"/>
        <v>219.87227923951033</v>
      </c>
      <c r="I171" s="65">
        <f t="shared" si="164"/>
        <v>213.55650662359477</v>
      </c>
      <c r="J171" s="65">
        <f t="shared" si="164"/>
        <v>211.65727662327197</v>
      </c>
      <c r="K171" s="65">
        <f t="shared" si="164"/>
        <v>205.31470755655059</v>
      </c>
      <c r="L171" s="65">
        <f t="shared" si="164"/>
        <v>199.61228866441428</v>
      </c>
      <c r="M171" s="65">
        <f t="shared" si="164"/>
        <v>197.59179117197073</v>
      </c>
      <c r="N171" s="65">
        <f t="shared" si="164"/>
        <v>193.89423074721739</v>
      </c>
      <c r="O171" s="65">
        <f t="shared" si="164"/>
        <v>196.16271799755711</v>
      </c>
      <c r="P171" s="65">
        <f t="shared" si="164"/>
        <v>200.37692127043684</v>
      </c>
      <c r="Q171" s="65">
        <f t="shared" si="164"/>
        <v>196.48336144089268</v>
      </c>
      <c r="R171" s="65">
        <f t="shared" si="164"/>
        <v>189.06710345194881</v>
      </c>
      <c r="S171" s="65">
        <f t="shared" si="164"/>
        <v>186.62171562667012</v>
      </c>
      <c r="T171" s="65">
        <f t="shared" si="164"/>
        <v>164.65245679123808</v>
      </c>
      <c r="U171" s="65">
        <f t="shared" si="164"/>
        <v>158.13114665315661</v>
      </c>
      <c r="V171" s="65">
        <f t="shared" si="164"/>
        <v>144.38521372343419</v>
      </c>
      <c r="W171" s="65">
        <f t="shared" si="164"/>
        <v>141.82981459961593</v>
      </c>
      <c r="DA171" s="109"/>
    </row>
    <row r="172" spans="1:105" ht="12" customHeight="1" x14ac:dyDescent="0.25">
      <c r="A172" s="66" t="s">
        <v>34</v>
      </c>
      <c r="B172" s="67">
        <f t="shared" ref="B172" si="165">IF(B118=0,0,B118/B$23)</f>
        <v>182.19627933240585</v>
      </c>
      <c r="C172" s="67">
        <f t="shared" ref="C172:W172" si="166">IF(C118=0,0,C118/C$23)</f>
        <v>181.43414519969821</v>
      </c>
      <c r="D172" s="67">
        <f t="shared" si="166"/>
        <v>185.05036771544485</v>
      </c>
      <c r="E172" s="67">
        <f t="shared" si="166"/>
        <v>194.0591325071932</v>
      </c>
      <c r="F172" s="67">
        <f t="shared" si="166"/>
        <v>191.29094357197101</v>
      </c>
      <c r="G172" s="67">
        <f t="shared" si="166"/>
        <v>196.05895840608247</v>
      </c>
      <c r="H172" s="67">
        <f t="shared" si="166"/>
        <v>187.72239969069861</v>
      </c>
      <c r="I172" s="67">
        <f t="shared" si="166"/>
        <v>178.20090242936021</v>
      </c>
      <c r="J172" s="67">
        <f t="shared" si="166"/>
        <v>179.2798089660632</v>
      </c>
      <c r="K172" s="67">
        <f t="shared" si="166"/>
        <v>169.51496401792426</v>
      </c>
      <c r="L172" s="67">
        <f t="shared" si="166"/>
        <v>158.92764544105066</v>
      </c>
      <c r="M172" s="67">
        <f t="shared" si="166"/>
        <v>149.23876507916182</v>
      </c>
      <c r="N172" s="67">
        <f t="shared" si="166"/>
        <v>149.34161183059067</v>
      </c>
      <c r="O172" s="67">
        <f t="shared" si="166"/>
        <v>158.31363438808293</v>
      </c>
      <c r="P172" s="67">
        <f t="shared" si="166"/>
        <v>194.36176112133188</v>
      </c>
      <c r="Q172" s="67">
        <f t="shared" si="166"/>
        <v>176.43093108904853</v>
      </c>
      <c r="R172" s="67">
        <f t="shared" si="166"/>
        <v>176.33400969197305</v>
      </c>
      <c r="S172" s="67">
        <f t="shared" si="166"/>
        <v>176.17285842311975</v>
      </c>
      <c r="T172" s="67">
        <f t="shared" si="166"/>
        <v>191.357629951588</v>
      </c>
      <c r="U172" s="67">
        <f t="shared" si="166"/>
        <v>205.65372436296929</v>
      </c>
      <c r="V172" s="67">
        <f t="shared" si="166"/>
        <v>173.53330937403621</v>
      </c>
      <c r="W172" s="67">
        <f t="shared" si="166"/>
        <v>171.9284398526824</v>
      </c>
      <c r="DA172" s="110"/>
    </row>
    <row r="173" spans="1:105" ht="12" customHeight="1" x14ac:dyDescent="0.25">
      <c r="A173" s="78" t="s">
        <v>33</v>
      </c>
      <c r="B173" s="68">
        <f t="shared" ref="B173" si="167">IF(B119=0,0,B119/B$23)</f>
        <v>0</v>
      </c>
      <c r="C173" s="68">
        <f t="shared" ref="C173:W173" si="168">IF(C119=0,0,C119/C$23)</f>
        <v>0</v>
      </c>
      <c r="D173" s="68">
        <f t="shared" si="168"/>
        <v>0</v>
      </c>
      <c r="E173" s="68">
        <f t="shared" si="168"/>
        <v>0</v>
      </c>
      <c r="F173" s="68">
        <f t="shared" si="168"/>
        <v>0</v>
      </c>
      <c r="G173" s="68">
        <f t="shared" si="168"/>
        <v>0</v>
      </c>
      <c r="H173" s="68">
        <f t="shared" si="168"/>
        <v>0</v>
      </c>
      <c r="I173" s="68">
        <f t="shared" si="168"/>
        <v>0</v>
      </c>
      <c r="J173" s="68">
        <f t="shared" si="168"/>
        <v>0</v>
      </c>
      <c r="K173" s="68">
        <f t="shared" si="168"/>
        <v>0</v>
      </c>
      <c r="L173" s="68">
        <f t="shared" si="168"/>
        <v>0</v>
      </c>
      <c r="M173" s="68">
        <f t="shared" si="168"/>
        <v>0</v>
      </c>
      <c r="N173" s="68">
        <f t="shared" si="168"/>
        <v>0</v>
      </c>
      <c r="O173" s="68">
        <f t="shared" si="168"/>
        <v>0</v>
      </c>
      <c r="P173" s="68">
        <f t="shared" si="168"/>
        <v>0</v>
      </c>
      <c r="Q173" s="68">
        <f t="shared" si="168"/>
        <v>0</v>
      </c>
      <c r="R173" s="68">
        <f t="shared" si="168"/>
        <v>0</v>
      </c>
      <c r="S173" s="68">
        <f t="shared" si="168"/>
        <v>0</v>
      </c>
      <c r="T173" s="68">
        <f t="shared" si="168"/>
        <v>0</v>
      </c>
      <c r="U173" s="68">
        <f t="shared" si="168"/>
        <v>0</v>
      </c>
      <c r="V173" s="68">
        <f t="shared" si="168"/>
        <v>0</v>
      </c>
      <c r="W173" s="68">
        <f t="shared" si="168"/>
        <v>0</v>
      </c>
      <c r="DA173" s="111"/>
    </row>
  </sheetData>
  <pageMargins left="0.39370078740157483" right="0.39370078740157483" top="0.39370078740157483" bottom="0.39370078740157483" header="0.31496062992125984" footer="0.31496062992125984"/>
  <pageSetup paperSize="9" scale="39" orientation="portrait" horizontalDpi="1200" verticalDpi="1200" r:id="rId1"/>
  <headerFooter alignWithMargins="0"/>
  <ignoredErrors>
    <ignoredError sqref="B31:W31 B33:W33 B37:W37 B48:W48 B67:W67 B82:W82" formulaRange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8" tint="0.59999389629810485"/>
    <pageSetUpPr fitToPage="1"/>
  </sheetPr>
  <dimension ref="A1:DA15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2" customHeight="1" x14ac:dyDescent="0.25"/>
  <cols>
    <col min="1" max="1" width="61.7109375" style="1" customWidth="1"/>
    <col min="2" max="23" width="10.7109375" style="1" customWidth="1"/>
    <col min="24" max="103" width="9.140625" style="1" hidden="1" customWidth="1"/>
    <col min="104" max="104" width="2.7109375" style="1" customWidth="1"/>
    <col min="105" max="105" width="10.7109375" style="118" customWidth="1"/>
    <col min="106" max="16384" width="9.140625" style="1"/>
  </cols>
  <sheetData>
    <row r="1" spans="1:105" ht="12.95" customHeight="1" x14ac:dyDescent="0.25">
      <c r="A1" s="28" t="s">
        <v>968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156</v>
      </c>
    </row>
    <row r="2" spans="1:105" s="2" customFormat="1" ht="12" customHeight="1" x14ac:dyDescent="0.25">
      <c r="DA2" s="7"/>
    </row>
    <row r="3" spans="1:105" ht="12.95" customHeight="1" x14ac:dyDescent="0.25">
      <c r="A3" s="198" t="s">
        <v>81</v>
      </c>
      <c r="B3" s="199">
        <f>'SER_se-appl'!B7</f>
        <v>793.93297941546598</v>
      </c>
      <c r="C3" s="199">
        <f>'SER_se-appl'!C7</f>
        <v>799.87182460022836</v>
      </c>
      <c r="D3" s="199">
        <f>'SER_se-appl'!D7</f>
        <v>810.30670916818735</v>
      </c>
      <c r="E3" s="199">
        <f>'SER_se-appl'!E7</f>
        <v>820.49846063973234</v>
      </c>
      <c r="F3" s="199">
        <f>'SER_se-appl'!F7</f>
        <v>824.02458633153765</v>
      </c>
      <c r="G3" s="199">
        <f>'SER_se-appl'!G7</f>
        <v>823.95547724561072</v>
      </c>
      <c r="H3" s="199">
        <f>'SER_se-appl'!H7</f>
        <v>820.31578522439793</v>
      </c>
      <c r="I3" s="199">
        <f>'SER_se-appl'!I7</f>
        <v>815.21247692031466</v>
      </c>
      <c r="J3" s="199">
        <f>'SER_se-appl'!J7</f>
        <v>812.81725438724857</v>
      </c>
      <c r="K3" s="199">
        <f>'SER_se-appl'!K7</f>
        <v>809.72102772818005</v>
      </c>
      <c r="L3" s="199">
        <f>'SER_se-appl'!L7</f>
        <v>806.33538676021146</v>
      </c>
      <c r="M3" s="199">
        <f>'SER_se-appl'!M7</f>
        <v>790.77809324163934</v>
      </c>
      <c r="N3" s="199">
        <f>'SER_se-appl'!N7</f>
        <v>793.26079270398748</v>
      </c>
      <c r="O3" s="199">
        <f>'SER_se-appl'!O7</f>
        <v>798.02008899925943</v>
      </c>
      <c r="P3" s="199">
        <f>'SER_se-appl'!P7</f>
        <v>804.2653270132987</v>
      </c>
      <c r="Q3" s="199">
        <f>'SER_se-appl'!Q7</f>
        <v>815.47478459850254</v>
      </c>
      <c r="R3" s="199">
        <f>'SER_se-appl'!R7</f>
        <v>826.35733472099548</v>
      </c>
      <c r="S3" s="199">
        <f>'SER_se-appl'!S7</f>
        <v>833.15210937924303</v>
      </c>
      <c r="T3" s="199">
        <f>'SER_se-appl'!T7</f>
        <v>836.99010626246093</v>
      </c>
      <c r="U3" s="199">
        <f>'SER_se-appl'!U7</f>
        <v>838.95967209190417</v>
      </c>
      <c r="V3" s="199">
        <f>'SER_se-appl'!V7</f>
        <v>838.98175751680276</v>
      </c>
      <c r="W3" s="199">
        <f>'SER_se-appl'!W7</f>
        <v>841.1760121614285</v>
      </c>
      <c r="DA3" s="206" t="s">
        <v>911</v>
      </c>
    </row>
    <row r="4" spans="1:105" ht="12" customHeight="1" x14ac:dyDescent="0.25">
      <c r="A4" s="5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DA4" s="106"/>
    </row>
    <row r="5" spans="1:105" ht="12.95" customHeight="1" x14ac:dyDescent="0.25">
      <c r="A5" s="200" t="s">
        <v>108</v>
      </c>
      <c r="B5" s="59">
        <f>'SER_se-appl'!B15</f>
        <v>1054.0457249545514</v>
      </c>
      <c r="C5" s="59">
        <f>'SER_se-appl'!C15</f>
        <v>1061.9302876827235</v>
      </c>
      <c r="D5" s="59">
        <f>'SER_se-appl'!D15</f>
        <v>1075.7839072632444</v>
      </c>
      <c r="E5" s="59">
        <f>'SER_se-appl'!E15</f>
        <v>1089.3147371278635</v>
      </c>
      <c r="F5" s="59">
        <f>'SER_se-appl'!F15</f>
        <v>1093.9961117620755</v>
      </c>
      <c r="G5" s="59">
        <f>'SER_se-appl'!G15</f>
        <v>1093.9043607724261</v>
      </c>
      <c r="H5" s="59">
        <f>'SER_se-appl'!H15</f>
        <v>1089.0722125753132</v>
      </c>
      <c r="I5" s="59">
        <f>'SER_se-appl'!I15</f>
        <v>1082.2969299752579</v>
      </c>
      <c r="J5" s="59">
        <f>'SER_se-appl'!J15</f>
        <v>1079.1169712926599</v>
      </c>
      <c r="K5" s="59">
        <f>'SER_se-appl'!K15</f>
        <v>1075.0063416071612</v>
      </c>
      <c r="L5" s="59">
        <f>'SER_se-appl'!L15</f>
        <v>1070.5114780846191</v>
      </c>
      <c r="M5" s="59">
        <f>'SER_se-appl'!M15</f>
        <v>1049.8572173972907</v>
      </c>
      <c r="N5" s="59">
        <f>'SER_se-appl'!N15</f>
        <v>1053.1533126880563</v>
      </c>
      <c r="O5" s="59">
        <f>'SER_se-appl'!O15</f>
        <v>1059.4718761485603</v>
      </c>
      <c r="P5" s="59">
        <f>'SER_se-appl'!P15</f>
        <v>1067.7632138315826</v>
      </c>
      <c r="Q5" s="59">
        <f>'SER_se-appl'!Q15</f>
        <v>1082.6451763562313</v>
      </c>
      <c r="R5" s="59">
        <f>'SER_se-appl'!R15</f>
        <v>1097.0931281741075</v>
      </c>
      <c r="S5" s="59">
        <f>'SER_se-appl'!S15</f>
        <v>1106.1140447580592</v>
      </c>
      <c r="T5" s="59">
        <f>'SER_se-appl'!T15</f>
        <v>1111.2094675607786</v>
      </c>
      <c r="U5" s="59">
        <f>'SER_se-appl'!U15</f>
        <v>1113.8243135192747</v>
      </c>
      <c r="V5" s="59">
        <f>'SER_se-appl'!V15</f>
        <v>1113.8536346941114</v>
      </c>
      <c r="W5" s="59">
        <f>'SER_se-appl'!W15</f>
        <v>1116.7667832691111</v>
      </c>
      <c r="DA5" s="104" t="s">
        <v>918</v>
      </c>
    </row>
    <row r="6" spans="1:105" ht="12" customHeight="1" x14ac:dyDescent="0.25">
      <c r="A6" s="201" t="str">
        <f>"Penetration factor "&amp;MID('SER_se-appl'!A71,FIND("(",'SER_se-appl'!A71),100)</f>
        <v>Penetration factor (unit per capita)</v>
      </c>
      <c r="B6" s="202">
        <f>'SER_se-appl'!B71</f>
        <v>2.089582382362163E-2</v>
      </c>
      <c r="C6" s="202">
        <f>'SER_se-appl'!C71</f>
        <v>2.1214101850399403E-2</v>
      </c>
      <c r="D6" s="202">
        <f>'SER_se-appl'!D71</f>
        <v>2.1681053811860564E-2</v>
      </c>
      <c r="E6" s="202">
        <f>'SER_se-appl'!E71</f>
        <v>2.2192746047838347E-2</v>
      </c>
      <c r="F6" s="202">
        <f>'SER_se-appl'!F71</f>
        <v>2.2560043928124034E-2</v>
      </c>
      <c r="G6" s="202">
        <f>'SER_se-appl'!G71</f>
        <v>2.2854120848499283E-2</v>
      </c>
      <c r="H6" s="202">
        <f>'SER_se-appl'!H71</f>
        <v>2.3075639774110344E-2</v>
      </c>
      <c r="I6" s="202">
        <f>'SER_se-appl'!I71</f>
        <v>2.3308260713087125E-2</v>
      </c>
      <c r="J6" s="202">
        <f>'SER_se-appl'!J71</f>
        <v>2.3660909554240498E-2</v>
      </c>
      <c r="K6" s="202">
        <f>'SER_se-appl'!K71</f>
        <v>2.4089234795277418E-2</v>
      </c>
      <c r="L6" s="202">
        <f>'SER_se-appl'!L71</f>
        <v>2.4574919709324558E-2</v>
      </c>
      <c r="M6" s="202">
        <f>'SER_se-appl'!M71</f>
        <v>2.4908959561505802E-2</v>
      </c>
      <c r="N6" s="202">
        <f>'SER_se-appl'!N71</f>
        <v>2.5396278174343173E-2</v>
      </c>
      <c r="O6" s="202">
        <f>'SER_se-appl'!O71</f>
        <v>2.5988017472057034E-2</v>
      </c>
      <c r="P6" s="202">
        <f>'SER_se-appl'!P71</f>
        <v>2.665593183939088E-2</v>
      </c>
      <c r="Q6" s="202">
        <f>'SER_se-appl'!Q71</f>
        <v>2.7436981775341488E-2</v>
      </c>
      <c r="R6" s="202">
        <f>'SER_se-appl'!R71</f>
        <v>2.8027151266915677E-2</v>
      </c>
      <c r="S6" s="202">
        <f>'SER_se-appl'!S71</f>
        <v>2.8702251927668013E-2</v>
      </c>
      <c r="T6" s="202">
        <f>'SER_se-appl'!T71</f>
        <v>2.9343303823611909E-2</v>
      </c>
      <c r="U6" s="202">
        <f>'SER_se-appl'!U71</f>
        <v>2.9938129374890043E-2</v>
      </c>
      <c r="V6" s="202">
        <f>'SER_se-appl'!V71</f>
        <v>3.0495797697103168E-2</v>
      </c>
      <c r="W6" s="202">
        <f>'SER_se-appl'!W71</f>
        <v>3.1039199331551325E-2</v>
      </c>
      <c r="DA6" s="207" t="s">
        <v>960</v>
      </c>
    </row>
    <row r="7" spans="1:105" ht="12.95" customHeight="1" x14ac:dyDescent="0.2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DA7" s="106"/>
    </row>
    <row r="8" spans="1:105" ht="12.95" customHeight="1" x14ac:dyDescent="0.25">
      <c r="A8" s="200" t="str">
        <f>"Stock of appliances "&amp;MID('SER_se-appl'!A23,FIND("(",'SER_se-appl'!A23),100)</f>
        <v>Stock of appliances (thousand units)</v>
      </c>
      <c r="B8" s="34">
        <f>'SER_se-appl'!B23</f>
        <v>1716.8734983365403</v>
      </c>
      <c r="C8" s="34">
        <f>'SER_se-appl'!C23</f>
        <v>1745.0622597270037</v>
      </c>
      <c r="D8" s="34">
        <f>'SER_se-appl'!D23</f>
        <v>1787.3927756954126</v>
      </c>
      <c r="E8" s="34">
        <f>'SER_se-appl'!E23</f>
        <v>1831.7155788716984</v>
      </c>
      <c r="F8" s="34">
        <f>'SER_se-appl'!F23</f>
        <v>1861.9181232214805</v>
      </c>
      <c r="G8" s="34">
        <f>'SER_se-appl'!G23</f>
        <v>1885.4843731497913</v>
      </c>
      <c r="H8" s="34">
        <f>'SER_se-appl'!H23</f>
        <v>1902.3094763199097</v>
      </c>
      <c r="I8" s="34">
        <f>'SER_se-appl'!I23</f>
        <v>1918.6172896212595</v>
      </c>
      <c r="J8" s="34">
        <f>'SER_se-appl'!J23</f>
        <v>1945.3488050022879</v>
      </c>
      <c r="K8" s="34">
        <f>'SER_se-appl'!K23</f>
        <v>1975.3740074499258</v>
      </c>
      <c r="L8" s="34">
        <f>'SER_se-appl'!L23</f>
        <v>2010.2838978165328</v>
      </c>
      <c r="M8" s="34">
        <f>'SER_se-appl'!M23</f>
        <v>1998.2481730254901</v>
      </c>
      <c r="N8" s="34">
        <f>'SER_se-appl'!N23</f>
        <v>2040.029693560821</v>
      </c>
      <c r="O8" s="34">
        <f>'SER_se-appl'!O23</f>
        <v>2092.6525179634828</v>
      </c>
      <c r="P8" s="34">
        <f>'SER_se-appl'!P23</f>
        <v>2152.931988568525</v>
      </c>
      <c r="Q8" s="34">
        <f>'SER_se-appl'!Q23</f>
        <v>2227.8153428716159</v>
      </c>
      <c r="R8" s="34">
        <f>'SER_se-appl'!R23</f>
        <v>2303.1503259302626</v>
      </c>
      <c r="S8" s="34">
        <f>'SER_se-appl'!S23</f>
        <v>2368.5572738936007</v>
      </c>
      <c r="T8" s="34">
        <f>'SER_se-appl'!T23</f>
        <v>2429.4011096641193</v>
      </c>
      <c r="U8" s="34">
        <f>'SER_se-appl'!U23</f>
        <v>2485.4399393955532</v>
      </c>
      <c r="V8" s="34">
        <f>'SER_se-appl'!V23</f>
        <v>2536.235193789445</v>
      </c>
      <c r="W8" s="34">
        <f>'SER_se-appl'!W23</f>
        <v>2581.0655826303296</v>
      </c>
      <c r="DA8" s="88" t="s">
        <v>924</v>
      </c>
    </row>
    <row r="9" spans="1:105" ht="12.95" customHeight="1" x14ac:dyDescent="0.25">
      <c r="A9" s="203" t="str">
        <f>"Number of new appliances "&amp;MID('SER_se-appl'!A31,FIND("(",'SER_se-appl'!A31),100)</f>
        <v>Number of new appliances (thousand units)</v>
      </c>
      <c r="B9" s="36"/>
      <c r="C9" s="36">
        <f>'SER_se-appl'!C31</f>
        <v>184.22355131457562</v>
      </c>
      <c r="D9" s="36">
        <f>'SER_se-appl'!D31</f>
        <v>201.6520516041503</v>
      </c>
      <c r="E9" s="36">
        <f>'SER_se-appl'!E31</f>
        <v>207.00031714401075</v>
      </c>
      <c r="F9" s="36">
        <f>'SER_se-appl'!F31</f>
        <v>196.3067275985818</v>
      </c>
      <c r="G9" s="36">
        <f>'SER_se-appl'!G31</f>
        <v>193.16928245451959</v>
      </c>
      <c r="H9" s="36">
        <f>'SER_se-appl'!H31</f>
        <v>190.00068538288065</v>
      </c>
      <c r="I9" s="36">
        <f>'SER_se-appl'!I31</f>
        <v>193.13119804887697</v>
      </c>
      <c r="J9" s="36">
        <f>'SER_se-appl'!J31</f>
        <v>207.27954065146287</v>
      </c>
      <c r="K9" s="36">
        <f>'SER_se-appl'!K31</f>
        <v>214.37632475873443</v>
      </c>
      <c r="L9" s="36">
        <f>'SER_se-appl'!L31</f>
        <v>223.14421885873981</v>
      </c>
      <c r="M9" s="36">
        <f>'SER_se-appl'!M31</f>
        <v>172.18782652353298</v>
      </c>
      <c r="N9" s="36">
        <f>'SER_se-appl'!N31</f>
        <v>243.43357213948116</v>
      </c>
      <c r="O9" s="36">
        <f>'SER_se-appl'!O31</f>
        <v>259.62314154667251</v>
      </c>
      <c r="P9" s="36">
        <f>'SER_se-appl'!P31</f>
        <v>256.58619820362401</v>
      </c>
      <c r="Q9" s="36">
        <f>'SER_se-appl'!Q31</f>
        <v>268.05263675761057</v>
      </c>
      <c r="R9" s="36">
        <f>'SER_se-appl'!R31</f>
        <v>265.33566844152733</v>
      </c>
      <c r="S9" s="36">
        <f>'SER_se-appl'!S31</f>
        <v>258.53814601221529</v>
      </c>
      <c r="T9" s="36">
        <f>'SER_se-appl'!T31</f>
        <v>268.12337642198145</v>
      </c>
      <c r="U9" s="36">
        <f>'SER_se-appl'!U31</f>
        <v>270.41515449016833</v>
      </c>
      <c r="V9" s="36">
        <f>'SER_se-appl'!V31</f>
        <v>273.93947325263161</v>
      </c>
      <c r="W9" s="36">
        <f>'SER_se-appl'!W31</f>
        <v>217.01821536441776</v>
      </c>
      <c r="DA9" s="89" t="s">
        <v>930</v>
      </c>
    </row>
    <row r="10" spans="1:105" ht="12" customHeight="1" x14ac:dyDescent="0.25">
      <c r="A10" s="204" t="str">
        <f>"Number of replaced appliances "&amp;MID('SER_se-appl'!A39,FIND("(",'SER_se-appl'!A39),100)</f>
        <v>Number of replaced appliances (thousand units)</v>
      </c>
      <c r="B10" s="38"/>
      <c r="C10" s="38">
        <f>'SER_se-appl'!C39</f>
        <v>156.03478992411215</v>
      </c>
      <c r="D10" s="38">
        <f>'SER_se-appl'!D39</f>
        <v>159.32153563574138</v>
      </c>
      <c r="E10" s="38">
        <f>'SER_se-appl'!E39</f>
        <v>162.67751396772496</v>
      </c>
      <c r="F10" s="38">
        <f>'SER_se-appl'!F39</f>
        <v>166.1041832487997</v>
      </c>
      <c r="G10" s="38">
        <f>'SER_se-appl'!G39</f>
        <v>169.60303252620906</v>
      </c>
      <c r="H10" s="38">
        <f>'SER_se-appl'!H39</f>
        <v>173.17558221276249</v>
      </c>
      <c r="I10" s="38">
        <f>'SER_se-appl'!I39</f>
        <v>176.82338474752737</v>
      </c>
      <c r="J10" s="38">
        <f>'SER_se-appl'!J39</f>
        <v>180.54802527043466</v>
      </c>
      <c r="K10" s="38">
        <f>'SER_se-appl'!K39</f>
        <v>184.35112231109656</v>
      </c>
      <c r="L10" s="38">
        <f>'SER_se-appl'!L39</f>
        <v>188.23432849213259</v>
      </c>
      <c r="M10" s="38">
        <f>'SER_se-appl'!M39</f>
        <v>184.22355131457539</v>
      </c>
      <c r="N10" s="38">
        <f>'SER_se-appl'!N39</f>
        <v>201.6520516041503</v>
      </c>
      <c r="O10" s="38">
        <f>'SER_se-appl'!O39</f>
        <v>207.00031714401075</v>
      </c>
      <c r="P10" s="38">
        <f>'SER_se-appl'!P39</f>
        <v>196.3067275985818</v>
      </c>
      <c r="Q10" s="38">
        <f>'SER_se-appl'!Q39</f>
        <v>193.16928245451982</v>
      </c>
      <c r="R10" s="38">
        <f>'SER_se-appl'!R39</f>
        <v>190.00068538288087</v>
      </c>
      <c r="S10" s="38">
        <f>'SER_se-appl'!S39</f>
        <v>193.1311980488772</v>
      </c>
      <c r="T10" s="38">
        <f>'SER_se-appl'!T39</f>
        <v>207.27954065146287</v>
      </c>
      <c r="U10" s="38">
        <f>'SER_se-appl'!U39</f>
        <v>214.37632475873443</v>
      </c>
      <c r="V10" s="38">
        <f>'SER_se-appl'!V39</f>
        <v>223.14421885873981</v>
      </c>
      <c r="W10" s="38">
        <f>'SER_se-appl'!W39</f>
        <v>172.1878265235332</v>
      </c>
      <c r="DA10" s="90" t="s">
        <v>936</v>
      </c>
    </row>
    <row r="11" spans="1:105" ht="12.95" customHeight="1" x14ac:dyDescent="0.25">
      <c r="A11" s="5"/>
      <c r="B11" s="178"/>
      <c r="C11" s="178"/>
      <c r="D11" s="178"/>
      <c r="E11" s="178"/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DA11" s="208"/>
    </row>
    <row r="12" spans="1:105" ht="12" customHeight="1" x14ac:dyDescent="0.25">
      <c r="A12" s="198" t="s">
        <v>104</v>
      </c>
      <c r="B12" s="205">
        <f>'SER_se-appl'!B47</f>
        <v>8760</v>
      </c>
      <c r="C12" s="205">
        <f>'SER_se-appl'!C47</f>
        <v>8759.9999999999982</v>
      </c>
      <c r="D12" s="205">
        <f>'SER_se-appl'!D47</f>
        <v>8759.9999999999982</v>
      </c>
      <c r="E12" s="205">
        <f>'SER_se-appl'!E47</f>
        <v>8760.0000000000018</v>
      </c>
      <c r="F12" s="205">
        <f>'SER_se-appl'!F47</f>
        <v>8760</v>
      </c>
      <c r="G12" s="205">
        <f>'SER_se-appl'!G47</f>
        <v>8760</v>
      </c>
      <c r="H12" s="205">
        <f>'SER_se-appl'!H47</f>
        <v>8760.0000000000036</v>
      </c>
      <c r="I12" s="205">
        <f>'SER_se-appl'!I47</f>
        <v>8760.0000000000018</v>
      </c>
      <c r="J12" s="205">
        <f>'SER_se-appl'!J47</f>
        <v>8760</v>
      </c>
      <c r="K12" s="205">
        <f>'SER_se-appl'!K47</f>
        <v>8760.0000000000018</v>
      </c>
      <c r="L12" s="205">
        <f>'SER_se-appl'!L47</f>
        <v>8759.9999999999964</v>
      </c>
      <c r="M12" s="205">
        <f>'SER_se-appl'!M47</f>
        <v>8759.9999999999982</v>
      </c>
      <c r="N12" s="205">
        <f>'SER_se-appl'!N47</f>
        <v>8760</v>
      </c>
      <c r="O12" s="205">
        <f>'SER_se-appl'!O47</f>
        <v>8759.9999999999982</v>
      </c>
      <c r="P12" s="205">
        <f>'SER_se-appl'!P47</f>
        <v>8760</v>
      </c>
      <c r="Q12" s="205">
        <f>'SER_se-appl'!Q47</f>
        <v>8759.9999999999982</v>
      </c>
      <c r="R12" s="205">
        <f>'SER_se-appl'!R47</f>
        <v>8759.9999999999964</v>
      </c>
      <c r="S12" s="205">
        <f>'SER_se-appl'!S47</f>
        <v>8759.9999999999982</v>
      </c>
      <c r="T12" s="205">
        <f>'SER_se-appl'!T47</f>
        <v>8760</v>
      </c>
      <c r="U12" s="205">
        <f>'SER_se-appl'!U47</f>
        <v>8760</v>
      </c>
      <c r="V12" s="205">
        <f>'SER_se-appl'!V47</f>
        <v>8760</v>
      </c>
      <c r="W12" s="205">
        <f>'SER_se-appl'!W47</f>
        <v>8760</v>
      </c>
      <c r="DA12" s="209" t="s">
        <v>942</v>
      </c>
    </row>
    <row r="13" spans="1:105" ht="12.95" customHeight="1" x14ac:dyDescent="0.25">
      <c r="A13" s="4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DA13" s="210"/>
    </row>
    <row r="14" spans="1:105" ht="12.95" customHeight="1" x14ac:dyDescent="0.25">
      <c r="A14" s="200" t="str">
        <f>"W per appliance in average operating mode "&amp;MID('SER_se-appl'!A55,FIND("(",'SER_se-appl'!A55),100)</f>
        <v>W per appliance in average operating mode (W per appliance)</v>
      </c>
      <c r="B14" s="59">
        <f>'SER_se-appl'!B55</f>
        <v>613.9332489993028</v>
      </c>
      <c r="C14" s="59">
        <f>'SER_se-appl'!C55</f>
        <v>608.53432693504647</v>
      </c>
      <c r="D14" s="59">
        <f>'SER_se-appl'!D55</f>
        <v>601.87325465981814</v>
      </c>
      <c r="E14" s="59">
        <f>'SER_se-appl'!E55</f>
        <v>594.69644179084855</v>
      </c>
      <c r="F14" s="59">
        <f>'SER_se-appl'!F55</f>
        <v>587.56402771849571</v>
      </c>
      <c r="G14" s="59">
        <f>'SER_se-appl'!G55</f>
        <v>580.17153382449237</v>
      </c>
      <c r="H14" s="59">
        <f>'SER_se-appl'!H55</f>
        <v>572.50001965093759</v>
      </c>
      <c r="I14" s="59">
        <f>'SER_se-appl'!I55</f>
        <v>564.10256273094797</v>
      </c>
      <c r="J14" s="59">
        <f>'SER_se-appl'!J55</f>
        <v>554.71644391885332</v>
      </c>
      <c r="K14" s="59">
        <f>'SER_se-appl'!K55</f>
        <v>544.20395203788348</v>
      </c>
      <c r="L14" s="59">
        <f>'SER_se-appl'!L55</f>
        <v>532.51756095114422</v>
      </c>
      <c r="M14" s="59">
        <f>'SER_se-appl'!M55</f>
        <v>525.38880383797982</v>
      </c>
      <c r="N14" s="59">
        <f>'SER_se-appl'!N55</f>
        <v>516.24410958930878</v>
      </c>
      <c r="O14" s="59">
        <f>'SER_se-appl'!O55</f>
        <v>506.28179645401036</v>
      </c>
      <c r="P14" s="59">
        <f>'SER_se-appl'!P55</f>
        <v>495.95770767544479</v>
      </c>
      <c r="Q14" s="59">
        <f>'SER_se-appl'!Q55</f>
        <v>485.96719643770842</v>
      </c>
      <c r="R14" s="59">
        <f>'SER_se-appl'!R55</f>
        <v>476.34455980678638</v>
      </c>
      <c r="S14" s="59">
        <f>'SER_se-appl'!S55</f>
        <v>466.9990702567016</v>
      </c>
      <c r="T14" s="59">
        <f>'SER_se-appl'!T55</f>
        <v>457.40057627388285</v>
      </c>
      <c r="U14" s="59">
        <f>'SER_se-appl'!U55</f>
        <v>448.13970189525139</v>
      </c>
      <c r="V14" s="59">
        <f>'SER_se-appl'!V55</f>
        <v>439.17600284927755</v>
      </c>
      <c r="W14" s="59">
        <f>'SER_se-appl'!W55</f>
        <v>432.67663975086947</v>
      </c>
      <c r="DA14" s="104" t="s">
        <v>948</v>
      </c>
    </row>
    <row r="15" spans="1:105" ht="12" customHeight="1" x14ac:dyDescent="0.25">
      <c r="A15" s="204" t="str">
        <f>"W per new appliance in average operating mode "&amp;MID('SER_se-appl'!A55,FIND("(",'SER_se-appl'!A55),100)</f>
        <v>W per new appliance in average operating mode (W per appliance)</v>
      </c>
      <c r="B15" s="63"/>
      <c r="C15" s="63">
        <f>'SER_se-appl'!C63</f>
        <v>562.79182288786353</v>
      </c>
      <c r="D15" s="63">
        <f>'SER_se-appl'!D63</f>
        <v>553.75785517984582</v>
      </c>
      <c r="E15" s="63">
        <f>'SER_se-appl'!E63</f>
        <v>547.844400040501</v>
      </c>
      <c r="F15" s="63">
        <f>'SER_se-appl'!F63</f>
        <v>543.3245046324829</v>
      </c>
      <c r="G15" s="63">
        <f>'SER_se-appl'!G63</f>
        <v>538.55969483033266</v>
      </c>
      <c r="H15" s="63">
        <f>'SER_se-appl'!H63</f>
        <v>534.13543974119943</v>
      </c>
      <c r="I15" s="63">
        <f>'SER_se-appl'!I63</f>
        <v>527.01207016428941</v>
      </c>
      <c r="J15" s="63">
        <f>'SER_se-appl'!J63</f>
        <v>519.41680656811297</v>
      </c>
      <c r="K15" s="63">
        <f>'SER_se-appl'!K63</f>
        <v>508.77191739512051</v>
      </c>
      <c r="L15" s="63">
        <f>'SER_se-appl'!L63</f>
        <v>497.74289430346698</v>
      </c>
      <c r="M15" s="63">
        <f>'SER_se-appl'!M63</f>
        <v>482.17838189931672</v>
      </c>
      <c r="N15" s="63">
        <f>'SER_se-appl'!N63</f>
        <v>472.25410147547302</v>
      </c>
      <c r="O15" s="63">
        <f>'SER_se-appl'!O63</f>
        <v>461.13966305632766</v>
      </c>
      <c r="P15" s="63">
        <f>'SER_se-appl'!P63</f>
        <v>447.99601076096423</v>
      </c>
      <c r="Q15" s="63">
        <f>'SER_se-appl'!Q63</f>
        <v>443.62612422827834</v>
      </c>
      <c r="R15" s="63">
        <f>'SER_se-appl'!R63</f>
        <v>436.93353455620672</v>
      </c>
      <c r="S15" s="63">
        <f>'SER_se-appl'!S63</f>
        <v>428.57655935911509</v>
      </c>
      <c r="T15" s="63">
        <f>'SER_se-appl'!T63</f>
        <v>420.55228969421233</v>
      </c>
      <c r="U15" s="63">
        <f>'SER_se-appl'!U63</f>
        <v>413.00754745302999</v>
      </c>
      <c r="V15" s="63">
        <f>'SER_se-appl'!V63</f>
        <v>405.55590327143329</v>
      </c>
      <c r="W15" s="63">
        <f>'SER_se-appl'!W63</f>
        <v>395.99623472421098</v>
      </c>
      <c r="DA15" s="105" t="s">
        <v>954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8" tint="0.59999389629810485"/>
    <pageSetUpPr fitToPage="1"/>
  </sheetPr>
  <dimension ref="A1:DA15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2" customHeight="1" x14ac:dyDescent="0.25"/>
  <cols>
    <col min="1" max="1" width="61.7109375" style="1" customWidth="1"/>
    <col min="2" max="23" width="10.7109375" style="1" customWidth="1"/>
    <col min="24" max="103" width="9.140625" style="1" hidden="1" customWidth="1"/>
    <col min="104" max="104" width="2.7109375" style="1" customWidth="1"/>
    <col min="105" max="105" width="10.7109375" style="118" customWidth="1"/>
    <col min="106" max="16384" width="9.140625" style="1"/>
  </cols>
  <sheetData>
    <row r="1" spans="1:105" ht="12.95" customHeight="1" x14ac:dyDescent="0.25">
      <c r="A1" s="28" t="s">
        <v>969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156</v>
      </c>
    </row>
    <row r="2" spans="1:105" s="2" customFormat="1" ht="12" customHeight="1" x14ac:dyDescent="0.25">
      <c r="DA2" s="7"/>
    </row>
    <row r="3" spans="1:105" ht="12.95" customHeight="1" x14ac:dyDescent="0.25">
      <c r="A3" s="198" t="s">
        <v>81</v>
      </c>
      <c r="B3" s="199">
        <f>'SER_se-appl'!B8</f>
        <v>411.30325973125349</v>
      </c>
      <c r="C3" s="199">
        <f>'SER_se-appl'!C8</f>
        <v>447.38216861684958</v>
      </c>
      <c r="D3" s="199">
        <f>'SER_se-appl'!D8</f>
        <v>486.18981593005054</v>
      </c>
      <c r="E3" s="199">
        <f>'SER_se-appl'!E8</f>
        <v>530.52395197635349</v>
      </c>
      <c r="F3" s="199">
        <f>'SER_se-appl'!F8</f>
        <v>580.538666496107</v>
      </c>
      <c r="G3" s="199">
        <f>'SER_se-appl'!G8</f>
        <v>632.01427452153132</v>
      </c>
      <c r="H3" s="199">
        <f>'SER_se-appl'!H8</f>
        <v>696.69817411590964</v>
      </c>
      <c r="I3" s="199">
        <f>'SER_se-appl'!I8</f>
        <v>754.680950018261</v>
      </c>
      <c r="J3" s="199">
        <f>'SER_se-appl'!J8</f>
        <v>799.144883831946</v>
      </c>
      <c r="K3" s="199">
        <f>'SER_se-appl'!K8</f>
        <v>824.89198230816839</v>
      </c>
      <c r="L3" s="199">
        <f>'SER_se-appl'!L8</f>
        <v>858.56543560803073</v>
      </c>
      <c r="M3" s="199">
        <f>'SER_se-appl'!M8</f>
        <v>877.99657197213719</v>
      </c>
      <c r="N3" s="199">
        <f>'SER_se-appl'!N8</f>
        <v>901.06558014552434</v>
      </c>
      <c r="O3" s="199">
        <f>'SER_se-appl'!O8</f>
        <v>922.11180721547703</v>
      </c>
      <c r="P3" s="199">
        <f>'SER_se-appl'!P8</f>
        <v>943.35767119539548</v>
      </c>
      <c r="Q3" s="199">
        <f>'SER_se-appl'!Q8</f>
        <v>963.75168743589438</v>
      </c>
      <c r="R3" s="199">
        <f>'SER_se-appl'!R8</f>
        <v>985.39697132755316</v>
      </c>
      <c r="S3" s="199">
        <f>'SER_se-appl'!S8</f>
        <v>1022.9499241169709</v>
      </c>
      <c r="T3" s="199">
        <f>'SER_se-appl'!T8</f>
        <v>1044.2334380694583</v>
      </c>
      <c r="U3" s="199">
        <f>'SER_se-appl'!U8</f>
        <v>1055.8562753309736</v>
      </c>
      <c r="V3" s="199">
        <f>'SER_se-appl'!V8</f>
        <v>1044.0586212043311</v>
      </c>
      <c r="W3" s="199">
        <f>'SER_se-appl'!W8</f>
        <v>1084.1470760795144</v>
      </c>
      <c r="DA3" s="206" t="s">
        <v>912</v>
      </c>
    </row>
    <row r="4" spans="1:105" ht="12" customHeight="1" x14ac:dyDescent="0.25">
      <c r="A4" s="5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DA4" s="106"/>
    </row>
    <row r="5" spans="1:105" ht="12.95" customHeight="1" x14ac:dyDescent="0.25">
      <c r="A5" s="200" t="s">
        <v>108</v>
      </c>
      <c r="B5" s="59">
        <f>'SER_se-appl'!B16</f>
        <v>7083.5338809354171</v>
      </c>
      <c r="C5" s="59">
        <f>'SER_se-appl'!C16</f>
        <v>7668.2605383768287</v>
      </c>
      <c r="D5" s="59">
        <f>'SER_se-appl'!D16</f>
        <v>8297.258473404665</v>
      </c>
      <c r="E5" s="59">
        <f>'SER_se-appl'!E16</f>
        <v>9017.6972878755078</v>
      </c>
      <c r="F5" s="59">
        <f>'SER_se-appl'!F16</f>
        <v>9831.336775712849</v>
      </c>
      <c r="G5" s="59">
        <f>'SER_se-appl'!G16</f>
        <v>10666.210451224248</v>
      </c>
      <c r="H5" s="59">
        <f>'SER_se-appl'!H16</f>
        <v>11719.96992564213</v>
      </c>
      <c r="I5" s="59">
        <f>'SER_se-appl'!I16</f>
        <v>12656.941285321558</v>
      </c>
      <c r="J5" s="59">
        <f>'SER_se-appl'!J16</f>
        <v>13364.407892970603</v>
      </c>
      <c r="K5" s="59">
        <f>'SER_se-appl'!K16</f>
        <v>13757.744077152936</v>
      </c>
      <c r="L5" s="59">
        <f>'SER_se-appl'!L16</f>
        <v>14282.680616389527</v>
      </c>
      <c r="M5" s="59">
        <f>'SER_se-appl'!M16</f>
        <v>14582.192750735205</v>
      </c>
      <c r="N5" s="59">
        <f>'SER_se-appl'!N16</f>
        <v>14942.14575400612</v>
      </c>
      <c r="O5" s="59">
        <f>'SER_se-appl'!O16</f>
        <v>15268.509579621437</v>
      </c>
      <c r="P5" s="59">
        <f>'SER_se-appl'!P16</f>
        <v>15598.158704092781</v>
      </c>
      <c r="Q5" s="59">
        <f>'SER_se-appl'!Q16</f>
        <v>15913.69909594158</v>
      </c>
      <c r="R5" s="59">
        <f>'SER_se-appl'!R16</f>
        <v>16406.496044383504</v>
      </c>
      <c r="S5" s="59">
        <f>'SER_se-appl'!S16</f>
        <v>16828.794711981034</v>
      </c>
      <c r="T5" s="59">
        <f>'SER_se-appl'!T16</f>
        <v>17190.645131212896</v>
      </c>
      <c r="U5" s="59">
        <f>'SER_se-appl'!U16</f>
        <v>17480.651095795616</v>
      </c>
      <c r="V5" s="59">
        <f>'SER_se-appl'!V16</f>
        <v>17707.674716170743</v>
      </c>
      <c r="W5" s="59">
        <f>'SER_se-appl'!W16</f>
        <v>17830.434659214345</v>
      </c>
      <c r="DA5" s="104" t="s">
        <v>919</v>
      </c>
    </row>
    <row r="6" spans="1:105" ht="12" customHeight="1" x14ac:dyDescent="0.25">
      <c r="A6" s="201" t="str">
        <f>"Penetration factor "&amp;MID('SER_se-appl'!A72,FIND("(",'SER_se-appl'!A72),100)</f>
        <v>Penetration factor (sqm per building cell)</v>
      </c>
      <c r="B6" s="202">
        <f>'SER_se-appl'!B72</f>
        <v>51.031266974337655</v>
      </c>
      <c r="C6" s="202">
        <f>'SER_se-appl'!C72</f>
        <v>54.428231101017197</v>
      </c>
      <c r="D6" s="202">
        <f>'SER_se-appl'!D72</f>
        <v>58.536371160654603</v>
      </c>
      <c r="E6" s="202">
        <f>'SER_se-appl'!E72</f>
        <v>63.483648338609783</v>
      </c>
      <c r="F6" s="202">
        <f>'SER_se-appl'!F72</f>
        <v>68.532158370619968</v>
      </c>
      <c r="G6" s="202">
        <f>'SER_se-appl'!G72</f>
        <v>73.915390941823517</v>
      </c>
      <c r="H6" s="202">
        <f>'SER_se-appl'!H72</f>
        <v>79.611486628759081</v>
      </c>
      <c r="I6" s="202">
        <f>'SER_se-appl'!I72</f>
        <v>84.420730449046204</v>
      </c>
      <c r="J6" s="202">
        <f>'SER_se-appl'!J72</f>
        <v>88.516347073108022</v>
      </c>
      <c r="K6" s="202">
        <f>'SER_se-appl'!K72</f>
        <v>91.977713842654367</v>
      </c>
      <c r="L6" s="202">
        <f>'SER_se-appl'!L72</f>
        <v>95.203436684316046</v>
      </c>
      <c r="M6" s="202">
        <f>'SER_se-appl'!M72</f>
        <v>97.941130578153633</v>
      </c>
      <c r="N6" s="202">
        <f>'SER_se-appl'!N72</f>
        <v>100.58074633079849</v>
      </c>
      <c r="O6" s="202">
        <f>'SER_se-appl'!O72</f>
        <v>103.36860245367546</v>
      </c>
      <c r="P6" s="202">
        <f>'SER_se-appl'!P72</f>
        <v>106.2259404428108</v>
      </c>
      <c r="Q6" s="202">
        <f>'SER_se-appl'!Q72</f>
        <v>109.02200715099242</v>
      </c>
      <c r="R6" s="202">
        <f>'SER_se-appl'!R72</f>
        <v>112.66848644533265</v>
      </c>
      <c r="S6" s="202">
        <f>'SER_se-appl'!S72</f>
        <v>116.33073788555501</v>
      </c>
      <c r="T6" s="202">
        <f>'SER_se-appl'!T72</f>
        <v>119.9253469066996</v>
      </c>
      <c r="U6" s="202">
        <f>'SER_se-appl'!U72</f>
        <v>123.40172142056831</v>
      </c>
      <c r="V6" s="202">
        <f>'SER_se-appl'!V72</f>
        <v>126.66569142133942</v>
      </c>
      <c r="W6" s="202">
        <f>'SER_se-appl'!W72</f>
        <v>129.64631902452274</v>
      </c>
      <c r="DA6" s="207" t="s">
        <v>961</v>
      </c>
    </row>
    <row r="7" spans="1:105" ht="12.95" customHeight="1" x14ac:dyDescent="0.2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DA7" s="106"/>
    </row>
    <row r="8" spans="1:105" ht="12.95" customHeight="1" x14ac:dyDescent="0.25">
      <c r="A8" s="200" t="str">
        <f>"Stock of appliances "&amp;MID('SER_se-appl'!A24,FIND("(",'SER_se-appl'!A24),100)</f>
        <v>Stock of appliances (serviced million m2)</v>
      </c>
      <c r="B8" s="34">
        <f>'SER_se-appl'!B24</f>
        <v>166.71249278115292</v>
      </c>
      <c r="C8" s="34">
        <f>'SER_se-appl'!C24</f>
        <v>180.58717566617</v>
      </c>
      <c r="D8" s="34">
        <f>'SER_se-appl'!D24</f>
        <v>195.65723843600983</v>
      </c>
      <c r="E8" s="34">
        <f>'SER_se-appl'!E24</f>
        <v>213.09582842721034</v>
      </c>
      <c r="F8" s="34">
        <f>'SER_se-appl'!F24</f>
        <v>232.98824232058232</v>
      </c>
      <c r="G8" s="34">
        <f>'SER_se-appl'!G24</f>
        <v>253.67737850563961</v>
      </c>
      <c r="H8" s="34">
        <f>'SER_se-appl'!H24</f>
        <v>280.05005498502533</v>
      </c>
      <c r="I8" s="34">
        <f>'SER_se-appl'!I24</f>
        <v>303.92255499120728</v>
      </c>
      <c r="J8" s="34">
        <f>'SER_se-appl'!J24</f>
        <v>322.41049876950746</v>
      </c>
      <c r="K8" s="34">
        <f>'SER_se-appl'!K24</f>
        <v>333.34279369971534</v>
      </c>
      <c r="L8" s="34">
        <f>'SER_se-appl'!L24</f>
        <v>348.12162379028263</v>
      </c>
      <c r="M8" s="34">
        <f>'SER_se-appl'!M24</f>
        <v>357.65167386752171</v>
      </c>
      <c r="N8" s="34">
        <f>'SER_se-appl'!N24</f>
        <v>369.60047592212788</v>
      </c>
      <c r="O8" s="34">
        <f>'SER_se-appl'!O24</f>
        <v>381.58424786389639</v>
      </c>
      <c r="P8" s="34">
        <f>'SER_se-appl'!P24</f>
        <v>394.77655752564846</v>
      </c>
      <c r="Q8" s="34">
        <f>'SER_se-appl'!Q24</f>
        <v>408.89976998872146</v>
      </c>
      <c r="R8" s="34">
        <f>'SER_se-appl'!R24</f>
        <v>427.91850615679095</v>
      </c>
      <c r="S8" s="34">
        <f>'SER_se-appl'!S24</f>
        <v>445.68278116902536</v>
      </c>
      <c r="T8" s="34">
        <f>'SER_se-appl'!T24</f>
        <v>462.74276497711691</v>
      </c>
      <c r="U8" s="34">
        <f>'SER_se-appl'!U24</f>
        <v>478.78375756028009</v>
      </c>
      <c r="V8" s="34">
        <f>'SER_se-appl'!V24</f>
        <v>493.5739770088606</v>
      </c>
      <c r="W8" s="34">
        <f>'SER_se-appl'!W24</f>
        <v>506.8806636225857</v>
      </c>
      <c r="DA8" s="88" t="s">
        <v>925</v>
      </c>
    </row>
    <row r="9" spans="1:105" ht="12.95" customHeight="1" x14ac:dyDescent="0.25">
      <c r="A9" s="203" t="str">
        <f>"Number of new appliances "&amp;MID('SER_se-appl'!A32,FIND("(",'SER_se-appl'!A32),100)</f>
        <v>Number of new appliances (serviced million m2)</v>
      </c>
      <c r="B9" s="36"/>
      <c r="C9" s="36">
        <f>'SER_se-appl'!C32</f>
        <v>18.623063882741292</v>
      </c>
      <c r="D9" s="36">
        <f>'SER_se-appl'!D32</f>
        <v>20.352786090306466</v>
      </c>
      <c r="E9" s="36">
        <f>'SER_se-appl'!E32</f>
        <v>23.315785964728576</v>
      </c>
      <c r="F9" s="36">
        <f>'SER_se-appl'!F32</f>
        <v>26.430979405109497</v>
      </c>
      <c r="G9" s="36">
        <f>'SER_se-appl'!G32</f>
        <v>27.963496125384211</v>
      </c>
      <c r="H9" s="36">
        <f>'SER_se-appl'!H32</f>
        <v>34.465630881454786</v>
      </c>
      <c r="I9" s="36">
        <f>'SER_se-appl'!I32</f>
        <v>32.876166513097417</v>
      </c>
      <c r="J9" s="36">
        <f>'SER_se-appl'!J32</f>
        <v>28.504806167519291</v>
      </c>
      <c r="K9" s="36">
        <f>'SER_se-appl'!K32</f>
        <v>22.076369629941269</v>
      </c>
      <c r="L9" s="36">
        <f>'SER_se-appl'!L32</f>
        <v>27.176963965991149</v>
      </c>
      <c r="M9" s="36">
        <f>'SER_se-appl'!M32</f>
        <v>23.323364258506274</v>
      </c>
      <c r="N9" s="36">
        <f>'SER_se-appl'!N32</f>
        <v>27.294298240953935</v>
      </c>
      <c r="O9" s="36">
        <f>'SER_se-appl'!O32</f>
        <v>29.056119465398979</v>
      </c>
      <c r="P9" s="36">
        <f>'SER_se-appl'!P32</f>
        <v>32.18583365264891</v>
      </c>
      <c r="Q9" s="36">
        <f>'SER_se-appl'!Q32</f>
        <v>35.254105744939466</v>
      </c>
      <c r="R9" s="36">
        <f>'SER_se-appl'!R32</f>
        <v>37.641800050810787</v>
      </c>
      <c r="S9" s="36">
        <f>'SER_se-appl'!S32</f>
        <v>38.117061102540902</v>
      </c>
      <c r="T9" s="36">
        <f>'SER_se-appl'!T32</f>
        <v>40.375769772820092</v>
      </c>
      <c r="U9" s="36">
        <f>'SER_se-appl'!U32</f>
        <v>42.471971988272685</v>
      </c>
      <c r="V9" s="36">
        <f>'SER_se-appl'!V32</f>
        <v>42.753715573964712</v>
      </c>
      <c r="W9" s="36">
        <f>'SER_se-appl'!W32</f>
        <v>47.772317495179891</v>
      </c>
      <c r="DA9" s="89" t="s">
        <v>931</v>
      </c>
    </row>
    <row r="10" spans="1:105" ht="12" customHeight="1" x14ac:dyDescent="0.25">
      <c r="A10" s="204" t="str">
        <f>"Number of replaced appliances "&amp;MID('SER_se-appl'!A40,FIND("(",'SER_se-appl'!A40),100)</f>
        <v>Number of replaced appliances (serviced million m2)</v>
      </c>
      <c r="B10" s="38"/>
      <c r="C10" s="38">
        <f>'SER_se-appl'!C40</f>
        <v>4.7483809977242117</v>
      </c>
      <c r="D10" s="38">
        <f>'SER_se-appl'!D40</f>
        <v>5.28272332046663</v>
      </c>
      <c r="E10" s="38">
        <f>'SER_se-appl'!E40</f>
        <v>5.8771959735280745</v>
      </c>
      <c r="F10" s="38">
        <f>'SER_se-appl'!F40</f>
        <v>6.5385655117375165</v>
      </c>
      <c r="G10" s="38">
        <f>'SER_se-appl'!G40</f>
        <v>7.2743599403268888</v>
      </c>
      <c r="H10" s="38">
        <f>'SER_se-appl'!H40</f>
        <v>8.09295440206904</v>
      </c>
      <c r="I10" s="38">
        <f>'SER_se-appl'!I40</f>
        <v>9.0036665069154651</v>
      </c>
      <c r="J10" s="38">
        <f>'SER_se-appl'!J40</f>
        <v>10.016862389219114</v>
      </c>
      <c r="K10" s="38">
        <f>'SER_se-appl'!K40</f>
        <v>11.14407469973338</v>
      </c>
      <c r="L10" s="38">
        <f>'SER_se-appl'!L40</f>
        <v>12.398133875423866</v>
      </c>
      <c r="M10" s="38">
        <f>'SER_se-appl'!M40</f>
        <v>13.793314181267192</v>
      </c>
      <c r="N10" s="38">
        <f>'SER_se-appl'!N40</f>
        <v>15.345496186347759</v>
      </c>
      <c r="O10" s="38">
        <f>'SER_se-appl'!O40</f>
        <v>17.072347523630469</v>
      </c>
      <c r="P10" s="38">
        <f>'SER_se-appl'!P40</f>
        <v>18.993523990896847</v>
      </c>
      <c r="Q10" s="38">
        <f>'SER_se-appl'!Q40</f>
        <v>21.130893281866463</v>
      </c>
      <c r="R10" s="38">
        <f>'SER_se-appl'!R40</f>
        <v>18.623063882741292</v>
      </c>
      <c r="S10" s="38">
        <f>'SER_se-appl'!S40</f>
        <v>20.352786090306495</v>
      </c>
      <c r="T10" s="38">
        <f>'SER_se-appl'!T40</f>
        <v>23.315785964728548</v>
      </c>
      <c r="U10" s="38">
        <f>'SER_se-appl'!U40</f>
        <v>26.430979405109497</v>
      </c>
      <c r="V10" s="38">
        <f>'SER_se-appl'!V40</f>
        <v>27.963496125384211</v>
      </c>
      <c r="W10" s="38">
        <f>'SER_se-appl'!W40</f>
        <v>34.465630881454842</v>
      </c>
      <c r="DA10" s="90" t="s">
        <v>937</v>
      </c>
    </row>
    <row r="11" spans="1:105" ht="12.95" customHeight="1" x14ac:dyDescent="0.25">
      <c r="A11" s="5"/>
      <c r="B11" s="178"/>
      <c r="C11" s="178"/>
      <c r="D11" s="178"/>
      <c r="E11" s="178"/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DA11" s="208"/>
    </row>
    <row r="12" spans="1:105" ht="12" customHeight="1" x14ac:dyDescent="0.25">
      <c r="A12" s="198" t="s">
        <v>104</v>
      </c>
      <c r="B12" s="205">
        <f>'SER_se-appl'!B48</f>
        <v>675.29244457327252</v>
      </c>
      <c r="C12" s="205">
        <f>'SER_se-appl'!C48</f>
        <v>678.5182369553803</v>
      </c>
      <c r="D12" s="205">
        <f>'SER_se-appl'!D48</f>
        <v>681.4766078929066</v>
      </c>
      <c r="E12" s="205">
        <f>'SER_se-appl'!E48</f>
        <v>684.20943446179808</v>
      </c>
      <c r="F12" s="205">
        <f>'SER_se-appl'!F48</f>
        <v>686.74940604505696</v>
      </c>
      <c r="G12" s="205">
        <f>'SER_se-appl'!G48</f>
        <v>689.12253759644818</v>
      </c>
      <c r="H12" s="205">
        <f>'SER_se-appl'!H48</f>
        <v>691.34987686618081</v>
      </c>
      <c r="I12" s="205">
        <f>'SER_se-appl'!I48</f>
        <v>693.4486975057016</v>
      </c>
      <c r="J12" s="205">
        <f>'SER_se-appl'!J48</f>
        <v>695.43335353106136</v>
      </c>
      <c r="K12" s="205">
        <f>'SER_se-appl'!K48</f>
        <v>697.31590444218386</v>
      </c>
      <c r="L12" s="205">
        <f>'SER_se-appl'!L48</f>
        <v>699.10658120180676</v>
      </c>
      <c r="M12" s="205">
        <f>'SER_se-appl'!M48</f>
        <v>700.24449042625179</v>
      </c>
      <c r="N12" s="205">
        <f>'SER_se-appl'!N48</f>
        <v>701.33117890934977</v>
      </c>
      <c r="O12" s="205">
        <f>'SER_se-appl'!O48</f>
        <v>702.37112941457713</v>
      </c>
      <c r="P12" s="205">
        <f>'SER_se-appl'!P48</f>
        <v>703.36825801905184</v>
      </c>
      <c r="Q12" s="205">
        <f>'SER_se-appl'!Q48</f>
        <v>704.326005996802</v>
      </c>
      <c r="R12" s="205">
        <f>'SER_se-appl'!R48</f>
        <v>698.51397553365109</v>
      </c>
      <c r="S12" s="205">
        <f>'SER_se-appl'!S48</f>
        <v>706.93759244745718</v>
      </c>
      <c r="T12" s="205">
        <f>'SER_se-appl'!T48</f>
        <v>706.4560283835574</v>
      </c>
      <c r="U12" s="205">
        <f>'SER_se-appl'!U48</f>
        <v>702.46859884141679</v>
      </c>
      <c r="V12" s="205">
        <f>'SER_se-appl'!V48</f>
        <v>685.71407365631489</v>
      </c>
      <c r="W12" s="205">
        <f>'SER_se-appl'!W48</f>
        <v>707.14094949384264</v>
      </c>
      <c r="DA12" s="209" t="s">
        <v>943</v>
      </c>
    </row>
    <row r="13" spans="1:105" ht="12.95" customHeight="1" x14ac:dyDescent="0.25">
      <c r="A13" s="4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DA13" s="210"/>
    </row>
    <row r="14" spans="1:105" ht="12.95" customHeight="1" x14ac:dyDescent="0.25">
      <c r="A14" s="200" t="str">
        <f>"W per appliance in average operating mode "&amp;MID('SER_se-appl'!A56,FIND("(",'SER_se-appl'!A56),100)</f>
        <v>W per appliance in average operating mode (W per serviced m2)</v>
      </c>
      <c r="B14" s="59">
        <f>'SER_se-appl'!B56</f>
        <v>42.489520507824956</v>
      </c>
      <c r="C14" s="59">
        <f>'SER_se-appl'!C56</f>
        <v>42.462929663135263</v>
      </c>
      <c r="D14" s="59">
        <f>'SER_se-appl'!D56</f>
        <v>42.407112252677038</v>
      </c>
      <c r="E14" s="59">
        <f>'SER_se-appl'!E56</f>
        <v>42.317568365519598</v>
      </c>
      <c r="F14" s="59">
        <f>'SER_se-appl'!F56</f>
        <v>42.196707772855468</v>
      </c>
      <c r="G14" s="59">
        <f>'SER_se-appl'!G56</f>
        <v>42.046360278778749</v>
      </c>
      <c r="H14" s="59">
        <f>'SER_se-appl'!H56</f>
        <v>41.84955409585195</v>
      </c>
      <c r="I14" s="59">
        <f>'SER_se-appl'!I56</f>
        <v>41.645284555099025</v>
      </c>
      <c r="J14" s="59">
        <f>'SER_se-appl'!J56</f>
        <v>41.451528234894333</v>
      </c>
      <c r="K14" s="59">
        <f>'SER_se-appl'!K56</f>
        <v>41.272060885006873</v>
      </c>
      <c r="L14" s="59">
        <f>'SER_se-appl'!L56</f>
        <v>41.027846707373108</v>
      </c>
      <c r="M14" s="59">
        <f>'SER_se-appl'!M56</f>
        <v>40.772052296158456</v>
      </c>
      <c r="N14" s="59">
        <f>'SER_se-appl'!N56</f>
        <v>40.427831475937602</v>
      </c>
      <c r="O14" s="59">
        <f>'SER_se-appl'!O56</f>
        <v>40.013469279967275</v>
      </c>
      <c r="P14" s="59">
        <f>'SER_se-appl'!P56</f>
        <v>39.511360051006513</v>
      </c>
      <c r="Q14" s="59">
        <f>'SER_se-appl'!Q56</f>
        <v>38.918337118117044</v>
      </c>
      <c r="R14" s="59">
        <f>'SER_se-appl'!R56</f>
        <v>38.340234900642749</v>
      </c>
      <c r="S14" s="59">
        <f>'SER_se-appl'!S56</f>
        <v>37.759580183553709</v>
      </c>
      <c r="T14" s="59">
        <f>'SER_se-appl'!T56</f>
        <v>37.149462795086578</v>
      </c>
      <c r="U14" s="59">
        <f>'SER_se-appl'!U56</f>
        <v>36.51053491219313</v>
      </c>
      <c r="V14" s="59">
        <f>'SER_se-appl'!V56</f>
        <v>35.876435024962539</v>
      </c>
      <c r="W14" s="59">
        <f>'SER_se-appl'!W56</f>
        <v>35.17678999980668</v>
      </c>
      <c r="DA14" s="104" t="s">
        <v>949</v>
      </c>
    </row>
    <row r="15" spans="1:105" ht="12" customHeight="1" x14ac:dyDescent="0.25">
      <c r="A15" s="204" t="str">
        <f>"W per new appliance in average operating mode "&amp;MID('SER_se-appl'!A56,FIND("(",'SER_se-appl'!A56),100)</f>
        <v>W per new appliance in average operating mode (W per serviced m2)</v>
      </c>
      <c r="B15" s="63"/>
      <c r="C15" s="63">
        <f>'SER_se-appl'!C64</f>
        <v>42.231670050385432</v>
      </c>
      <c r="D15" s="63">
        <f>'SER_se-appl'!D64</f>
        <v>41.933242559673452</v>
      </c>
      <c r="E15" s="63">
        <f>'SER_se-appl'!E64</f>
        <v>41.609493876131651</v>
      </c>
      <c r="F15" s="63">
        <f>'SER_se-appl'!F64</f>
        <v>41.294724062668429</v>
      </c>
      <c r="G15" s="63">
        <f>'SER_se-appl'!G64</f>
        <v>40.908967042170985</v>
      </c>
      <c r="H15" s="63">
        <f>'SER_se-appl'!H64</f>
        <v>40.55127356468963</v>
      </c>
      <c r="I15" s="63">
        <f>'SER_se-appl'!I64</f>
        <v>40.136456659110294</v>
      </c>
      <c r="J15" s="63">
        <f>'SER_se-appl'!J64</f>
        <v>39.750429485500412</v>
      </c>
      <c r="K15" s="63">
        <f>'SER_se-appl'!K64</f>
        <v>39.265630590897793</v>
      </c>
      <c r="L15" s="63">
        <f>'SER_se-appl'!L64</f>
        <v>38.699219828649234</v>
      </c>
      <c r="M15" s="63">
        <f>'SER_se-appl'!M64</f>
        <v>37.969798452147437</v>
      </c>
      <c r="N15" s="63">
        <f>'SER_se-appl'!N64</f>
        <v>37.076453450085829</v>
      </c>
      <c r="O15" s="63">
        <f>'SER_se-appl'!O64</f>
        <v>36.19752758415656</v>
      </c>
      <c r="P15" s="63">
        <f>'SER_se-appl'!P64</f>
        <v>35.315998456509391</v>
      </c>
      <c r="Q15" s="63">
        <f>'SER_se-appl'!Q64</f>
        <v>34.418173136372928</v>
      </c>
      <c r="R15" s="63">
        <f>'SER_se-appl'!R64</f>
        <v>33.985623321367989</v>
      </c>
      <c r="S15" s="63">
        <f>'SER_se-appl'!S64</f>
        <v>33.469447711498894</v>
      </c>
      <c r="T15" s="63">
        <f>'SER_se-appl'!T64</f>
        <v>32.990292941612353</v>
      </c>
      <c r="U15" s="63">
        <f>'SER_se-appl'!U64</f>
        <v>32.526532231755894</v>
      </c>
      <c r="V15" s="63">
        <f>'SER_se-appl'!V64</f>
        <v>32.066952388746692</v>
      </c>
      <c r="W15" s="63">
        <f>'SER_se-appl'!W64</f>
        <v>31.825652369711772</v>
      </c>
      <c r="DA15" s="105" t="s">
        <v>955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8" tint="0.59999389629810485"/>
    <pageSetUpPr fitToPage="1"/>
  </sheetPr>
  <dimension ref="A1:DA15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2" customHeight="1" x14ac:dyDescent="0.25"/>
  <cols>
    <col min="1" max="1" width="61.7109375" style="1" customWidth="1"/>
    <col min="2" max="23" width="10.7109375" style="1" customWidth="1"/>
    <col min="24" max="103" width="9.140625" style="1" hidden="1" customWidth="1"/>
    <col min="104" max="104" width="2.7109375" style="1" customWidth="1"/>
    <col min="105" max="105" width="10.7109375" style="118" customWidth="1"/>
    <col min="106" max="16384" width="9.140625" style="1"/>
  </cols>
  <sheetData>
    <row r="1" spans="1:105" ht="12.95" customHeight="1" x14ac:dyDescent="0.25">
      <c r="A1" s="28" t="s">
        <v>970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156</v>
      </c>
    </row>
    <row r="2" spans="1:105" s="2" customFormat="1" ht="12" customHeight="1" x14ac:dyDescent="0.25">
      <c r="DA2" s="7"/>
    </row>
    <row r="3" spans="1:105" ht="12.95" customHeight="1" x14ac:dyDescent="0.25">
      <c r="A3" s="198" t="s">
        <v>81</v>
      </c>
      <c r="B3" s="199">
        <f>'SER_se-appl'!B9</f>
        <v>1085.6912699831296</v>
      </c>
      <c r="C3" s="199">
        <f>'SER_se-appl'!C9</f>
        <v>1187.9805780160989</v>
      </c>
      <c r="D3" s="199">
        <f>'SER_se-appl'!D9</f>
        <v>1289.0543439443438</v>
      </c>
      <c r="E3" s="199">
        <f>'SER_se-appl'!E9</f>
        <v>1395.1607201049574</v>
      </c>
      <c r="F3" s="199">
        <f>'SER_se-appl'!F9</f>
        <v>1502.7959002105258</v>
      </c>
      <c r="G3" s="199">
        <f>'SER_se-appl'!G9</f>
        <v>1614.2708594706974</v>
      </c>
      <c r="H3" s="199">
        <f>'SER_se-appl'!H9</f>
        <v>1688.0525362275</v>
      </c>
      <c r="I3" s="199">
        <f>'SER_se-appl'!I9</f>
        <v>1754.6447767564741</v>
      </c>
      <c r="J3" s="199">
        <f>'SER_se-appl'!J9</f>
        <v>1803.0755431953344</v>
      </c>
      <c r="K3" s="199">
        <f>'SER_se-appl'!K9</f>
        <v>1833.866222550675</v>
      </c>
      <c r="L3" s="199">
        <f>'SER_se-appl'!L9</f>
        <v>1864.4838112105626</v>
      </c>
      <c r="M3" s="199">
        <f>'SER_se-appl'!M9</f>
        <v>1823.8898041368238</v>
      </c>
      <c r="N3" s="199">
        <f>'SER_se-appl'!N9</f>
        <v>1819.9355549588379</v>
      </c>
      <c r="O3" s="199">
        <f>'SER_se-appl'!O9</f>
        <v>1862.5140337162024</v>
      </c>
      <c r="P3" s="199">
        <f>'SER_se-appl'!P9</f>
        <v>1899.4703643008422</v>
      </c>
      <c r="Q3" s="199">
        <f>'SER_se-appl'!Q9</f>
        <v>1998.7277449995408</v>
      </c>
      <c r="R3" s="199">
        <f>'SER_se-appl'!R9</f>
        <v>2067.5154104342378</v>
      </c>
      <c r="S3" s="199">
        <f>'SER_se-appl'!S9</f>
        <v>2132.2485346156354</v>
      </c>
      <c r="T3" s="199">
        <f>'SER_se-appl'!T9</f>
        <v>2198.3096843170906</v>
      </c>
      <c r="U3" s="199">
        <f>'SER_se-appl'!U9</f>
        <v>2233.2147756943859</v>
      </c>
      <c r="V3" s="199">
        <f>'SER_se-appl'!V9</f>
        <v>2217.6638933982708</v>
      </c>
      <c r="W3" s="199">
        <f>'SER_se-appl'!W9</f>
        <v>2281.6168564833815</v>
      </c>
      <c r="DA3" s="206" t="s">
        <v>913</v>
      </c>
    </row>
    <row r="4" spans="1:105" ht="12" customHeight="1" x14ac:dyDescent="0.25">
      <c r="A4" s="5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DA4" s="106"/>
    </row>
    <row r="5" spans="1:105" ht="12.95" customHeight="1" x14ac:dyDescent="0.25">
      <c r="A5" s="200" t="s">
        <v>108</v>
      </c>
      <c r="B5" s="59">
        <f>'SER_se-appl'!B17</f>
        <v>7549.0659468735812</v>
      </c>
      <c r="C5" s="59">
        <f>'SER_se-appl'!C17</f>
        <v>8169.6551621450244</v>
      </c>
      <c r="D5" s="59">
        <f>'SER_se-appl'!D17</f>
        <v>8703.7880263406896</v>
      </c>
      <c r="E5" s="59">
        <f>'SER_se-appl'!E17</f>
        <v>9262.7701595902054</v>
      </c>
      <c r="F5" s="59">
        <f>'SER_se-appl'!F17</f>
        <v>9812.9563016875491</v>
      </c>
      <c r="G5" s="59">
        <f>'SER_se-appl'!G17</f>
        <v>10379.51336799811</v>
      </c>
      <c r="H5" s="59">
        <f>'SER_se-appl'!H17</f>
        <v>10712.928471188381</v>
      </c>
      <c r="I5" s="59">
        <f>'SER_se-appl'!I17</f>
        <v>10975.966780398805</v>
      </c>
      <c r="J5" s="59">
        <f>'SER_se-appl'!J17</f>
        <v>11177.948536290727</v>
      </c>
      <c r="K5" s="59">
        <f>'SER_se-appl'!K17</f>
        <v>11235.519296508042</v>
      </c>
      <c r="L5" s="59">
        <f>'SER_se-appl'!L17</f>
        <v>11285.985587170751</v>
      </c>
      <c r="M5" s="59">
        <f>'SER_se-appl'!M17</f>
        <v>10913.461485644224</v>
      </c>
      <c r="N5" s="59">
        <f>'SER_se-appl'!N17</f>
        <v>10796.319432637751</v>
      </c>
      <c r="O5" s="59">
        <f>'SER_se-appl'!O17</f>
        <v>10951.056297813628</v>
      </c>
      <c r="P5" s="59">
        <f>'SER_se-appl'!P17</f>
        <v>11057.293981510873</v>
      </c>
      <c r="Q5" s="59">
        <f>'SER_se-appl'!Q17</f>
        <v>11515.730449181119</v>
      </c>
      <c r="R5" s="59">
        <f>'SER_se-appl'!R17</f>
        <v>11922.001016445096</v>
      </c>
      <c r="S5" s="59">
        <f>'SER_se-appl'!S17</f>
        <v>12063.099167327453</v>
      </c>
      <c r="T5" s="59">
        <f>'SER_se-appl'!T17</f>
        <v>12360.866833576572</v>
      </c>
      <c r="U5" s="59">
        <f>'SER_se-appl'!U17</f>
        <v>12533.210129004359</v>
      </c>
      <c r="V5" s="59">
        <f>'SER_se-appl'!V17</f>
        <v>12626.629803775455</v>
      </c>
      <c r="W5" s="59">
        <f>'SER_se-appl'!W17</f>
        <v>12703.45759638657</v>
      </c>
      <c r="DA5" s="104" t="s">
        <v>920</v>
      </c>
    </row>
    <row r="6" spans="1:105" ht="12" customHeight="1" x14ac:dyDescent="0.25">
      <c r="A6" s="201" t="str">
        <f>"Penetration factor "&amp;MID('SER_se-appl'!A73,FIND("(",'SER_se-appl'!A73),100)</f>
        <v>Penetration factor (unit per capita)</v>
      </c>
      <c r="B6" s="202">
        <f>'SER_se-appl'!B73</f>
        <v>0.26504770868307098</v>
      </c>
      <c r="C6" s="202">
        <f>'SER_se-appl'!C73</f>
        <v>0.29273308498277567</v>
      </c>
      <c r="D6" s="202">
        <f>'SER_se-appl'!D73</f>
        <v>0.31938636426403999</v>
      </c>
      <c r="E6" s="202">
        <f>'SER_se-appl'!E73</f>
        <v>0.35048621856920786</v>
      </c>
      <c r="F6" s="202">
        <f>'SER_se-appl'!F73</f>
        <v>0.38595293345690646</v>
      </c>
      <c r="G6" s="202">
        <f>'SER_se-appl'!G73</f>
        <v>0.4262588867593633</v>
      </c>
      <c r="H6" s="202">
        <f>'SER_se-appl'!H73</f>
        <v>0.46330405233640048</v>
      </c>
      <c r="I6" s="202">
        <f>'SER_se-appl'!I73</f>
        <v>0.50026010766660134</v>
      </c>
      <c r="J6" s="202">
        <f>'SER_se-appl'!J73</f>
        <v>0.53985991559764379</v>
      </c>
      <c r="K6" s="202">
        <f>'SER_se-appl'!K73</f>
        <v>0.57807904561488099</v>
      </c>
      <c r="L6" s="202">
        <f>'SER_se-appl'!L73</f>
        <v>0.62492230318941799</v>
      </c>
      <c r="M6" s="202">
        <f>'SER_se-appl'!M73</f>
        <v>0.66621994998263989</v>
      </c>
      <c r="N6" s="202">
        <f>'SER_se-appl'!N73</f>
        <v>0.70840124048182629</v>
      </c>
      <c r="O6" s="202">
        <f>'SER_se-appl'!O73</f>
        <v>0.76863518770125461</v>
      </c>
      <c r="P6" s="202">
        <f>'SER_se-appl'!P73</f>
        <v>0.81115809187026566</v>
      </c>
      <c r="Q6" s="202">
        <f>'SER_se-appl'!Q73</f>
        <v>0.87236179122225777</v>
      </c>
      <c r="R6" s="202">
        <f>'SER_se-appl'!R73</f>
        <v>0.9166959072212203</v>
      </c>
      <c r="S6" s="202">
        <f>'SER_se-appl'!S73</f>
        <v>0.9465591546036124</v>
      </c>
      <c r="T6" s="202">
        <f>'SER_se-appl'!T73</f>
        <v>0.9900649766815055</v>
      </c>
      <c r="U6" s="202">
        <f>'SER_se-appl'!U73</f>
        <v>1.0265666464323826</v>
      </c>
      <c r="V6" s="202">
        <f>'SER_se-appl'!V73</f>
        <v>1.0610968296611363</v>
      </c>
      <c r="W6" s="202">
        <f>'SER_se-appl'!W73</f>
        <v>1.0952667489710786</v>
      </c>
      <c r="DA6" s="207" t="s">
        <v>962</v>
      </c>
    </row>
    <row r="7" spans="1:105" ht="12.95" customHeight="1" x14ac:dyDescent="0.2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DA7" s="106"/>
    </row>
    <row r="8" spans="1:105" ht="12.95" customHeight="1" x14ac:dyDescent="0.25">
      <c r="A8" s="200" t="str">
        <f>"Stock of appliances "&amp;MID('SER_se-appl'!A25,FIND("(",'SER_se-appl'!A25),100)</f>
        <v>Stock of appliances (thousand units)</v>
      </c>
      <c r="B8" s="34">
        <f>'SER_se-appl'!B25</f>
        <v>21777.240786188784</v>
      </c>
      <c r="C8" s="34">
        <f>'SER_se-appl'!C25</f>
        <v>24080.088913464035</v>
      </c>
      <c r="D8" s="34">
        <f>'SER_se-appl'!D25</f>
        <v>26330.310560314014</v>
      </c>
      <c r="E8" s="34">
        <f>'SER_se-appl'!E25</f>
        <v>28927.968866456766</v>
      </c>
      <c r="F8" s="34">
        <f>'SER_se-appl'!F25</f>
        <v>31853.340525550295</v>
      </c>
      <c r="G8" s="34">
        <f>'SER_se-appl'!G25</f>
        <v>35166.720051442331</v>
      </c>
      <c r="H8" s="34">
        <f>'SER_se-appl'!H25</f>
        <v>38193.857149987918</v>
      </c>
      <c r="I8" s="34">
        <f>'SER_se-appl'!I25</f>
        <v>41178.863738126165</v>
      </c>
      <c r="J8" s="34">
        <f>'SER_se-appl'!J25</f>
        <v>44386.114543440832</v>
      </c>
      <c r="K8" s="34">
        <f>'SER_se-appl'!K25</f>
        <v>47403.84369465171</v>
      </c>
      <c r="L8" s="34">
        <f>'SER_se-appl'!L25</f>
        <v>51120.054850532688</v>
      </c>
      <c r="M8" s="34">
        <f>'SER_se-appl'!M25</f>
        <v>53445.540131804089</v>
      </c>
      <c r="N8" s="34">
        <f>'SER_se-appl'!N25</f>
        <v>56904.384005300089</v>
      </c>
      <c r="O8" s="34">
        <f>'SER_se-appl'!O25</f>
        <v>61893.384621118152</v>
      </c>
      <c r="P8" s="34">
        <f>'SER_se-appl'!P25</f>
        <v>65515.181172282282</v>
      </c>
      <c r="Q8" s="34">
        <f>'SER_se-appl'!Q25</f>
        <v>70833.628820155544</v>
      </c>
      <c r="R8" s="34">
        <f>'SER_se-appl'!R25</f>
        <v>75330.113195904312</v>
      </c>
      <c r="S8" s="34">
        <f>'SER_se-appl'!S25</f>
        <v>78111.626100172653</v>
      </c>
      <c r="T8" s="34">
        <f>'SER_se-appl'!T25</f>
        <v>81969.807062222026</v>
      </c>
      <c r="U8" s="34">
        <f>'SER_se-appl'!U25</f>
        <v>85224.755078865666</v>
      </c>
      <c r="V8" s="34">
        <f>'SER_se-appl'!V25</f>
        <v>88247.933375443943</v>
      </c>
      <c r="W8" s="34">
        <f>'SER_se-appl'!W25</f>
        <v>91076.940463959239</v>
      </c>
      <c r="DA8" s="88" t="s">
        <v>926</v>
      </c>
    </row>
    <row r="9" spans="1:105" ht="12.95" customHeight="1" x14ac:dyDescent="0.25">
      <c r="A9" s="203" t="str">
        <f>"Number of new appliances "&amp;MID('SER_se-appl'!A33,FIND("(",'SER_se-appl'!A33),100)</f>
        <v>Number of new appliances (thousand units)</v>
      </c>
      <c r="B9" s="36"/>
      <c r="C9" s="36">
        <f>'SER_se-appl'!C33</f>
        <v>6658.296284513006</v>
      </c>
      <c r="D9" s="36">
        <f>'SER_se-appl'!D33</f>
        <v>6605.6698040877382</v>
      </c>
      <c r="E9" s="36">
        <f>'SER_se-appl'!E33</f>
        <v>6953.1064633805072</v>
      </c>
      <c r="F9" s="36">
        <f>'SER_se-appl'!F33</f>
        <v>7280.8198163312845</v>
      </c>
      <c r="G9" s="36">
        <f>'SER_se-appl'!G33</f>
        <v>7668.8276831297917</v>
      </c>
      <c r="H9" s="36">
        <f>'SER_se-appl'!H33</f>
        <v>9685.4333830585929</v>
      </c>
      <c r="I9" s="36">
        <f>'SER_se-appl'!I33</f>
        <v>9590.6763922259852</v>
      </c>
      <c r="J9" s="36">
        <f>'SER_se-appl'!J33</f>
        <v>10160.357268695174</v>
      </c>
      <c r="K9" s="36">
        <f>'SER_se-appl'!K33</f>
        <v>10298.548967542163</v>
      </c>
      <c r="L9" s="36">
        <f>'SER_se-appl'!L33</f>
        <v>11385.038839010769</v>
      </c>
      <c r="M9" s="36">
        <f>'SER_se-appl'!M33</f>
        <v>12010.918664329998</v>
      </c>
      <c r="N9" s="36">
        <f>'SER_se-appl'!N33</f>
        <v>13049.520265721985</v>
      </c>
      <c r="O9" s="36">
        <f>'SER_se-appl'!O33</f>
        <v>15149.357884513236</v>
      </c>
      <c r="P9" s="36">
        <f>'SER_se-appl'!P33</f>
        <v>13920.345518706294</v>
      </c>
      <c r="Q9" s="36">
        <f>'SER_se-appl'!Q33</f>
        <v>16703.48648688403</v>
      </c>
      <c r="R9" s="36">
        <f>'SER_se-appl'!R33</f>
        <v>16507.403040078767</v>
      </c>
      <c r="S9" s="36">
        <f>'SER_se-appl'!S33</f>
        <v>15831.033169990325</v>
      </c>
      <c r="T9" s="36">
        <f>'SER_se-appl'!T33</f>
        <v>19007.538846562609</v>
      </c>
      <c r="U9" s="36">
        <f>'SER_se-appl'!U33</f>
        <v>17175.293535349934</v>
      </c>
      <c r="V9" s="36">
        <f>'SER_se-appl'!V33</f>
        <v>19726.6647834623</v>
      </c>
      <c r="W9" s="36">
        <f>'SER_se-appl'!W33</f>
        <v>19336.410128594056</v>
      </c>
      <c r="DA9" s="89" t="s">
        <v>932</v>
      </c>
    </row>
    <row r="10" spans="1:105" ht="12" customHeight="1" x14ac:dyDescent="0.25">
      <c r="A10" s="204" t="str">
        <f>"Number of replaced appliances "&amp;MID('SER_se-appl'!A41,FIND("(",'SER_se-appl'!A41),100)</f>
        <v>Number of replaced appliances (thousand units)</v>
      </c>
      <c r="B10" s="38"/>
      <c r="C10" s="38">
        <f>'SER_se-appl'!C41</f>
        <v>4355.4481572377554</v>
      </c>
      <c r="D10" s="38">
        <f>'SER_se-appl'!D41</f>
        <v>4355.448157237759</v>
      </c>
      <c r="E10" s="38">
        <f>'SER_se-appl'!E41</f>
        <v>4355.4481572377554</v>
      </c>
      <c r="F10" s="38">
        <f>'SER_se-appl'!F41</f>
        <v>4355.4481572377554</v>
      </c>
      <c r="G10" s="38">
        <f>'SER_se-appl'!G41</f>
        <v>4355.4481572377554</v>
      </c>
      <c r="H10" s="38">
        <f>'SER_se-appl'!H41</f>
        <v>6658.2962845130096</v>
      </c>
      <c r="I10" s="38">
        <f>'SER_se-appl'!I41</f>
        <v>6605.6698040877382</v>
      </c>
      <c r="J10" s="38">
        <f>'SER_se-appl'!J41</f>
        <v>6953.1064633805072</v>
      </c>
      <c r="K10" s="38">
        <f>'SER_se-appl'!K41</f>
        <v>7280.8198163312845</v>
      </c>
      <c r="L10" s="38">
        <f>'SER_se-appl'!L41</f>
        <v>7668.8276831297917</v>
      </c>
      <c r="M10" s="38">
        <f>'SER_se-appl'!M41</f>
        <v>9685.4333830585965</v>
      </c>
      <c r="N10" s="38">
        <f>'SER_se-appl'!N41</f>
        <v>9590.6763922259852</v>
      </c>
      <c r="O10" s="38">
        <f>'SER_se-appl'!O41</f>
        <v>10160.357268695181</v>
      </c>
      <c r="P10" s="38">
        <f>'SER_se-appl'!P41</f>
        <v>10298.548967542163</v>
      </c>
      <c r="Q10" s="38">
        <f>'SER_se-appl'!Q41</f>
        <v>11385.038839010769</v>
      </c>
      <c r="R10" s="38">
        <f>'SER_se-appl'!R41</f>
        <v>12010.918664329991</v>
      </c>
      <c r="S10" s="38">
        <f>'SER_se-appl'!S41</f>
        <v>13049.520265721992</v>
      </c>
      <c r="T10" s="38">
        <f>'SER_se-appl'!T41</f>
        <v>15149.357884513229</v>
      </c>
      <c r="U10" s="38">
        <f>'SER_se-appl'!U41</f>
        <v>13920.345518706294</v>
      </c>
      <c r="V10" s="38">
        <f>'SER_se-appl'!V41</f>
        <v>16703.486486884023</v>
      </c>
      <c r="W10" s="38">
        <f>'SER_se-appl'!W41</f>
        <v>16507.40304007876</v>
      </c>
      <c r="DA10" s="90" t="s">
        <v>938</v>
      </c>
    </row>
    <row r="11" spans="1:105" ht="12.95" customHeight="1" x14ac:dyDescent="0.25">
      <c r="A11" s="5"/>
      <c r="B11" s="178"/>
      <c r="C11" s="178"/>
      <c r="D11" s="178"/>
      <c r="E11" s="178"/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DA11" s="208"/>
    </row>
    <row r="12" spans="1:105" ht="12" customHeight="1" x14ac:dyDescent="0.25">
      <c r="A12" s="198" t="s">
        <v>104</v>
      </c>
      <c r="B12" s="205">
        <f>'SER_se-appl'!B49</f>
        <v>1672.6028834246777</v>
      </c>
      <c r="C12" s="205">
        <f>'SER_se-appl'!C49</f>
        <v>1691.1624601177959</v>
      </c>
      <c r="D12" s="205">
        <f>'SER_se-appl'!D49</f>
        <v>1722.4341832202961</v>
      </c>
      <c r="E12" s="205">
        <f>'SER_se-appl'!E49</f>
        <v>1751.7134610126716</v>
      </c>
      <c r="F12" s="205">
        <f>'SER_se-appl'!F49</f>
        <v>1781.0653366960148</v>
      </c>
      <c r="G12" s="205">
        <f>'SER_se-appl'!G49</f>
        <v>1808.7524366535051</v>
      </c>
      <c r="H12" s="205">
        <f>'SER_se-appl'!H49</f>
        <v>1832.5569006761089</v>
      </c>
      <c r="I12" s="205">
        <f>'SER_se-appl'!I49</f>
        <v>1859.200119858265</v>
      </c>
      <c r="J12" s="205">
        <f>'SER_se-appl'!J49</f>
        <v>1875.9943740374667</v>
      </c>
      <c r="K12" s="205">
        <f>'SER_se-appl'!K49</f>
        <v>1898.2535302033589</v>
      </c>
      <c r="L12" s="205">
        <f>'SER_se-appl'!L49</f>
        <v>1921.3161807532242</v>
      </c>
      <c r="M12" s="205">
        <f>'SER_se-appl'!M49</f>
        <v>1943.6398295823667</v>
      </c>
      <c r="N12" s="205">
        <f>'SER_se-appl'!N49</f>
        <v>1960.4690872878386</v>
      </c>
      <c r="O12" s="205">
        <f>'SER_se-appl'!O49</f>
        <v>1977.9861981390827</v>
      </c>
      <c r="P12" s="205">
        <f>'SER_se-appl'!P49</f>
        <v>1997.8523112216551</v>
      </c>
      <c r="Q12" s="205">
        <f>'SER_se-appl'!Q49</f>
        <v>2018.5609394840967</v>
      </c>
      <c r="R12" s="205">
        <f>'SER_se-appl'!R49</f>
        <v>2016.8765453200733</v>
      </c>
      <c r="S12" s="205">
        <f>'SER_se-appl'!S49</f>
        <v>2055.6948188525735</v>
      </c>
      <c r="T12" s="205">
        <f>'SER_se-appl'!T49</f>
        <v>2068.3291853901669</v>
      </c>
      <c r="U12" s="205">
        <f>'SER_se-appl'!U49</f>
        <v>2072.2773793779002</v>
      </c>
      <c r="V12" s="205">
        <f>'SER_se-appl'!V49</f>
        <v>2042.621941169928</v>
      </c>
      <c r="W12" s="205">
        <f>'SER_se-appl'!W49</f>
        <v>2088.8174608816362</v>
      </c>
      <c r="DA12" s="209" t="s">
        <v>944</v>
      </c>
    </row>
    <row r="13" spans="1:105" ht="12.95" customHeight="1" x14ac:dyDescent="0.25">
      <c r="A13" s="4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DA13" s="210"/>
    </row>
    <row r="14" spans="1:105" ht="12.95" customHeight="1" x14ac:dyDescent="0.25">
      <c r="A14" s="200" t="str">
        <f>"W per appliance in average operating mode "&amp;MID('SER_se-appl'!A57,FIND("(",'SER_se-appl'!A57),100)</f>
        <v>W per appliance in average operating mode (W per appliance)</v>
      </c>
      <c r="B14" s="59">
        <f>'SER_se-appl'!B57</f>
        <v>346.64933087672108</v>
      </c>
      <c r="C14" s="59">
        <f>'SER_se-appl'!C57</f>
        <v>339.27014104906726</v>
      </c>
      <c r="D14" s="59">
        <f>'SER_se-appl'!D57</f>
        <v>330.56154071571603</v>
      </c>
      <c r="E14" s="59">
        <f>'SER_se-appl'!E57</f>
        <v>320.20119360439401</v>
      </c>
      <c r="F14" s="59">
        <f>'SER_se-appl'!F57</f>
        <v>308.06678796581326</v>
      </c>
      <c r="G14" s="59">
        <f>'SER_se-appl'!G57</f>
        <v>295.15159084540227</v>
      </c>
      <c r="H14" s="59">
        <f>'SER_se-appl'!H57</f>
        <v>280.48825833742143</v>
      </c>
      <c r="I14" s="59">
        <f>'SER_se-appl'!I57</f>
        <v>266.54370189035876</v>
      </c>
      <c r="J14" s="59">
        <f>'SER_se-appl'!J57</f>
        <v>251.83435520923629</v>
      </c>
      <c r="K14" s="59">
        <f>'SER_se-appl'!K57</f>
        <v>237.01705222219519</v>
      </c>
      <c r="L14" s="59">
        <f>'SER_se-appl'!L57</f>
        <v>220.77412906087966</v>
      </c>
      <c r="M14" s="59">
        <f>'SER_se-appl'!M57</f>
        <v>204.19779571373249</v>
      </c>
      <c r="N14" s="59">
        <f>'SER_se-appl'!N57</f>
        <v>189.72737551525341</v>
      </c>
      <c r="O14" s="59">
        <f>'SER_se-appl'!O57</f>
        <v>176.93419684269625</v>
      </c>
      <c r="P14" s="59">
        <f>'SER_se-appl'!P57</f>
        <v>168.77453108820706</v>
      </c>
      <c r="Q14" s="59">
        <f>'SER_se-appl'!Q57</f>
        <v>162.57433991443827</v>
      </c>
      <c r="R14" s="59">
        <f>'SER_se-appl'!R57</f>
        <v>158.26341566009083</v>
      </c>
      <c r="S14" s="59">
        <f>'SER_se-appl'!S57</f>
        <v>154.43410628601404</v>
      </c>
      <c r="T14" s="59">
        <f>'SER_se-appl'!T57</f>
        <v>150.79780319836092</v>
      </c>
      <c r="U14" s="59">
        <f>'SER_se-appl'!U57</f>
        <v>147.0606764126963</v>
      </c>
      <c r="V14" s="59">
        <f>'SER_se-appl'!V57</f>
        <v>143.08130877191701</v>
      </c>
      <c r="W14" s="59">
        <f>'SER_se-appl'!W57</f>
        <v>139.48050441388679</v>
      </c>
      <c r="DA14" s="104" t="s">
        <v>950</v>
      </c>
    </row>
    <row r="15" spans="1:105" ht="12" customHeight="1" x14ac:dyDescent="0.25">
      <c r="A15" s="204" t="str">
        <f>"W per new appliance in average operating mode "&amp;MID('SER_se-appl'!A57,FIND("(",'SER_se-appl'!A57),100)</f>
        <v>W per new appliance in average operating mode (W per appliance)</v>
      </c>
      <c r="B15" s="63"/>
      <c r="C15" s="63">
        <f>'SER_se-appl'!C65</f>
        <v>319.96209144393458</v>
      </c>
      <c r="D15" s="63">
        <f>'SER_se-appl'!D65</f>
        <v>309.42298270881486</v>
      </c>
      <c r="E15" s="63">
        <f>'SER_se-appl'!E65</f>
        <v>297.53540140940277</v>
      </c>
      <c r="F15" s="63">
        <f>'SER_se-appl'!F65</f>
        <v>282.93507921338318</v>
      </c>
      <c r="G15" s="63">
        <f>'SER_se-appl'!G65</f>
        <v>270.75458485694827</v>
      </c>
      <c r="H15" s="63">
        <f>'SER_se-appl'!H65</f>
        <v>254.38381643779087</v>
      </c>
      <c r="I15" s="63">
        <f>'SER_se-appl'!I65</f>
        <v>240.54449013114456</v>
      </c>
      <c r="J15" s="63">
        <f>'SER_se-appl'!J65</f>
        <v>223.4938219655514</v>
      </c>
      <c r="K15" s="63">
        <f>'SER_se-appl'!K65</f>
        <v>205.61829616612022</v>
      </c>
      <c r="L15" s="63">
        <f>'SER_se-appl'!L65</f>
        <v>186.80977521661097</v>
      </c>
      <c r="M15" s="63">
        <f>'SER_se-appl'!M65</f>
        <v>174.11602432381943</v>
      </c>
      <c r="N15" s="63">
        <f>'SER_se-appl'!N65</f>
        <v>167.81017732326382</v>
      </c>
      <c r="O15" s="63">
        <f>'SER_se-appl'!O65</f>
        <v>160.10671621742924</v>
      </c>
      <c r="P15" s="63">
        <f>'SER_se-appl'!P65</f>
        <v>159.75234037102359</v>
      </c>
      <c r="Q15" s="63">
        <f>'SER_se-appl'!Q65</f>
        <v>154.77445478512817</v>
      </c>
      <c r="R15" s="63">
        <f>'SER_se-appl'!R65</f>
        <v>151.29963008172604</v>
      </c>
      <c r="S15" s="63">
        <f>'SER_se-appl'!S65</f>
        <v>147.23868212690448</v>
      </c>
      <c r="T15" s="63">
        <f>'SER_se-appl'!T65</f>
        <v>143.27376268567477</v>
      </c>
      <c r="U15" s="63">
        <f>'SER_se-appl'!U65</f>
        <v>139.51150621575613</v>
      </c>
      <c r="V15" s="63">
        <f>'SER_se-appl'!V65</f>
        <v>135.79045004277606</v>
      </c>
      <c r="W15" s="63">
        <f>'SER_se-appl'!W65</f>
        <v>133.13700676932092</v>
      </c>
      <c r="DA15" s="105" t="s">
        <v>956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2" tint="-0.499984740745262"/>
    <pageSetUpPr fitToPage="1"/>
  </sheetPr>
  <dimension ref="A1:DA34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1.25" x14ac:dyDescent="0.25"/>
  <cols>
    <col min="1" max="1" width="50.7109375" style="1" customWidth="1"/>
    <col min="2" max="23" width="9.7109375" style="1" customWidth="1"/>
    <col min="24" max="103" width="9.140625" style="1" hidden="1" customWidth="1"/>
    <col min="104" max="104" width="2.7109375" style="1" customWidth="1"/>
    <col min="105" max="105" width="9.7109375" style="7" customWidth="1"/>
    <col min="106" max="16384" width="9.140625" style="1"/>
  </cols>
  <sheetData>
    <row r="1" spans="1:105" ht="12.75" x14ac:dyDescent="0.25">
      <c r="A1" s="28" t="s">
        <v>971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123" t="s">
        <v>156</v>
      </c>
    </row>
    <row r="2" spans="1:105" x14ac:dyDescent="0.25">
      <c r="A2" s="6"/>
    </row>
    <row r="3" spans="1:105" x14ac:dyDescent="0.25">
      <c r="A3" s="219" t="s">
        <v>147</v>
      </c>
      <c r="B3" s="220">
        <v>25050.74384507009</v>
      </c>
      <c r="C3" s="220">
        <v>27781.97441102875</v>
      </c>
      <c r="D3" s="220">
        <v>23087.959128923521</v>
      </c>
      <c r="E3" s="220">
        <v>21234.915434135539</v>
      </c>
      <c r="F3" s="220">
        <v>24575.7098152082</v>
      </c>
      <c r="G3" s="220">
        <v>18944.52732635607</v>
      </c>
      <c r="H3" s="220">
        <v>19969.351268516941</v>
      </c>
      <c r="I3" s="220">
        <v>21957.54663779297</v>
      </c>
      <c r="J3" s="220">
        <v>23888.01235355332</v>
      </c>
      <c r="K3" s="220">
        <v>18633.853436185131</v>
      </c>
      <c r="L3" s="220">
        <v>22414.11186392753</v>
      </c>
      <c r="M3" s="220">
        <v>26400.706546324021</v>
      </c>
      <c r="N3" s="220">
        <v>24717.81258295726</v>
      </c>
      <c r="O3" s="220">
        <v>27574.474283871099</v>
      </c>
      <c r="P3" s="220">
        <v>27024.820378837361</v>
      </c>
      <c r="Q3" s="220">
        <v>20720</v>
      </c>
      <c r="R3" s="220">
        <v>21590.012622278318</v>
      </c>
      <c r="S3" s="220">
        <v>27043.731778425659</v>
      </c>
      <c r="T3" s="220">
        <v>22084.773686065</v>
      </c>
      <c r="U3" s="220">
        <v>25561.706284597851</v>
      </c>
      <c r="V3" s="220">
        <v>22774.975778045398</v>
      </c>
      <c r="W3" s="220">
        <v>22693.148174256308</v>
      </c>
      <c r="DA3" s="211" t="s">
        <v>972</v>
      </c>
    </row>
    <row r="5" spans="1:105" x14ac:dyDescent="0.25">
      <c r="A5" s="219" t="s">
        <v>120</v>
      </c>
      <c r="B5" s="220">
        <v>4848.0437262467995</v>
      </c>
      <c r="C5" s="220">
        <v>4791.3946457088978</v>
      </c>
      <c r="D5" s="220">
        <v>4775.5782432485285</v>
      </c>
      <c r="E5" s="220">
        <v>8964.5098851578041</v>
      </c>
      <c r="F5" s="220">
        <v>8815.3416673625088</v>
      </c>
      <c r="G5" s="220">
        <v>8615.4539215774475</v>
      </c>
      <c r="H5" s="220">
        <v>7563.4844227301764</v>
      </c>
      <c r="I5" s="220">
        <v>7910.5653158206724</v>
      </c>
      <c r="J5" s="220">
        <v>7175.6377834016857</v>
      </c>
      <c r="K5" s="220">
        <v>8092.5190456759219</v>
      </c>
      <c r="L5" s="220">
        <v>10131.436302154871</v>
      </c>
      <c r="M5" s="220">
        <v>11206.49451195039</v>
      </c>
      <c r="N5" s="220">
        <v>10918.001490466349</v>
      </c>
      <c r="O5" s="220">
        <v>10549.225384729571</v>
      </c>
      <c r="P5" s="220">
        <v>12623.073986924999</v>
      </c>
      <c r="Q5" s="220">
        <v>11802.031897455659</v>
      </c>
      <c r="R5" s="220">
        <v>11844.11076941696</v>
      </c>
      <c r="S5" s="220">
        <v>12034.286190225739</v>
      </c>
      <c r="T5" s="220">
        <v>25930.301587896829</v>
      </c>
      <c r="U5" s="220">
        <v>25747.819049268459</v>
      </c>
      <c r="V5" s="220">
        <v>24633.70377336843</v>
      </c>
      <c r="W5" s="220">
        <v>26415.950167596158</v>
      </c>
      <c r="DA5" s="211" t="s">
        <v>973</v>
      </c>
    </row>
    <row r="6" spans="1:105" x14ac:dyDescent="0.25">
      <c r="A6" s="221" t="s">
        <v>119</v>
      </c>
      <c r="B6" s="222">
        <v>6060.0546578084977</v>
      </c>
      <c r="C6" s="222">
        <v>5757.0519249180716</v>
      </c>
      <c r="D6" s="222">
        <v>5454.0491920276472</v>
      </c>
      <c r="E6" s="222">
        <v>9696.0874524935971</v>
      </c>
      <c r="F6" s="222">
        <v>9393.0847196031718</v>
      </c>
      <c r="G6" s="222">
        <v>9393.0847196031718</v>
      </c>
      <c r="H6" s="222">
        <v>9090.0819867127466</v>
      </c>
      <c r="I6" s="222">
        <v>8787.0792538223213</v>
      </c>
      <c r="J6" s="222">
        <v>8484.0765209318961</v>
      </c>
      <c r="K6" s="222">
        <v>8787.0792538223213</v>
      </c>
      <c r="L6" s="222">
        <v>10908.0983840553</v>
      </c>
      <c r="M6" s="222">
        <v>11817.10658272657</v>
      </c>
      <c r="N6" s="222">
        <v>11817.10658272657</v>
      </c>
      <c r="O6" s="222">
        <v>11514.103849836139</v>
      </c>
      <c r="P6" s="222">
        <v>13332.120247178689</v>
      </c>
      <c r="Q6" s="222">
        <v>13332.120247178689</v>
      </c>
      <c r="R6" s="222">
        <v>13029.117514288269</v>
      </c>
      <c r="S6" s="222">
        <v>13029.117514288269</v>
      </c>
      <c r="T6" s="222">
        <v>27573.248693028669</v>
      </c>
      <c r="U6" s="222">
        <v>27270.24596013824</v>
      </c>
      <c r="V6" s="222">
        <v>26967.243227247811</v>
      </c>
      <c r="W6" s="222">
        <v>27876.25142591909</v>
      </c>
      <c r="DA6" s="212" t="s">
        <v>974</v>
      </c>
    </row>
    <row r="7" spans="1:105" x14ac:dyDescent="0.25">
      <c r="A7" s="225" t="s">
        <v>118</v>
      </c>
      <c r="B7" s="226"/>
      <c r="C7" s="226">
        <v>0</v>
      </c>
      <c r="D7" s="226">
        <v>0</v>
      </c>
      <c r="E7" s="226">
        <v>4242.0382604659499</v>
      </c>
      <c r="F7" s="226">
        <v>0</v>
      </c>
      <c r="G7" s="226">
        <v>0</v>
      </c>
      <c r="H7" s="226">
        <v>0</v>
      </c>
      <c r="I7" s="226">
        <v>0</v>
      </c>
      <c r="J7" s="226">
        <v>0</v>
      </c>
      <c r="K7" s="226">
        <v>303.00273289042525</v>
      </c>
      <c r="L7" s="226">
        <v>2424.0218631233988</v>
      </c>
      <c r="M7" s="226">
        <v>1212.0109315617001</v>
      </c>
      <c r="N7" s="226">
        <v>0</v>
      </c>
      <c r="O7" s="226">
        <v>0</v>
      </c>
      <c r="P7" s="226">
        <v>2121.019130232974</v>
      </c>
      <c r="Q7" s="226">
        <v>0</v>
      </c>
      <c r="R7" s="226">
        <v>0</v>
      </c>
      <c r="S7" s="226">
        <v>0</v>
      </c>
      <c r="T7" s="226">
        <v>14847.133911630821</v>
      </c>
      <c r="U7" s="226">
        <v>0</v>
      </c>
      <c r="V7" s="226">
        <v>0</v>
      </c>
      <c r="W7" s="226">
        <v>909.00819867127939</v>
      </c>
      <c r="DA7" s="213" t="s">
        <v>975</v>
      </c>
    </row>
    <row r="8" spans="1:105" x14ac:dyDescent="0.25">
      <c r="A8" s="227" t="s">
        <v>117</v>
      </c>
      <c r="B8" s="228"/>
      <c r="C8" s="228">
        <f t="shared" ref="C8" si="0">IF(B6=0,0,B6+C7-C6)</f>
        <v>303.00273289042616</v>
      </c>
      <c r="D8" s="228">
        <f t="shared" ref="D8" si="1">IF(C6=0,0,C6+D7-D6)</f>
        <v>303.00273289042434</v>
      </c>
      <c r="E8" s="228">
        <f t="shared" ref="E8" si="2">IF(D6=0,0,D6+E7-E6)</f>
        <v>0</v>
      </c>
      <c r="F8" s="228">
        <f t="shared" ref="F8" si="3">IF(E6=0,0,E6+F7-F6)</f>
        <v>303.00273289042525</v>
      </c>
      <c r="G8" s="228">
        <f t="shared" ref="G8" si="4">IF(F6=0,0,F6+G7-G6)</f>
        <v>0</v>
      </c>
      <c r="H8" s="228">
        <f t="shared" ref="H8" si="5">IF(G6=0,0,G6+H7-H6)</f>
        <v>303.00273289042525</v>
      </c>
      <c r="I8" s="228">
        <f t="shared" ref="I8" si="6">IF(H6=0,0,H6+I7-I6)</f>
        <v>303.00273289042525</v>
      </c>
      <c r="J8" s="228">
        <f t="shared" ref="J8" si="7">IF(I6=0,0,I6+J7-J6)</f>
        <v>303.00273289042525</v>
      </c>
      <c r="K8" s="228">
        <f t="shared" ref="K8" si="8">IF(J6=0,0,J6+K7-K6)</f>
        <v>0</v>
      </c>
      <c r="L8" s="228">
        <f t="shared" ref="L8" si="9">IF(K6=0,0,K6+L7-L6)</f>
        <v>303.00273289041979</v>
      </c>
      <c r="M8" s="228">
        <f t="shared" ref="M8" si="10">IF(L6=0,0,L6+M7-M6)</f>
        <v>303.00273289042889</v>
      </c>
      <c r="N8" s="228">
        <f t="shared" ref="N8" si="11">IF(M6=0,0,M6+N7-N6)</f>
        <v>0</v>
      </c>
      <c r="O8" s="228">
        <f t="shared" ref="O8" si="12">IF(N6=0,0,N6+O7-O6)</f>
        <v>303.00273289043071</v>
      </c>
      <c r="P8" s="228">
        <f t="shared" ref="P8" si="13">IF(O6=0,0,O6+P7-P6)</f>
        <v>303.00273289042525</v>
      </c>
      <c r="Q8" s="228">
        <f t="shared" ref="Q8" si="14">IF(P6=0,0,P6+Q7-Q6)</f>
        <v>0</v>
      </c>
      <c r="R8" s="228">
        <f t="shared" ref="R8" si="15">IF(Q6=0,0,Q6+R7-R6)</f>
        <v>303.00273289041979</v>
      </c>
      <c r="S8" s="228">
        <f t="shared" ref="S8" si="16">IF(R6=0,0,R6+S7-S6)</f>
        <v>0</v>
      </c>
      <c r="T8" s="228">
        <f t="shared" ref="T8" si="17">IF(S6=0,0,S6+T7-T6)</f>
        <v>303.00273289042161</v>
      </c>
      <c r="U8" s="228">
        <f t="shared" ref="U8" si="18">IF(T6=0,0,T6+U7-U6)</f>
        <v>303.00273289042889</v>
      </c>
      <c r="V8" s="228">
        <f t="shared" ref="V8" si="19">IF(U6=0,0,U6+V7-V6)</f>
        <v>303.00273289042889</v>
      </c>
      <c r="W8" s="228">
        <f t="shared" ref="W8" si="20">IF(V6=0,0,V6+W7-W6)</f>
        <v>0</v>
      </c>
      <c r="DA8" s="214" t="s">
        <v>976</v>
      </c>
    </row>
    <row r="9" spans="1:105" x14ac:dyDescent="0.25">
      <c r="A9" s="223" t="s">
        <v>116</v>
      </c>
      <c r="B9" s="224">
        <f>B6-B5</f>
        <v>1212.0109315616983</v>
      </c>
      <c r="C9" s="224">
        <f t="shared" ref="C9:W9" si="21">C6-C5</f>
        <v>965.65727920917379</v>
      </c>
      <c r="D9" s="224">
        <f t="shared" si="21"/>
        <v>678.47094877911877</v>
      </c>
      <c r="E9" s="224">
        <f t="shared" si="21"/>
        <v>731.57756733579299</v>
      </c>
      <c r="F9" s="224">
        <f t="shared" si="21"/>
        <v>577.74305224066302</v>
      </c>
      <c r="G9" s="224">
        <f t="shared" si="21"/>
        <v>777.63079802572429</v>
      </c>
      <c r="H9" s="224">
        <f t="shared" si="21"/>
        <v>1526.5975639825701</v>
      </c>
      <c r="I9" s="224">
        <f t="shared" si="21"/>
        <v>876.51393800164897</v>
      </c>
      <c r="J9" s="224">
        <f t="shared" si="21"/>
        <v>1308.4387375302103</v>
      </c>
      <c r="K9" s="224">
        <f t="shared" si="21"/>
        <v>694.56020814639942</v>
      </c>
      <c r="L9" s="224">
        <f t="shared" si="21"/>
        <v>776.66208190042926</v>
      </c>
      <c r="M9" s="224">
        <f t="shared" si="21"/>
        <v>610.61207077618019</v>
      </c>
      <c r="N9" s="224">
        <f t="shared" si="21"/>
        <v>899.10509226022077</v>
      </c>
      <c r="O9" s="224">
        <f t="shared" si="21"/>
        <v>964.87846510656891</v>
      </c>
      <c r="P9" s="224">
        <f t="shared" si="21"/>
        <v>709.04626025368998</v>
      </c>
      <c r="Q9" s="224">
        <f t="shared" si="21"/>
        <v>1530.0883497230298</v>
      </c>
      <c r="R9" s="224">
        <f t="shared" si="21"/>
        <v>1185.0067448713089</v>
      </c>
      <c r="S9" s="224">
        <f t="shared" si="21"/>
        <v>994.83132406253026</v>
      </c>
      <c r="T9" s="224">
        <f t="shared" si="21"/>
        <v>1642.9471051318396</v>
      </c>
      <c r="U9" s="224">
        <f t="shared" si="21"/>
        <v>1522.4269108697808</v>
      </c>
      <c r="V9" s="224">
        <f t="shared" si="21"/>
        <v>2333.5394538793807</v>
      </c>
      <c r="W9" s="224">
        <f t="shared" si="21"/>
        <v>1460.301258322932</v>
      </c>
      <c r="DA9" s="215" t="s">
        <v>977</v>
      </c>
    </row>
    <row r="10" spans="1:105" x14ac:dyDescent="0.25">
      <c r="B10" s="216"/>
      <c r="C10" s="216"/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</row>
    <row r="11" spans="1:105" x14ac:dyDescent="0.25">
      <c r="A11" s="219" t="s">
        <v>115</v>
      </c>
      <c r="B11" s="231"/>
      <c r="C11" s="231"/>
      <c r="D11" s="231"/>
      <c r="E11" s="231"/>
      <c r="F11" s="231"/>
      <c r="G11" s="231"/>
      <c r="H11" s="231"/>
      <c r="I11" s="231"/>
      <c r="J11" s="231"/>
      <c r="K11" s="231"/>
      <c r="L11" s="231"/>
      <c r="M11" s="231"/>
      <c r="N11" s="231"/>
      <c r="O11" s="231"/>
      <c r="P11" s="231"/>
      <c r="Q11" s="231"/>
      <c r="R11" s="231"/>
      <c r="S11" s="231"/>
      <c r="T11" s="231"/>
      <c r="U11" s="231"/>
      <c r="V11" s="231"/>
      <c r="W11" s="231"/>
      <c r="DA11" s="211"/>
    </row>
    <row r="12" spans="1:105" x14ac:dyDescent="0.25">
      <c r="A12" s="229" t="s">
        <v>114</v>
      </c>
      <c r="B12" s="230">
        <f>SUM(B13,B14,B18,B19,B26,B27)</f>
        <v>613.07820143015579</v>
      </c>
      <c r="C12" s="230">
        <f t="shared" ref="C12:W12" si="22">SUM(C13,C14,C18,C19,C26,C27)</f>
        <v>586.21771978500487</v>
      </c>
      <c r="D12" s="230">
        <f t="shared" si="22"/>
        <v>610.36934098023539</v>
      </c>
      <c r="E12" s="230">
        <f t="shared" si="22"/>
        <v>1214.0893944838344</v>
      </c>
      <c r="F12" s="230">
        <f t="shared" si="22"/>
        <v>1188.6926733568359</v>
      </c>
      <c r="G12" s="230">
        <f t="shared" si="22"/>
        <v>1330.4548781955332</v>
      </c>
      <c r="H12" s="230">
        <f t="shared" si="22"/>
        <v>1111.3042919130921</v>
      </c>
      <c r="I12" s="230">
        <f t="shared" si="22"/>
        <v>1085.6342092457671</v>
      </c>
      <c r="J12" s="230">
        <f t="shared" si="22"/>
        <v>999.76174496768795</v>
      </c>
      <c r="K12" s="230">
        <f t="shared" si="22"/>
        <v>1265.348168131904</v>
      </c>
      <c r="L12" s="230">
        <f t="shared" si="22"/>
        <v>1464.8624247635423</v>
      </c>
      <c r="M12" s="230">
        <f t="shared" si="22"/>
        <v>1488.2254514187443</v>
      </c>
      <c r="N12" s="230">
        <f t="shared" si="22"/>
        <v>1474.3998280309547</v>
      </c>
      <c r="O12" s="230">
        <f t="shared" si="22"/>
        <v>1402.5216680997419</v>
      </c>
      <c r="P12" s="230">
        <f t="shared" si="22"/>
        <v>1643.0116938950987</v>
      </c>
      <c r="Q12" s="230">
        <f t="shared" si="22"/>
        <v>1568.7044711951846</v>
      </c>
      <c r="R12" s="230">
        <f t="shared" si="22"/>
        <v>1603.5197764402405</v>
      </c>
      <c r="S12" s="230">
        <f t="shared" si="22"/>
        <v>1503.1077386070506</v>
      </c>
      <c r="T12" s="230">
        <f t="shared" si="22"/>
        <v>3663.4292777300088</v>
      </c>
      <c r="U12" s="230">
        <f t="shared" si="22"/>
        <v>3656.4988822012033</v>
      </c>
      <c r="V12" s="230">
        <f t="shared" si="22"/>
        <v>3661.2091143594153</v>
      </c>
      <c r="W12" s="230">
        <f t="shared" si="22"/>
        <v>3765.3332760103176</v>
      </c>
      <c r="DA12" s="211" t="s">
        <v>978</v>
      </c>
    </row>
    <row r="13" spans="1:105" x14ac:dyDescent="0.25">
      <c r="A13" s="58" t="s">
        <v>29</v>
      </c>
      <c r="B13" s="59">
        <v>31.924075666380048</v>
      </c>
      <c r="C13" s="59">
        <v>34.88073946689596</v>
      </c>
      <c r="D13" s="59">
        <v>29.093809114359416</v>
      </c>
      <c r="E13" s="59">
        <v>31.905331040412726</v>
      </c>
      <c r="F13" s="59">
        <v>30.896646603611348</v>
      </c>
      <c r="G13" s="59">
        <v>15.315907136715389</v>
      </c>
      <c r="H13" s="59">
        <v>8.1661220980223561</v>
      </c>
      <c r="I13" s="59">
        <v>0</v>
      </c>
      <c r="J13" s="59">
        <v>0</v>
      </c>
      <c r="K13" s="59">
        <v>0</v>
      </c>
      <c r="L13" s="59">
        <v>0</v>
      </c>
      <c r="M13" s="59">
        <v>0</v>
      </c>
      <c r="N13" s="59">
        <v>0</v>
      </c>
      <c r="O13" s="59">
        <v>0</v>
      </c>
      <c r="P13" s="59">
        <v>0</v>
      </c>
      <c r="Q13" s="59">
        <v>0</v>
      </c>
      <c r="R13" s="59">
        <v>0</v>
      </c>
      <c r="S13" s="59">
        <v>0</v>
      </c>
      <c r="T13" s="59">
        <v>0</v>
      </c>
      <c r="U13" s="59">
        <v>0</v>
      </c>
      <c r="V13" s="59">
        <v>0</v>
      </c>
      <c r="W13" s="59">
        <v>0</v>
      </c>
      <c r="DA13" s="9" t="s">
        <v>979</v>
      </c>
    </row>
    <row r="14" spans="1:105" x14ac:dyDescent="0.25">
      <c r="A14" s="60" t="s">
        <v>28</v>
      </c>
      <c r="B14" s="55">
        <f>SUM(B15:B17)</f>
        <v>111.63654342218405</v>
      </c>
      <c r="C14" s="55">
        <f t="shared" ref="C14:W14" si="23">SUM(C15:C17)</f>
        <v>112.6014617368874</v>
      </c>
      <c r="D14" s="55">
        <f t="shared" si="23"/>
        <v>134.23138435081685</v>
      </c>
      <c r="E14" s="55">
        <f t="shared" si="23"/>
        <v>296.11401547721414</v>
      </c>
      <c r="F14" s="55">
        <f t="shared" si="23"/>
        <v>275.28005159071364</v>
      </c>
      <c r="G14" s="55">
        <f t="shared" si="23"/>
        <v>332.84290627687017</v>
      </c>
      <c r="H14" s="55">
        <f t="shared" si="23"/>
        <v>259.03061049011171</v>
      </c>
      <c r="I14" s="55">
        <f t="shared" si="23"/>
        <v>191.98925193465175</v>
      </c>
      <c r="J14" s="55">
        <f t="shared" si="23"/>
        <v>175.65760963026653</v>
      </c>
      <c r="K14" s="55">
        <f t="shared" si="23"/>
        <v>173.61100601891658</v>
      </c>
      <c r="L14" s="55">
        <f t="shared" si="23"/>
        <v>177.64944110060188</v>
      </c>
      <c r="M14" s="55">
        <f t="shared" si="23"/>
        <v>161.32244196044715</v>
      </c>
      <c r="N14" s="55">
        <f t="shared" si="23"/>
        <v>157.03628546861566</v>
      </c>
      <c r="O14" s="55">
        <f t="shared" si="23"/>
        <v>145.85674978503866</v>
      </c>
      <c r="P14" s="55">
        <f t="shared" si="23"/>
        <v>128.91573516766982</v>
      </c>
      <c r="Q14" s="55">
        <f t="shared" si="23"/>
        <v>117.57704213241615</v>
      </c>
      <c r="R14" s="55">
        <f t="shared" si="23"/>
        <v>105.64995700773861</v>
      </c>
      <c r="S14" s="55">
        <f t="shared" si="23"/>
        <v>85.178073946689594</v>
      </c>
      <c r="T14" s="55">
        <f t="shared" si="23"/>
        <v>2194.3498710232161</v>
      </c>
      <c r="U14" s="55">
        <f t="shared" si="23"/>
        <v>2189.0191745485808</v>
      </c>
      <c r="V14" s="55">
        <f t="shared" si="23"/>
        <v>2186.1571797076526</v>
      </c>
      <c r="W14" s="55">
        <f t="shared" si="23"/>
        <v>2227.2613929492686</v>
      </c>
      <c r="DA14" s="10"/>
    </row>
    <row r="15" spans="1:105" x14ac:dyDescent="0.25">
      <c r="A15" s="61" t="s">
        <v>52</v>
      </c>
      <c r="B15" s="55">
        <v>0</v>
      </c>
      <c r="C15" s="55">
        <v>0</v>
      </c>
      <c r="D15" s="55">
        <v>0</v>
      </c>
      <c r="E15" s="55">
        <v>0</v>
      </c>
      <c r="F15" s="55">
        <v>0</v>
      </c>
      <c r="G15" s="55">
        <v>0</v>
      </c>
      <c r="H15" s="55">
        <v>0</v>
      </c>
      <c r="I15" s="55">
        <v>0</v>
      </c>
      <c r="J15" s="55">
        <v>0</v>
      </c>
      <c r="K15" s="55">
        <v>0</v>
      </c>
      <c r="L15" s="55">
        <v>0</v>
      </c>
      <c r="M15" s="55">
        <v>0</v>
      </c>
      <c r="N15" s="55">
        <v>0</v>
      </c>
      <c r="O15" s="55">
        <v>0</v>
      </c>
      <c r="P15" s="55">
        <v>0</v>
      </c>
      <c r="Q15" s="55">
        <v>0</v>
      </c>
      <c r="R15" s="55">
        <v>0</v>
      </c>
      <c r="S15" s="55">
        <v>0</v>
      </c>
      <c r="T15" s="55">
        <v>206.78976784178849</v>
      </c>
      <c r="U15" s="55">
        <v>210.90498710232151</v>
      </c>
      <c r="V15" s="55">
        <v>202.67454858125541</v>
      </c>
      <c r="W15" s="55">
        <v>194.44411006018919</v>
      </c>
      <c r="DA15" s="10" t="s">
        <v>980</v>
      </c>
    </row>
    <row r="16" spans="1:105" x14ac:dyDescent="0.25">
      <c r="A16" s="61" t="s">
        <v>172</v>
      </c>
      <c r="B16" s="55">
        <v>106.81186586414449</v>
      </c>
      <c r="C16" s="55">
        <v>106.81186586414449</v>
      </c>
      <c r="D16" s="55">
        <v>129.4067067927773</v>
      </c>
      <c r="E16" s="55">
        <v>129.03955288048149</v>
      </c>
      <c r="F16" s="55">
        <v>131.08779019776441</v>
      </c>
      <c r="G16" s="55">
        <v>159.7595012897678</v>
      </c>
      <c r="H16" s="55">
        <v>105.49208942390371</v>
      </c>
      <c r="I16" s="55">
        <v>71.72037833190025</v>
      </c>
      <c r="J16" s="55">
        <v>50.189079965606183</v>
      </c>
      <c r="K16" s="55">
        <v>48.151762682717113</v>
      </c>
      <c r="L16" s="55">
        <v>51.226483233018051</v>
      </c>
      <c r="M16" s="55">
        <v>40.98693035253654</v>
      </c>
      <c r="N16" s="55">
        <v>49.180825451418741</v>
      </c>
      <c r="O16" s="55">
        <v>42.008684436801367</v>
      </c>
      <c r="P16" s="55">
        <v>36.355116079105763</v>
      </c>
      <c r="Q16" s="55">
        <v>34.768185726569207</v>
      </c>
      <c r="R16" s="55">
        <v>30.920034393809111</v>
      </c>
      <c r="S16" s="55">
        <v>22.5664660361135</v>
      </c>
      <c r="T16" s="55">
        <v>1874.4552880481513</v>
      </c>
      <c r="U16" s="55">
        <v>1865.0094582975062</v>
      </c>
      <c r="V16" s="55">
        <v>1880.4764402407566</v>
      </c>
      <c r="W16" s="55">
        <v>1900.5250214961304</v>
      </c>
      <c r="DA16" s="10" t="s">
        <v>981</v>
      </c>
    </row>
    <row r="17" spans="1:105" x14ac:dyDescent="0.25">
      <c r="A17" s="61" t="s">
        <v>113</v>
      </c>
      <c r="B17" s="55">
        <v>4.8246775580395527</v>
      </c>
      <c r="C17" s="55">
        <v>5.7895958727429058</v>
      </c>
      <c r="D17" s="55">
        <v>4.8246775580395527</v>
      </c>
      <c r="E17" s="55">
        <v>167.07446259673262</v>
      </c>
      <c r="F17" s="55">
        <v>144.19226139294923</v>
      </c>
      <c r="G17" s="55">
        <v>173.08340498710234</v>
      </c>
      <c r="H17" s="55">
        <v>153.53852106620803</v>
      </c>
      <c r="I17" s="55">
        <v>120.26887360275148</v>
      </c>
      <c r="J17" s="55">
        <v>125.46852966466035</v>
      </c>
      <c r="K17" s="55">
        <v>125.45924333619946</v>
      </c>
      <c r="L17" s="55">
        <v>126.42295786758382</v>
      </c>
      <c r="M17" s="55">
        <v>120.33551160791062</v>
      </c>
      <c r="N17" s="55">
        <v>107.85546001719692</v>
      </c>
      <c r="O17" s="55">
        <v>103.8480653482373</v>
      </c>
      <c r="P17" s="55">
        <v>92.560619088564053</v>
      </c>
      <c r="Q17" s="55">
        <v>82.808856405846939</v>
      </c>
      <c r="R17" s="55">
        <v>74.729922613929489</v>
      </c>
      <c r="S17" s="55">
        <v>62.61160791057609</v>
      </c>
      <c r="T17" s="55">
        <v>113.10481513327599</v>
      </c>
      <c r="U17" s="55">
        <v>113.10472914875319</v>
      </c>
      <c r="V17" s="55">
        <v>103.00619088564056</v>
      </c>
      <c r="W17" s="55">
        <v>132.29226139294926</v>
      </c>
      <c r="DA17" s="10" t="s">
        <v>982</v>
      </c>
    </row>
    <row r="18" spans="1:105" x14ac:dyDescent="0.25">
      <c r="A18" s="60" t="s">
        <v>153</v>
      </c>
      <c r="B18" s="55">
        <v>258.06104901117794</v>
      </c>
      <c r="C18" s="55">
        <v>236.54342218400691</v>
      </c>
      <c r="D18" s="55">
        <v>236.52192605331044</v>
      </c>
      <c r="E18" s="55">
        <v>312.46836298349751</v>
      </c>
      <c r="F18" s="55">
        <v>303.73783460018819</v>
      </c>
      <c r="G18" s="55">
        <v>338.49415153242177</v>
      </c>
      <c r="H18" s="55">
        <v>237.96595141777937</v>
      </c>
      <c r="I18" s="55">
        <v>162.40595957266677</v>
      </c>
      <c r="J18" s="55">
        <v>133.57081781709331</v>
      </c>
      <c r="K18" s="55">
        <v>251.24973111142833</v>
      </c>
      <c r="L18" s="55">
        <v>329.99097162510748</v>
      </c>
      <c r="M18" s="55">
        <v>389.65924333619938</v>
      </c>
      <c r="N18" s="55">
        <v>320.24840928632852</v>
      </c>
      <c r="O18" s="55">
        <v>310.25726569217539</v>
      </c>
      <c r="P18" s="55">
        <v>367.47532244196037</v>
      </c>
      <c r="Q18" s="55">
        <v>317.58383490971619</v>
      </c>
      <c r="R18" s="55">
        <v>332.84419604471191</v>
      </c>
      <c r="S18" s="55">
        <v>253.61418744625959</v>
      </c>
      <c r="T18" s="55">
        <v>255.64415305245052</v>
      </c>
      <c r="U18" s="55">
        <v>257.67411865864142</v>
      </c>
      <c r="V18" s="55">
        <v>247.67841788478071</v>
      </c>
      <c r="W18" s="55">
        <v>256.43465176268268</v>
      </c>
      <c r="DA18" s="10" t="s">
        <v>983</v>
      </c>
    </row>
    <row r="19" spans="1:105" x14ac:dyDescent="0.25">
      <c r="A19" s="60" t="s">
        <v>51</v>
      </c>
      <c r="B19" s="55">
        <f>SUM(B20:B25)</f>
        <v>0</v>
      </c>
      <c r="C19" s="55">
        <f t="shared" ref="C19:W19" si="24">SUM(C20:C25)</f>
        <v>0</v>
      </c>
      <c r="D19" s="55">
        <f t="shared" si="24"/>
        <v>0</v>
      </c>
      <c r="E19" s="55">
        <f t="shared" si="24"/>
        <v>154.85064488392084</v>
      </c>
      <c r="F19" s="55">
        <f t="shared" si="24"/>
        <v>168.78667239896811</v>
      </c>
      <c r="G19" s="55">
        <f t="shared" si="24"/>
        <v>184.91530524505583</v>
      </c>
      <c r="H19" s="55">
        <f t="shared" si="24"/>
        <v>222.84213241616513</v>
      </c>
      <c r="I19" s="55">
        <f t="shared" si="24"/>
        <v>356.79337919174543</v>
      </c>
      <c r="J19" s="55">
        <f t="shared" si="24"/>
        <v>345.70593293207213</v>
      </c>
      <c r="K19" s="55">
        <f t="shared" si="24"/>
        <v>404.05674978503868</v>
      </c>
      <c r="L19" s="55">
        <f t="shared" si="24"/>
        <v>451.9769561478933</v>
      </c>
      <c r="M19" s="55">
        <f t="shared" si="24"/>
        <v>453.15090283748918</v>
      </c>
      <c r="N19" s="55">
        <f t="shared" si="24"/>
        <v>507.26130696474638</v>
      </c>
      <c r="O19" s="55">
        <f t="shared" si="24"/>
        <v>561.7988822012037</v>
      </c>
      <c r="P19" s="55">
        <f t="shared" si="24"/>
        <v>608.61547721410147</v>
      </c>
      <c r="Q19" s="55">
        <f t="shared" si="24"/>
        <v>657.27532244196027</v>
      </c>
      <c r="R19" s="55">
        <f t="shared" si="24"/>
        <v>695.80808254514181</v>
      </c>
      <c r="S19" s="55">
        <f t="shared" si="24"/>
        <v>726.65425623387785</v>
      </c>
      <c r="T19" s="55">
        <f t="shared" si="24"/>
        <v>763.47824591573522</v>
      </c>
      <c r="U19" s="55">
        <f t="shared" si="24"/>
        <v>768.70498710232152</v>
      </c>
      <c r="V19" s="55">
        <f t="shared" si="24"/>
        <v>817.74325021496122</v>
      </c>
      <c r="W19" s="55">
        <f t="shared" si="24"/>
        <v>834.25975924333613</v>
      </c>
      <c r="DA19" s="10"/>
    </row>
    <row r="20" spans="1:105" x14ac:dyDescent="0.25">
      <c r="A20" s="61" t="s">
        <v>171</v>
      </c>
      <c r="B20" s="55">
        <v>0</v>
      </c>
      <c r="C20" s="55">
        <v>0</v>
      </c>
      <c r="D20" s="55">
        <v>0</v>
      </c>
      <c r="E20" s="55">
        <v>110.4423043852106</v>
      </c>
      <c r="F20" s="55">
        <v>113.64290627687009</v>
      </c>
      <c r="G20" s="55">
        <v>113.5234737747205</v>
      </c>
      <c r="H20" s="55">
        <v>109.58245915735171</v>
      </c>
      <c r="I20" s="55">
        <v>104.59062768701629</v>
      </c>
      <c r="J20" s="55">
        <v>110.8722269991401</v>
      </c>
      <c r="K20" s="55">
        <v>113.6190025795357</v>
      </c>
      <c r="L20" s="55">
        <v>130.33817712811691</v>
      </c>
      <c r="M20" s="55">
        <v>105.6415305245056</v>
      </c>
      <c r="N20" s="55">
        <v>112.61582115219259</v>
      </c>
      <c r="O20" s="55">
        <v>117.1539122957868</v>
      </c>
      <c r="P20" s="55">
        <v>97.616337059329311</v>
      </c>
      <c r="Q20" s="55">
        <v>104.59062768701629</v>
      </c>
      <c r="R20" s="55">
        <v>106.47747205503011</v>
      </c>
      <c r="S20" s="55">
        <v>105.7609630266552</v>
      </c>
      <c r="T20" s="55">
        <v>97.25803955288049</v>
      </c>
      <c r="U20" s="55">
        <v>101.31840068787621</v>
      </c>
      <c r="V20" s="55">
        <v>99.527085124677555</v>
      </c>
      <c r="W20" s="55">
        <v>114.5265692175408</v>
      </c>
      <c r="DA20" s="10" t="s">
        <v>984</v>
      </c>
    </row>
    <row r="21" spans="1:105" x14ac:dyDescent="0.25">
      <c r="A21" s="61" t="s">
        <v>50</v>
      </c>
      <c r="B21" s="55">
        <v>0</v>
      </c>
      <c r="C21" s="55">
        <v>0</v>
      </c>
      <c r="D21" s="55">
        <v>0</v>
      </c>
      <c r="E21" s="55">
        <v>7.3803095442820288</v>
      </c>
      <c r="F21" s="55">
        <v>11.631814273430781</v>
      </c>
      <c r="G21" s="55">
        <v>26.488048151332759</v>
      </c>
      <c r="H21" s="55">
        <v>58.947205503009457</v>
      </c>
      <c r="I21" s="55">
        <v>156.46792777300081</v>
      </c>
      <c r="J21" s="55">
        <v>155.1304385210662</v>
      </c>
      <c r="K21" s="55">
        <v>232.61203783318999</v>
      </c>
      <c r="L21" s="55">
        <v>283.36680997420461</v>
      </c>
      <c r="M21" s="55">
        <v>334.21702493551157</v>
      </c>
      <c r="N21" s="55">
        <v>385.33009458297511</v>
      </c>
      <c r="O21" s="55">
        <v>435.58323301805672</v>
      </c>
      <c r="P21" s="55">
        <v>501.45692175408419</v>
      </c>
      <c r="Q21" s="55">
        <v>543.23112639724843</v>
      </c>
      <c r="R21" s="55">
        <v>580.51496130696466</v>
      </c>
      <c r="S21" s="55">
        <v>611.30214961306967</v>
      </c>
      <c r="T21" s="55">
        <v>560.35631986242481</v>
      </c>
      <c r="U21" s="55">
        <v>560.66689595872731</v>
      </c>
      <c r="V21" s="55">
        <v>563.318056749785</v>
      </c>
      <c r="W21" s="55">
        <v>590.40318142734304</v>
      </c>
      <c r="DA21" s="10" t="s">
        <v>985</v>
      </c>
    </row>
    <row r="22" spans="1:105" x14ac:dyDescent="0.25">
      <c r="A22" s="61" t="s">
        <v>49</v>
      </c>
      <c r="B22" s="55">
        <v>0</v>
      </c>
      <c r="C22" s="55">
        <v>0</v>
      </c>
      <c r="D22" s="55">
        <v>0</v>
      </c>
      <c r="E22" s="55">
        <v>36.024849527085131</v>
      </c>
      <c r="F22" s="55">
        <v>42.53267411865864</v>
      </c>
      <c r="G22" s="55">
        <v>43.996130696474637</v>
      </c>
      <c r="H22" s="55">
        <v>53.524247635425624</v>
      </c>
      <c r="I22" s="55">
        <v>94.946603611349957</v>
      </c>
      <c r="J22" s="55">
        <v>78.986758383490965</v>
      </c>
      <c r="K22" s="55">
        <v>57.133018056749776</v>
      </c>
      <c r="L22" s="55">
        <v>37.531556319862418</v>
      </c>
      <c r="M22" s="55">
        <v>12.480309544282029</v>
      </c>
      <c r="N22" s="55">
        <v>8.4794496990541681</v>
      </c>
      <c r="O22" s="55">
        <v>8.2257953568357696</v>
      </c>
      <c r="P22" s="55">
        <v>8.6345657781599314</v>
      </c>
      <c r="Q22" s="55">
        <v>8.4742906276870151</v>
      </c>
      <c r="R22" s="55">
        <v>7.8363714531384341</v>
      </c>
      <c r="S22" s="55">
        <v>8.587962166809973</v>
      </c>
      <c r="T22" s="55">
        <v>104.81298366294065</v>
      </c>
      <c r="U22" s="55">
        <v>105.64488392089422</v>
      </c>
      <c r="V22" s="55">
        <v>153.77549441100601</v>
      </c>
      <c r="W22" s="55">
        <v>128.2552020636285</v>
      </c>
      <c r="DA22" s="10" t="s">
        <v>986</v>
      </c>
    </row>
    <row r="23" spans="1:105" x14ac:dyDescent="0.25">
      <c r="A23" s="61" t="s">
        <v>26</v>
      </c>
      <c r="B23" s="55">
        <v>0</v>
      </c>
      <c r="C23" s="55">
        <v>0</v>
      </c>
      <c r="D23" s="55">
        <v>0</v>
      </c>
      <c r="E23" s="55">
        <v>1.0031814273430779</v>
      </c>
      <c r="F23" s="55">
        <v>0.9792777300085983</v>
      </c>
      <c r="G23" s="55">
        <v>0.90765262252794487</v>
      </c>
      <c r="H23" s="55">
        <v>0.78822012037833178</v>
      </c>
      <c r="I23" s="55">
        <v>0.78822012037833178</v>
      </c>
      <c r="J23" s="55">
        <v>0.7165090283748925</v>
      </c>
      <c r="K23" s="55">
        <v>0.69269131556319852</v>
      </c>
      <c r="L23" s="55">
        <v>0.74041272570937233</v>
      </c>
      <c r="M23" s="55">
        <v>0.81203783319002576</v>
      </c>
      <c r="N23" s="55">
        <v>0.83594153052450548</v>
      </c>
      <c r="O23" s="55">
        <v>0.83594153052450548</v>
      </c>
      <c r="P23" s="55">
        <v>0.90765262252794487</v>
      </c>
      <c r="Q23" s="55">
        <v>0.9792777300085983</v>
      </c>
      <c r="R23" s="55">
        <v>0.9792777300085983</v>
      </c>
      <c r="S23" s="55">
        <v>1.0031814273430779</v>
      </c>
      <c r="T23" s="55">
        <v>1.050902837489252</v>
      </c>
      <c r="U23" s="55">
        <v>1.0748065348237319</v>
      </c>
      <c r="V23" s="55">
        <v>1.1226139294926909</v>
      </c>
      <c r="W23" s="55">
        <v>1.0748065348237319</v>
      </c>
      <c r="DA23" s="10" t="s">
        <v>987</v>
      </c>
    </row>
    <row r="24" spans="1:105" x14ac:dyDescent="0.25">
      <c r="A24" s="61" t="s">
        <v>25</v>
      </c>
      <c r="B24" s="55">
        <v>0</v>
      </c>
      <c r="C24" s="55">
        <v>0</v>
      </c>
      <c r="D24" s="55">
        <v>0</v>
      </c>
      <c r="E24" s="55">
        <v>0</v>
      </c>
      <c r="F24" s="55">
        <v>0</v>
      </c>
      <c r="G24" s="55">
        <v>0</v>
      </c>
      <c r="H24" s="55">
        <v>0</v>
      </c>
      <c r="I24" s="55">
        <v>0</v>
      </c>
      <c r="J24" s="55">
        <v>0</v>
      </c>
      <c r="K24" s="55">
        <v>0</v>
      </c>
      <c r="L24" s="55">
        <v>0</v>
      </c>
      <c r="M24" s="55">
        <v>0</v>
      </c>
      <c r="N24" s="55">
        <v>0</v>
      </c>
      <c r="O24" s="55">
        <v>0</v>
      </c>
      <c r="P24" s="55">
        <v>0</v>
      </c>
      <c r="Q24" s="55">
        <v>0</v>
      </c>
      <c r="R24" s="55">
        <v>0</v>
      </c>
      <c r="S24" s="55">
        <v>0</v>
      </c>
      <c r="T24" s="55">
        <v>0</v>
      </c>
      <c r="U24" s="55">
        <v>0</v>
      </c>
      <c r="V24" s="55">
        <v>0</v>
      </c>
      <c r="W24" s="55">
        <v>0</v>
      </c>
      <c r="DA24" s="10" t="s">
        <v>988</v>
      </c>
    </row>
    <row r="25" spans="1:105" x14ac:dyDescent="0.25">
      <c r="A25" s="61" t="s">
        <v>157</v>
      </c>
      <c r="B25" s="55">
        <v>0</v>
      </c>
      <c r="C25" s="55">
        <v>0</v>
      </c>
      <c r="D25" s="55">
        <v>0</v>
      </c>
      <c r="E25" s="55">
        <v>0</v>
      </c>
      <c r="F25" s="55">
        <v>0</v>
      </c>
      <c r="G25" s="55">
        <v>0</v>
      </c>
      <c r="H25" s="55">
        <v>0</v>
      </c>
      <c r="I25" s="55">
        <v>0</v>
      </c>
      <c r="J25" s="55">
        <v>0</v>
      </c>
      <c r="K25" s="55">
        <v>0</v>
      </c>
      <c r="L25" s="55">
        <v>0</v>
      </c>
      <c r="M25" s="55">
        <v>0</v>
      </c>
      <c r="N25" s="55">
        <v>0</v>
      </c>
      <c r="O25" s="55">
        <v>0</v>
      </c>
      <c r="P25" s="55">
        <v>0</v>
      </c>
      <c r="Q25" s="55">
        <v>0</v>
      </c>
      <c r="R25" s="55">
        <v>0</v>
      </c>
      <c r="S25" s="55">
        <v>0</v>
      </c>
      <c r="T25" s="55">
        <v>0</v>
      </c>
      <c r="U25" s="55">
        <v>0</v>
      </c>
      <c r="V25" s="55">
        <v>0</v>
      </c>
      <c r="W25" s="55">
        <v>0</v>
      </c>
      <c r="DA25" s="10" t="s">
        <v>989</v>
      </c>
    </row>
    <row r="26" spans="1:105" x14ac:dyDescent="0.25">
      <c r="A26" s="60" t="s">
        <v>169</v>
      </c>
      <c r="B26" s="55">
        <v>0</v>
      </c>
      <c r="C26" s="55">
        <v>0</v>
      </c>
      <c r="D26" s="55">
        <v>0</v>
      </c>
      <c r="E26" s="55">
        <v>0</v>
      </c>
      <c r="F26" s="55">
        <v>0</v>
      </c>
      <c r="G26" s="55">
        <v>0</v>
      </c>
      <c r="H26" s="55">
        <v>0</v>
      </c>
      <c r="I26" s="55">
        <v>0</v>
      </c>
      <c r="J26" s="55">
        <v>0</v>
      </c>
      <c r="K26" s="55">
        <v>0</v>
      </c>
      <c r="L26" s="55">
        <v>0</v>
      </c>
      <c r="M26" s="55">
        <v>0</v>
      </c>
      <c r="N26" s="55">
        <v>0</v>
      </c>
      <c r="O26" s="55">
        <v>0</v>
      </c>
      <c r="P26" s="55">
        <v>0</v>
      </c>
      <c r="Q26" s="55">
        <v>0</v>
      </c>
      <c r="R26" s="55">
        <v>0</v>
      </c>
      <c r="S26" s="55">
        <v>0</v>
      </c>
      <c r="T26" s="55">
        <v>0</v>
      </c>
      <c r="U26" s="55">
        <v>0</v>
      </c>
      <c r="V26" s="55">
        <v>0</v>
      </c>
      <c r="W26" s="55">
        <v>0</v>
      </c>
      <c r="DA26" s="10" t="s">
        <v>990</v>
      </c>
    </row>
    <row r="27" spans="1:105" x14ac:dyDescent="0.25">
      <c r="A27" s="62" t="s">
        <v>24</v>
      </c>
      <c r="B27" s="63">
        <v>211.45653333041378</v>
      </c>
      <c r="C27" s="63">
        <v>202.1920963972147</v>
      </c>
      <c r="D27" s="63">
        <v>210.52222146174873</v>
      </c>
      <c r="E27" s="63">
        <v>418.7510400987893</v>
      </c>
      <c r="F27" s="63">
        <v>409.99146816335463</v>
      </c>
      <c r="G27" s="63">
        <v>458.88660800446991</v>
      </c>
      <c r="H27" s="63">
        <v>383.29947549101348</v>
      </c>
      <c r="I27" s="63">
        <v>374.44561854670314</v>
      </c>
      <c r="J27" s="63">
        <v>344.82738458825588</v>
      </c>
      <c r="K27" s="63">
        <v>436.43068121652038</v>
      </c>
      <c r="L27" s="63">
        <v>505.24505588993969</v>
      </c>
      <c r="M27" s="63">
        <v>484.09286328460871</v>
      </c>
      <c r="N27" s="63">
        <v>489.85382631126402</v>
      </c>
      <c r="O27" s="63">
        <v>384.60877042132421</v>
      </c>
      <c r="P27" s="63">
        <v>538.00515907136707</v>
      </c>
      <c r="Q27" s="63">
        <v>476.26827171109198</v>
      </c>
      <c r="R27" s="63">
        <v>469.2175408426483</v>
      </c>
      <c r="S27" s="63">
        <v>437.6612209802235</v>
      </c>
      <c r="T27" s="63">
        <v>449.95700773860693</v>
      </c>
      <c r="U27" s="63">
        <v>441.10060189165949</v>
      </c>
      <c r="V27" s="63">
        <v>409.63026655202066</v>
      </c>
      <c r="W27" s="63">
        <v>447.37747205503007</v>
      </c>
      <c r="DA27" s="11" t="s">
        <v>991</v>
      </c>
    </row>
    <row r="29" spans="1:105" x14ac:dyDescent="0.25">
      <c r="A29" s="219" t="s">
        <v>84</v>
      </c>
      <c r="B29" s="220">
        <v>1086.9034273800003</v>
      </c>
      <c r="C29" s="220">
        <v>1050.6768182640003</v>
      </c>
      <c r="D29" s="220">
        <v>1094.3384874360002</v>
      </c>
      <c r="E29" s="220">
        <v>1750.6012955401516</v>
      </c>
      <c r="F29" s="220">
        <v>1666.6056593281821</v>
      </c>
      <c r="G29" s="220">
        <v>1857.2518129377645</v>
      </c>
      <c r="H29" s="220">
        <v>1366.4006941951329</v>
      </c>
      <c r="I29" s="220">
        <v>954.55669853328993</v>
      </c>
      <c r="J29" s="220">
        <v>835.1162006005361</v>
      </c>
      <c r="K29" s="220">
        <v>1105.1691156559211</v>
      </c>
      <c r="L29" s="220">
        <v>1302.7781998800001</v>
      </c>
      <c r="M29" s="220">
        <v>1392.84325872</v>
      </c>
      <c r="N29" s="220">
        <v>1219.0220712000003</v>
      </c>
      <c r="O29" s="220">
        <v>1161.02305368</v>
      </c>
      <c r="P29" s="220">
        <v>1244.47315248</v>
      </c>
      <c r="Q29" s="220">
        <v>1094.0706881999999</v>
      </c>
      <c r="R29" s="220">
        <v>1094.5349262</v>
      </c>
      <c r="S29" s="220">
        <v>847.36291319999987</v>
      </c>
      <c r="T29" s="220">
        <v>7290.2810694600003</v>
      </c>
      <c r="U29" s="220">
        <v>7276.6157504399998</v>
      </c>
      <c r="V29" s="220">
        <v>7250.0787727200004</v>
      </c>
      <c r="W29" s="220">
        <v>7396.0728490799993</v>
      </c>
      <c r="DA29" s="8"/>
    </row>
    <row r="31" spans="1:105" x14ac:dyDescent="0.25">
      <c r="A31" s="33" t="s">
        <v>154</v>
      </c>
      <c r="B31" s="59">
        <f t="shared" ref="B31:W31" si="25">IF(B$12=0,"",B$12/B$3*1000)</f>
        <v>24.473452972966616</v>
      </c>
      <c r="C31" s="59">
        <f t="shared" si="25"/>
        <v>21.10065005143375</v>
      </c>
      <c r="D31" s="59">
        <f t="shared" si="25"/>
        <v>26.436695316893257</v>
      </c>
      <c r="E31" s="59">
        <f t="shared" si="25"/>
        <v>57.174204354596213</v>
      </c>
      <c r="F31" s="59">
        <f t="shared" si="25"/>
        <v>48.368599820512067</v>
      </c>
      <c r="G31" s="59">
        <f t="shared" si="25"/>
        <v>70.228982506445192</v>
      </c>
      <c r="H31" s="59">
        <f t="shared" si="25"/>
        <v>55.650495450252308</v>
      </c>
      <c r="I31" s="59">
        <f t="shared" si="25"/>
        <v>49.442418461140434</v>
      </c>
      <c r="J31" s="59">
        <f t="shared" si="25"/>
        <v>41.852027291796603</v>
      </c>
      <c r="K31" s="59">
        <f t="shared" si="25"/>
        <v>67.905877464653713</v>
      </c>
      <c r="L31" s="59">
        <f t="shared" si="25"/>
        <v>65.354471042907548</v>
      </c>
      <c r="M31" s="59">
        <f t="shared" si="25"/>
        <v>56.370667535258129</v>
      </c>
      <c r="N31" s="59">
        <f t="shared" si="25"/>
        <v>59.649284218925665</v>
      </c>
      <c r="O31" s="59">
        <f t="shared" si="25"/>
        <v>50.863042887461567</v>
      </c>
      <c r="P31" s="59">
        <f t="shared" si="25"/>
        <v>60.796396455671207</v>
      </c>
      <c r="Q31" s="59">
        <f t="shared" si="25"/>
        <v>75.709675250732857</v>
      </c>
      <c r="R31" s="59">
        <f t="shared" si="25"/>
        <v>74.271368178154717</v>
      </c>
      <c r="S31" s="59">
        <f t="shared" si="25"/>
        <v>55.580633283982131</v>
      </c>
      <c r="T31" s="59">
        <f t="shared" si="25"/>
        <v>165.88031780654157</v>
      </c>
      <c r="U31" s="59">
        <f t="shared" si="25"/>
        <v>143.04596263999866</v>
      </c>
      <c r="V31" s="59">
        <f t="shared" si="25"/>
        <v>160.75578521092191</v>
      </c>
      <c r="W31" s="59">
        <f t="shared" si="25"/>
        <v>165.92379546006791</v>
      </c>
      <c r="DA31" s="212"/>
    </row>
    <row r="32" spans="1:105" x14ac:dyDescent="0.25">
      <c r="A32" s="35" t="s">
        <v>112</v>
      </c>
      <c r="B32" s="55">
        <f t="shared" ref="B32:W32" si="26">IF(B$12=0,"",B$12/B$5*1000)</f>
        <v>126.45888445910971</v>
      </c>
      <c r="C32" s="55">
        <f t="shared" si="26"/>
        <v>122.34803499436491</v>
      </c>
      <c r="D32" s="55">
        <f t="shared" si="26"/>
        <v>127.8105623843866</v>
      </c>
      <c r="E32" s="55">
        <f t="shared" si="26"/>
        <v>135.43288032890183</v>
      </c>
      <c r="F32" s="55">
        <f t="shared" si="26"/>
        <v>134.84363036747558</v>
      </c>
      <c r="G32" s="55">
        <f t="shared" si="26"/>
        <v>154.42655608236754</v>
      </c>
      <c r="H32" s="55">
        <f t="shared" si="26"/>
        <v>146.93020171673029</v>
      </c>
      <c r="I32" s="55">
        <f t="shared" si="26"/>
        <v>137.2385115226293</v>
      </c>
      <c r="J32" s="55">
        <f t="shared" si="26"/>
        <v>139.32723127138399</v>
      </c>
      <c r="K32" s="55">
        <f t="shared" si="26"/>
        <v>156.36023356757102</v>
      </c>
      <c r="L32" s="55">
        <f t="shared" si="26"/>
        <v>144.58585940593423</v>
      </c>
      <c r="M32" s="55">
        <f t="shared" si="26"/>
        <v>132.80026593791032</v>
      </c>
      <c r="N32" s="55">
        <f t="shared" si="26"/>
        <v>135.04301399101362</v>
      </c>
      <c r="O32" s="55">
        <f t="shared" si="26"/>
        <v>132.95020410976795</v>
      </c>
      <c r="P32" s="55">
        <f t="shared" si="26"/>
        <v>130.15939664117735</v>
      </c>
      <c r="Q32" s="55">
        <f t="shared" si="26"/>
        <v>132.91816907674803</v>
      </c>
      <c r="R32" s="55">
        <f t="shared" si="26"/>
        <v>135.38540863538171</v>
      </c>
      <c r="S32" s="55">
        <f t="shared" si="26"/>
        <v>124.90211009173743</v>
      </c>
      <c r="T32" s="55">
        <f t="shared" si="26"/>
        <v>141.27985612939972</v>
      </c>
      <c r="U32" s="55">
        <f t="shared" si="26"/>
        <v>142.01198459584057</v>
      </c>
      <c r="V32" s="55">
        <f t="shared" si="26"/>
        <v>148.62601044661255</v>
      </c>
      <c r="W32" s="55">
        <f t="shared" si="26"/>
        <v>142.54014154785793</v>
      </c>
      <c r="DA32" s="217"/>
    </row>
    <row r="33" spans="1:105" x14ac:dyDescent="0.25">
      <c r="A33" s="35" t="s">
        <v>111</v>
      </c>
      <c r="B33" s="55">
        <f>IF(AGR_ued!B$5=0,"",AGR_ued!B$5/B$5*1000)</f>
        <v>57.733719253265647</v>
      </c>
      <c r="C33" s="55">
        <f>IF(AGR_ued!C$5=0,"",AGR_ued!C$5/C$5*1000)</f>
        <v>55.717166000090558</v>
      </c>
      <c r="D33" s="55">
        <f>IF(AGR_ued!D$5=0,"",AGR_ued!D$5/D$5*1000)</f>
        <v>58.117055658880588</v>
      </c>
      <c r="E33" s="55">
        <f>IF(AGR_ued!E$5=0,"",AGR_ued!E$5/E$5*1000)</f>
        <v>60.073913893679517</v>
      </c>
      <c r="F33" s="55">
        <f>IF(AGR_ued!F$5=0,"",AGR_ued!F$5/F$5*1000)</f>
        <v>59.838890692923314</v>
      </c>
      <c r="G33" s="55">
        <f>IF(AGR_ued!G$5=0,"",AGR_ued!G$5/G$5*1000)</f>
        <v>68.699709949894839</v>
      </c>
      <c r="H33" s="55">
        <f>IF(AGR_ued!H$5=0,"",AGR_ued!H$5/H$5*1000)</f>
        <v>65.235191829827045</v>
      </c>
      <c r="I33" s="55">
        <f>IF(AGR_ued!I$5=0,"",AGR_ued!I$5/I$5*1000)</f>
        <v>61.252789259248544</v>
      </c>
      <c r="J33" s="55">
        <f>IF(AGR_ued!J$5=0,"",AGR_ued!J$5/J$5*1000)</f>
        <v>62.06633868927694</v>
      </c>
      <c r="K33" s="55">
        <f>IF(AGR_ued!K$5=0,"",AGR_ued!K$5/K$5*1000)</f>
        <v>70.815227612378649</v>
      </c>
      <c r="L33" s="55">
        <f>IF(AGR_ued!L$5=0,"",AGR_ued!L$5/L$5*1000)</f>
        <v>65.882774495591548</v>
      </c>
      <c r="M33" s="55">
        <f>IF(AGR_ued!M$5=0,"",AGR_ued!M$5/M$5*1000)</f>
        <v>60.462815815421799</v>
      </c>
      <c r="N33" s="55">
        <f>IF(AGR_ued!N$5=0,"",AGR_ued!N$5/N$5*1000)</f>
        <v>61.65817422305021</v>
      </c>
      <c r="O33" s="55">
        <f>IF(AGR_ued!O$5=0,"",AGR_ued!O$5/O$5*1000)</f>
        <v>59.089105820856361</v>
      </c>
      <c r="P33" s="55">
        <f>IF(AGR_ued!P$5=0,"",AGR_ued!P$5/P$5*1000)</f>
        <v>59.748765688149071</v>
      </c>
      <c r="Q33" s="55">
        <f>IF(AGR_ued!Q$5=0,"",AGR_ued!Q$5/Q$5*1000)</f>
        <v>60.316036812890196</v>
      </c>
      <c r="R33" s="55">
        <f>IF(AGR_ued!R$5=0,"",AGR_ued!R$5/R$5*1000)</f>
        <v>61.242377073655149</v>
      </c>
      <c r="S33" s="55">
        <f>IF(AGR_ued!S$5=0,"",AGR_ued!S$5/S$5*1000)</f>
        <v>56.502966629477314</v>
      </c>
      <c r="T33" s="55">
        <f>IF(AGR_ued!T$5=0,"",AGR_ued!T$5/T$5*1000)</f>
        <v>55.324402882804193</v>
      </c>
      <c r="U33" s="55">
        <f>IF(AGR_ued!U$5=0,"",AGR_ued!U$5/U$5*1000)</f>
        <v>55.549792698476836</v>
      </c>
      <c r="V33" s="55">
        <f>IF(AGR_ued!V$5=0,"",AGR_ued!V$5/V$5*1000)</f>
        <v>57.913055274946707</v>
      </c>
      <c r="W33" s="55">
        <f>IF(AGR_ued!W$5=0,"",AGR_ued!W$5/W$5*1000)</f>
        <v>55.678668462713482</v>
      </c>
      <c r="DA33" s="217"/>
    </row>
    <row r="34" spans="1:105" x14ac:dyDescent="0.25">
      <c r="A34" s="37" t="s">
        <v>110</v>
      </c>
      <c r="B34" s="218">
        <f t="shared" ref="B34:W34" si="27">IF(B$12=0,"",B$29/B$12)</f>
        <v>1.7728626215130965</v>
      </c>
      <c r="C34" s="218">
        <f t="shared" si="27"/>
        <v>1.7922979514323376</v>
      </c>
      <c r="D34" s="218">
        <f t="shared" si="27"/>
        <v>1.7929119534059892</v>
      </c>
      <c r="E34" s="218">
        <f t="shared" si="27"/>
        <v>1.4419047752940903</v>
      </c>
      <c r="F34" s="218">
        <f t="shared" si="27"/>
        <v>1.402049240045985</v>
      </c>
      <c r="G34" s="218">
        <f t="shared" si="27"/>
        <v>1.3959524996869601</v>
      </c>
      <c r="H34" s="218">
        <f t="shared" si="27"/>
        <v>1.2295468524132995</v>
      </c>
      <c r="I34" s="218">
        <f t="shared" si="27"/>
        <v>0.87926180881538185</v>
      </c>
      <c r="J34" s="218">
        <f t="shared" si="27"/>
        <v>0.83531521865494751</v>
      </c>
      <c r="K34" s="218">
        <f t="shared" si="27"/>
        <v>0.87341108438757764</v>
      </c>
      <c r="L34" s="218">
        <f t="shared" si="27"/>
        <v>0.88935191309197126</v>
      </c>
      <c r="M34" s="218">
        <f t="shared" si="27"/>
        <v>0.93590877470358047</v>
      </c>
      <c r="N34" s="218">
        <f t="shared" si="27"/>
        <v>0.82679206008046757</v>
      </c>
      <c r="O34" s="218">
        <f t="shared" si="27"/>
        <v>0.82781113482050861</v>
      </c>
      <c r="P34" s="218">
        <f t="shared" si="27"/>
        <v>0.75743414188959257</v>
      </c>
      <c r="Q34" s="218">
        <f t="shared" si="27"/>
        <v>0.69743581935891041</v>
      </c>
      <c r="R34" s="218">
        <f t="shared" si="27"/>
        <v>0.6825827422158961</v>
      </c>
      <c r="S34" s="218">
        <f t="shared" si="27"/>
        <v>0.56374063643984829</v>
      </c>
      <c r="T34" s="218">
        <f t="shared" si="27"/>
        <v>1.9900155064484601</v>
      </c>
      <c r="U34" s="218">
        <f t="shared" si="27"/>
        <v>1.9900500409997377</v>
      </c>
      <c r="V34" s="218">
        <f t="shared" si="27"/>
        <v>1.9802416486632486</v>
      </c>
      <c r="W34" s="218">
        <f t="shared" si="27"/>
        <v>1.9642545046946682</v>
      </c>
      <c r="DA34" s="215"/>
    </row>
  </sheetData>
  <pageMargins left="0.39370078740157483" right="0.39370078740157483" top="0.39370078740157483" bottom="0.39370078740157483" header="0.31496062992125984" footer="0.31496062992125984"/>
  <pageSetup paperSize="9" scale="88" orientation="landscape" horizontalDpi="1200" verticalDpi="1200" r:id="rId1"/>
  <headerFooter alignWithMargins="0"/>
  <ignoredErrors>
    <ignoredError sqref="B14:W14 B19:W19" formulaRange="1"/>
  </ignoredError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theme="2" tint="-0.499984740745262"/>
    <pageSetUpPr fitToPage="1"/>
  </sheetPr>
  <dimension ref="A1:DA53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1.25" x14ac:dyDescent="0.25"/>
  <cols>
    <col min="1" max="1" width="50.7109375" style="1" customWidth="1"/>
    <col min="2" max="23" width="9.7109375" style="1" customWidth="1"/>
    <col min="24" max="103" width="9.140625" style="1" hidden="1" customWidth="1"/>
    <col min="104" max="104" width="2.7109375" style="1" customWidth="1"/>
    <col min="105" max="105" width="9.7109375" style="118" customWidth="1"/>
    <col min="106" max="16384" width="9.140625" style="1"/>
  </cols>
  <sheetData>
    <row r="1" spans="1:105" ht="12.75" x14ac:dyDescent="0.25">
      <c r="A1" s="28" t="s">
        <v>992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156</v>
      </c>
    </row>
    <row r="3" spans="1:105" ht="12.75" x14ac:dyDescent="0.25">
      <c r="A3" s="179" t="s">
        <v>130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2"/>
      <c r="R3" s="232"/>
      <c r="S3" s="232"/>
      <c r="T3" s="232"/>
      <c r="U3" s="232"/>
      <c r="V3" s="232"/>
      <c r="W3" s="232"/>
      <c r="DA3" s="267"/>
    </row>
    <row r="5" spans="1:105" ht="12.75" x14ac:dyDescent="0.25">
      <c r="A5" s="234" t="s">
        <v>126</v>
      </c>
      <c r="B5" s="80">
        <f t="shared" ref="B5" si="0">SUM(B6:B9,B16:B17,B25:B27)</f>
        <v>613.07820143015579</v>
      </c>
      <c r="C5" s="80">
        <f t="shared" ref="C5:W5" si="1">SUM(C6:C9,C16:C17,C25:C27)</f>
        <v>586.21771978500499</v>
      </c>
      <c r="D5" s="80">
        <f t="shared" si="1"/>
        <v>610.36934098023528</v>
      </c>
      <c r="E5" s="80">
        <f t="shared" si="1"/>
        <v>1214.089394483834</v>
      </c>
      <c r="F5" s="80">
        <f t="shared" si="1"/>
        <v>1188.6926733568362</v>
      </c>
      <c r="G5" s="80">
        <f t="shared" si="1"/>
        <v>1330.4548781955327</v>
      </c>
      <c r="H5" s="80">
        <f t="shared" si="1"/>
        <v>1111.3042919130924</v>
      </c>
      <c r="I5" s="80">
        <f t="shared" si="1"/>
        <v>1085.6342092457674</v>
      </c>
      <c r="J5" s="80">
        <f t="shared" si="1"/>
        <v>999.76174496768772</v>
      </c>
      <c r="K5" s="80">
        <f t="shared" si="1"/>
        <v>1265.348168131904</v>
      </c>
      <c r="L5" s="80">
        <f t="shared" si="1"/>
        <v>1464.8624247635423</v>
      </c>
      <c r="M5" s="80">
        <f t="shared" si="1"/>
        <v>1488.2254514187448</v>
      </c>
      <c r="N5" s="80">
        <f t="shared" si="1"/>
        <v>1474.3998280309545</v>
      </c>
      <c r="O5" s="80">
        <f t="shared" si="1"/>
        <v>1402.5216680997421</v>
      </c>
      <c r="P5" s="80">
        <f t="shared" si="1"/>
        <v>1643.0116938950985</v>
      </c>
      <c r="Q5" s="80">
        <f t="shared" si="1"/>
        <v>1568.7044711951839</v>
      </c>
      <c r="R5" s="80">
        <f t="shared" si="1"/>
        <v>1603.5197764402408</v>
      </c>
      <c r="S5" s="80">
        <f t="shared" si="1"/>
        <v>1503.1077386070504</v>
      </c>
      <c r="T5" s="80">
        <f t="shared" si="1"/>
        <v>3663.429277730007</v>
      </c>
      <c r="U5" s="80">
        <f t="shared" si="1"/>
        <v>3656.4988822012024</v>
      </c>
      <c r="V5" s="80">
        <f t="shared" si="1"/>
        <v>3661.2091143594143</v>
      </c>
      <c r="W5" s="80">
        <f t="shared" si="1"/>
        <v>3765.3332760103171</v>
      </c>
      <c r="DA5" s="103"/>
    </row>
    <row r="6" spans="1:105" x14ac:dyDescent="0.25">
      <c r="A6" s="239" t="s">
        <v>125</v>
      </c>
      <c r="B6" s="240">
        <v>26.667554989040731</v>
      </c>
      <c r="C6" s="240">
        <v>25.380967153094669</v>
      </c>
      <c r="D6" s="240">
        <v>26.42716079208359</v>
      </c>
      <c r="E6" s="240">
        <v>49.077379779034388</v>
      </c>
      <c r="F6" s="240">
        <v>48.221525435975337</v>
      </c>
      <c r="G6" s="240">
        <v>54.307582981255663</v>
      </c>
      <c r="H6" s="240">
        <v>45.087284090296812</v>
      </c>
      <c r="I6" s="240">
        <v>44.72763865151326</v>
      </c>
      <c r="J6" s="240">
        <v>40.858678563735268</v>
      </c>
      <c r="K6" s="240">
        <v>53.480386291585297</v>
      </c>
      <c r="L6" s="240">
        <v>62.647254691836011</v>
      </c>
      <c r="M6" s="240">
        <v>62.793227208841621</v>
      </c>
      <c r="N6" s="240">
        <v>62.87594186090562</v>
      </c>
      <c r="O6" s="240">
        <v>54.013245295532521</v>
      </c>
      <c r="P6" s="240">
        <v>70.607628012299344</v>
      </c>
      <c r="Q6" s="240">
        <v>64.740428644232537</v>
      </c>
      <c r="R6" s="240">
        <v>65.084063311747727</v>
      </c>
      <c r="S6" s="240">
        <v>60.917715421933352</v>
      </c>
      <c r="T6" s="240">
        <v>79.341267493831438</v>
      </c>
      <c r="U6" s="240">
        <v>78.056451007252264</v>
      </c>
      <c r="V6" s="240">
        <v>73.649714142581573</v>
      </c>
      <c r="W6" s="240">
        <v>79.41429692395225</v>
      </c>
      <c r="DA6" s="268" t="s">
        <v>993</v>
      </c>
    </row>
    <row r="7" spans="1:105" x14ac:dyDescent="0.25">
      <c r="A7" s="241" t="s">
        <v>124</v>
      </c>
      <c r="B7" s="242">
        <v>17.333910742876469</v>
      </c>
      <c r="C7" s="242">
        <v>16.49762864951153</v>
      </c>
      <c r="D7" s="242">
        <v>17.177654514854328</v>
      </c>
      <c r="E7" s="242">
        <v>31.900296856372339</v>
      </c>
      <c r="F7" s="242">
        <v>31.343991533383971</v>
      </c>
      <c r="G7" s="242">
        <v>35.29992893781619</v>
      </c>
      <c r="H7" s="242">
        <v>29.306734658692921</v>
      </c>
      <c r="I7" s="242">
        <v>29.07296512348362</v>
      </c>
      <c r="J7" s="242">
        <v>26.558141066427911</v>
      </c>
      <c r="K7" s="242">
        <v>34.76225108953043</v>
      </c>
      <c r="L7" s="242">
        <v>40.720715549693409</v>
      </c>
      <c r="M7" s="242">
        <v>40.815597685747043</v>
      </c>
      <c r="N7" s="242">
        <v>40.869362209588651</v>
      </c>
      <c r="O7" s="242">
        <v>35.108609442096117</v>
      </c>
      <c r="P7" s="242">
        <v>45.894958207994549</v>
      </c>
      <c r="Q7" s="242">
        <v>42.081278618751128</v>
      </c>
      <c r="R7" s="242">
        <v>42.304641152636009</v>
      </c>
      <c r="S7" s="242">
        <v>39.596515024256661</v>
      </c>
      <c r="T7" s="242">
        <v>51.571823870990443</v>
      </c>
      <c r="U7" s="242">
        <v>50.736693154713961</v>
      </c>
      <c r="V7" s="242">
        <v>47.872314192678012</v>
      </c>
      <c r="W7" s="242">
        <v>51.619293000568952</v>
      </c>
      <c r="DA7" s="269" t="s">
        <v>994</v>
      </c>
    </row>
    <row r="8" spans="1:105" x14ac:dyDescent="0.25">
      <c r="A8" s="241" t="s">
        <v>123</v>
      </c>
      <c r="B8" s="242">
        <v>24.000799490136661</v>
      </c>
      <c r="C8" s="242">
        <v>22.842870437785201</v>
      </c>
      <c r="D8" s="242">
        <v>23.78444471287521</v>
      </c>
      <c r="E8" s="242">
        <v>44.16964180113095</v>
      </c>
      <c r="F8" s="242">
        <v>43.399372892377812</v>
      </c>
      <c r="G8" s="242">
        <v>48.87682468313011</v>
      </c>
      <c r="H8" s="242">
        <v>40.578555681267133</v>
      </c>
      <c r="I8" s="242">
        <v>40.254874786361931</v>
      </c>
      <c r="J8" s="242">
        <v>36.772810707361742</v>
      </c>
      <c r="K8" s="242">
        <v>48.13234766242676</v>
      </c>
      <c r="L8" s="242">
        <v>56.382529222652423</v>
      </c>
      <c r="M8" s="242">
        <v>56.513904487957468</v>
      </c>
      <c r="N8" s="242">
        <v>56.588347674815061</v>
      </c>
      <c r="O8" s="242">
        <v>48.611920765979256</v>
      </c>
      <c r="P8" s="242">
        <v>63.546865211069402</v>
      </c>
      <c r="Q8" s="242">
        <v>58.266385779809269</v>
      </c>
      <c r="R8" s="242">
        <v>58.575656980572937</v>
      </c>
      <c r="S8" s="242">
        <v>54.825943879740002</v>
      </c>
      <c r="T8" s="242">
        <v>71.407140744448256</v>
      </c>
      <c r="U8" s="242">
        <v>70.25080590652702</v>
      </c>
      <c r="V8" s="242">
        <v>66.284742728323408</v>
      </c>
      <c r="W8" s="242">
        <v>71.472867231557018</v>
      </c>
      <c r="DA8" s="269" t="s">
        <v>995</v>
      </c>
    </row>
    <row r="9" spans="1:105" x14ac:dyDescent="0.25">
      <c r="A9" s="243" t="s">
        <v>122</v>
      </c>
      <c r="B9" s="244">
        <f t="shared" ref="B9" si="2">SUM(B10:B15)</f>
        <v>149.67504280737813</v>
      </c>
      <c r="C9" s="244">
        <f t="shared" ref="C9:W9" si="3">SUM(C10:C15)</f>
        <v>142.10670294151237</v>
      </c>
      <c r="D9" s="244">
        <f t="shared" si="3"/>
        <v>145.80884918686311</v>
      </c>
      <c r="E9" s="244">
        <f t="shared" si="3"/>
        <v>288.17645751304326</v>
      </c>
      <c r="F9" s="244">
        <f t="shared" si="3"/>
        <v>281.0819881264141</v>
      </c>
      <c r="G9" s="244">
        <f t="shared" si="3"/>
        <v>314.73558245211763</v>
      </c>
      <c r="H9" s="244">
        <f t="shared" si="3"/>
        <v>263.30901417635846</v>
      </c>
      <c r="I9" s="244">
        <f t="shared" si="3"/>
        <v>258.5928417957507</v>
      </c>
      <c r="J9" s="244">
        <f t="shared" si="3"/>
        <v>240.44343912333861</v>
      </c>
      <c r="K9" s="244">
        <f t="shared" si="3"/>
        <v>322.45579961875188</v>
      </c>
      <c r="L9" s="244">
        <f t="shared" si="3"/>
        <v>383.06259516329129</v>
      </c>
      <c r="M9" s="244">
        <f t="shared" si="3"/>
        <v>398.3134170180914</v>
      </c>
      <c r="N9" s="244">
        <f t="shared" si="3"/>
        <v>394.40070647014454</v>
      </c>
      <c r="O9" s="244">
        <f t="shared" si="3"/>
        <v>371.53520050790752</v>
      </c>
      <c r="P9" s="244">
        <f t="shared" si="3"/>
        <v>447.2673527384602</v>
      </c>
      <c r="Q9" s="244">
        <f t="shared" si="3"/>
        <v>424.46619997746427</v>
      </c>
      <c r="R9" s="244">
        <f t="shared" si="3"/>
        <v>435.47787044748566</v>
      </c>
      <c r="S9" s="244">
        <f t="shared" si="3"/>
        <v>409.75986836387511</v>
      </c>
      <c r="T9" s="244">
        <f t="shared" si="3"/>
        <v>734.25465476397835</v>
      </c>
      <c r="U9" s="244">
        <f t="shared" si="3"/>
        <v>733.43703590599068</v>
      </c>
      <c r="V9" s="244">
        <f t="shared" si="3"/>
        <v>738.97431574492214</v>
      </c>
      <c r="W9" s="244">
        <f t="shared" si="3"/>
        <v>756.08330155384056</v>
      </c>
      <c r="DA9" s="270"/>
    </row>
    <row r="10" spans="1:105" x14ac:dyDescent="0.25">
      <c r="A10" s="254" t="s">
        <v>173</v>
      </c>
      <c r="B10" s="255">
        <v>4.1026726620091081</v>
      </c>
      <c r="C10" s="255">
        <v>4.4481373681464396</v>
      </c>
      <c r="D10" s="255">
        <v>6.6083075445280031</v>
      </c>
      <c r="E10" s="255">
        <v>5.5843845114240187</v>
      </c>
      <c r="F10" s="255">
        <v>6.5081222274427892</v>
      </c>
      <c r="G10" s="255">
        <v>8.0542061817481763</v>
      </c>
      <c r="H10" s="255">
        <v>5.7682986687152766</v>
      </c>
      <c r="I10" s="255">
        <v>6.4096544862768274</v>
      </c>
      <c r="J10" s="255">
        <v>3.8769960005235129</v>
      </c>
      <c r="K10" s="255">
        <v>1.299029256439203</v>
      </c>
      <c r="L10" s="255">
        <v>0.5779614274620819</v>
      </c>
      <c r="M10" s="255">
        <v>0.1196120735536281</v>
      </c>
      <c r="N10" s="255">
        <v>0.15207878195105159</v>
      </c>
      <c r="O10" s="255">
        <v>0.1137384655102448</v>
      </c>
      <c r="P10" s="255">
        <v>5.5471979299866823E-2</v>
      </c>
      <c r="Q10" s="255">
        <v>5.4600055797311697E-2</v>
      </c>
      <c r="R10" s="255">
        <v>3.7284097477841081E-2</v>
      </c>
      <c r="S10" s="255">
        <v>2.196815759323827E-2</v>
      </c>
      <c r="T10" s="255">
        <v>363.00205860616597</v>
      </c>
      <c r="U10" s="255">
        <v>362.15505950471362</v>
      </c>
      <c r="V10" s="255">
        <v>380.18890608464329</v>
      </c>
      <c r="W10" s="255">
        <v>373.34542352548721</v>
      </c>
      <c r="DA10" s="271" t="s">
        <v>996</v>
      </c>
    </row>
    <row r="11" spans="1:105" x14ac:dyDescent="0.25">
      <c r="A11" s="254" t="s">
        <v>176</v>
      </c>
      <c r="B11" s="256">
        <v>67.453611760802431</v>
      </c>
      <c r="C11" s="256">
        <v>62.371304942088372</v>
      </c>
      <c r="D11" s="256">
        <v>60.814124141507641</v>
      </c>
      <c r="E11" s="256">
        <v>108.8864176972004</v>
      </c>
      <c r="F11" s="256">
        <v>105.3628548864933</v>
      </c>
      <c r="G11" s="256">
        <v>119.0366579559486</v>
      </c>
      <c r="H11" s="256">
        <v>99.413745204335186</v>
      </c>
      <c r="I11" s="256">
        <v>101.12579052436691</v>
      </c>
      <c r="J11" s="256">
        <v>95.794704654476604</v>
      </c>
      <c r="K11" s="256">
        <v>151.9105470951597</v>
      </c>
      <c r="L11" s="256">
        <v>190.24619626725669</v>
      </c>
      <c r="M11" s="256">
        <v>227.8115208062423</v>
      </c>
      <c r="N11" s="256">
        <v>218.51562200733599</v>
      </c>
      <c r="O11" s="256">
        <v>256.59132933303312</v>
      </c>
      <c r="P11" s="256">
        <v>261.97121686683892</v>
      </c>
      <c r="Q11" s="256">
        <v>271.53656681861128</v>
      </c>
      <c r="R11" s="256">
        <v>291.3310052423605</v>
      </c>
      <c r="S11" s="256">
        <v>276.34473527033902</v>
      </c>
      <c r="T11" s="256">
        <v>317.59290738979257</v>
      </c>
      <c r="U11" s="256">
        <v>320.04328569275418</v>
      </c>
      <c r="V11" s="256">
        <v>316.96495818040597</v>
      </c>
      <c r="W11" s="256">
        <v>332.01050287919281</v>
      </c>
      <c r="DA11" s="272" t="s">
        <v>997</v>
      </c>
    </row>
    <row r="12" spans="1:105" x14ac:dyDescent="0.25">
      <c r="A12" s="254" t="s">
        <v>158</v>
      </c>
      <c r="B12" s="256">
        <v>0</v>
      </c>
      <c r="C12" s="256">
        <v>0</v>
      </c>
      <c r="D12" s="256">
        <v>0</v>
      </c>
      <c r="E12" s="256">
        <v>0.3415141012169276</v>
      </c>
      <c r="F12" s="256">
        <v>0.32717002961124692</v>
      </c>
      <c r="G12" s="256">
        <v>0.29602521674836563</v>
      </c>
      <c r="H12" s="256">
        <v>0.2639152640619658</v>
      </c>
      <c r="I12" s="256">
        <v>0.24997149639306601</v>
      </c>
      <c r="J12" s="256">
        <v>0.23774669922129649</v>
      </c>
      <c r="K12" s="256">
        <v>0.21747350890066999</v>
      </c>
      <c r="L12" s="256">
        <v>0.2296550381521037</v>
      </c>
      <c r="M12" s="256">
        <v>0.25555689810484</v>
      </c>
      <c r="N12" s="256">
        <v>0.25888867433263318</v>
      </c>
      <c r="O12" s="256">
        <v>0.28758876587272458</v>
      </c>
      <c r="P12" s="256">
        <v>0.27364488267554338</v>
      </c>
      <c r="Q12" s="256">
        <v>0.30890461332680641</v>
      </c>
      <c r="R12" s="256">
        <v>0.31235682392683689</v>
      </c>
      <c r="S12" s="256">
        <v>0.32052106555160059</v>
      </c>
      <c r="T12" s="256">
        <v>0.40901849768561582</v>
      </c>
      <c r="U12" s="256">
        <v>0.42034385267841851</v>
      </c>
      <c r="V12" s="256">
        <v>0.43875563993632433</v>
      </c>
      <c r="W12" s="256">
        <v>0.42138771337179431</v>
      </c>
      <c r="DA12" s="272" t="s">
        <v>998</v>
      </c>
    </row>
    <row r="13" spans="1:105" x14ac:dyDescent="0.25">
      <c r="A13" s="254" t="s">
        <v>157</v>
      </c>
      <c r="B13" s="256">
        <v>0</v>
      </c>
      <c r="C13" s="256">
        <v>0</v>
      </c>
      <c r="D13" s="256">
        <v>0</v>
      </c>
      <c r="E13" s="256">
        <v>0</v>
      </c>
      <c r="F13" s="256">
        <v>0</v>
      </c>
      <c r="G13" s="256">
        <v>0</v>
      </c>
      <c r="H13" s="256">
        <v>0</v>
      </c>
      <c r="I13" s="256">
        <v>0</v>
      </c>
      <c r="J13" s="256">
        <v>0</v>
      </c>
      <c r="K13" s="256">
        <v>0</v>
      </c>
      <c r="L13" s="256">
        <v>0</v>
      </c>
      <c r="M13" s="256">
        <v>0</v>
      </c>
      <c r="N13" s="256">
        <v>0</v>
      </c>
      <c r="O13" s="256">
        <v>0</v>
      </c>
      <c r="P13" s="256">
        <v>0</v>
      </c>
      <c r="Q13" s="256">
        <v>0</v>
      </c>
      <c r="R13" s="256">
        <v>0</v>
      </c>
      <c r="S13" s="256">
        <v>0</v>
      </c>
      <c r="T13" s="256">
        <v>0</v>
      </c>
      <c r="U13" s="256">
        <v>0</v>
      </c>
      <c r="V13" s="256">
        <v>0</v>
      </c>
      <c r="W13" s="256">
        <v>0</v>
      </c>
      <c r="DA13" s="272" t="s">
        <v>999</v>
      </c>
    </row>
    <row r="14" spans="1:105" x14ac:dyDescent="0.25">
      <c r="A14" s="254" t="s">
        <v>169</v>
      </c>
      <c r="B14" s="255">
        <v>0</v>
      </c>
      <c r="C14" s="255">
        <v>0</v>
      </c>
      <c r="D14" s="255">
        <v>0</v>
      </c>
      <c r="E14" s="255">
        <v>0</v>
      </c>
      <c r="F14" s="255">
        <v>0</v>
      </c>
      <c r="G14" s="255">
        <v>0</v>
      </c>
      <c r="H14" s="255">
        <v>0</v>
      </c>
      <c r="I14" s="255">
        <v>0</v>
      </c>
      <c r="J14" s="255">
        <v>0</v>
      </c>
      <c r="K14" s="255">
        <v>0</v>
      </c>
      <c r="L14" s="255">
        <v>0</v>
      </c>
      <c r="M14" s="255">
        <v>0</v>
      </c>
      <c r="N14" s="255">
        <v>0</v>
      </c>
      <c r="O14" s="255">
        <v>0</v>
      </c>
      <c r="P14" s="255">
        <v>0</v>
      </c>
      <c r="Q14" s="255">
        <v>0</v>
      </c>
      <c r="R14" s="255">
        <v>0</v>
      </c>
      <c r="S14" s="255">
        <v>0</v>
      </c>
      <c r="T14" s="255">
        <v>0</v>
      </c>
      <c r="U14" s="255">
        <v>0</v>
      </c>
      <c r="V14" s="255">
        <v>0</v>
      </c>
      <c r="W14" s="255">
        <v>0</v>
      </c>
      <c r="DA14" s="271" t="s">
        <v>1000</v>
      </c>
    </row>
    <row r="15" spans="1:105" x14ac:dyDescent="0.25">
      <c r="A15" s="254" t="s">
        <v>24</v>
      </c>
      <c r="B15" s="256">
        <v>78.11875838456659</v>
      </c>
      <c r="C15" s="256">
        <v>75.287260631277562</v>
      </c>
      <c r="D15" s="256">
        <v>78.386417500827463</v>
      </c>
      <c r="E15" s="256">
        <v>173.36414120320191</v>
      </c>
      <c r="F15" s="256">
        <v>168.88384098286679</v>
      </c>
      <c r="G15" s="256">
        <v>187.34869309767251</v>
      </c>
      <c r="H15" s="256">
        <v>157.86305503924601</v>
      </c>
      <c r="I15" s="256">
        <v>150.80742528871389</v>
      </c>
      <c r="J15" s="256">
        <v>140.53399176911719</v>
      </c>
      <c r="K15" s="256">
        <v>169.0287497582523</v>
      </c>
      <c r="L15" s="256">
        <v>192.00878243042041</v>
      </c>
      <c r="M15" s="256">
        <v>170.1267272401906</v>
      </c>
      <c r="N15" s="256">
        <v>175.47411700652489</v>
      </c>
      <c r="O15" s="256">
        <v>114.5425439434914</v>
      </c>
      <c r="P15" s="256">
        <v>184.9670190096459</v>
      </c>
      <c r="Q15" s="256">
        <v>152.56612848972881</v>
      </c>
      <c r="R15" s="256">
        <v>143.79722428372051</v>
      </c>
      <c r="S15" s="256">
        <v>133.07264387039129</v>
      </c>
      <c r="T15" s="256">
        <v>53.250670270334247</v>
      </c>
      <c r="U15" s="256">
        <v>50.818346855844439</v>
      </c>
      <c r="V15" s="256">
        <v>41.381695839936611</v>
      </c>
      <c r="W15" s="256">
        <v>50.305987435788609</v>
      </c>
      <c r="DA15" s="272" t="s">
        <v>1001</v>
      </c>
    </row>
    <row r="16" spans="1:105" x14ac:dyDescent="0.25">
      <c r="A16" s="257" t="s">
        <v>175</v>
      </c>
      <c r="B16" s="258">
        <v>76.429480378514683</v>
      </c>
      <c r="C16" s="258">
        <v>75.444917551117655</v>
      </c>
      <c r="D16" s="258">
        <v>86.989520791182798</v>
      </c>
      <c r="E16" s="258">
        <v>124.6986531368225</v>
      </c>
      <c r="F16" s="258">
        <v>129.29532910052879</v>
      </c>
      <c r="G16" s="258">
        <v>150.19847723514511</v>
      </c>
      <c r="H16" s="258">
        <v>118.9342861195518</v>
      </c>
      <c r="I16" s="258">
        <v>122.8492884810418</v>
      </c>
      <c r="J16" s="258">
        <v>98.553639846870567</v>
      </c>
      <c r="K16" s="258">
        <v>84.843717130068171</v>
      </c>
      <c r="L16" s="258">
        <v>72.888539353688941</v>
      </c>
      <c r="M16" s="258">
        <v>44.530301321723897</v>
      </c>
      <c r="N16" s="258">
        <v>47.954384095236414</v>
      </c>
      <c r="O16" s="258">
        <v>41.860105249149157</v>
      </c>
      <c r="P16" s="258">
        <v>37.583671229126708</v>
      </c>
      <c r="Q16" s="258">
        <v>36.127235873988539</v>
      </c>
      <c r="R16" s="258">
        <v>32.411395737736861</v>
      </c>
      <c r="S16" s="258">
        <v>26.07511970854312</v>
      </c>
      <c r="T16" s="258">
        <v>877.90081893870376</v>
      </c>
      <c r="U16" s="258">
        <v>876.25507820296582</v>
      </c>
      <c r="V16" s="258">
        <v>890.39237125713555</v>
      </c>
      <c r="W16" s="258">
        <v>902.99420528566964</v>
      </c>
      <c r="DA16" s="273" t="s">
        <v>1002</v>
      </c>
    </row>
    <row r="17" spans="1:105" x14ac:dyDescent="0.25">
      <c r="A17" s="257" t="s">
        <v>121</v>
      </c>
      <c r="B17" s="258">
        <f t="shared" ref="B17" si="4">SUM(B18:B24)</f>
        <v>238.9493417020405</v>
      </c>
      <c r="C17" s="258">
        <f t="shared" ref="C17:W17" si="5">SUM(C18:C24)</f>
        <v>227.26389388224322</v>
      </c>
      <c r="D17" s="258">
        <f t="shared" si="5"/>
        <v>228.71940567498353</v>
      </c>
      <c r="E17" s="258">
        <f t="shared" si="5"/>
        <v>531.86549953424674</v>
      </c>
      <c r="F17" s="258">
        <f t="shared" si="5"/>
        <v>512.3625539516064</v>
      </c>
      <c r="G17" s="258">
        <f t="shared" si="5"/>
        <v>565.12101448842259</v>
      </c>
      <c r="H17" s="258">
        <f t="shared" si="5"/>
        <v>480.77035692216776</v>
      </c>
      <c r="I17" s="258">
        <f t="shared" si="5"/>
        <v>456.94737113756406</v>
      </c>
      <c r="J17" s="258">
        <f t="shared" si="5"/>
        <v>437.53336996327351</v>
      </c>
      <c r="K17" s="258">
        <f t="shared" si="5"/>
        <v>574.34329261439063</v>
      </c>
      <c r="L17" s="258">
        <f t="shared" si="5"/>
        <v>681.6688765175129</v>
      </c>
      <c r="M17" s="258">
        <f t="shared" si="5"/>
        <v>722.85872853245758</v>
      </c>
      <c r="N17" s="258">
        <f t="shared" si="5"/>
        <v>708.4501936184862</v>
      </c>
      <c r="O17" s="258">
        <f t="shared" si="5"/>
        <v>711.01636779078456</v>
      </c>
      <c r="P17" s="258">
        <f t="shared" si="5"/>
        <v>797.90051422734996</v>
      </c>
      <c r="Q17" s="258">
        <f t="shared" si="5"/>
        <v>777.4667426749254</v>
      </c>
      <c r="R17" s="258">
        <f t="shared" si="5"/>
        <v>803.98207389760785</v>
      </c>
      <c r="S17" s="258">
        <f t="shared" si="5"/>
        <v>757.67362187008678</v>
      </c>
      <c r="T17" s="258">
        <f t="shared" si="5"/>
        <v>1485.8715080149116</v>
      </c>
      <c r="U17" s="258">
        <f t="shared" si="5"/>
        <v>1488.1447973102506</v>
      </c>
      <c r="V17" s="258">
        <f t="shared" si="5"/>
        <v>1492.4975422220405</v>
      </c>
      <c r="W17" s="258">
        <f t="shared" si="5"/>
        <v>1535.666422699833</v>
      </c>
      <c r="DA17" s="273"/>
    </row>
    <row r="18" spans="1:105" x14ac:dyDescent="0.25">
      <c r="A18" s="61" t="s">
        <v>29</v>
      </c>
      <c r="B18" s="55">
        <v>31.924075666368331</v>
      </c>
      <c r="C18" s="55">
        <v>34.880739466892607</v>
      </c>
      <c r="D18" s="55">
        <v>29.093809114373311</v>
      </c>
      <c r="E18" s="55">
        <v>31.905331040398512</v>
      </c>
      <c r="F18" s="55">
        <v>30.896646603595698</v>
      </c>
      <c r="G18" s="55">
        <v>15.3159071367108</v>
      </c>
      <c r="H18" s="55">
        <v>8.1661220980201019</v>
      </c>
      <c r="I18" s="55">
        <v>0</v>
      </c>
      <c r="J18" s="55">
        <v>0</v>
      </c>
      <c r="K18" s="55">
        <v>0</v>
      </c>
      <c r="L18" s="55">
        <v>0</v>
      </c>
      <c r="M18" s="55">
        <v>0</v>
      </c>
      <c r="N18" s="55">
        <v>0</v>
      </c>
      <c r="O18" s="55">
        <v>0</v>
      </c>
      <c r="P18" s="55">
        <v>0</v>
      </c>
      <c r="Q18" s="55">
        <v>0</v>
      </c>
      <c r="R18" s="55">
        <v>0</v>
      </c>
      <c r="S18" s="55">
        <v>0</v>
      </c>
      <c r="T18" s="55">
        <v>0</v>
      </c>
      <c r="U18" s="55">
        <v>0</v>
      </c>
      <c r="V18" s="55">
        <v>0</v>
      </c>
      <c r="W18" s="55">
        <v>0</v>
      </c>
      <c r="DA18" s="101" t="s">
        <v>1003</v>
      </c>
    </row>
    <row r="19" spans="1:105" x14ac:dyDescent="0.25">
      <c r="A19" s="61" t="s">
        <v>27</v>
      </c>
      <c r="B19" s="55">
        <v>0</v>
      </c>
      <c r="C19" s="55">
        <v>0</v>
      </c>
      <c r="D19" s="55">
        <v>0</v>
      </c>
      <c r="E19" s="55">
        <v>0</v>
      </c>
      <c r="F19" s="55">
        <v>0</v>
      </c>
      <c r="G19" s="55">
        <v>0</v>
      </c>
      <c r="H19" s="55">
        <v>0</v>
      </c>
      <c r="I19" s="55">
        <v>0</v>
      </c>
      <c r="J19" s="55">
        <v>0</v>
      </c>
      <c r="K19" s="55">
        <v>0</v>
      </c>
      <c r="L19" s="55">
        <v>0</v>
      </c>
      <c r="M19" s="55">
        <v>0</v>
      </c>
      <c r="N19" s="55">
        <v>0</v>
      </c>
      <c r="O19" s="55">
        <v>0</v>
      </c>
      <c r="P19" s="55">
        <v>0</v>
      </c>
      <c r="Q19" s="55">
        <v>0</v>
      </c>
      <c r="R19" s="55">
        <v>0</v>
      </c>
      <c r="S19" s="55">
        <v>0</v>
      </c>
      <c r="T19" s="55">
        <v>206.78976784172309</v>
      </c>
      <c r="U19" s="55">
        <v>210.904987102288</v>
      </c>
      <c r="V19" s="55">
        <v>202.67454858119751</v>
      </c>
      <c r="W19" s="55">
        <v>194.4441100601544</v>
      </c>
      <c r="DA19" s="101" t="s">
        <v>1004</v>
      </c>
    </row>
    <row r="20" spans="1:105" x14ac:dyDescent="0.25">
      <c r="A20" s="61" t="s">
        <v>173</v>
      </c>
      <c r="B20" s="55">
        <v>11.59315122746769</v>
      </c>
      <c r="C20" s="55">
        <v>12.421441300800341</v>
      </c>
      <c r="D20" s="55">
        <v>19.09311709076616</v>
      </c>
      <c r="E20" s="55">
        <v>10.81947935550682</v>
      </c>
      <c r="F20" s="55">
        <v>12.97183799103105</v>
      </c>
      <c r="G20" s="55">
        <v>16.641059456567788</v>
      </c>
      <c r="H20" s="55">
        <v>11.459538028004349</v>
      </c>
      <c r="I20" s="55">
        <v>13.801524402734801</v>
      </c>
      <c r="J20" s="55">
        <v>7.8072992870439686</v>
      </c>
      <c r="K20" s="55">
        <v>2.8386070430161929</v>
      </c>
      <c r="L20" s="55">
        <v>1.285398502740662</v>
      </c>
      <c r="M20" s="55">
        <v>0.26045799989031537</v>
      </c>
      <c r="N20" s="55">
        <v>0.33897773132488118</v>
      </c>
      <c r="O20" s="55">
        <v>0.21686800532867381</v>
      </c>
      <c r="P20" s="55">
        <v>0.12852301083491169</v>
      </c>
      <c r="Q20" s="55">
        <v>0.1184909774626699</v>
      </c>
      <c r="R20" s="55">
        <v>7.9606213687753877E-2</v>
      </c>
      <c r="S20" s="55">
        <v>4.6788782461693212E-2</v>
      </c>
      <c r="T20" s="55">
        <v>569.66943562240601</v>
      </c>
      <c r="U20" s="55">
        <v>563.86448876470638</v>
      </c>
      <c r="V20" s="55">
        <v>592.57434288704917</v>
      </c>
      <c r="W20" s="55">
        <v>578.92273289706338</v>
      </c>
      <c r="DA20" s="101" t="s">
        <v>1005</v>
      </c>
    </row>
    <row r="21" spans="1:105" x14ac:dyDescent="0.25">
      <c r="A21" s="61" t="s">
        <v>129</v>
      </c>
      <c r="B21" s="55">
        <v>4.8246775580377834</v>
      </c>
      <c r="C21" s="55">
        <v>5.7895958727423507</v>
      </c>
      <c r="D21" s="55">
        <v>4.8246775580418584</v>
      </c>
      <c r="E21" s="55">
        <v>167.07446259665821</v>
      </c>
      <c r="F21" s="55">
        <v>144.19226139287619</v>
      </c>
      <c r="G21" s="55">
        <v>173.0834049870505</v>
      </c>
      <c r="H21" s="55">
        <v>153.53852106616571</v>
      </c>
      <c r="I21" s="55">
        <v>120.26887360271451</v>
      </c>
      <c r="J21" s="55">
        <v>125.4685296645729</v>
      </c>
      <c r="K21" s="55">
        <v>125.45924333611801</v>
      </c>
      <c r="L21" s="55">
        <v>126.4229578675061</v>
      </c>
      <c r="M21" s="55">
        <v>120.3355116078598</v>
      </c>
      <c r="N21" s="55">
        <v>107.855460017152</v>
      </c>
      <c r="O21" s="55">
        <v>103.84806534819241</v>
      </c>
      <c r="P21" s="55">
        <v>92.560619088526025</v>
      </c>
      <c r="Q21" s="55">
        <v>82.808856405812605</v>
      </c>
      <c r="R21" s="55">
        <v>74.729922613899703</v>
      </c>
      <c r="S21" s="55">
        <v>62.611607910552607</v>
      </c>
      <c r="T21" s="55">
        <v>113.10481513324029</v>
      </c>
      <c r="U21" s="55">
        <v>113.1047291487352</v>
      </c>
      <c r="V21" s="55">
        <v>103.0061908856112</v>
      </c>
      <c r="W21" s="55">
        <v>132.29226139292561</v>
      </c>
      <c r="DA21" s="101" t="s">
        <v>1006</v>
      </c>
    </row>
    <row r="22" spans="1:105" x14ac:dyDescent="0.25">
      <c r="A22" s="61" t="s">
        <v>176</v>
      </c>
      <c r="B22" s="55">
        <v>190.6074372501667</v>
      </c>
      <c r="C22" s="55">
        <v>174.17211724180791</v>
      </c>
      <c r="D22" s="55">
        <v>175.70780191180219</v>
      </c>
      <c r="E22" s="55">
        <v>210.9622548303962</v>
      </c>
      <c r="F22" s="55">
        <v>210.00679398689431</v>
      </c>
      <c r="G22" s="55">
        <v>245.9455417276279</v>
      </c>
      <c r="H22" s="55">
        <v>197.49941171634001</v>
      </c>
      <c r="I22" s="55">
        <v>217.74809682114571</v>
      </c>
      <c r="J22" s="55">
        <v>192.90655168344091</v>
      </c>
      <c r="K22" s="55">
        <v>331.95122184913248</v>
      </c>
      <c r="L22" s="55">
        <v>423.11158533167242</v>
      </c>
      <c r="M22" s="55">
        <v>496.06474746516159</v>
      </c>
      <c r="N22" s="55">
        <v>487.06288186167211</v>
      </c>
      <c r="O22" s="55">
        <v>489.2491693768759</v>
      </c>
      <c r="P22" s="55">
        <v>606.96102732884788</v>
      </c>
      <c r="Q22" s="55">
        <v>589.27839448799591</v>
      </c>
      <c r="R22" s="55">
        <v>622.0281521089513</v>
      </c>
      <c r="S22" s="55">
        <v>588.57160178866582</v>
      </c>
      <c r="T22" s="55">
        <v>498.40756552488892</v>
      </c>
      <c r="U22" s="55">
        <v>498.29772892451592</v>
      </c>
      <c r="V22" s="55">
        <v>494.03151645397719</v>
      </c>
      <c r="W22" s="55">
        <v>514.82733031071734</v>
      </c>
      <c r="DA22" s="101" t="s">
        <v>1007</v>
      </c>
    </row>
    <row r="23" spans="1:105" x14ac:dyDescent="0.25">
      <c r="A23" s="61" t="s">
        <v>171</v>
      </c>
      <c r="B23" s="55">
        <v>0</v>
      </c>
      <c r="C23" s="55">
        <v>0</v>
      </c>
      <c r="D23" s="55">
        <v>0</v>
      </c>
      <c r="E23" s="55">
        <v>110.44230438516141</v>
      </c>
      <c r="F23" s="55">
        <v>113.6429062768125</v>
      </c>
      <c r="G23" s="55">
        <v>113.52347377468649</v>
      </c>
      <c r="H23" s="55">
        <v>109.58245915732149</v>
      </c>
      <c r="I23" s="55">
        <v>104.59062768698411</v>
      </c>
      <c r="J23" s="55">
        <v>110.8722269990628</v>
      </c>
      <c r="K23" s="55">
        <v>113.61900257946191</v>
      </c>
      <c r="L23" s="55">
        <v>130.33817712803679</v>
      </c>
      <c r="M23" s="55">
        <v>105.641530524461</v>
      </c>
      <c r="N23" s="55">
        <v>112.6158211521457</v>
      </c>
      <c r="O23" s="55">
        <v>117.15391229573621</v>
      </c>
      <c r="P23" s="55">
        <v>97.616337059289194</v>
      </c>
      <c r="Q23" s="55">
        <v>104.59062768697289</v>
      </c>
      <c r="R23" s="55">
        <v>106.4774720549877</v>
      </c>
      <c r="S23" s="55">
        <v>105.7609630266155</v>
      </c>
      <c r="T23" s="55">
        <v>97.258039552849738</v>
      </c>
      <c r="U23" s="55">
        <v>101.31840068786011</v>
      </c>
      <c r="V23" s="55">
        <v>99.527085124649147</v>
      </c>
      <c r="W23" s="55">
        <v>114.5265692175203</v>
      </c>
      <c r="DA23" s="101" t="s">
        <v>1008</v>
      </c>
    </row>
    <row r="24" spans="1:105" x14ac:dyDescent="0.25">
      <c r="A24" s="61" t="s">
        <v>158</v>
      </c>
      <c r="B24" s="55">
        <v>0</v>
      </c>
      <c r="C24" s="55">
        <v>0</v>
      </c>
      <c r="D24" s="55">
        <v>0</v>
      </c>
      <c r="E24" s="55">
        <v>0.66166732612557633</v>
      </c>
      <c r="F24" s="55">
        <v>0.65210770039663257</v>
      </c>
      <c r="G24" s="55">
        <v>0.61162740577913621</v>
      </c>
      <c r="H24" s="55">
        <v>0.52430485631606416</v>
      </c>
      <c r="I24" s="55">
        <v>0.53824862398488305</v>
      </c>
      <c r="J24" s="55">
        <v>0.47876232915299533</v>
      </c>
      <c r="K24" s="55">
        <v>0.47521780666206148</v>
      </c>
      <c r="L24" s="55">
        <v>0.51075768755680628</v>
      </c>
      <c r="M24" s="55">
        <v>0.5564809350848412</v>
      </c>
      <c r="N24" s="55">
        <v>0.57705285619152213</v>
      </c>
      <c r="O24" s="55">
        <v>0.5483527646514188</v>
      </c>
      <c r="P24" s="55">
        <v>0.63400773985202752</v>
      </c>
      <c r="Q24" s="55">
        <v>0.67037311668138511</v>
      </c>
      <c r="R24" s="55">
        <v>0.66692090608137022</v>
      </c>
      <c r="S24" s="55">
        <v>0.68266036179110046</v>
      </c>
      <c r="T24" s="55">
        <v>0.64188433980338655</v>
      </c>
      <c r="U24" s="55">
        <v>0.65446268214518388</v>
      </c>
      <c r="V24" s="55">
        <v>0.68385828955611394</v>
      </c>
      <c r="W24" s="55">
        <v>0.65341882145179109</v>
      </c>
      <c r="DA24" s="101" t="s">
        <v>1009</v>
      </c>
    </row>
    <row r="25" spans="1:105" x14ac:dyDescent="0.25">
      <c r="A25" s="257" t="s">
        <v>174</v>
      </c>
      <c r="B25" s="258">
        <v>14.68656159701888</v>
      </c>
      <c r="C25" s="258">
        <v>14.49736964465848</v>
      </c>
      <c r="D25" s="258">
        <v>16.71576136678804</v>
      </c>
      <c r="E25" s="258">
        <v>23.96188540454952</v>
      </c>
      <c r="F25" s="258">
        <v>24.84517499841003</v>
      </c>
      <c r="G25" s="258">
        <v>28.861889113569109</v>
      </c>
      <c r="H25" s="258">
        <v>22.85421424353023</v>
      </c>
      <c r="I25" s="258">
        <v>23.606514573844379</v>
      </c>
      <c r="J25" s="258">
        <v>18.93790321552893</v>
      </c>
      <c r="K25" s="258">
        <v>16.3034273107668</v>
      </c>
      <c r="L25" s="258">
        <v>14.006140269869119</v>
      </c>
      <c r="M25" s="258">
        <v>8.5568685022638995</v>
      </c>
      <c r="N25" s="258">
        <v>9.2148345425592506</v>
      </c>
      <c r="O25" s="258">
        <v>8.0437680742383471</v>
      </c>
      <c r="P25" s="258">
        <v>7.2220156386650336</v>
      </c>
      <c r="Q25" s="258">
        <v>6.9421494476432013</v>
      </c>
      <c r="R25" s="258">
        <v>6.2281197986718304</v>
      </c>
      <c r="S25" s="258">
        <v>5.0105515548789814</v>
      </c>
      <c r="T25" s="258">
        <v>168.69595854325701</v>
      </c>
      <c r="U25" s="258">
        <v>168.3797157457339</v>
      </c>
      <c r="V25" s="258">
        <v>171.09631442240811</v>
      </c>
      <c r="W25" s="258">
        <v>173.51786185121281</v>
      </c>
      <c r="DA25" s="273" t="s">
        <v>1010</v>
      </c>
    </row>
    <row r="26" spans="1:105" x14ac:dyDescent="0.25">
      <c r="A26" s="257" t="s">
        <v>177</v>
      </c>
      <c r="B26" s="258">
        <v>26.667554989040731</v>
      </c>
      <c r="C26" s="258">
        <v>25.380967153094669</v>
      </c>
      <c r="D26" s="258">
        <v>26.42716079208359</v>
      </c>
      <c r="E26" s="258">
        <v>49.077379779034388</v>
      </c>
      <c r="F26" s="258">
        <v>48.221525435975337</v>
      </c>
      <c r="G26" s="258">
        <v>54.307582981255663</v>
      </c>
      <c r="H26" s="258">
        <v>45.087284090296812</v>
      </c>
      <c r="I26" s="258">
        <v>44.72763865151326</v>
      </c>
      <c r="J26" s="258">
        <v>40.858678563735268</v>
      </c>
      <c r="K26" s="258">
        <v>53.480386291585297</v>
      </c>
      <c r="L26" s="258">
        <v>62.647254691836011</v>
      </c>
      <c r="M26" s="258">
        <v>62.793227208841621</v>
      </c>
      <c r="N26" s="258">
        <v>62.87594186090562</v>
      </c>
      <c r="O26" s="258">
        <v>54.013245295532521</v>
      </c>
      <c r="P26" s="258">
        <v>70.607628012299344</v>
      </c>
      <c r="Q26" s="258">
        <v>64.740428644232537</v>
      </c>
      <c r="R26" s="258">
        <v>65.084063311747727</v>
      </c>
      <c r="S26" s="258">
        <v>60.917715421933352</v>
      </c>
      <c r="T26" s="258">
        <v>79.341267493831438</v>
      </c>
      <c r="U26" s="258">
        <v>78.056451007252264</v>
      </c>
      <c r="V26" s="258">
        <v>73.649714142581573</v>
      </c>
      <c r="W26" s="258">
        <v>79.41429692395225</v>
      </c>
      <c r="DA26" s="273" t="s">
        <v>1011</v>
      </c>
    </row>
    <row r="27" spans="1:105" x14ac:dyDescent="0.25">
      <c r="A27" s="129" t="s">
        <v>33</v>
      </c>
      <c r="B27" s="259">
        <v>38.66795473410906</v>
      </c>
      <c r="C27" s="259">
        <v>36.802402371987277</v>
      </c>
      <c r="D27" s="259">
        <v>38.31938314852119</v>
      </c>
      <c r="E27" s="259">
        <v>71.162200679599877</v>
      </c>
      <c r="F27" s="259">
        <v>69.921211882164272</v>
      </c>
      <c r="G27" s="259">
        <v>78.745995322820718</v>
      </c>
      <c r="H27" s="259">
        <v>65.376561930930379</v>
      </c>
      <c r="I27" s="259">
        <v>64.855076044694243</v>
      </c>
      <c r="J27" s="259">
        <v>59.245083917416117</v>
      </c>
      <c r="K27" s="259">
        <v>77.546560122798681</v>
      </c>
      <c r="L27" s="259">
        <v>90.838519303162244</v>
      </c>
      <c r="M27" s="259">
        <v>91.050179452820345</v>
      </c>
      <c r="N27" s="259">
        <v>91.170115698313168</v>
      </c>
      <c r="O27" s="259">
        <v>78.319205678522167</v>
      </c>
      <c r="P27" s="259">
        <v>102.381060617834</v>
      </c>
      <c r="Q27" s="259">
        <v>93.873621534137172</v>
      </c>
      <c r="R27" s="259">
        <v>94.371891802034185</v>
      </c>
      <c r="S27" s="259">
        <v>88.330687361803356</v>
      </c>
      <c r="T27" s="259">
        <v>115.0448378660555</v>
      </c>
      <c r="U27" s="259">
        <v>113.1818539605158</v>
      </c>
      <c r="V27" s="259">
        <v>106.79208550674331</v>
      </c>
      <c r="W27" s="259">
        <v>115.1507305397308</v>
      </c>
      <c r="DA27" s="274" t="s">
        <v>1012</v>
      </c>
    </row>
    <row r="29" spans="1:105" ht="12.75" x14ac:dyDescent="0.25">
      <c r="A29" s="179" t="s">
        <v>127</v>
      </c>
      <c r="B29" s="232"/>
      <c r="C29" s="232"/>
      <c r="D29" s="232"/>
      <c r="E29" s="232"/>
      <c r="F29" s="232"/>
      <c r="G29" s="232"/>
      <c r="H29" s="232"/>
      <c r="I29" s="232"/>
      <c r="J29" s="232"/>
      <c r="K29" s="232"/>
      <c r="L29" s="232"/>
      <c r="M29" s="232"/>
      <c r="N29" s="232"/>
      <c r="O29" s="232"/>
      <c r="P29" s="232"/>
      <c r="Q29" s="232"/>
      <c r="R29" s="232"/>
      <c r="S29" s="232"/>
      <c r="T29" s="232"/>
      <c r="U29" s="232"/>
      <c r="V29" s="232"/>
      <c r="W29" s="232"/>
      <c r="DA29" s="267"/>
    </row>
    <row r="31" spans="1:105" x14ac:dyDescent="0.25">
      <c r="A31" s="235" t="s">
        <v>126</v>
      </c>
      <c r="B31" s="236">
        <f t="shared" ref="B31:Q31" si="6">SUM(B32:B40)</f>
        <v>1</v>
      </c>
      <c r="C31" s="236">
        <f t="shared" si="6"/>
        <v>1.0000000000000002</v>
      </c>
      <c r="D31" s="236">
        <f t="shared" si="6"/>
        <v>1</v>
      </c>
      <c r="E31" s="236">
        <f t="shared" si="6"/>
        <v>1</v>
      </c>
      <c r="F31" s="236">
        <f t="shared" si="6"/>
        <v>0.99999999999999989</v>
      </c>
      <c r="G31" s="236">
        <f t="shared" si="6"/>
        <v>1</v>
      </c>
      <c r="H31" s="236">
        <f t="shared" si="6"/>
        <v>1</v>
      </c>
      <c r="I31" s="236">
        <f t="shared" si="6"/>
        <v>1</v>
      </c>
      <c r="J31" s="236">
        <f t="shared" si="6"/>
        <v>1.0000000000000002</v>
      </c>
      <c r="K31" s="236">
        <f t="shared" si="6"/>
        <v>1</v>
      </c>
      <c r="L31" s="236">
        <f t="shared" si="6"/>
        <v>1</v>
      </c>
      <c r="M31" s="236">
        <f t="shared" si="6"/>
        <v>1</v>
      </c>
      <c r="N31" s="236">
        <f t="shared" si="6"/>
        <v>1</v>
      </c>
      <c r="O31" s="236">
        <f t="shared" si="6"/>
        <v>1</v>
      </c>
      <c r="P31" s="236">
        <f t="shared" si="6"/>
        <v>1</v>
      </c>
      <c r="Q31" s="236">
        <f t="shared" si="6"/>
        <v>1</v>
      </c>
      <c r="R31" s="236">
        <f t="shared" ref="R31:W31" si="7">SUM(R32:R40)</f>
        <v>1</v>
      </c>
      <c r="S31" s="236">
        <f t="shared" si="7"/>
        <v>1.0000000000000002</v>
      </c>
      <c r="T31" s="236">
        <f t="shared" si="7"/>
        <v>1.0000000000000002</v>
      </c>
      <c r="U31" s="236">
        <f t="shared" si="7"/>
        <v>1</v>
      </c>
      <c r="V31" s="236">
        <f t="shared" si="7"/>
        <v>0.99999999999999989</v>
      </c>
      <c r="W31" s="236">
        <f t="shared" si="7"/>
        <v>0.99999999999999989</v>
      </c>
      <c r="DA31" s="275"/>
    </row>
    <row r="32" spans="1:105" x14ac:dyDescent="0.25">
      <c r="A32" s="239" t="s">
        <v>125</v>
      </c>
      <c r="B32" s="245">
        <f t="shared" ref="B32:W32" si="8">IF(B$6=0,0,B$6/B$5)</f>
        <v>4.3497803260386839E-2</v>
      </c>
      <c r="C32" s="245">
        <f t="shared" si="8"/>
        <v>4.3296144583284048E-2</v>
      </c>
      <c r="D32" s="245">
        <f t="shared" si="8"/>
        <v>4.3296999075416114E-2</v>
      </c>
      <c r="E32" s="245">
        <f t="shared" si="8"/>
        <v>4.0423201126717254E-2</v>
      </c>
      <c r="F32" s="245">
        <f t="shared" si="8"/>
        <v>4.0566856780398119E-2</v>
      </c>
      <c r="G32" s="245">
        <f t="shared" si="8"/>
        <v>4.0818808567872567E-2</v>
      </c>
      <c r="H32" s="245">
        <f t="shared" si="8"/>
        <v>4.0571501809535698E-2</v>
      </c>
      <c r="I32" s="245">
        <f t="shared" si="8"/>
        <v>4.1199547942199891E-2</v>
      </c>
      <c r="J32" s="245">
        <f t="shared" si="8"/>
        <v>4.0868415669431141E-2</v>
      </c>
      <c r="K32" s="245">
        <f t="shared" si="8"/>
        <v>4.2265352444885614E-2</v>
      </c>
      <c r="L32" s="245">
        <f t="shared" si="8"/>
        <v>4.2766647319763498E-2</v>
      </c>
      <c r="M32" s="245">
        <f t="shared" si="8"/>
        <v>4.2193356624145903E-2</v>
      </c>
      <c r="N32" s="245">
        <f t="shared" si="8"/>
        <v>4.2645109328909636E-2</v>
      </c>
      <c r="O32" s="245">
        <f t="shared" si="8"/>
        <v>3.8511522869172032E-2</v>
      </c>
      <c r="P32" s="245">
        <f t="shared" si="8"/>
        <v>4.2974513373614145E-2</v>
      </c>
      <c r="Q32" s="245">
        <f t="shared" si="8"/>
        <v>4.1269996887882458E-2</v>
      </c>
      <c r="R32" s="245">
        <f t="shared" si="8"/>
        <v>4.0588251088634605E-2</v>
      </c>
      <c r="S32" s="245">
        <f t="shared" si="8"/>
        <v>4.0527843651704303E-2</v>
      </c>
      <c r="T32" s="245">
        <f t="shared" si="8"/>
        <v>2.1657649562432428E-2</v>
      </c>
      <c r="U32" s="245">
        <f t="shared" si="8"/>
        <v>2.1347319805623047E-2</v>
      </c>
      <c r="V32" s="245">
        <f t="shared" si="8"/>
        <v>2.0116227137566202E-2</v>
      </c>
      <c r="W32" s="245">
        <f t="shared" si="8"/>
        <v>2.1090907790265588E-2</v>
      </c>
      <c r="DA32" s="276"/>
    </row>
    <row r="33" spans="1:105" x14ac:dyDescent="0.25">
      <c r="A33" s="241" t="s">
        <v>124</v>
      </c>
      <c r="B33" s="246">
        <f t="shared" ref="B33:W33" si="9">IF(B$7=0,0,B$7/B$5)</f>
        <v>2.8273572119251435E-2</v>
      </c>
      <c r="C33" s="246">
        <f t="shared" si="9"/>
        <v>2.8142493979134622E-2</v>
      </c>
      <c r="D33" s="246">
        <f t="shared" si="9"/>
        <v>2.8143049399020466E-2</v>
      </c>
      <c r="E33" s="246">
        <f t="shared" si="9"/>
        <v>2.6275080732366205E-2</v>
      </c>
      <c r="F33" s="246">
        <f t="shared" si="9"/>
        <v>2.636845690725878E-2</v>
      </c>
      <c r="G33" s="246">
        <f t="shared" si="9"/>
        <v>2.6532225569117177E-2</v>
      </c>
      <c r="H33" s="246">
        <f t="shared" si="9"/>
        <v>2.6371476176198196E-2</v>
      </c>
      <c r="I33" s="246">
        <f t="shared" si="9"/>
        <v>2.6779706162429931E-2</v>
      </c>
      <c r="J33" s="246">
        <f t="shared" si="9"/>
        <v>2.6564470185130227E-2</v>
      </c>
      <c r="K33" s="246">
        <f t="shared" si="9"/>
        <v>2.7472479089175637E-2</v>
      </c>
      <c r="L33" s="246">
        <f t="shared" si="9"/>
        <v>2.7798320757846277E-2</v>
      </c>
      <c r="M33" s="246">
        <f t="shared" si="9"/>
        <v>2.7425681805694831E-2</v>
      </c>
      <c r="N33" s="246">
        <f t="shared" si="9"/>
        <v>2.7719321063791262E-2</v>
      </c>
      <c r="O33" s="246">
        <f t="shared" si="9"/>
        <v>2.5032489864961805E-2</v>
      </c>
      <c r="P33" s="246">
        <f t="shared" si="9"/>
        <v>2.7933433692849181E-2</v>
      </c>
      <c r="Q33" s="246">
        <f t="shared" si="9"/>
        <v>2.6825497977123584E-2</v>
      </c>
      <c r="R33" s="246">
        <f t="shared" si="9"/>
        <v>2.6382363207612489E-2</v>
      </c>
      <c r="S33" s="246">
        <f t="shared" si="9"/>
        <v>2.6343098373607782E-2</v>
      </c>
      <c r="T33" s="246">
        <f t="shared" si="9"/>
        <v>1.4077472215581081E-2</v>
      </c>
      <c r="U33" s="246">
        <f t="shared" si="9"/>
        <v>1.3875757873654979E-2</v>
      </c>
      <c r="V33" s="246">
        <f t="shared" si="9"/>
        <v>1.3075547639418029E-2</v>
      </c>
      <c r="W33" s="246">
        <f t="shared" si="9"/>
        <v>1.370909006367263E-2</v>
      </c>
      <c r="DA33" s="277"/>
    </row>
    <row r="34" spans="1:105" x14ac:dyDescent="0.25">
      <c r="A34" s="241" t="s">
        <v>123</v>
      </c>
      <c r="B34" s="246">
        <f t="shared" ref="B34:W34" si="10">IF(B$8=0,0,B$8/B$5)</f>
        <v>3.9148022934348159E-2</v>
      </c>
      <c r="C34" s="246">
        <f t="shared" si="10"/>
        <v>3.8966530124955642E-2</v>
      </c>
      <c r="D34" s="246">
        <f t="shared" si="10"/>
        <v>3.8967299167874468E-2</v>
      </c>
      <c r="E34" s="246">
        <f t="shared" si="10"/>
        <v>3.6380881014045532E-2</v>
      </c>
      <c r="F34" s="246">
        <f t="shared" si="10"/>
        <v>3.6510171102358317E-2</v>
      </c>
      <c r="G34" s="246">
        <f t="shared" si="10"/>
        <v>3.6736927711085318E-2</v>
      </c>
      <c r="H34" s="246">
        <f t="shared" si="10"/>
        <v>3.6514351628582131E-2</v>
      </c>
      <c r="I34" s="246">
        <f t="shared" si="10"/>
        <v>3.70795931479799E-2</v>
      </c>
      <c r="J34" s="246">
        <f t="shared" si="10"/>
        <v>3.6781574102488029E-2</v>
      </c>
      <c r="K34" s="246">
        <f t="shared" si="10"/>
        <v>3.8038817200397042E-2</v>
      </c>
      <c r="L34" s="246">
        <f t="shared" si="10"/>
        <v>3.8489982587787158E-2</v>
      </c>
      <c r="M34" s="246">
        <f t="shared" si="10"/>
        <v>3.7974020961731317E-2</v>
      </c>
      <c r="N34" s="246">
        <f t="shared" si="10"/>
        <v>3.8380598396018671E-2</v>
      </c>
      <c r="O34" s="246">
        <f t="shared" si="10"/>
        <v>3.4660370582254817E-2</v>
      </c>
      <c r="P34" s="246">
        <f t="shared" si="10"/>
        <v>3.8677062036252728E-2</v>
      </c>
      <c r="Q34" s="246">
        <f t="shared" si="10"/>
        <v>3.7142997199094203E-2</v>
      </c>
      <c r="R34" s="246">
        <f t="shared" si="10"/>
        <v>3.6529425979771137E-2</v>
      </c>
      <c r="S34" s="246">
        <f t="shared" si="10"/>
        <v>3.6475059286533863E-2</v>
      </c>
      <c r="T34" s="246">
        <f t="shared" si="10"/>
        <v>1.9491884606189176E-2</v>
      </c>
      <c r="U34" s="246">
        <f t="shared" si="10"/>
        <v>1.9212587825060738E-2</v>
      </c>
      <c r="V34" s="246">
        <f t="shared" si="10"/>
        <v>1.8104604423809581E-2</v>
      </c>
      <c r="W34" s="246">
        <f t="shared" si="10"/>
        <v>1.8981817011239029E-2</v>
      </c>
      <c r="DA34" s="277"/>
    </row>
    <row r="35" spans="1:105" x14ac:dyDescent="0.25">
      <c r="A35" s="243" t="s">
        <v>122</v>
      </c>
      <c r="B35" s="247">
        <f t="shared" ref="B35:W35" si="11">IF(B$9=0,0,B$9/B$5)</f>
        <v>0.2441369509766034</v>
      </c>
      <c r="C35" s="247">
        <f t="shared" si="11"/>
        <v>0.24241284107486535</v>
      </c>
      <c r="D35" s="247">
        <f t="shared" si="11"/>
        <v>0.23888626016617803</v>
      </c>
      <c r="E35" s="247">
        <f t="shared" si="11"/>
        <v>0.23736016377571645</v>
      </c>
      <c r="F35" s="247">
        <f t="shared" si="11"/>
        <v>0.23646312829761634</v>
      </c>
      <c r="G35" s="247">
        <f t="shared" si="11"/>
        <v>0.2365623875038789</v>
      </c>
      <c r="H35" s="247">
        <f t="shared" si="11"/>
        <v>0.23693691826122282</v>
      </c>
      <c r="I35" s="247">
        <f t="shared" si="11"/>
        <v>0.23819518544409657</v>
      </c>
      <c r="J35" s="247">
        <f t="shared" si="11"/>
        <v>0.24050073963483143</v>
      </c>
      <c r="K35" s="247">
        <f t="shared" si="11"/>
        <v>0.25483563159917427</v>
      </c>
      <c r="L35" s="247">
        <f t="shared" si="11"/>
        <v>0.26150073118649703</v>
      </c>
      <c r="M35" s="247">
        <f t="shared" si="11"/>
        <v>0.26764319655894475</v>
      </c>
      <c r="N35" s="247">
        <f t="shared" si="11"/>
        <v>0.26749915387392748</v>
      </c>
      <c r="O35" s="247">
        <f t="shared" si="11"/>
        <v>0.26490514118851055</v>
      </c>
      <c r="P35" s="247">
        <f t="shared" si="11"/>
        <v>0.27222408361447542</v>
      </c>
      <c r="Q35" s="247">
        <f t="shared" si="11"/>
        <v>0.27058391671062604</v>
      </c>
      <c r="R35" s="247">
        <f t="shared" si="11"/>
        <v>0.27157623924927926</v>
      </c>
      <c r="S35" s="247">
        <f t="shared" si="11"/>
        <v>0.2726084483761656</v>
      </c>
      <c r="T35" s="247">
        <f t="shared" si="11"/>
        <v>0.20042823242897403</v>
      </c>
      <c r="U35" s="247">
        <f t="shared" si="11"/>
        <v>0.20058450980968537</v>
      </c>
      <c r="V35" s="247">
        <f t="shared" si="11"/>
        <v>0.20183887143911944</v>
      </c>
      <c r="W35" s="247">
        <f t="shared" si="11"/>
        <v>0.20080116317219429</v>
      </c>
      <c r="DA35" s="278"/>
    </row>
    <row r="36" spans="1:105" x14ac:dyDescent="0.25">
      <c r="A36" s="128" t="s">
        <v>175</v>
      </c>
      <c r="B36" s="260">
        <f t="shared" ref="B36:W36" si="12">IF(B$16=0,0,B$16/B$5)</f>
        <v>0.12466514092366049</v>
      </c>
      <c r="C36" s="260">
        <f t="shared" si="12"/>
        <v>0.12869777730155793</v>
      </c>
      <c r="D36" s="260">
        <f t="shared" si="12"/>
        <v>0.14251947951953187</v>
      </c>
      <c r="E36" s="260">
        <f t="shared" si="12"/>
        <v>0.1027096140559219</v>
      </c>
      <c r="F36" s="260">
        <f t="shared" si="12"/>
        <v>0.10877103224284394</v>
      </c>
      <c r="G36" s="260">
        <f t="shared" si="12"/>
        <v>0.11289257508594058</v>
      </c>
      <c r="H36" s="260">
        <f t="shared" si="12"/>
        <v>0.10702225032786326</v>
      </c>
      <c r="I36" s="260">
        <f t="shared" si="12"/>
        <v>0.11315900644508063</v>
      </c>
      <c r="J36" s="260">
        <f t="shared" si="12"/>
        <v>9.8577126343292742E-2</v>
      </c>
      <c r="K36" s="260">
        <f t="shared" si="12"/>
        <v>6.7051677369816043E-2</v>
      </c>
      <c r="L36" s="260">
        <f t="shared" si="12"/>
        <v>4.9757941852767905E-2</v>
      </c>
      <c r="M36" s="260">
        <f t="shared" si="12"/>
        <v>2.9921744235238402E-2</v>
      </c>
      <c r="N36" s="260">
        <f t="shared" si="12"/>
        <v>3.252468101497203E-2</v>
      </c>
      <c r="O36" s="260">
        <f t="shared" si="12"/>
        <v>2.9846316246839064E-2</v>
      </c>
      <c r="P36" s="260">
        <f t="shared" si="12"/>
        <v>2.2874865327359207E-2</v>
      </c>
      <c r="Q36" s="260">
        <f t="shared" si="12"/>
        <v>2.3029982088636155E-2</v>
      </c>
      <c r="R36" s="260">
        <f t="shared" si="12"/>
        <v>2.0212657314204789E-2</v>
      </c>
      <c r="S36" s="260">
        <f t="shared" si="12"/>
        <v>1.734747219963572E-2</v>
      </c>
      <c r="T36" s="260">
        <f t="shared" si="12"/>
        <v>0.23963907922979827</v>
      </c>
      <c r="U36" s="260">
        <f t="shared" si="12"/>
        <v>0.23964319597315525</v>
      </c>
      <c r="V36" s="260">
        <f t="shared" si="12"/>
        <v>0.24319626206680728</v>
      </c>
      <c r="W36" s="260">
        <f t="shared" si="12"/>
        <v>0.23981786978561082</v>
      </c>
      <c r="DA36" s="279"/>
    </row>
    <row r="37" spans="1:105" x14ac:dyDescent="0.25">
      <c r="A37" s="128" t="s">
        <v>121</v>
      </c>
      <c r="B37" s="260">
        <f t="shared" ref="B37:W37" si="13">IF(B$17=0,0,B$17/B$5)</f>
        <v>0.38975344604429313</v>
      </c>
      <c r="C37" s="260">
        <f t="shared" si="13"/>
        <v>0.38767830826675137</v>
      </c>
      <c r="D37" s="260">
        <f t="shared" si="13"/>
        <v>0.37472295922935261</v>
      </c>
      <c r="E37" s="260">
        <f t="shared" si="13"/>
        <v>0.43807770824023018</v>
      </c>
      <c r="F37" s="260">
        <f t="shared" si="13"/>
        <v>0.43103029524419317</v>
      </c>
      <c r="G37" s="260">
        <f t="shared" si="13"/>
        <v>0.4247577454523554</v>
      </c>
      <c r="H37" s="260">
        <f t="shared" si="13"/>
        <v>0.43261810506871107</v>
      </c>
      <c r="I37" s="260">
        <f t="shared" si="13"/>
        <v>0.42090362227533645</v>
      </c>
      <c r="J37" s="260">
        <f t="shared" si="13"/>
        <v>0.4376376393331739</v>
      </c>
      <c r="K37" s="260">
        <f t="shared" si="13"/>
        <v>0.45390139020971754</v>
      </c>
      <c r="L37" s="260">
        <f t="shared" si="13"/>
        <v>0.46534668716589389</v>
      </c>
      <c r="M37" s="260">
        <f t="shared" si="13"/>
        <v>0.4857185635706921</v>
      </c>
      <c r="N37" s="260">
        <f t="shared" si="13"/>
        <v>0.48050072995777138</v>
      </c>
      <c r="O37" s="260">
        <f t="shared" si="13"/>
        <v>0.50695570982096205</v>
      </c>
      <c r="P37" s="260">
        <f t="shared" si="13"/>
        <v>0.48563288818460082</v>
      </c>
      <c r="Q37" s="260">
        <f t="shared" si="13"/>
        <v>0.49561071377745192</v>
      </c>
      <c r="R37" s="260">
        <f t="shared" si="13"/>
        <v>0.50138581744368671</v>
      </c>
      <c r="S37" s="260">
        <f t="shared" si="13"/>
        <v>0.50407139981345106</v>
      </c>
      <c r="T37" s="260">
        <f t="shared" si="13"/>
        <v>0.40559579436882459</v>
      </c>
      <c r="U37" s="260">
        <f t="shared" si="13"/>
        <v>0.40698625796225912</v>
      </c>
      <c r="V37" s="260">
        <f t="shared" si="13"/>
        <v>0.40765154231928546</v>
      </c>
      <c r="W37" s="260">
        <f t="shared" si="13"/>
        <v>0.40784342583533506</v>
      </c>
      <c r="DA37" s="279"/>
    </row>
    <row r="38" spans="1:105" x14ac:dyDescent="0.25">
      <c r="A38" s="128" t="s">
        <v>174</v>
      </c>
      <c r="B38" s="260">
        <f t="shared" ref="B38:W38" si="14">IF(B$25=0,0,B$25/B$5)</f>
        <v>2.3955445753508869E-2</v>
      </c>
      <c r="C38" s="260">
        <f t="shared" si="14"/>
        <v>2.4730350440405287E-2</v>
      </c>
      <c r="D38" s="260">
        <f t="shared" si="14"/>
        <v>2.7386305707857175E-2</v>
      </c>
      <c r="E38" s="260">
        <f t="shared" si="14"/>
        <v>1.9736508294545176E-2</v>
      </c>
      <c r="F38" s="260">
        <f t="shared" si="14"/>
        <v>2.0901260313355784E-2</v>
      </c>
      <c r="G38" s="260">
        <f t="shared" si="14"/>
        <v>2.16932491184623E-2</v>
      </c>
      <c r="H38" s="260">
        <f t="shared" si="14"/>
        <v>2.0565217294524318E-2</v>
      </c>
      <c r="I38" s="260">
        <f t="shared" si="14"/>
        <v>2.1744446124486765E-2</v>
      </c>
      <c r="J38" s="260">
        <f t="shared" si="14"/>
        <v>1.8942416341546458E-2</v>
      </c>
      <c r="K38" s="260">
        <f t="shared" si="14"/>
        <v>1.2884538596864099E-2</v>
      </c>
      <c r="L38" s="260">
        <f t="shared" si="14"/>
        <v>9.5614031960236726E-3</v>
      </c>
      <c r="M38" s="260">
        <f t="shared" si="14"/>
        <v>5.7497125143952648E-3</v>
      </c>
      <c r="N38" s="260">
        <f t="shared" si="14"/>
        <v>6.2498885087809361E-3</v>
      </c>
      <c r="O38" s="260">
        <f t="shared" si="14"/>
        <v>5.7352183978282073E-3</v>
      </c>
      <c r="P38" s="260">
        <f t="shared" si="14"/>
        <v>4.395596005493883E-3</v>
      </c>
      <c r="Q38" s="260">
        <f t="shared" si="14"/>
        <v>4.4254029838737127E-3</v>
      </c>
      <c r="R38" s="260">
        <f t="shared" si="14"/>
        <v>3.8840305496562343E-3</v>
      </c>
      <c r="S38" s="260">
        <f t="shared" si="14"/>
        <v>3.3334613522263716E-3</v>
      </c>
      <c r="T38" s="260">
        <f t="shared" si="14"/>
        <v>4.604864616024118E-2</v>
      </c>
      <c r="U38" s="260">
        <f t="shared" si="14"/>
        <v>4.6049437226785034E-2</v>
      </c>
      <c r="V38" s="260">
        <f t="shared" si="14"/>
        <v>4.673218848695674E-2</v>
      </c>
      <c r="W38" s="260">
        <f t="shared" si="14"/>
        <v>4.6083002255531913E-2</v>
      </c>
      <c r="DA38" s="279"/>
    </row>
    <row r="39" spans="1:105" x14ac:dyDescent="0.25">
      <c r="A39" s="128" t="s">
        <v>177</v>
      </c>
      <c r="B39" s="260">
        <f t="shared" ref="B39:W39" si="15">IF(B$26=0,0,B$26/B$5)</f>
        <v>4.3497803260386839E-2</v>
      </c>
      <c r="C39" s="260">
        <f t="shared" si="15"/>
        <v>4.3296144583284048E-2</v>
      </c>
      <c r="D39" s="260">
        <f t="shared" si="15"/>
        <v>4.3296999075416114E-2</v>
      </c>
      <c r="E39" s="260">
        <f t="shared" si="15"/>
        <v>4.0423201126717254E-2</v>
      </c>
      <c r="F39" s="260">
        <f t="shared" si="15"/>
        <v>4.0566856780398119E-2</v>
      </c>
      <c r="G39" s="260">
        <f t="shared" si="15"/>
        <v>4.0818808567872567E-2</v>
      </c>
      <c r="H39" s="260">
        <f t="shared" si="15"/>
        <v>4.0571501809535698E-2</v>
      </c>
      <c r="I39" s="260">
        <f t="shared" si="15"/>
        <v>4.1199547942199891E-2</v>
      </c>
      <c r="J39" s="260">
        <f t="shared" si="15"/>
        <v>4.0868415669431141E-2</v>
      </c>
      <c r="K39" s="260">
        <f t="shared" si="15"/>
        <v>4.2265352444885614E-2</v>
      </c>
      <c r="L39" s="260">
        <f t="shared" si="15"/>
        <v>4.2766647319763498E-2</v>
      </c>
      <c r="M39" s="260">
        <f t="shared" si="15"/>
        <v>4.2193356624145903E-2</v>
      </c>
      <c r="N39" s="260">
        <f t="shared" si="15"/>
        <v>4.2645109328909636E-2</v>
      </c>
      <c r="O39" s="260">
        <f t="shared" si="15"/>
        <v>3.8511522869172032E-2</v>
      </c>
      <c r="P39" s="260">
        <f t="shared" si="15"/>
        <v>4.2974513373614145E-2</v>
      </c>
      <c r="Q39" s="260">
        <f t="shared" si="15"/>
        <v>4.1269996887882458E-2</v>
      </c>
      <c r="R39" s="260">
        <f t="shared" si="15"/>
        <v>4.0588251088634605E-2</v>
      </c>
      <c r="S39" s="260">
        <f t="shared" si="15"/>
        <v>4.0527843651704303E-2</v>
      </c>
      <c r="T39" s="260">
        <f t="shared" si="15"/>
        <v>2.1657649562432428E-2</v>
      </c>
      <c r="U39" s="260">
        <f t="shared" si="15"/>
        <v>2.1347319805623047E-2</v>
      </c>
      <c r="V39" s="260">
        <f t="shared" si="15"/>
        <v>2.0116227137566202E-2</v>
      </c>
      <c r="W39" s="260">
        <f t="shared" si="15"/>
        <v>2.1090907790265588E-2</v>
      </c>
      <c r="DA39" s="279"/>
    </row>
    <row r="40" spans="1:105" x14ac:dyDescent="0.25">
      <c r="A40" s="261" t="s">
        <v>33</v>
      </c>
      <c r="B40" s="262">
        <f t="shared" ref="B40:W40" si="16">IF(B$27=0,0,B$27/B$5)</f>
        <v>6.3071814727560918E-2</v>
      </c>
      <c r="C40" s="262">
        <f t="shared" si="16"/>
        <v>6.2779409645761883E-2</v>
      </c>
      <c r="D40" s="262">
        <f t="shared" si="16"/>
        <v>6.2780648659353344E-2</v>
      </c>
      <c r="E40" s="262">
        <f t="shared" si="16"/>
        <v>5.8613641633740034E-2</v>
      </c>
      <c r="F40" s="262">
        <f t="shared" si="16"/>
        <v>5.8821942331577302E-2</v>
      </c>
      <c r="G40" s="262">
        <f t="shared" si="16"/>
        <v>5.9187272423415226E-2</v>
      </c>
      <c r="H40" s="262">
        <f t="shared" si="16"/>
        <v>5.8828677623826764E-2</v>
      </c>
      <c r="I40" s="262">
        <f t="shared" si="16"/>
        <v>5.9739344516189855E-2</v>
      </c>
      <c r="J40" s="262">
        <f t="shared" si="16"/>
        <v>5.9259202720675135E-2</v>
      </c>
      <c r="K40" s="262">
        <f t="shared" si="16"/>
        <v>6.1284761045084138E-2</v>
      </c>
      <c r="L40" s="262">
        <f t="shared" si="16"/>
        <v>6.2011638613657098E-2</v>
      </c>
      <c r="M40" s="262">
        <f t="shared" si="16"/>
        <v>6.1180367105011554E-2</v>
      </c>
      <c r="N40" s="262">
        <f t="shared" si="16"/>
        <v>6.1835408526918982E-2</v>
      </c>
      <c r="O40" s="262">
        <f t="shared" si="16"/>
        <v>5.5841708160299451E-2</v>
      </c>
      <c r="P40" s="262">
        <f t="shared" si="16"/>
        <v>6.2313044391740485E-2</v>
      </c>
      <c r="Q40" s="262">
        <f t="shared" si="16"/>
        <v>5.9841495487429557E-2</v>
      </c>
      <c r="R40" s="262">
        <f t="shared" si="16"/>
        <v>5.885296407852017E-2</v>
      </c>
      <c r="S40" s="262">
        <f t="shared" si="16"/>
        <v>5.8765373294971231E-2</v>
      </c>
      <c r="T40" s="262">
        <f t="shared" si="16"/>
        <v>3.1403591865526999E-2</v>
      </c>
      <c r="U40" s="262">
        <f t="shared" si="16"/>
        <v>3.0953613718153423E-2</v>
      </c>
      <c r="V40" s="262">
        <f t="shared" si="16"/>
        <v>2.9168529349470999E-2</v>
      </c>
      <c r="W40" s="262">
        <f t="shared" si="16"/>
        <v>3.0581816295885116E-2</v>
      </c>
      <c r="DA40" s="280"/>
    </row>
    <row r="42" spans="1:105" ht="12.75" x14ac:dyDescent="0.25">
      <c r="A42" s="179" t="s">
        <v>23</v>
      </c>
      <c r="B42" s="232"/>
      <c r="C42" s="232"/>
      <c r="D42" s="232"/>
      <c r="E42" s="232"/>
      <c r="F42" s="232"/>
      <c r="G42" s="232"/>
      <c r="H42" s="232"/>
      <c r="I42" s="232"/>
      <c r="J42" s="232"/>
      <c r="K42" s="232"/>
      <c r="L42" s="232"/>
      <c r="M42" s="232"/>
      <c r="N42" s="232"/>
      <c r="O42" s="232"/>
      <c r="P42" s="232"/>
      <c r="Q42" s="232"/>
      <c r="R42" s="232"/>
      <c r="S42" s="232"/>
      <c r="T42" s="232"/>
      <c r="U42" s="232"/>
      <c r="V42" s="232"/>
      <c r="W42" s="232"/>
      <c r="DA42" s="267"/>
    </row>
    <row r="44" spans="1:105" x14ac:dyDescent="0.25">
      <c r="A44" s="235" t="s">
        <v>126</v>
      </c>
      <c r="B44" s="237">
        <f t="shared" ref="B44:W44" si="17">SUM(B$45:B$53)</f>
        <v>126.45888445910973</v>
      </c>
      <c r="C44" s="237">
        <f t="shared" si="17"/>
        <v>122.34803499436498</v>
      </c>
      <c r="D44" s="237">
        <f t="shared" si="17"/>
        <v>127.81056238438659</v>
      </c>
      <c r="E44" s="237">
        <f t="shared" si="17"/>
        <v>135.4328803289018</v>
      </c>
      <c r="F44" s="237">
        <f t="shared" si="17"/>
        <v>134.84363036747558</v>
      </c>
      <c r="G44" s="237">
        <f t="shared" si="17"/>
        <v>154.42655608236748</v>
      </c>
      <c r="H44" s="237">
        <f t="shared" si="17"/>
        <v>146.93020171673032</v>
      </c>
      <c r="I44" s="237">
        <f t="shared" si="17"/>
        <v>137.23851152262932</v>
      </c>
      <c r="J44" s="237">
        <f t="shared" si="17"/>
        <v>139.32723127138399</v>
      </c>
      <c r="K44" s="237">
        <f t="shared" si="17"/>
        <v>156.36023356757099</v>
      </c>
      <c r="L44" s="237">
        <f t="shared" si="17"/>
        <v>144.58585940593423</v>
      </c>
      <c r="M44" s="237">
        <f t="shared" si="17"/>
        <v>132.80026593791035</v>
      </c>
      <c r="N44" s="237">
        <f t="shared" si="17"/>
        <v>135.04301399101359</v>
      </c>
      <c r="O44" s="237">
        <f t="shared" si="17"/>
        <v>132.95020410976801</v>
      </c>
      <c r="P44" s="237">
        <f t="shared" si="17"/>
        <v>130.15939664117732</v>
      </c>
      <c r="Q44" s="237">
        <f t="shared" si="17"/>
        <v>132.91816907674797</v>
      </c>
      <c r="R44" s="237">
        <f t="shared" si="17"/>
        <v>135.38540863538174</v>
      </c>
      <c r="S44" s="237">
        <f t="shared" si="17"/>
        <v>124.90211009173744</v>
      </c>
      <c r="T44" s="237">
        <f t="shared" si="17"/>
        <v>141.27985612939966</v>
      </c>
      <c r="U44" s="237">
        <f t="shared" si="17"/>
        <v>142.01198459584054</v>
      </c>
      <c r="V44" s="237">
        <f t="shared" si="17"/>
        <v>148.62601044661253</v>
      </c>
      <c r="W44" s="237">
        <f t="shared" si="17"/>
        <v>142.54014154785793</v>
      </c>
      <c r="DA44" s="281"/>
    </row>
    <row r="45" spans="1:105" x14ac:dyDescent="0.25">
      <c r="A45" s="239" t="s">
        <v>125</v>
      </c>
      <c r="B45" s="248">
        <f>IF(B$6=0,0,B$6/AGR!B$5*1000)</f>
        <v>5.5006836767303451</v>
      </c>
      <c r="C45" s="248">
        <f>IF(C$6=0,0,C$6/AGR!C$5*1000)</f>
        <v>5.2971982125967205</v>
      </c>
      <c r="D45" s="248">
        <f>IF(D$6=0,0,D$6/AGR!D$5*1000)</f>
        <v>5.5338138013851985</v>
      </c>
      <c r="E45" s="248">
        <f>IF(E$6=0,0,E$6/AGR!E$5*1000)</f>
        <v>5.4746305607058261</v>
      </c>
      <c r="F45" s="248">
        <f>IF(F$6=0,0,F$6/AGR!F$5*1000)</f>
        <v>5.4701822408663254</v>
      </c>
      <c r="G45" s="248">
        <f>IF(G$6=0,0,G$6/AGR!G$5*1000)</f>
        <v>6.3035080305219955</v>
      </c>
      <c r="H45" s="248">
        <f>IF(H$6=0,0,H$6/AGR!H$5*1000)</f>
        <v>5.961178944825769</v>
      </c>
      <c r="I45" s="248">
        <f>IF(I$6=0,0,I$6/AGR!I$5*1000)</f>
        <v>5.6541646349927195</v>
      </c>
      <c r="J45" s="248">
        <f>IF(J$6=0,0,J$6/AGR!J$5*1000)</f>
        <v>5.6940832016698844</v>
      </c>
      <c r="K45" s="248">
        <f>IF(K$6=0,0,K$6/AGR!K$5*1000)</f>
        <v>6.6086203800980226</v>
      </c>
      <c r="L45" s="248">
        <f>IF(L$6=0,0,L$6/AGR!L$5*1000)</f>
        <v>6.1834524566384994</v>
      </c>
      <c r="M45" s="248">
        <f>IF(M$6=0,0,M$6/AGR!M$5*1000)</f>
        <v>5.6032889804996673</v>
      </c>
      <c r="N45" s="248">
        <f>IF(N$6=0,0,N$6/AGR!N$5*1000)</f>
        <v>5.7589240957522483</v>
      </c>
      <c r="O45" s="248">
        <f>IF(O$6=0,0,O$6/AGR!O$5*1000)</f>
        <v>5.1201148260344187</v>
      </c>
      <c r="P45" s="248">
        <f>IF(P$6=0,0,P$6/AGR!P$5*1000)</f>
        <v>5.5935367316578226</v>
      </c>
      <c r="Q45" s="248">
        <f>IF(Q$6=0,0,Q$6/AGR!Q$5*1000)</f>
        <v>5.4855324241404233</v>
      </c>
      <c r="R45" s="248">
        <f>IF(R$6=0,0,R$6/AGR!R$5*1000)</f>
        <v>5.4950569594302738</v>
      </c>
      <c r="S45" s="248">
        <f>IF(S$6=0,0,S$6/AGR!S$5*1000)</f>
        <v>5.0620131895658913</v>
      </c>
      <c r="T45" s="248">
        <f>IF(T$6=0,0,T$6/AGR!T$5*1000)</f>
        <v>3.0597896142814087</v>
      </c>
      <c r="U45" s="248">
        <f>IF(U$6=0,0,U$6/AGR!U$5*1000)</f>
        <v>3.0315752513986225</v>
      </c>
      <c r="V45" s="248">
        <f>IF(V$6=0,0,V$6/AGR!V$5*1000)</f>
        <v>2.9897945846943448</v>
      </c>
      <c r="W45" s="248">
        <f>IF(W$6=0,0,W$6/AGR!W$5*1000)</f>
        <v>3.0063009817972763</v>
      </c>
      <c r="DA45" s="282"/>
    </row>
    <row r="46" spans="1:105" x14ac:dyDescent="0.25">
      <c r="A46" s="241" t="s">
        <v>124</v>
      </c>
      <c r="B46" s="249">
        <f>IF(B$7=0,0,B$7/AGR!B$5*1000)</f>
        <v>3.5754443898747237</v>
      </c>
      <c r="C46" s="249">
        <f>IF(C$7=0,0,C$7/AGR!C$5*1000)</f>
        <v>3.4431788381878672</v>
      </c>
      <c r="D46" s="249">
        <f>IF(D$7=0,0,D$7/AGR!D$5*1000)</f>
        <v>3.5969789709003783</v>
      </c>
      <c r="E46" s="249">
        <f>IF(E$7=0,0,E$7/AGR!E$5*1000)</f>
        <v>3.5585098644587854</v>
      </c>
      <c r="F46" s="249">
        <f>IF(F$7=0,0,F$7/AGR!F$5*1000)</f>
        <v>3.5556184565631117</v>
      </c>
      <c r="G46" s="249">
        <f>IF(G$7=0,0,G$7/AGR!G$5*1000)</f>
        <v>4.0972802198392984</v>
      </c>
      <c r="H46" s="249">
        <f>IF(H$7=0,0,H$7/AGR!H$5*1000)</f>
        <v>3.8747663141367488</v>
      </c>
      <c r="I46" s="249">
        <f>IF(I$7=0,0,I$7/AGR!I$5*1000)</f>
        <v>3.6752070127452678</v>
      </c>
      <c r="J46" s="249">
        <f>IF(J$7=0,0,J$7/AGR!J$5*1000)</f>
        <v>3.7011540810854235</v>
      </c>
      <c r="K46" s="249">
        <f>IF(K$7=0,0,K$7/AGR!K$5*1000)</f>
        <v>4.2956032470637124</v>
      </c>
      <c r="L46" s="249">
        <f>IF(L$7=0,0,L$7/AGR!L$5*1000)</f>
        <v>4.0192440968150249</v>
      </c>
      <c r="M46" s="249">
        <f>IF(M$7=0,0,M$7/AGR!M$5*1000)</f>
        <v>3.6421378373247828</v>
      </c>
      <c r="N46" s="249">
        <f>IF(N$7=0,0,N$7/AGR!N$5*1000)</f>
        <v>3.7433006622389615</v>
      </c>
      <c r="O46" s="249">
        <f>IF(O$7=0,0,O$7/AGR!O$5*1000)</f>
        <v>3.3280746369223704</v>
      </c>
      <c r="P46" s="249">
        <f>IF(P$7=0,0,P$7/AGR!P$5*1000)</f>
        <v>3.6357988755775832</v>
      </c>
      <c r="Q46" s="249">
        <f>IF(Q$7=0,0,Q$7/AGR!Q$5*1000)</f>
        <v>3.565596075691273</v>
      </c>
      <c r="R46" s="249">
        <f>IF(R$7=0,0,R$7/AGR!R$5*1000)</f>
        <v>3.5717870236296769</v>
      </c>
      <c r="S46" s="249">
        <f>IF(S$7=0,0,S$7/AGR!S$5*1000)</f>
        <v>3.2903085732178279</v>
      </c>
      <c r="T46" s="249">
        <f>IF(T$7=0,0,T$7/AGR!T$5*1000)</f>
        <v>1.9888632492829159</v>
      </c>
      <c r="U46" s="249">
        <f>IF(U$7=0,0,U$7/AGR!U$5*1000)</f>
        <v>1.9705239134091042</v>
      </c>
      <c r="V46" s="249">
        <f>IF(V$7=0,0,V$7/AGR!V$5*1000)</f>
        <v>1.9433664800513235</v>
      </c>
      <c r="W46" s="249">
        <f>IF(W$7=0,0,W$7/AGR!W$5*1000)</f>
        <v>1.9540956381682291</v>
      </c>
      <c r="DA46" s="283"/>
    </row>
    <row r="47" spans="1:105" x14ac:dyDescent="0.25">
      <c r="A47" s="241" t="s">
        <v>123</v>
      </c>
      <c r="B47" s="249">
        <f>IF(B$8=0,0,B$8/AGR!B$5*1000)</f>
        <v>4.9506153090573122</v>
      </c>
      <c r="C47" s="249">
        <f>IF(C$8=0,0,C$8/AGR!C$5*1000)</f>
        <v>4.7674783913370478</v>
      </c>
      <c r="D47" s="249">
        <f>IF(D$8=0,0,D$8/AGR!D$5*1000)</f>
        <v>4.9804324212466744</v>
      </c>
      <c r="E47" s="249">
        <f>IF(E$8=0,0,E$8/AGR!E$5*1000)</f>
        <v>4.9271675046352437</v>
      </c>
      <c r="F47" s="249">
        <f>IF(F$8=0,0,F$8/AGR!F$5*1000)</f>
        <v>4.923164016779694</v>
      </c>
      <c r="G47" s="249">
        <f>IF(G$8=0,0,G$8/AGR!G$5*1000)</f>
        <v>5.6731572274697983</v>
      </c>
      <c r="H47" s="249">
        <f>IF(H$8=0,0,H$8/AGR!H$5*1000)</f>
        <v>5.3650610503431926</v>
      </c>
      <c r="I47" s="249">
        <f>IF(I$8=0,0,I$8/AGR!I$5*1000)</f>
        <v>5.0887481714934477</v>
      </c>
      <c r="J47" s="249">
        <f>IF(J$8=0,0,J$8/AGR!J$5*1000)</f>
        <v>5.1246748815028971</v>
      </c>
      <c r="K47" s="249">
        <f>IF(K$8=0,0,K$8/AGR!K$5*1000)</f>
        <v>5.9477583420882185</v>
      </c>
      <c r="L47" s="249">
        <f>IF(L$8=0,0,L$8/AGR!L$5*1000)</f>
        <v>5.5651072109746504</v>
      </c>
      <c r="M47" s="249">
        <f>IF(M$8=0,0,M$8/AGR!M$5*1000)</f>
        <v>5.0429600824497012</v>
      </c>
      <c r="N47" s="249">
        <f>IF(N$8=0,0,N$8/AGR!N$5*1000)</f>
        <v>5.1830316861770234</v>
      </c>
      <c r="O47" s="249">
        <f>IF(O$8=0,0,O$8/AGR!O$5*1000)</f>
        <v>4.6081033434309759</v>
      </c>
      <c r="P47" s="249">
        <f>IF(P$8=0,0,P$8/AGR!P$5*1000)</f>
        <v>5.0341830584920402</v>
      </c>
      <c r="Q47" s="249">
        <f>IF(Q$8=0,0,Q$8/AGR!Q$5*1000)</f>
        <v>4.9369791817263788</v>
      </c>
      <c r="R47" s="249">
        <f>IF(R$8=0,0,R$8/AGR!R$5*1000)</f>
        <v>4.9455512634872454</v>
      </c>
      <c r="S47" s="249">
        <f>IF(S$8=0,0,S$8/AGR!S$5*1000)</f>
        <v>4.5558118706093005</v>
      </c>
      <c r="T47" s="249">
        <f>IF(T$8=0,0,T$8/AGR!T$5*1000)</f>
        <v>2.7538106528532666</v>
      </c>
      <c r="U47" s="249">
        <f>IF(U$8=0,0,U$8/AGR!U$5*1000)</f>
        <v>2.7284177262587592</v>
      </c>
      <c r="V47" s="249">
        <f>IF(V$8=0,0,V$8/AGR!V$5*1000)</f>
        <v>2.6908151262249098</v>
      </c>
      <c r="W47" s="249">
        <f>IF(W$8=0,0,W$8/AGR!W$5*1000)</f>
        <v>2.7056708836175485</v>
      </c>
      <c r="DA47" s="283"/>
    </row>
    <row r="48" spans="1:105" x14ac:dyDescent="0.25">
      <c r="A48" s="243" t="s">
        <v>122</v>
      </c>
      <c r="B48" s="250">
        <f>IF(B$9=0,0,B$9/AGR!B$5*1000)</f>
        <v>30.873286475749627</v>
      </c>
      <c r="C48" s="250">
        <f>IF(C$9=0,0,C$9/AGR!C$5*1000)</f>
        <v>29.658734762911052</v>
      </c>
      <c r="D48" s="250">
        <f>IF(D$9=0,0,D$9/AGR!D$5*1000)</f>
        <v>30.532187257742098</v>
      </c>
      <c r="E48" s="250">
        <f>IF(E$9=0,0,E$9/AGR!E$5*1000)</f>
        <v>32.146370655485136</v>
      </c>
      <c r="F48" s="250">
        <f>IF(F$9=0,0,F$9/AGR!F$5*1000)</f>
        <v>31.885546667700737</v>
      </c>
      <c r="G48" s="250">
        <f>IF(G$9=0,0,G$9/AGR!G$5*1000)</f>
        <v>36.531514800846509</v>
      </c>
      <c r="H48" s="250">
        <f>IF(H$9=0,0,H$9/AGR!H$5*1000)</f>
        <v>34.813189194261916</v>
      </c>
      <c r="I48" s="250">
        <f>IF(I$9=0,0,I$9/AGR!I$5*1000)</f>
        <v>32.68955270220448</v>
      </c>
      <c r="J48" s="250">
        <f>IF(J$9=0,0,J$9/AGR!J$5*1000)</f>
        <v>33.508302172041056</v>
      </c>
      <c r="K48" s="250">
        <f>IF(K$9=0,0,K$9/AGR!K$5*1000)</f>
        <v>39.846158878186365</v>
      </c>
      <c r="L48" s="250">
        <f>IF(L$9=0,0,L$9/AGR!L$5*1000)</f>
        <v>37.809307953879859</v>
      </c>
      <c r="M48" s="250">
        <f>IF(M$9=0,0,M$9/AGR!M$5*1000)</f>
        <v>35.543087679500275</v>
      </c>
      <c r="N48" s="250">
        <f>IF(N$9=0,0,N$9/AGR!N$5*1000)</f>
        <v>36.123891979181089</v>
      </c>
      <c r="O48" s="250">
        <f>IF(O$9=0,0,O$9/AGR!O$5*1000)</f>
        <v>35.219192590739382</v>
      </c>
      <c r="P48" s="250">
        <f>IF(P$9=0,0,P$9/AGR!P$5*1000)</f>
        <v>35.432522474457521</v>
      </c>
      <c r="Q48" s="250">
        <f>IF(Q$9=0,0,Q$9/AGR!Q$5*1000)</f>
        <v>35.965518790791677</v>
      </c>
      <c r="R48" s="250">
        <f>IF(R$9=0,0,R$9/AGR!R$5*1000)</f>
        <v>36.76746012642387</v>
      </c>
      <c r="S48" s="250">
        <f>IF(S$9=0,0,S$9/AGR!S$5*1000)</f>
        <v>34.04937043101755</v>
      </c>
      <c r="T48" s="250">
        <f>IF(T$9=0,0,T$9/AGR!T$5*1000)</f>
        <v>28.316471841835323</v>
      </c>
      <c r="U48" s="250">
        <f>IF(U$9=0,0,U$9/AGR!U$5*1000)</f>
        <v>28.485404317257267</v>
      </c>
      <c r="V48" s="250">
        <f>IF(V$9=0,0,V$9/AGR!V$5*1000)</f>
        <v>29.998506215043044</v>
      </c>
      <c r="W48" s="250">
        <f>IF(W$9=0,0,W$9/AGR!W$5*1000)</f>
        <v>28.622226221539087</v>
      </c>
      <c r="DA48" s="284"/>
    </row>
    <row r="49" spans="1:105" x14ac:dyDescent="0.25">
      <c r="A49" s="128" t="s">
        <v>175</v>
      </c>
      <c r="B49" s="263">
        <f>IF(B$16=0,0,B$16/AGR!B$5*1000)</f>
        <v>15.765014652143812</v>
      </c>
      <c r="C49" s="263">
        <f>IF(C$16=0,0,C$16/AGR!C$5*1000)</f>
        <v>15.745920160987994</v>
      </c>
      <c r="D49" s="263">
        <f>IF(D$16=0,0,D$16/AGR!D$5*1000)</f>
        <v>18.215494828121432</v>
      </c>
      <c r="E49" s="263">
        <f>IF(E$16=0,0,E$16/AGR!E$5*1000)</f>
        <v>13.910258869063359</v>
      </c>
      <c r="F49" s="263">
        <f>IF(F$16=0,0,F$16/AGR!F$5*1000)</f>
        <v>14.66708086644282</v>
      </c>
      <c r="G49" s="263">
        <f>IF(G$16=0,0,G$16/AGR!G$5*1000)</f>
        <v>17.433611577791886</v>
      </c>
      <c r="H49" s="263">
        <f>IF(H$16=0,0,H$16/AGR!H$5*1000)</f>
        <v>15.724800828851356</v>
      </c>
      <c r="I49" s="263">
        <f>IF(I$16=0,0,I$16/AGR!I$5*1000)</f>
        <v>15.529773609902485</v>
      </c>
      <c r="J49" s="263">
        <f>IF(J$16=0,0,J$16/AGR!J$5*1000)</f>
        <v>13.734478080100384</v>
      </c>
      <c r="K49" s="263">
        <f>IF(K$16=0,0,K$16/AGR!K$5*1000)</f>
        <v>10.484215934641851</v>
      </c>
      <c r="L49" s="263">
        <f>IF(L$16=0,0,L$16/AGR!L$5*1000)</f>
        <v>7.1942947850529508</v>
      </c>
      <c r="M49" s="263">
        <f>IF(M$16=0,0,M$16/AGR!M$5*1000)</f>
        <v>3.973615591765796</v>
      </c>
      <c r="N49" s="263">
        <f>IF(N$16=0,0,N$16/AGR!N$5*1000)</f>
        <v>4.3922309533581219</v>
      </c>
      <c r="O49" s="263">
        <f>IF(O$16=0,0,O$16/AGR!O$5*1000)</f>
        <v>3.9680738369419375</v>
      </c>
      <c r="P49" s="263">
        <f>IF(P$16=0,0,P$16/AGR!P$5*1000)</f>
        <v>2.9773786692572615</v>
      </c>
      <c r="Q49" s="263">
        <f>IF(Q$16=0,0,Q$16/AGR!Q$5*1000)</f>
        <v>3.0611030530918177</v>
      </c>
      <c r="R49" s="263">
        <f>IF(R$16=0,0,R$16/AGR!R$5*1000)</f>
        <v>2.736498870090553</v>
      </c>
      <c r="S49" s="263">
        <f>IF(S$16=0,0,S$16/AGR!S$5*1000)</f>
        <v>2.1667358824922545</v>
      </c>
      <c r="T49" s="263">
        <f>IF(T$16=0,0,T$16/AGR!T$5*1000)</f>
        <v>33.856174636567694</v>
      </c>
      <c r="U49" s="263">
        <f>IF(U$16=0,0,U$16/AGR!U$5*1000)</f>
        <v>34.032205855037724</v>
      </c>
      <c r="V49" s="263">
        <f>IF(V$16=0,0,V$16/AGR!V$5*1000)</f>
        <v>36.145290186518416</v>
      </c>
      <c r="W49" s="263">
        <f>IF(W$16=0,0,W$16/AGR!W$5*1000)</f>
        <v>34.18367310494672</v>
      </c>
      <c r="DA49" s="285"/>
    </row>
    <row r="50" spans="1:105" x14ac:dyDescent="0.25">
      <c r="A50" s="128" t="s">
        <v>121</v>
      </c>
      <c r="B50" s="263">
        <f>IF(B$17=0,0,B$17/AGR!B$5*1000)</f>
        <v>49.287786000855121</v>
      </c>
      <c r="C50" s="263">
        <f>IF(C$17=0,0,C$17/AGR!C$5*1000)</f>
        <v>47.431679226376694</v>
      </c>
      <c r="D50" s="263">
        <f>IF(D$17=0,0,D$17/AGR!D$5*1000)</f>
        <v>47.893552157445122</v>
      </c>
      <c r="E50" s="263">
        <f>IF(E$17=0,0,E$17/AGR!E$5*1000)</f>
        <v>59.330125834858642</v>
      </c>
      <c r="F50" s="263">
        <f>IF(F$17=0,0,F$17/AGR!F$5*1000)</f>
        <v>58.121689809091862</v>
      </c>
      <c r="G50" s="263">
        <f>IF(G$17=0,0,G$17/AGR!G$5*1000)</f>
        <v>65.593875799518145</v>
      </c>
      <c r="H50" s="263">
        <f>IF(H$17=0,0,H$17/AGR!H$5*1000)</f>
        <v>63.564665444055358</v>
      </c>
      <c r="I50" s="263">
        <f>IF(I$17=0,0,I$17/AGR!I$5*1000)</f>
        <v>57.764186615550187</v>
      </c>
      <c r="J50" s="263">
        <f>IF(J$17=0,0,J$17/AGR!J$5*1000)</f>
        <v>60.974840588435647</v>
      </c>
      <c r="K50" s="263">
        <f>IF(K$17=0,0,K$17/AGR!K$5*1000)</f>
        <v>70.972127389836615</v>
      </c>
      <c r="L50" s="263">
        <f>IF(L$17=0,0,L$17/AGR!L$5*1000)</f>
        <v>67.282550685585193</v>
      </c>
      <c r="M50" s="263">
        <f>IF(M$17=0,0,M$17/AGR!M$5*1000)</f>
        <v>64.503554413167734</v>
      </c>
      <c r="N50" s="263">
        <f>IF(N$17=0,0,N$17/AGR!N$5*1000)</f>
        <v>64.888266798379561</v>
      </c>
      <c r="O50" s="263">
        <f>IF(O$17=0,0,O$17/AGR!O$5*1000)</f>
        <v>67.399865095309224</v>
      </c>
      <c r="P50" s="263">
        <f>IF(P$17=0,0,P$17/AGR!P$5*1000)</f>
        <v>63.209683715219967</v>
      </c>
      <c r="Q50" s="263">
        <f>IF(Q$17=0,0,Q$17/AGR!Q$5*1000)</f>
        <v>65.875668650119096</v>
      </c>
      <c r="R50" s="263">
        <f>IF(R$17=0,0,R$17/AGR!R$5*1000)</f>
        <v>67.880323778598424</v>
      </c>
      <c r="S50" s="263">
        <f>IF(S$17=0,0,S$17/AGR!S$5*1000)</f>
        <v>62.959581473595847</v>
      </c>
      <c r="T50" s="263">
        <f>IF(T$17=0,0,T$17/AGR!T$5*1000)</f>
        <v>57.302515475117104</v>
      </c>
      <c r="U50" s="263">
        <f>IF(U$17=0,0,U$17/AGR!U$5*1000)</f>
        <v>57.796926196455125</v>
      </c>
      <c r="V50" s="263">
        <f>IF(V$17=0,0,V$17/AGR!V$5*1000)</f>
        <v>60.587622387323826</v>
      </c>
      <c r="W50" s="263">
        <f>IF(W$17=0,0,W$17/AGR!W$5*1000)</f>
        <v>58.134059647931949</v>
      </c>
      <c r="DA50" s="285"/>
    </row>
    <row r="51" spans="1:105" x14ac:dyDescent="0.25">
      <c r="A51" s="128" t="s">
        <v>174</v>
      </c>
      <c r="B51" s="263">
        <f>IF(B$25=0,0,B$25/AGR!B$5*1000)</f>
        <v>3.029378946709449</v>
      </c>
      <c r="C51" s="263">
        <f>IF(C$25=0,0,C$25/AGR!C$5*1000)</f>
        <v>3.0257097811056139</v>
      </c>
      <c r="D51" s="263">
        <f>IF(D$25=0,0,D$25/AGR!D$5*1000)</f>
        <v>3.5002591341519618</v>
      </c>
      <c r="E51" s="263">
        <f>IF(E$25=0,0,E$25/AGR!E$5*1000)</f>
        <v>2.6729721659655143</v>
      </c>
      <c r="F51" s="263">
        <f>IF(F$25=0,0,F$25/AGR!F$5*1000)</f>
        <v>2.8184018199085346</v>
      </c>
      <c r="G51" s="263">
        <f>IF(G$25=0,0,G$25/AGR!G$5*1000)</f>
        <v>3.3500137516009878</v>
      </c>
      <c r="H51" s="263">
        <f>IF(H$25=0,0,H$25/AGR!H$5*1000)</f>
        <v>3.0216515254328491</v>
      </c>
      <c r="I51" s="263">
        <f>IF(I$25=0,0,I$25/AGR!I$5*1000)</f>
        <v>2.9841754200085697</v>
      </c>
      <c r="J51" s="263">
        <f>IF(J$25=0,0,J$25/AGR!J$5*1000)</f>
        <v>2.6391944224574866</v>
      </c>
      <c r="K51" s="263">
        <f>IF(K$25=0,0,K$25/AGR!K$5*1000)</f>
        <v>2.0146294644160543</v>
      </c>
      <c r="L51" s="263">
        <f>IF(L$25=0,0,L$25/AGR!L$5*1000)</f>
        <v>1.3824436982237287</v>
      </c>
      <c r="M51" s="263">
        <f>IF(M$25=0,0,M$25/AGR!M$5*1000)</f>
        <v>0.76356335097822248</v>
      </c>
      <c r="N51" s="263">
        <f>IF(N$25=0,0,N$25/AGR!N$5*1000)</f>
        <v>0.84400378133357912</v>
      </c>
      <c r="O51" s="263">
        <f>IF(O$25=0,0,O$25/AGR!O$5*1000)</f>
        <v>0.76249845660535664</v>
      </c>
      <c r="P51" s="263">
        <f>IF(P$25=0,0,P$25/AGR!P$5*1000)</f>
        <v>0.57212812395345292</v>
      </c>
      <c r="Q51" s="263">
        <f>IF(Q$25=0,0,Q$25/AGR!Q$5*1000)</f>
        <v>0.58821646204327105</v>
      </c>
      <c r="R51" s="263">
        <f>IF(R$25=0,0,R$25/AGR!R$5*1000)</f>
        <v>0.52584106311751566</v>
      </c>
      <c r="S51" s="263">
        <f>IF(S$25=0,0,S$25/AGR!S$5*1000)</f>
        <v>0.41635635680233007</v>
      </c>
      <c r="T51" s="263">
        <f>IF(T$25=0,0,T$25/AGR!T$5*1000)</f>
        <v>6.5057461044725047</v>
      </c>
      <c r="U51" s="263">
        <f>IF(U$25=0,0,U$25/AGR!U$5*1000)</f>
        <v>6.5395719700973229</v>
      </c>
      <c r="V51" s="263">
        <f>IF(V$25=0,0,V$25/AGR!V$5*1000)</f>
        <v>6.9456187342554969</v>
      </c>
      <c r="W51" s="263">
        <f>IF(W$25=0,0,W$25/AGR!W$5*1000)</f>
        <v>6.5686776644537739</v>
      </c>
      <c r="DA51" s="285"/>
    </row>
    <row r="52" spans="1:105" x14ac:dyDescent="0.25">
      <c r="A52" s="128" t="s">
        <v>177</v>
      </c>
      <c r="B52" s="263">
        <f>IF(B$26=0,0,B$26/AGR!B$5*1000)</f>
        <v>5.5006836767303451</v>
      </c>
      <c r="C52" s="263">
        <f>IF(C$26=0,0,C$26/AGR!C$5*1000)</f>
        <v>5.2971982125967205</v>
      </c>
      <c r="D52" s="263">
        <f>IF(D$26=0,0,D$26/AGR!D$5*1000)</f>
        <v>5.5338138013851985</v>
      </c>
      <c r="E52" s="263">
        <f>IF(E$26=0,0,E$26/AGR!E$5*1000)</f>
        <v>5.4746305607058261</v>
      </c>
      <c r="F52" s="263">
        <f>IF(F$26=0,0,F$26/AGR!F$5*1000)</f>
        <v>5.4701822408663254</v>
      </c>
      <c r="G52" s="263">
        <f>IF(G$26=0,0,G$26/AGR!G$5*1000)</f>
        <v>6.3035080305219955</v>
      </c>
      <c r="H52" s="263">
        <f>IF(H$26=0,0,H$26/AGR!H$5*1000)</f>
        <v>5.961178944825769</v>
      </c>
      <c r="I52" s="263">
        <f>IF(I$26=0,0,I$26/AGR!I$5*1000)</f>
        <v>5.6541646349927195</v>
      </c>
      <c r="J52" s="263">
        <f>IF(J$26=0,0,J$26/AGR!J$5*1000)</f>
        <v>5.6940832016698844</v>
      </c>
      <c r="K52" s="263">
        <f>IF(K$26=0,0,K$26/AGR!K$5*1000)</f>
        <v>6.6086203800980226</v>
      </c>
      <c r="L52" s="263">
        <f>IF(L$26=0,0,L$26/AGR!L$5*1000)</f>
        <v>6.1834524566384994</v>
      </c>
      <c r="M52" s="263">
        <f>IF(M$26=0,0,M$26/AGR!M$5*1000)</f>
        <v>5.6032889804996673</v>
      </c>
      <c r="N52" s="263">
        <f>IF(N$26=0,0,N$26/AGR!N$5*1000)</f>
        <v>5.7589240957522483</v>
      </c>
      <c r="O52" s="263">
        <f>IF(O$26=0,0,O$26/AGR!O$5*1000)</f>
        <v>5.1201148260344187</v>
      </c>
      <c r="P52" s="263">
        <f>IF(P$26=0,0,P$26/AGR!P$5*1000)</f>
        <v>5.5935367316578226</v>
      </c>
      <c r="Q52" s="263">
        <f>IF(Q$26=0,0,Q$26/AGR!Q$5*1000)</f>
        <v>5.4855324241404233</v>
      </c>
      <c r="R52" s="263">
        <f>IF(R$26=0,0,R$26/AGR!R$5*1000)</f>
        <v>5.4950569594302738</v>
      </c>
      <c r="S52" s="263">
        <f>IF(S$26=0,0,S$26/AGR!S$5*1000)</f>
        <v>5.0620131895658913</v>
      </c>
      <c r="T52" s="263">
        <f>IF(T$26=0,0,T$26/AGR!T$5*1000)</f>
        <v>3.0597896142814087</v>
      </c>
      <c r="U52" s="263">
        <f>IF(U$26=0,0,U$26/AGR!U$5*1000)</f>
        <v>3.0315752513986225</v>
      </c>
      <c r="V52" s="263">
        <f>IF(V$26=0,0,V$26/AGR!V$5*1000)</f>
        <v>2.9897945846943448</v>
      </c>
      <c r="W52" s="263">
        <f>IF(W$26=0,0,W$26/AGR!W$5*1000)</f>
        <v>3.0063009817972763</v>
      </c>
      <c r="DA52" s="285"/>
    </row>
    <row r="53" spans="1:105" x14ac:dyDescent="0.25">
      <c r="A53" s="261" t="s">
        <v>33</v>
      </c>
      <c r="B53" s="264">
        <f>IF(B$27=0,0,B$27/AGR!B$5*1000)</f>
        <v>7.9759913312590012</v>
      </c>
      <c r="C53" s="264">
        <f>IF(C$27=0,0,C$27/AGR!C$5*1000)</f>
        <v>7.6809374082652457</v>
      </c>
      <c r="D53" s="264">
        <f>IF(D$27=0,0,D$27/AGR!D$5*1000)</f>
        <v>8.0240300120085362</v>
      </c>
      <c r="E53" s="264">
        <f>IF(E$27=0,0,E$27/AGR!E$5*1000)</f>
        <v>7.9382143130234502</v>
      </c>
      <c r="F53" s="264">
        <f>IF(F$27=0,0,F$27/AGR!F$5*1000)</f>
        <v>7.931764249256176</v>
      </c>
      <c r="G53" s="264">
        <f>IF(G$27=0,0,G$27/AGR!G$5*1000)</f>
        <v>9.1400866442568951</v>
      </c>
      <c r="H53" s="264">
        <f>IF(H$27=0,0,H$27/AGR!H$5*1000)</f>
        <v>8.6437094699973649</v>
      </c>
      <c r="I53" s="264">
        <f>IF(I$27=0,0,I$27/AGR!I$5*1000)</f>
        <v>8.198538720739446</v>
      </c>
      <c r="J53" s="264">
        <f>IF(J$27=0,0,J$27/AGR!J$5*1000)</f>
        <v>8.2564206424213307</v>
      </c>
      <c r="K53" s="264">
        <f>IF(K$27=0,0,K$27/AGR!K$5*1000)</f>
        <v>9.5824995511421331</v>
      </c>
      <c r="L53" s="264">
        <f>IF(L$27=0,0,L$27/AGR!L$5*1000)</f>
        <v>8.9660060621258282</v>
      </c>
      <c r="M53" s="264">
        <f>IF(M$27=0,0,M$27/AGR!M$5*1000)</f>
        <v>8.1247690217245161</v>
      </c>
      <c r="N53" s="264">
        <f>IF(N$27=0,0,N$27/AGR!N$5*1000)</f>
        <v>8.3504399388407613</v>
      </c>
      <c r="O53" s="264">
        <f>IF(O$27=0,0,O$27/AGR!O$5*1000)</f>
        <v>7.4241664977499084</v>
      </c>
      <c r="P53" s="264">
        <f>IF(P$27=0,0,P$27/AGR!P$5*1000)</f>
        <v>8.1106282609038391</v>
      </c>
      <c r="Q53" s="264">
        <f>IF(Q$27=0,0,Q$27/AGR!Q$5*1000)</f>
        <v>7.9540220150036127</v>
      </c>
      <c r="R53" s="264">
        <f>IF(R$27=0,0,R$27/AGR!R$5*1000)</f>
        <v>7.9678325911738952</v>
      </c>
      <c r="S53" s="264">
        <f>IF(S$27=0,0,S$27/AGR!S$5*1000)</f>
        <v>7.3399191248705424</v>
      </c>
      <c r="T53" s="264">
        <f>IF(T$27=0,0,T$27/AGR!T$5*1000)</f>
        <v>4.4366949407080396</v>
      </c>
      <c r="U53" s="264">
        <f>IF(U$27=0,0,U$27/AGR!U$5*1000)</f>
        <v>4.395784114528003</v>
      </c>
      <c r="V53" s="264">
        <f>IF(V$27=0,0,V$27/AGR!V$5*1000)</f>
        <v>4.3352021478068004</v>
      </c>
      <c r="W53" s="264">
        <f>IF(W$27=0,0,W$27/AGR!W$5*1000)</f>
        <v>4.3591364236060519</v>
      </c>
      <c r="DA53" s="286"/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  <ignoredErrors>
    <ignoredError sqref="B5:W5 B9:W9 B17:W17" formulaRange="1"/>
  </ignoredError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2" tint="-0.499984740745262"/>
    <pageSetUpPr fitToPage="1"/>
  </sheetPr>
  <dimension ref="A1:DA53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1.25" x14ac:dyDescent="0.25"/>
  <cols>
    <col min="1" max="1" width="50.7109375" style="1" customWidth="1"/>
    <col min="2" max="23" width="9.7109375" style="1" customWidth="1"/>
    <col min="24" max="103" width="9.140625" style="1" hidden="1" customWidth="1"/>
    <col min="104" max="104" width="2.7109375" style="1" customWidth="1"/>
    <col min="105" max="105" width="9.7109375" style="118" customWidth="1"/>
    <col min="106" max="16384" width="9.140625" style="1"/>
  </cols>
  <sheetData>
    <row r="1" spans="1:105" ht="12.75" x14ac:dyDescent="0.25">
      <c r="A1" s="28" t="s">
        <v>1013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156</v>
      </c>
    </row>
    <row r="3" spans="1:105" ht="12.75" x14ac:dyDescent="0.25">
      <c r="A3" s="179" t="s">
        <v>133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2"/>
      <c r="R3" s="232"/>
      <c r="S3" s="232"/>
      <c r="T3" s="232"/>
      <c r="U3" s="232"/>
      <c r="V3" s="232"/>
      <c r="W3" s="232"/>
      <c r="DA3" s="267"/>
    </row>
    <row r="5" spans="1:105" ht="12.75" x14ac:dyDescent="0.25">
      <c r="A5" s="234" t="s">
        <v>126</v>
      </c>
      <c r="B5" s="80">
        <f t="shared" ref="B5" si="0">SUM(B6:B9,B16:B17,B25:B27)</f>
        <v>279.89559541868857</v>
      </c>
      <c r="C5" s="80">
        <f t="shared" ref="C5:W5" si="1">SUM(C6:C9,C16:C17,C25:C27)</f>
        <v>266.96293084690774</v>
      </c>
      <c r="D5" s="80">
        <f t="shared" si="1"/>
        <v>277.5425465662139</v>
      </c>
      <c r="E5" s="80">
        <f t="shared" si="1"/>
        <v>538.5331949400088</v>
      </c>
      <c r="F5" s="80">
        <f t="shared" si="1"/>
        <v>527.50026645407752</v>
      </c>
      <c r="G5" s="80">
        <f t="shared" si="1"/>
        <v>591.87918549905464</v>
      </c>
      <c r="H5" s="80">
        <f t="shared" si="1"/>
        <v>493.40535721871163</v>
      </c>
      <c r="I5" s="80">
        <f t="shared" si="1"/>
        <v>484.54419021148453</v>
      </c>
      <c r="J5" s="80">
        <f t="shared" si="1"/>
        <v>445.36556497618147</v>
      </c>
      <c r="K5" s="80">
        <f t="shared" si="1"/>
        <v>573.07357817704974</v>
      </c>
      <c r="L5" s="80">
        <f t="shared" si="1"/>
        <v>667.48713321131925</v>
      </c>
      <c r="M5" s="80">
        <f t="shared" si="1"/>
        <v>677.57621361259157</v>
      </c>
      <c r="N5" s="80">
        <f t="shared" si="1"/>
        <v>673.18403806669608</v>
      </c>
      <c r="O5" s="80">
        <f t="shared" si="1"/>
        <v>623.34429508634969</v>
      </c>
      <c r="P5" s="80">
        <f t="shared" si="1"/>
        <v>754.21308990895147</v>
      </c>
      <c r="Q5" s="80">
        <f t="shared" si="1"/>
        <v>711.85179039383991</v>
      </c>
      <c r="R5" s="80">
        <f t="shared" si="1"/>
        <v>725.36149784277336</v>
      </c>
      <c r="S5" s="80">
        <f t="shared" si="1"/>
        <v>679.97287101590462</v>
      </c>
      <c r="T5" s="80">
        <f t="shared" si="1"/>
        <v>1434.5784519214214</v>
      </c>
      <c r="U5" s="80">
        <f t="shared" si="1"/>
        <v>1430.2860106247558</v>
      </c>
      <c r="V5" s="80">
        <f t="shared" si="1"/>
        <v>1426.6130482537492</v>
      </c>
      <c r="W5" s="80">
        <f t="shared" si="1"/>
        <v>1470.8049315091471</v>
      </c>
      <c r="DA5" s="103"/>
    </row>
    <row r="6" spans="1:105" x14ac:dyDescent="0.25">
      <c r="A6" s="239" t="s">
        <v>125</v>
      </c>
      <c r="B6" s="240">
        <v>12.60377461775027</v>
      </c>
      <c r="C6" s="240">
        <v>11.995700007353211</v>
      </c>
      <c r="D6" s="240">
        <v>12.490158117133401</v>
      </c>
      <c r="E6" s="240">
        <v>23.19523607690644</v>
      </c>
      <c r="F6" s="240">
        <v>22.79073722990033</v>
      </c>
      <c r="G6" s="240">
        <v>25.667165070506471</v>
      </c>
      <c r="H6" s="240">
        <v>21.30941389392893</v>
      </c>
      <c r="I6" s="240">
        <v>21.139436179264329</v>
      </c>
      <c r="J6" s="240">
        <v>19.31086580708492</v>
      </c>
      <c r="K6" s="240">
        <v>25.2762105699743</v>
      </c>
      <c r="L6" s="240">
        <v>29.6087091179221</v>
      </c>
      <c r="M6" s="240">
        <v>29.677699496135642</v>
      </c>
      <c r="N6" s="240">
        <v>29.716792575071029</v>
      </c>
      <c r="O6" s="240">
        <v>25.528053485140301</v>
      </c>
      <c r="P6" s="240">
        <v>33.370986958747928</v>
      </c>
      <c r="Q6" s="240">
        <v>30.597997140112099</v>
      </c>
      <c r="R6" s="240">
        <v>30.76040775113313</v>
      </c>
      <c r="S6" s="240">
        <v>28.79128422991268</v>
      </c>
      <c r="T6" s="240">
        <v>37.49873034066475</v>
      </c>
      <c r="U6" s="240">
        <v>36.891492915686399</v>
      </c>
      <c r="V6" s="240">
        <v>34.808755361948677</v>
      </c>
      <c r="W6" s="240">
        <v>37.533245933792188</v>
      </c>
      <c r="DA6" s="268" t="s">
        <v>1014</v>
      </c>
    </row>
    <row r="7" spans="1:105" x14ac:dyDescent="0.25">
      <c r="A7" s="241" t="s">
        <v>124</v>
      </c>
      <c r="B7" s="242">
        <v>8.1238655743711838</v>
      </c>
      <c r="C7" s="242">
        <v>7.7319261321110186</v>
      </c>
      <c r="D7" s="242">
        <v>8.0506331336115693</v>
      </c>
      <c r="E7" s="242">
        <v>14.9506783141944</v>
      </c>
      <c r="F7" s="242">
        <v>14.689955288138551</v>
      </c>
      <c r="G7" s="242">
        <v>16.54398027828346</v>
      </c>
      <c r="H7" s="242">
        <v>13.735156268116191</v>
      </c>
      <c r="I7" s="242">
        <v>13.62559574783924</v>
      </c>
      <c r="J7" s="242">
        <v>12.446975822666779</v>
      </c>
      <c r="K7" s="242">
        <v>16.291987371051849</v>
      </c>
      <c r="L7" s="242">
        <v>19.084534593779701</v>
      </c>
      <c r="M7" s="242">
        <v>19.12900290391137</v>
      </c>
      <c r="N7" s="242">
        <v>19.15420066631123</v>
      </c>
      <c r="O7" s="242">
        <v>16.454314773018009</v>
      </c>
      <c r="P7" s="242">
        <v>21.5095414158836</v>
      </c>
      <c r="Q7" s="242">
        <v>19.72218824519366</v>
      </c>
      <c r="R7" s="242">
        <v>19.826871327191039</v>
      </c>
      <c r="S7" s="242">
        <v>18.557656725146462</v>
      </c>
      <c r="T7" s="242">
        <v>24.17011202883053</v>
      </c>
      <c r="U7" s="242">
        <v>23.778712201249981</v>
      </c>
      <c r="V7" s="242">
        <v>22.43626674927949</v>
      </c>
      <c r="W7" s="242">
        <v>24.192359335474048</v>
      </c>
      <c r="DA7" s="269" t="s">
        <v>1015</v>
      </c>
    </row>
    <row r="8" spans="1:105" x14ac:dyDescent="0.25">
      <c r="A8" s="241" t="s">
        <v>123</v>
      </c>
      <c r="B8" s="242">
        <v>16.144007521358269</v>
      </c>
      <c r="C8" s="242">
        <v>15.36513282853633</v>
      </c>
      <c r="D8" s="242">
        <v>15.998477654620871</v>
      </c>
      <c r="E8" s="242">
        <v>29.710469842731829</v>
      </c>
      <c r="F8" s="242">
        <v>29.192352641615699</v>
      </c>
      <c r="G8" s="242">
        <v>32.87673086177135</v>
      </c>
      <c r="H8" s="242">
        <v>27.294945253530042</v>
      </c>
      <c r="I8" s="242">
        <v>27.077223056233368</v>
      </c>
      <c r="J8" s="242">
        <v>24.73503155114069</v>
      </c>
      <c r="K8" s="242">
        <v>32.37596243417574</v>
      </c>
      <c r="L8" s="242">
        <v>37.925402285776947</v>
      </c>
      <c r="M8" s="242">
        <v>38.013771144992518</v>
      </c>
      <c r="N8" s="242">
        <v>38.063844950618737</v>
      </c>
      <c r="O8" s="242">
        <v>32.698544679570297</v>
      </c>
      <c r="P8" s="242">
        <v>42.744454006536238</v>
      </c>
      <c r="Q8" s="242">
        <v>39.192568174996552</v>
      </c>
      <c r="R8" s="242">
        <v>39.400597769732343</v>
      </c>
      <c r="S8" s="242">
        <v>36.878373602672397</v>
      </c>
      <c r="T8" s="242">
        <v>48.03162568525326</v>
      </c>
      <c r="U8" s="242">
        <v>47.253823332115793</v>
      </c>
      <c r="V8" s="242">
        <v>44.586072459674469</v>
      </c>
      <c r="W8" s="242">
        <v>48.075836250100167</v>
      </c>
      <c r="DA8" s="269" t="s">
        <v>1016</v>
      </c>
    </row>
    <row r="9" spans="1:105" x14ac:dyDescent="0.25">
      <c r="A9" s="243" t="s">
        <v>122</v>
      </c>
      <c r="B9" s="244">
        <f t="shared" ref="B9" si="2">SUM(B10:B15)</f>
        <v>113.23067440960455</v>
      </c>
      <c r="C9" s="244">
        <f t="shared" ref="C9:W9" si="3">SUM(C10:C15)</f>
        <v>107.65343706146496</v>
      </c>
      <c r="D9" s="244">
        <f t="shared" si="3"/>
        <v>110.51062324214874</v>
      </c>
      <c r="E9" s="244">
        <f t="shared" si="3"/>
        <v>221.99077767975695</v>
      </c>
      <c r="F9" s="244">
        <f t="shared" si="3"/>
        <v>216.41967776237431</v>
      </c>
      <c r="G9" s="244">
        <f t="shared" si="3"/>
        <v>241.9834354926364</v>
      </c>
      <c r="H9" s="244">
        <f t="shared" si="3"/>
        <v>202.6963817177965</v>
      </c>
      <c r="I9" s="244">
        <f t="shared" si="3"/>
        <v>198.31656494353251</v>
      </c>
      <c r="J9" s="244">
        <f t="shared" si="3"/>
        <v>184.58765625497659</v>
      </c>
      <c r="K9" s="244">
        <f t="shared" si="3"/>
        <v>244.58297163198461</v>
      </c>
      <c r="L9" s="244">
        <f t="shared" si="3"/>
        <v>289.16127933927964</v>
      </c>
      <c r="M9" s="244">
        <f t="shared" si="3"/>
        <v>295.82556383675671</v>
      </c>
      <c r="N9" s="244">
        <f t="shared" si="3"/>
        <v>294.07832807690454</v>
      </c>
      <c r="O9" s="244">
        <f t="shared" si="3"/>
        <v>268.64340364140025</v>
      </c>
      <c r="P9" s="244">
        <f t="shared" si="3"/>
        <v>331.18400563673362</v>
      </c>
      <c r="Q9" s="244">
        <f t="shared" si="3"/>
        <v>310.50744478913555</v>
      </c>
      <c r="R9" s="244">
        <f t="shared" si="3"/>
        <v>316.4594293970074</v>
      </c>
      <c r="S9" s="244">
        <f t="shared" si="3"/>
        <v>297.40468400982559</v>
      </c>
      <c r="T9" s="244">
        <f t="shared" si="3"/>
        <v>478.2305749500519</v>
      </c>
      <c r="U9" s="244">
        <f t="shared" si="3"/>
        <v>477.33621283119271</v>
      </c>
      <c r="V9" s="244">
        <f t="shared" si="3"/>
        <v>478.30381711059613</v>
      </c>
      <c r="W9" s="244">
        <f t="shared" si="3"/>
        <v>491.72904692127122</v>
      </c>
      <c r="DA9" s="270"/>
    </row>
    <row r="10" spans="1:105" x14ac:dyDescent="0.25">
      <c r="A10" s="254" t="s">
        <v>173</v>
      </c>
      <c r="B10" s="255">
        <v>2.4852230399140018</v>
      </c>
      <c r="C10" s="255">
        <v>2.6944907339028221</v>
      </c>
      <c r="D10" s="255">
        <v>4.0030291269828</v>
      </c>
      <c r="E10" s="255">
        <v>3.382780493322004</v>
      </c>
      <c r="F10" s="255">
        <v>3.9423411611631392</v>
      </c>
      <c r="G10" s="255">
        <v>4.8788924733020567</v>
      </c>
      <c r="H10" s="255">
        <v>3.4941877974676809</v>
      </c>
      <c r="I10" s="255">
        <v>3.8826936291287169</v>
      </c>
      <c r="J10" s="255">
        <v>2.3485178028892628</v>
      </c>
      <c r="K10" s="255">
        <v>0.78689617807434376</v>
      </c>
      <c r="L10" s="255">
        <v>0.35010423059366241</v>
      </c>
      <c r="M10" s="255">
        <v>7.2455861224325208E-2</v>
      </c>
      <c r="N10" s="255">
        <v>9.2122799921777437E-2</v>
      </c>
      <c r="O10" s="255">
        <v>6.8897881526843827E-2</v>
      </c>
      <c r="P10" s="255">
        <v>3.3602544580817337E-2</v>
      </c>
      <c r="Q10" s="255">
        <v>3.3074370739979812E-2</v>
      </c>
      <c r="R10" s="255">
        <v>2.2585106272883661E-2</v>
      </c>
      <c r="S10" s="255">
        <v>1.3307367146478989E-2</v>
      </c>
      <c r="T10" s="255">
        <v>219.89106953087301</v>
      </c>
      <c r="U10" s="255">
        <v>219.37799382263819</v>
      </c>
      <c r="V10" s="255">
        <v>230.3021241910522</v>
      </c>
      <c r="W10" s="255">
        <v>226.1566361323155</v>
      </c>
      <c r="DA10" s="271" t="s">
        <v>1017</v>
      </c>
    </row>
    <row r="11" spans="1:105" x14ac:dyDescent="0.25">
      <c r="A11" s="254" t="s">
        <v>176</v>
      </c>
      <c r="B11" s="256">
        <v>45.331372208091047</v>
      </c>
      <c r="C11" s="256">
        <v>41.915870264446781</v>
      </c>
      <c r="D11" s="256">
        <v>40.869386012176719</v>
      </c>
      <c r="E11" s="256">
        <v>73.175781106294664</v>
      </c>
      <c r="F11" s="256">
        <v>70.807813949292552</v>
      </c>
      <c r="G11" s="256">
        <v>79.99712554078566</v>
      </c>
      <c r="H11" s="256">
        <v>66.809787775913065</v>
      </c>
      <c r="I11" s="256">
        <v>67.960346828476318</v>
      </c>
      <c r="J11" s="256">
        <v>64.377655975712742</v>
      </c>
      <c r="K11" s="256">
        <v>102.0896194131905</v>
      </c>
      <c r="L11" s="256">
        <v>127.85262210638309</v>
      </c>
      <c r="M11" s="256">
        <v>153.09793758086229</v>
      </c>
      <c r="N11" s="256">
        <v>146.85074284270229</v>
      </c>
      <c r="O11" s="256">
        <v>172.43905480719991</v>
      </c>
      <c r="P11" s="256">
        <v>176.05454221945931</v>
      </c>
      <c r="Q11" s="256">
        <v>182.4828182990571</v>
      </c>
      <c r="R11" s="256">
        <v>195.78542778747209</v>
      </c>
      <c r="S11" s="256">
        <v>185.71408891652061</v>
      </c>
      <c r="T11" s="256">
        <v>213.43441692328449</v>
      </c>
      <c r="U11" s="256">
        <v>215.08116359855649</v>
      </c>
      <c r="V11" s="256">
        <v>213.01241136130781</v>
      </c>
      <c r="W11" s="256">
        <v>223.1235850851514</v>
      </c>
      <c r="DA11" s="272" t="s">
        <v>1018</v>
      </c>
    </row>
    <row r="12" spans="1:105" x14ac:dyDescent="0.25">
      <c r="A12" s="254" t="s">
        <v>158</v>
      </c>
      <c r="B12" s="256">
        <v>0</v>
      </c>
      <c r="C12" s="256">
        <v>0</v>
      </c>
      <c r="D12" s="256">
        <v>0</v>
      </c>
      <c r="E12" s="256">
        <v>0.26278570310279981</v>
      </c>
      <c r="F12" s="256">
        <v>0.2517483347223316</v>
      </c>
      <c r="G12" s="256">
        <v>0.2277832582671761</v>
      </c>
      <c r="H12" s="256">
        <v>0.2030755332765368</v>
      </c>
      <c r="I12" s="256">
        <v>0.19234618775985951</v>
      </c>
      <c r="J12" s="256">
        <v>0.18293954273810101</v>
      </c>
      <c r="K12" s="256">
        <v>0.16733988066394631</v>
      </c>
      <c r="L12" s="256">
        <v>0.176713232211653</v>
      </c>
      <c r="M12" s="256">
        <v>0.19664400067800841</v>
      </c>
      <c r="N12" s="256">
        <v>0.1992077108014908</v>
      </c>
      <c r="O12" s="256">
        <v>0.2212916414725907</v>
      </c>
      <c r="P12" s="256">
        <v>0.21056220706008</v>
      </c>
      <c r="Q12" s="256">
        <v>0.23769359951910449</v>
      </c>
      <c r="R12" s="256">
        <v>0.24034998057791099</v>
      </c>
      <c r="S12" s="256">
        <v>0.24663213984459939</v>
      </c>
      <c r="T12" s="256">
        <v>0.31472847859975223</v>
      </c>
      <c r="U12" s="256">
        <v>0.32344302761564198</v>
      </c>
      <c r="V12" s="256">
        <v>0.33761039125511488</v>
      </c>
      <c r="W12" s="256">
        <v>0.32424624969424037</v>
      </c>
      <c r="DA12" s="272" t="s">
        <v>1019</v>
      </c>
    </row>
    <row r="13" spans="1:105" x14ac:dyDescent="0.25">
      <c r="A13" s="254" t="s">
        <v>157</v>
      </c>
      <c r="B13" s="256">
        <v>0</v>
      </c>
      <c r="C13" s="256">
        <v>0</v>
      </c>
      <c r="D13" s="256">
        <v>0</v>
      </c>
      <c r="E13" s="256">
        <v>0</v>
      </c>
      <c r="F13" s="256">
        <v>0</v>
      </c>
      <c r="G13" s="256">
        <v>0</v>
      </c>
      <c r="H13" s="256">
        <v>0</v>
      </c>
      <c r="I13" s="256">
        <v>0</v>
      </c>
      <c r="J13" s="256">
        <v>0</v>
      </c>
      <c r="K13" s="256">
        <v>0</v>
      </c>
      <c r="L13" s="256">
        <v>0</v>
      </c>
      <c r="M13" s="256">
        <v>0</v>
      </c>
      <c r="N13" s="256">
        <v>0</v>
      </c>
      <c r="O13" s="256">
        <v>0</v>
      </c>
      <c r="P13" s="256">
        <v>0</v>
      </c>
      <c r="Q13" s="256">
        <v>0</v>
      </c>
      <c r="R13" s="256">
        <v>0</v>
      </c>
      <c r="S13" s="256">
        <v>0</v>
      </c>
      <c r="T13" s="256">
        <v>0</v>
      </c>
      <c r="U13" s="256">
        <v>0</v>
      </c>
      <c r="V13" s="256">
        <v>0</v>
      </c>
      <c r="W13" s="256">
        <v>0</v>
      </c>
      <c r="DA13" s="272" t="s">
        <v>1020</v>
      </c>
    </row>
    <row r="14" spans="1:105" x14ac:dyDescent="0.25">
      <c r="A14" s="254" t="s">
        <v>169</v>
      </c>
      <c r="B14" s="255">
        <v>0</v>
      </c>
      <c r="C14" s="255">
        <v>0</v>
      </c>
      <c r="D14" s="255">
        <v>0</v>
      </c>
      <c r="E14" s="255">
        <v>0</v>
      </c>
      <c r="F14" s="255">
        <v>0</v>
      </c>
      <c r="G14" s="255">
        <v>0</v>
      </c>
      <c r="H14" s="255">
        <v>0</v>
      </c>
      <c r="I14" s="255">
        <v>0</v>
      </c>
      <c r="J14" s="255">
        <v>0</v>
      </c>
      <c r="K14" s="255">
        <v>0</v>
      </c>
      <c r="L14" s="255">
        <v>0</v>
      </c>
      <c r="M14" s="255">
        <v>0</v>
      </c>
      <c r="N14" s="255">
        <v>0</v>
      </c>
      <c r="O14" s="255">
        <v>0</v>
      </c>
      <c r="P14" s="255">
        <v>0</v>
      </c>
      <c r="Q14" s="255">
        <v>0</v>
      </c>
      <c r="R14" s="255">
        <v>0</v>
      </c>
      <c r="S14" s="255">
        <v>0</v>
      </c>
      <c r="T14" s="255">
        <v>0</v>
      </c>
      <c r="U14" s="255">
        <v>0</v>
      </c>
      <c r="V14" s="255">
        <v>0</v>
      </c>
      <c r="W14" s="255">
        <v>0</v>
      </c>
      <c r="DA14" s="271" t="s">
        <v>1021</v>
      </c>
    </row>
    <row r="15" spans="1:105" x14ac:dyDescent="0.25">
      <c r="A15" s="254" t="s">
        <v>24</v>
      </c>
      <c r="B15" s="256">
        <v>65.414079161599489</v>
      </c>
      <c r="C15" s="256">
        <v>63.043076063115357</v>
      </c>
      <c r="D15" s="256">
        <v>65.638208102989211</v>
      </c>
      <c r="E15" s="256">
        <v>145.16943037703749</v>
      </c>
      <c r="F15" s="256">
        <v>141.41777431719629</v>
      </c>
      <c r="G15" s="256">
        <v>156.8796342202815</v>
      </c>
      <c r="H15" s="256">
        <v>132.18933061113921</v>
      </c>
      <c r="I15" s="256">
        <v>126.2811782981676</v>
      </c>
      <c r="J15" s="256">
        <v>117.67854293363651</v>
      </c>
      <c r="K15" s="256">
        <v>141.53911616005581</v>
      </c>
      <c r="L15" s="256">
        <v>160.78183977009121</v>
      </c>
      <c r="M15" s="256">
        <v>142.45852639399209</v>
      </c>
      <c r="N15" s="256">
        <v>146.93625472347901</v>
      </c>
      <c r="O15" s="256">
        <v>95.914159311200933</v>
      </c>
      <c r="P15" s="256">
        <v>154.8852986656334</v>
      </c>
      <c r="Q15" s="256">
        <v>127.7538585198194</v>
      </c>
      <c r="R15" s="256">
        <v>120.41106652268449</v>
      </c>
      <c r="S15" s="256">
        <v>111.4306555863139</v>
      </c>
      <c r="T15" s="256">
        <v>44.590360017294621</v>
      </c>
      <c r="U15" s="256">
        <v>42.553612382382347</v>
      </c>
      <c r="V15" s="256">
        <v>34.651671166981053</v>
      </c>
      <c r="W15" s="256">
        <v>42.124579454110098</v>
      </c>
      <c r="DA15" s="272" t="s">
        <v>1022</v>
      </c>
    </row>
    <row r="16" spans="1:105" x14ac:dyDescent="0.25">
      <c r="A16" s="257" t="s">
        <v>175</v>
      </c>
      <c r="B16" s="258">
        <v>25.848560004707931</v>
      </c>
      <c r="C16" s="258">
        <v>25.51557944280513</v>
      </c>
      <c r="D16" s="258">
        <v>29.419980834826859</v>
      </c>
      <c r="E16" s="258">
        <v>42.17326353849613</v>
      </c>
      <c r="F16" s="258">
        <v>43.727865949524173</v>
      </c>
      <c r="G16" s="258">
        <v>50.797340662279368</v>
      </c>
      <c r="H16" s="258">
        <v>40.223746336532173</v>
      </c>
      <c r="I16" s="258">
        <v>41.547805756514748</v>
      </c>
      <c r="J16" s="258">
        <v>33.330982503713777</v>
      </c>
      <c r="K16" s="258">
        <v>28.69426695560184</v>
      </c>
      <c r="L16" s="258">
        <v>24.65100866587834</v>
      </c>
      <c r="M16" s="258">
        <v>15.06021184550508</v>
      </c>
      <c r="N16" s="258">
        <v>16.218241555950499</v>
      </c>
      <c r="O16" s="258">
        <v>14.157147699779371</v>
      </c>
      <c r="P16" s="258">
        <v>12.71085157392217</v>
      </c>
      <c r="Q16" s="258">
        <v>12.2182830456027</v>
      </c>
      <c r="R16" s="258">
        <v>10.96158057616128</v>
      </c>
      <c r="S16" s="258">
        <v>8.8186429251937017</v>
      </c>
      <c r="T16" s="258">
        <v>296.90731749235431</v>
      </c>
      <c r="U16" s="258">
        <v>296.35072561250331</v>
      </c>
      <c r="V16" s="258">
        <v>301.13197842234928</v>
      </c>
      <c r="W16" s="258">
        <v>305.39393678504808</v>
      </c>
      <c r="DA16" s="273" t="s">
        <v>1023</v>
      </c>
    </row>
    <row r="17" spans="1:105" x14ac:dyDescent="0.25">
      <c r="A17" s="257" t="s">
        <v>121</v>
      </c>
      <c r="B17" s="258">
        <f t="shared" ref="B17" si="4">SUM(B18:B24)</f>
        <v>68.92139775512868</v>
      </c>
      <c r="C17" s="258">
        <f t="shared" ref="C17:W17" si="5">SUM(C18:C24)</f>
        <v>65.244599377638281</v>
      </c>
      <c r="D17" s="258">
        <f t="shared" si="5"/>
        <v>65.853337750731214</v>
      </c>
      <c r="E17" s="258">
        <f t="shared" si="5"/>
        <v>142.7838854228327</v>
      </c>
      <c r="F17" s="258">
        <f t="shared" si="5"/>
        <v>137.75411618843614</v>
      </c>
      <c r="G17" s="258">
        <f t="shared" si="5"/>
        <v>152.93454446337256</v>
      </c>
      <c r="H17" s="258">
        <f t="shared" si="5"/>
        <v>129.39914755630105</v>
      </c>
      <c r="I17" s="258">
        <f t="shared" si="5"/>
        <v>124.33834084090344</v>
      </c>
      <c r="J17" s="258">
        <f t="shared" si="5"/>
        <v>118.13687033331917</v>
      </c>
      <c r="K17" s="258">
        <f t="shared" si="5"/>
        <v>158.72782635829387</v>
      </c>
      <c r="L17" s="258">
        <f t="shared" si="5"/>
        <v>189.63175454411393</v>
      </c>
      <c r="M17" s="258">
        <f t="shared" si="5"/>
        <v>203.56290749748203</v>
      </c>
      <c r="N17" s="258">
        <f t="shared" si="5"/>
        <v>199.3919584526206</v>
      </c>
      <c r="O17" s="258">
        <f t="shared" si="5"/>
        <v>200.06353202232444</v>
      </c>
      <c r="P17" s="258">
        <f t="shared" si="5"/>
        <v>227.45815654458548</v>
      </c>
      <c r="Q17" s="258">
        <f t="shared" si="5"/>
        <v>221.38507892400986</v>
      </c>
      <c r="R17" s="258">
        <f t="shared" si="5"/>
        <v>229.48691815576623</v>
      </c>
      <c r="S17" s="258">
        <f t="shared" si="5"/>
        <v>216.27336934928721</v>
      </c>
      <c r="T17" s="258">
        <f t="shared" si="5"/>
        <v>415.94602873548018</v>
      </c>
      <c r="U17" s="258">
        <f t="shared" si="5"/>
        <v>416.4757233077089</v>
      </c>
      <c r="V17" s="258">
        <f t="shared" si="5"/>
        <v>417.71666010473666</v>
      </c>
      <c r="W17" s="258">
        <f t="shared" si="5"/>
        <v>428.8585111399513</v>
      </c>
      <c r="DA17" s="273"/>
    </row>
    <row r="18" spans="1:105" x14ac:dyDescent="0.25">
      <c r="A18" s="61" t="s">
        <v>29</v>
      </c>
      <c r="B18" s="55">
        <v>7.8925832875428457</v>
      </c>
      <c r="C18" s="55">
        <v>8.6235587288610969</v>
      </c>
      <c r="D18" s="55">
        <v>7.1928570144623567</v>
      </c>
      <c r="E18" s="55">
        <v>7.8879490571517517</v>
      </c>
      <c r="F18" s="55">
        <v>7.6385721915060714</v>
      </c>
      <c r="G18" s="55">
        <v>3.7865488718945071</v>
      </c>
      <c r="H18" s="55">
        <v>2.0189088469918341</v>
      </c>
      <c r="I18" s="55">
        <v>0</v>
      </c>
      <c r="J18" s="55">
        <v>0</v>
      </c>
      <c r="K18" s="55">
        <v>0</v>
      </c>
      <c r="L18" s="55">
        <v>0</v>
      </c>
      <c r="M18" s="55">
        <v>0</v>
      </c>
      <c r="N18" s="55">
        <v>0</v>
      </c>
      <c r="O18" s="55">
        <v>0</v>
      </c>
      <c r="P18" s="55">
        <v>0</v>
      </c>
      <c r="Q18" s="55">
        <v>0</v>
      </c>
      <c r="R18" s="55">
        <v>0</v>
      </c>
      <c r="S18" s="55">
        <v>0</v>
      </c>
      <c r="T18" s="55">
        <v>0</v>
      </c>
      <c r="U18" s="55">
        <v>0</v>
      </c>
      <c r="V18" s="55">
        <v>0</v>
      </c>
      <c r="W18" s="55">
        <v>0</v>
      </c>
      <c r="DA18" s="101" t="s">
        <v>1024</v>
      </c>
    </row>
    <row r="19" spans="1:105" x14ac:dyDescent="0.25">
      <c r="A19" s="61" t="s">
        <v>27</v>
      </c>
      <c r="B19" s="55">
        <v>0</v>
      </c>
      <c r="C19" s="55">
        <v>0</v>
      </c>
      <c r="D19" s="55">
        <v>0</v>
      </c>
      <c r="E19" s="55">
        <v>0</v>
      </c>
      <c r="F19" s="55">
        <v>0</v>
      </c>
      <c r="G19" s="55">
        <v>0</v>
      </c>
      <c r="H19" s="55">
        <v>0</v>
      </c>
      <c r="I19" s="55">
        <v>0</v>
      </c>
      <c r="J19" s="55">
        <v>0</v>
      </c>
      <c r="K19" s="55">
        <v>0</v>
      </c>
      <c r="L19" s="55">
        <v>0</v>
      </c>
      <c r="M19" s="55">
        <v>0</v>
      </c>
      <c r="N19" s="55">
        <v>0</v>
      </c>
      <c r="O19" s="55">
        <v>0</v>
      </c>
      <c r="P19" s="55">
        <v>0</v>
      </c>
      <c r="Q19" s="55">
        <v>0</v>
      </c>
      <c r="R19" s="55">
        <v>0</v>
      </c>
      <c r="S19" s="55">
        <v>0</v>
      </c>
      <c r="T19" s="55">
        <v>59.337834268678137</v>
      </c>
      <c r="U19" s="55">
        <v>60.518686691944893</v>
      </c>
      <c r="V19" s="55">
        <v>58.156981845422642</v>
      </c>
      <c r="W19" s="55">
        <v>55.795276998913948</v>
      </c>
      <c r="DA19" s="101" t="s">
        <v>1025</v>
      </c>
    </row>
    <row r="20" spans="1:105" x14ac:dyDescent="0.25">
      <c r="A20" s="61" t="s">
        <v>173</v>
      </c>
      <c r="B20" s="55">
        <v>3.1799849606920372</v>
      </c>
      <c r="C20" s="55">
        <v>3.407183754584048</v>
      </c>
      <c r="D20" s="55">
        <v>5.2372149737436624</v>
      </c>
      <c r="E20" s="55">
        <v>2.9677678620729049</v>
      </c>
      <c r="F20" s="55">
        <v>3.5581567871104798</v>
      </c>
      <c r="G20" s="55">
        <v>4.564619037875401</v>
      </c>
      <c r="H20" s="55">
        <v>3.1433350493343162</v>
      </c>
      <c r="I20" s="55">
        <v>3.7857385946398541</v>
      </c>
      <c r="J20" s="55">
        <v>2.141531135865681</v>
      </c>
      <c r="K20" s="55">
        <v>0.77862589118297154</v>
      </c>
      <c r="L20" s="55">
        <v>0.3525829886119945</v>
      </c>
      <c r="M20" s="55">
        <v>7.1443260446801576E-2</v>
      </c>
      <c r="N20" s="55">
        <v>9.298111156081984E-2</v>
      </c>
      <c r="O20" s="55">
        <v>5.9486586681152268E-2</v>
      </c>
      <c r="P20" s="55">
        <v>3.5253679826891419E-2</v>
      </c>
      <c r="Q20" s="55">
        <v>3.2501907282658157E-2</v>
      </c>
      <c r="R20" s="55">
        <v>2.1835871657130902E-2</v>
      </c>
      <c r="S20" s="55">
        <v>1.283409675574255E-2</v>
      </c>
      <c r="T20" s="55">
        <v>156.25951928868869</v>
      </c>
      <c r="U20" s="55">
        <v>154.66723058798021</v>
      </c>
      <c r="V20" s="55">
        <v>162.54230290795499</v>
      </c>
      <c r="W20" s="55">
        <v>158.79768562438741</v>
      </c>
      <c r="DA20" s="101" t="s">
        <v>1026</v>
      </c>
    </row>
    <row r="21" spans="1:105" x14ac:dyDescent="0.25">
      <c r="A21" s="61" t="s">
        <v>129</v>
      </c>
      <c r="B21" s="55">
        <v>1.2336611121654999</v>
      </c>
      <c r="C21" s="55">
        <v>1.4803889373823691</v>
      </c>
      <c r="D21" s="55">
        <v>1.233661112166542</v>
      </c>
      <c r="E21" s="55">
        <v>42.720630521322057</v>
      </c>
      <c r="F21" s="55">
        <v>36.869694070900863</v>
      </c>
      <c r="G21" s="55">
        <v>44.257105956850381</v>
      </c>
      <c r="H21" s="55">
        <v>39.259515352103158</v>
      </c>
      <c r="I21" s="55">
        <v>30.75252813950944</v>
      </c>
      <c r="J21" s="55">
        <v>32.082070560321327</v>
      </c>
      <c r="K21" s="55">
        <v>32.079696063341629</v>
      </c>
      <c r="L21" s="55">
        <v>32.326116083394908</v>
      </c>
      <c r="M21" s="55">
        <v>30.769567353954589</v>
      </c>
      <c r="N21" s="55">
        <v>27.578441285928371</v>
      </c>
      <c r="O21" s="55">
        <v>26.553757894194021</v>
      </c>
      <c r="P21" s="55">
        <v>23.667578799591141</v>
      </c>
      <c r="Q21" s="55">
        <v>21.174071150217149</v>
      </c>
      <c r="R21" s="55">
        <v>19.108302748712571</v>
      </c>
      <c r="S21" s="55">
        <v>16.009672132538729</v>
      </c>
      <c r="T21" s="55">
        <v>28.920691662821731</v>
      </c>
      <c r="U21" s="55">
        <v>28.920669676743099</v>
      </c>
      <c r="V21" s="55">
        <v>26.338492153982759</v>
      </c>
      <c r="W21" s="55">
        <v>33.82688611988015</v>
      </c>
      <c r="DA21" s="101" t="s">
        <v>1027</v>
      </c>
    </row>
    <row r="22" spans="1:105" x14ac:dyDescent="0.25">
      <c r="A22" s="61" t="s">
        <v>176</v>
      </c>
      <c r="B22" s="55">
        <v>56.6151683947283</v>
      </c>
      <c r="C22" s="55">
        <v>51.733467956810763</v>
      </c>
      <c r="D22" s="55">
        <v>52.189604650358653</v>
      </c>
      <c r="E22" s="55">
        <v>62.66105748265614</v>
      </c>
      <c r="F22" s="55">
        <v>62.377261753959367</v>
      </c>
      <c r="G22" s="55">
        <v>73.051967235502786</v>
      </c>
      <c r="H22" s="55">
        <v>58.662256906088203</v>
      </c>
      <c r="I22" s="55">
        <v>64.676621998651768</v>
      </c>
      <c r="J22" s="55">
        <v>57.298062791066762</v>
      </c>
      <c r="K22" s="55">
        <v>98.597801822174262</v>
      </c>
      <c r="L22" s="55">
        <v>125.67470608124</v>
      </c>
      <c r="M22" s="55">
        <v>147.34361689973321</v>
      </c>
      <c r="N22" s="55">
        <v>144.66983803590341</v>
      </c>
      <c r="O22" s="55">
        <v>145.31922002024899</v>
      </c>
      <c r="P22" s="55">
        <v>180.2825811364292</v>
      </c>
      <c r="Q22" s="55">
        <v>175.03039764144279</v>
      </c>
      <c r="R22" s="55">
        <v>184.75789342726259</v>
      </c>
      <c r="S22" s="55">
        <v>174.82046256089171</v>
      </c>
      <c r="T22" s="55">
        <v>148.03949236442239</v>
      </c>
      <c r="U22" s="55">
        <v>148.00686815145491</v>
      </c>
      <c r="V22" s="55">
        <v>146.73969651895339</v>
      </c>
      <c r="W22" s="55">
        <v>152.9165725128293</v>
      </c>
      <c r="DA22" s="101" t="s">
        <v>1028</v>
      </c>
    </row>
    <row r="23" spans="1:105" x14ac:dyDescent="0.25">
      <c r="A23" s="61" t="s">
        <v>171</v>
      </c>
      <c r="B23" s="55">
        <v>0</v>
      </c>
      <c r="C23" s="55">
        <v>0</v>
      </c>
      <c r="D23" s="55">
        <v>0</v>
      </c>
      <c r="E23" s="55">
        <v>26.423004930084769</v>
      </c>
      <c r="F23" s="55">
        <v>27.188739763608378</v>
      </c>
      <c r="G23" s="55">
        <v>27.160165879623829</v>
      </c>
      <c r="H23" s="55">
        <v>26.217289422600501</v>
      </c>
      <c r="I23" s="55">
        <v>25.023008043873691</v>
      </c>
      <c r="J23" s="55">
        <v>26.525862683822449</v>
      </c>
      <c r="K23" s="55">
        <v>27.183020872496339</v>
      </c>
      <c r="L23" s="55">
        <v>31.183035486310359</v>
      </c>
      <c r="M23" s="55">
        <v>25.274433537123571</v>
      </c>
      <c r="N23" s="55">
        <v>26.943012589915551</v>
      </c>
      <c r="O23" s="55">
        <v>28.028737895339152</v>
      </c>
      <c r="P23" s="55">
        <v>23.354428991079271</v>
      </c>
      <c r="Q23" s="55">
        <v>25.02300804387102</v>
      </c>
      <c r="R23" s="55">
        <v>25.47443015350472</v>
      </c>
      <c r="S23" s="55">
        <v>25.303007421114948</v>
      </c>
      <c r="T23" s="55">
        <v>23.268707339110922</v>
      </c>
      <c r="U23" s="55">
        <v>24.240137108578121</v>
      </c>
      <c r="V23" s="55">
        <v>23.81156999182372</v>
      </c>
      <c r="W23" s="55">
        <v>27.400153590663511</v>
      </c>
      <c r="DA23" s="101" t="s">
        <v>1029</v>
      </c>
    </row>
    <row r="24" spans="1:105" x14ac:dyDescent="0.25">
      <c r="A24" s="61" t="s">
        <v>158</v>
      </c>
      <c r="B24" s="55">
        <v>0</v>
      </c>
      <c r="C24" s="55">
        <v>0</v>
      </c>
      <c r="D24" s="55">
        <v>0</v>
      </c>
      <c r="E24" s="55">
        <v>0.1234755695450705</v>
      </c>
      <c r="F24" s="55">
        <v>0.1216916213509972</v>
      </c>
      <c r="G24" s="55">
        <v>0.11413748162565281</v>
      </c>
      <c r="H24" s="55">
        <v>9.7841979183033945E-2</v>
      </c>
      <c r="I24" s="55">
        <v>0.1004440642286915</v>
      </c>
      <c r="J24" s="55">
        <v>8.9343162242941435E-2</v>
      </c>
      <c r="K24" s="55">
        <v>8.8681709098661049E-2</v>
      </c>
      <c r="L24" s="55">
        <v>9.5313904556669382E-2</v>
      </c>
      <c r="M24" s="55">
        <v>0.1038464462238438</v>
      </c>
      <c r="N24" s="55">
        <v>0.1076854293124565</v>
      </c>
      <c r="O24" s="55">
        <v>0.1023296258611049</v>
      </c>
      <c r="P24" s="55">
        <v>0.1183139376589899</v>
      </c>
      <c r="Q24" s="55">
        <v>0.1251001811962352</v>
      </c>
      <c r="R24" s="55">
        <v>0.12445595462920429</v>
      </c>
      <c r="S24" s="55">
        <v>0.12739313798608581</v>
      </c>
      <c r="T24" s="55">
        <v>0.1197838117583619</v>
      </c>
      <c r="U24" s="55">
        <v>0.1221310910077102</v>
      </c>
      <c r="V24" s="55">
        <v>0.12761668659914041</v>
      </c>
      <c r="W24" s="55">
        <v>0.1219362932769576</v>
      </c>
      <c r="DA24" s="101" t="s">
        <v>1030</v>
      </c>
    </row>
    <row r="25" spans="1:105" x14ac:dyDescent="0.25">
      <c r="A25" s="257" t="s">
        <v>174</v>
      </c>
      <c r="B25" s="258">
        <v>3.476911353790515</v>
      </c>
      <c r="C25" s="258">
        <v>3.4321218608338269</v>
      </c>
      <c r="D25" s="258">
        <v>3.9573061468135209</v>
      </c>
      <c r="E25" s="258">
        <v>5.6727608345180451</v>
      </c>
      <c r="F25" s="258">
        <v>5.8818717007538828</v>
      </c>
      <c r="G25" s="258">
        <v>6.8327926375347587</v>
      </c>
      <c r="H25" s="258">
        <v>5.410529650549428</v>
      </c>
      <c r="I25" s="258">
        <v>5.5886299868773346</v>
      </c>
      <c r="J25" s="258">
        <v>4.4833782415363963</v>
      </c>
      <c r="K25" s="258">
        <v>3.8596897679583271</v>
      </c>
      <c r="L25" s="258">
        <v>3.3158277249165922</v>
      </c>
      <c r="M25" s="258">
        <v>2.02576164964663</v>
      </c>
      <c r="N25" s="258">
        <v>2.1815291913410628</v>
      </c>
      <c r="O25" s="258">
        <v>1.9042897386038879</v>
      </c>
      <c r="P25" s="258">
        <v>1.7097472410713259</v>
      </c>
      <c r="Q25" s="258">
        <v>1.6434914377181831</v>
      </c>
      <c r="R25" s="258">
        <v>1.4744513409568321</v>
      </c>
      <c r="S25" s="258">
        <v>1.186203011155972</v>
      </c>
      <c r="T25" s="258">
        <v>39.937250780106517</v>
      </c>
      <c r="U25" s="258">
        <v>39.8623831423685</v>
      </c>
      <c r="V25" s="258">
        <v>40.505513443509777</v>
      </c>
      <c r="W25" s="258">
        <v>41.078793015677483</v>
      </c>
      <c r="DA25" s="273" t="s">
        <v>1031</v>
      </c>
    </row>
    <row r="26" spans="1:105" x14ac:dyDescent="0.25">
      <c r="A26" s="257" t="s">
        <v>177</v>
      </c>
      <c r="B26" s="258">
        <v>12.498254729801831</v>
      </c>
      <c r="C26" s="258">
        <v>11.895270972478491</v>
      </c>
      <c r="D26" s="258">
        <v>12.385589436325491</v>
      </c>
      <c r="E26" s="258">
        <v>23.001043560299081</v>
      </c>
      <c r="F26" s="258">
        <v>22.59993121252085</v>
      </c>
      <c r="G26" s="258">
        <v>25.452277351205311</v>
      </c>
      <c r="H26" s="258">
        <v>21.13100964325567</v>
      </c>
      <c r="I26" s="258">
        <v>20.96245499667576</v>
      </c>
      <c r="J26" s="258">
        <v>19.149193573333509</v>
      </c>
      <c r="K26" s="258">
        <v>25.064595955464391</v>
      </c>
      <c r="L26" s="258">
        <v>29.360822451968769</v>
      </c>
      <c r="M26" s="258">
        <v>29.429235236786742</v>
      </c>
      <c r="N26" s="258">
        <v>29.4680010250942</v>
      </c>
      <c r="O26" s="258">
        <v>25.314330420027709</v>
      </c>
      <c r="P26" s="258">
        <v>33.091602178282479</v>
      </c>
      <c r="Q26" s="258">
        <v>30.34182806952872</v>
      </c>
      <c r="R26" s="258">
        <v>30.5028789649093</v>
      </c>
      <c r="S26" s="258">
        <v>28.55024111560995</v>
      </c>
      <c r="T26" s="258">
        <v>37.184787736662336</v>
      </c>
      <c r="U26" s="258">
        <v>36.58263415576922</v>
      </c>
      <c r="V26" s="258">
        <v>34.517333460430002</v>
      </c>
      <c r="W26" s="258">
        <v>37.219014362267778</v>
      </c>
      <c r="DA26" s="273" t="s">
        <v>1032</v>
      </c>
    </row>
    <row r="27" spans="1:105" x14ac:dyDescent="0.25">
      <c r="A27" s="129" t="s">
        <v>33</v>
      </c>
      <c r="B27" s="259">
        <v>19.048149452175341</v>
      </c>
      <c r="C27" s="259">
        <v>18.129163163686481</v>
      </c>
      <c r="D27" s="259">
        <v>18.87644025000224</v>
      </c>
      <c r="E27" s="259">
        <v>35.055079670273237</v>
      </c>
      <c r="F27" s="259">
        <v>34.443758480813557</v>
      </c>
      <c r="G27" s="259">
        <v>38.790918681464888</v>
      </c>
      <c r="H27" s="259">
        <v>32.205026898701632</v>
      </c>
      <c r="I27" s="259">
        <v>31.948138703643721</v>
      </c>
      <c r="J27" s="259">
        <v>29.184610888409679</v>
      </c>
      <c r="K27" s="259">
        <v>38.200067132544817</v>
      </c>
      <c r="L27" s="259">
        <v>44.747794487683223</v>
      </c>
      <c r="M27" s="259">
        <v>44.852060001374852</v>
      </c>
      <c r="N27" s="259">
        <v>44.911141572784288</v>
      </c>
      <c r="O27" s="259">
        <v>38.580678626485501</v>
      </c>
      <c r="P27" s="259">
        <v>50.433744353188608</v>
      </c>
      <c r="Q27" s="259">
        <v>46.242910567542587</v>
      </c>
      <c r="R27" s="259">
        <v>46.488362559915643</v>
      </c>
      <c r="S27" s="259">
        <v>43.512416047100579</v>
      </c>
      <c r="T27" s="259">
        <v>56.672024172017487</v>
      </c>
      <c r="U27" s="259">
        <v>55.754303126161012</v>
      </c>
      <c r="V27" s="259">
        <v>52.606651141224482</v>
      </c>
      <c r="W27" s="259">
        <v>56.7241877655648</v>
      </c>
      <c r="DA27" s="274" t="s">
        <v>1033</v>
      </c>
    </row>
    <row r="29" spans="1:105" ht="12.75" x14ac:dyDescent="0.25">
      <c r="A29" s="179" t="s">
        <v>132</v>
      </c>
      <c r="B29" s="232"/>
      <c r="C29" s="232"/>
      <c r="D29" s="232"/>
      <c r="E29" s="232"/>
      <c r="F29" s="232"/>
      <c r="G29" s="232"/>
      <c r="H29" s="232"/>
      <c r="I29" s="232"/>
      <c r="J29" s="232"/>
      <c r="K29" s="232"/>
      <c r="L29" s="232"/>
      <c r="M29" s="232"/>
      <c r="N29" s="232"/>
      <c r="O29" s="232"/>
      <c r="P29" s="232"/>
      <c r="Q29" s="232"/>
      <c r="R29" s="232"/>
      <c r="S29" s="232"/>
      <c r="T29" s="232"/>
      <c r="U29" s="232"/>
      <c r="V29" s="232"/>
      <c r="W29" s="232"/>
      <c r="DA29" s="267"/>
    </row>
    <row r="31" spans="1:105" x14ac:dyDescent="0.25">
      <c r="A31" s="235" t="s">
        <v>126</v>
      </c>
      <c r="B31" s="236">
        <f t="shared" ref="B31:Q31" si="6">SUM(B32:B40)</f>
        <v>0.99999999999999989</v>
      </c>
      <c r="C31" s="236">
        <f t="shared" si="6"/>
        <v>0.99999999999999989</v>
      </c>
      <c r="D31" s="236">
        <f t="shared" si="6"/>
        <v>1</v>
      </c>
      <c r="E31" s="236">
        <f t="shared" si="6"/>
        <v>1</v>
      </c>
      <c r="F31" s="236">
        <f t="shared" si="6"/>
        <v>1</v>
      </c>
      <c r="G31" s="236">
        <f t="shared" si="6"/>
        <v>0.99999999999999989</v>
      </c>
      <c r="H31" s="236">
        <f t="shared" si="6"/>
        <v>1</v>
      </c>
      <c r="I31" s="236">
        <f t="shared" si="6"/>
        <v>0.99999999999999978</v>
      </c>
      <c r="J31" s="236">
        <f t="shared" si="6"/>
        <v>1</v>
      </c>
      <c r="K31" s="236">
        <f t="shared" si="6"/>
        <v>0.99999999999999989</v>
      </c>
      <c r="L31" s="236">
        <f t="shared" si="6"/>
        <v>1</v>
      </c>
      <c r="M31" s="236">
        <f t="shared" si="6"/>
        <v>0.99999999999999989</v>
      </c>
      <c r="N31" s="236">
        <f t="shared" si="6"/>
        <v>1.0000000000000002</v>
      </c>
      <c r="O31" s="236">
        <f t="shared" si="6"/>
        <v>1.0000000000000002</v>
      </c>
      <c r="P31" s="236">
        <f t="shared" si="6"/>
        <v>1</v>
      </c>
      <c r="Q31" s="236">
        <f t="shared" si="6"/>
        <v>1</v>
      </c>
      <c r="R31" s="236">
        <f t="shared" ref="R31:W31" si="7">SUM(R32:R40)</f>
        <v>0.99999999999999989</v>
      </c>
      <c r="S31" s="236">
        <f t="shared" si="7"/>
        <v>1</v>
      </c>
      <c r="T31" s="236">
        <f t="shared" si="7"/>
        <v>0.99999999999999989</v>
      </c>
      <c r="U31" s="236">
        <f t="shared" si="7"/>
        <v>1</v>
      </c>
      <c r="V31" s="236">
        <f t="shared" si="7"/>
        <v>0.99999999999999989</v>
      </c>
      <c r="W31" s="236">
        <f t="shared" si="7"/>
        <v>1</v>
      </c>
      <c r="DA31" s="275"/>
    </row>
    <row r="32" spans="1:105" x14ac:dyDescent="0.25">
      <c r="A32" s="239" t="s">
        <v>125</v>
      </c>
      <c r="B32" s="245">
        <f t="shared" ref="B32:W32" si="8">IF(B$6=0,0,B$6/B$5)</f>
        <v>4.5030271372783162E-2</v>
      </c>
      <c r="C32" s="245">
        <f t="shared" si="8"/>
        <v>4.4933953823844748E-2</v>
      </c>
      <c r="D32" s="245">
        <f t="shared" si="8"/>
        <v>4.5002678946572242E-2</v>
      </c>
      <c r="E32" s="245">
        <f t="shared" si="8"/>
        <v>4.307113525191391E-2</v>
      </c>
      <c r="F32" s="245">
        <f t="shared" si="8"/>
        <v>4.3205167237359905E-2</v>
      </c>
      <c r="G32" s="245">
        <f t="shared" si="8"/>
        <v>4.336554773228711E-2</v>
      </c>
      <c r="H32" s="245">
        <f t="shared" si="8"/>
        <v>4.3188452622501851E-2</v>
      </c>
      <c r="I32" s="245">
        <f t="shared" si="8"/>
        <v>4.36274680541269E-2</v>
      </c>
      <c r="J32" s="245">
        <f t="shared" si="8"/>
        <v>4.3359584408187643E-2</v>
      </c>
      <c r="K32" s="245">
        <f t="shared" si="8"/>
        <v>4.4106396687102672E-2</v>
      </c>
      <c r="L32" s="245">
        <f t="shared" si="8"/>
        <v>4.4358471713863437E-2</v>
      </c>
      <c r="M32" s="245">
        <f t="shared" si="8"/>
        <v>4.3799795358672448E-2</v>
      </c>
      <c r="N32" s="245">
        <f t="shared" si="8"/>
        <v>4.4143638135589337E-2</v>
      </c>
      <c r="O32" s="245">
        <f t="shared" si="8"/>
        <v>4.0953376306434294E-2</v>
      </c>
      <c r="P32" s="245">
        <f t="shared" si="8"/>
        <v>4.4246098888016477E-2</v>
      </c>
      <c r="Q32" s="245">
        <f t="shared" si="8"/>
        <v>4.2983662544675789E-2</v>
      </c>
      <c r="R32" s="245">
        <f t="shared" si="8"/>
        <v>4.2407003738983456E-2</v>
      </c>
      <c r="S32" s="245">
        <f t="shared" si="8"/>
        <v>4.2341813118069602E-2</v>
      </c>
      <c r="T32" s="245">
        <f t="shared" si="8"/>
        <v>2.6139198097141592E-2</v>
      </c>
      <c r="U32" s="245">
        <f t="shared" si="8"/>
        <v>2.579308798494926E-2</v>
      </c>
      <c r="V32" s="245">
        <f t="shared" si="8"/>
        <v>2.4399577309738234E-2</v>
      </c>
      <c r="W32" s="245">
        <f t="shared" si="8"/>
        <v>2.5518846945448093E-2</v>
      </c>
      <c r="DA32" s="276"/>
    </row>
    <row r="33" spans="1:105" x14ac:dyDescent="0.25">
      <c r="A33" s="241" t="s">
        <v>124</v>
      </c>
      <c r="B33" s="246">
        <f t="shared" ref="B33:W33" si="9">IF(B$7=0,0,B$7/B$5)</f>
        <v>2.9024628137570025E-2</v>
      </c>
      <c r="C33" s="246">
        <f t="shared" si="9"/>
        <v>2.8962545876996534E-2</v>
      </c>
      <c r="D33" s="246">
        <f t="shared" si="9"/>
        <v>2.9006843214544453E-2</v>
      </c>
      <c r="E33" s="246">
        <f t="shared" si="9"/>
        <v>2.7761850995758706E-2</v>
      </c>
      <c r="F33" s="246">
        <f t="shared" si="9"/>
        <v>2.7848242403527602E-2</v>
      </c>
      <c r="G33" s="246">
        <f t="shared" si="9"/>
        <v>2.7951616957663541E-2</v>
      </c>
      <c r="H33" s="246">
        <f t="shared" si="9"/>
        <v>2.7837468862397886E-2</v>
      </c>
      <c r="I33" s="246">
        <f t="shared" si="9"/>
        <v>2.8120439834171167E-2</v>
      </c>
      <c r="J33" s="246">
        <f t="shared" si="9"/>
        <v>2.7947773248550221E-2</v>
      </c>
      <c r="K33" s="246">
        <f t="shared" si="9"/>
        <v>2.8429137184926154E-2</v>
      </c>
      <c r="L33" s="246">
        <f t="shared" si="9"/>
        <v>2.8591614196311021E-2</v>
      </c>
      <c r="M33" s="246">
        <f t="shared" si="9"/>
        <v>2.8231514801740808E-2</v>
      </c>
      <c r="N33" s="246">
        <f t="shared" si="9"/>
        <v>2.8453141463840707E-2</v>
      </c>
      <c r="O33" s="246">
        <f t="shared" si="9"/>
        <v>2.6396832220528545E-2</v>
      </c>
      <c r="P33" s="246">
        <f t="shared" si="9"/>
        <v>2.8519183376252765E-2</v>
      </c>
      <c r="Q33" s="246">
        <f t="shared" si="9"/>
        <v>2.7705469749935083E-2</v>
      </c>
      <c r="R33" s="246">
        <f t="shared" si="9"/>
        <v>2.7333779620446075E-2</v>
      </c>
      <c r="S33" s="246">
        <f t="shared" si="9"/>
        <v>2.729176047482694E-2</v>
      </c>
      <c r="T33" s="246">
        <f t="shared" si="9"/>
        <v>1.6848233009814119E-2</v>
      </c>
      <c r="U33" s="246">
        <f t="shared" si="9"/>
        <v>1.6625144918297374E-2</v>
      </c>
      <c r="V33" s="246">
        <f t="shared" si="9"/>
        <v>1.5726946263909952E-2</v>
      </c>
      <c r="W33" s="246">
        <f t="shared" si="9"/>
        <v>1.64483806228818E-2</v>
      </c>
      <c r="DA33" s="277"/>
    </row>
    <row r="34" spans="1:105" x14ac:dyDescent="0.25">
      <c r="A34" s="241" t="s">
        <v>123</v>
      </c>
      <c r="B34" s="246">
        <f t="shared" ref="B34:W34" si="10">IF(B$8=0,0,B$8/B$5)</f>
        <v>5.7678676569414625E-2</v>
      </c>
      <c r="C34" s="246">
        <f t="shared" si="10"/>
        <v>5.7555304700140565E-2</v>
      </c>
      <c r="D34" s="246">
        <f t="shared" si="10"/>
        <v>5.7643333797126779E-2</v>
      </c>
      <c r="E34" s="246">
        <f t="shared" si="10"/>
        <v>5.5169245130825217E-2</v>
      </c>
      <c r="F34" s="246">
        <f t="shared" si="10"/>
        <v>5.5340924920949004E-2</v>
      </c>
      <c r="G34" s="246">
        <f t="shared" si="10"/>
        <v>5.5546354166941495E-2</v>
      </c>
      <c r="H34" s="246">
        <f t="shared" si="10"/>
        <v>5.5319515392758534E-2</v>
      </c>
      <c r="I34" s="246">
        <f t="shared" si="10"/>
        <v>5.5881844428709838E-2</v>
      </c>
      <c r="J34" s="246">
        <f t="shared" si="10"/>
        <v>5.5538715824299395E-2</v>
      </c>
      <c r="K34" s="246">
        <f t="shared" si="10"/>
        <v>5.6495297754197392E-2</v>
      </c>
      <c r="L34" s="246">
        <f t="shared" si="10"/>
        <v>5.6818177308251082E-2</v>
      </c>
      <c r="M34" s="246">
        <f t="shared" si="10"/>
        <v>5.610257618448089E-2</v>
      </c>
      <c r="N34" s="246">
        <f t="shared" si="10"/>
        <v>5.6542999830972732E-2</v>
      </c>
      <c r="O34" s="246">
        <f t="shared" si="10"/>
        <v>5.24566358228091E-2</v>
      </c>
      <c r="P34" s="246">
        <f t="shared" si="10"/>
        <v>5.6674240448009651E-2</v>
      </c>
      <c r="Q34" s="246">
        <f t="shared" si="10"/>
        <v>5.5057202501819696E-2</v>
      </c>
      <c r="R34" s="246">
        <f t="shared" si="10"/>
        <v>5.4318567896021235E-2</v>
      </c>
      <c r="S34" s="246">
        <f t="shared" si="10"/>
        <v>5.4235066095467521E-2</v>
      </c>
      <c r="T34" s="246">
        <f t="shared" si="10"/>
        <v>3.3481351696675404E-2</v>
      </c>
      <c r="U34" s="246">
        <f t="shared" si="10"/>
        <v>3.3038023850540978E-2</v>
      </c>
      <c r="V34" s="246">
        <f t="shared" si="10"/>
        <v>3.1253094533412691E-2</v>
      </c>
      <c r="W34" s="246">
        <f t="shared" si="10"/>
        <v>3.2686752145147518E-2</v>
      </c>
      <c r="DA34" s="277"/>
    </row>
    <row r="35" spans="1:105" x14ac:dyDescent="0.25">
      <c r="A35" s="243" t="s">
        <v>122</v>
      </c>
      <c r="B35" s="247">
        <f t="shared" ref="B35:W35" si="11">IF(B$9=0,0,B$9/B$5)</f>
        <v>0.40454611027453186</v>
      </c>
      <c r="C35" s="247">
        <f t="shared" si="11"/>
        <v>0.40325237934700298</v>
      </c>
      <c r="D35" s="247">
        <f t="shared" si="11"/>
        <v>0.39817543151274642</v>
      </c>
      <c r="E35" s="247">
        <f t="shared" si="11"/>
        <v>0.41221373123431349</v>
      </c>
      <c r="F35" s="247">
        <f t="shared" si="11"/>
        <v>0.4102740633993881</v>
      </c>
      <c r="G35" s="247">
        <f t="shared" si="11"/>
        <v>0.40883923851554821</v>
      </c>
      <c r="H35" s="247">
        <f t="shared" si="11"/>
        <v>0.41081106792269251</v>
      </c>
      <c r="I35" s="247">
        <f t="shared" si="11"/>
        <v>0.40928478547431374</v>
      </c>
      <c r="J35" s="247">
        <f t="shared" si="11"/>
        <v>0.41446324271803209</v>
      </c>
      <c r="K35" s="247">
        <f t="shared" si="11"/>
        <v>0.42679156908612748</v>
      </c>
      <c r="L35" s="247">
        <f t="shared" si="11"/>
        <v>0.43320876905612843</v>
      </c>
      <c r="M35" s="247">
        <f t="shared" si="11"/>
        <v>0.43659378516185166</v>
      </c>
      <c r="N35" s="247">
        <f t="shared" si="11"/>
        <v>0.43684685234287829</v>
      </c>
      <c r="O35" s="247">
        <f t="shared" si="11"/>
        <v>0.43097114349010934</v>
      </c>
      <c r="P35" s="247">
        <f t="shared" si="11"/>
        <v>0.43911198316209826</v>
      </c>
      <c r="Q35" s="247">
        <f t="shared" si="11"/>
        <v>0.43619676030784982</v>
      </c>
      <c r="R35" s="247">
        <f t="shared" si="11"/>
        <v>0.43627822863242455</v>
      </c>
      <c r="S35" s="247">
        <f t="shared" si="11"/>
        <v>0.43737727883980426</v>
      </c>
      <c r="T35" s="247">
        <f t="shared" si="11"/>
        <v>0.33335965301132714</v>
      </c>
      <c r="U35" s="247">
        <f t="shared" si="11"/>
        <v>0.33373479799518557</v>
      </c>
      <c r="V35" s="247">
        <f t="shared" si="11"/>
        <v>0.33527228542881032</v>
      </c>
      <c r="W35" s="247">
        <f t="shared" si="11"/>
        <v>0.33432648775301793</v>
      </c>
      <c r="DA35" s="278"/>
    </row>
    <row r="36" spans="1:105" x14ac:dyDescent="0.25">
      <c r="A36" s="128" t="s">
        <v>175</v>
      </c>
      <c r="B36" s="260">
        <f t="shared" ref="B36:W36" si="12">IF(B$16=0,0,B$16/B$5)</f>
        <v>9.2350720868049893E-2</v>
      </c>
      <c r="C36" s="260">
        <f t="shared" si="12"/>
        <v>9.5577237490838254E-2</v>
      </c>
      <c r="D36" s="260">
        <f t="shared" si="12"/>
        <v>0.10600169667250665</v>
      </c>
      <c r="E36" s="260">
        <f t="shared" si="12"/>
        <v>7.8311353756371729E-2</v>
      </c>
      <c r="F36" s="260">
        <f t="shared" si="12"/>
        <v>8.2896386467192398E-2</v>
      </c>
      <c r="G36" s="260">
        <f t="shared" si="12"/>
        <v>8.5823833489681825E-2</v>
      </c>
      <c r="H36" s="260">
        <f t="shared" si="12"/>
        <v>8.1522719095046645E-2</v>
      </c>
      <c r="I36" s="260">
        <f t="shared" si="12"/>
        <v>8.5746164324828164E-2</v>
      </c>
      <c r="J36" s="260">
        <f t="shared" si="12"/>
        <v>7.4839603967801926E-2</v>
      </c>
      <c r="K36" s="260">
        <f t="shared" si="12"/>
        <v>5.0070825192950724E-2</v>
      </c>
      <c r="L36" s="260">
        <f t="shared" si="12"/>
        <v>3.6931061947637719E-2</v>
      </c>
      <c r="M36" s="260">
        <f t="shared" si="12"/>
        <v>2.2226594651558785E-2</v>
      </c>
      <c r="N36" s="260">
        <f t="shared" si="12"/>
        <v>2.4091839138859185E-2</v>
      </c>
      <c r="O36" s="260">
        <f t="shared" si="12"/>
        <v>2.2711602257975635E-2</v>
      </c>
      <c r="P36" s="260">
        <f t="shared" si="12"/>
        <v>1.6853130426915056E-2</v>
      </c>
      <c r="Q36" s="260">
        <f t="shared" si="12"/>
        <v>1.7164082763411748E-2</v>
      </c>
      <c r="R36" s="260">
        <f t="shared" si="12"/>
        <v>1.5111886430091814E-2</v>
      </c>
      <c r="S36" s="260">
        <f t="shared" si="12"/>
        <v>1.2969109947016449E-2</v>
      </c>
      <c r="T36" s="260">
        <f t="shared" si="12"/>
        <v>0.20696485235414461</v>
      </c>
      <c r="U36" s="260">
        <f t="shared" si="12"/>
        <v>0.20719682875389089</v>
      </c>
      <c r="V36" s="260">
        <f t="shared" si="12"/>
        <v>0.21108174973651822</v>
      </c>
      <c r="W36" s="260">
        <f t="shared" si="12"/>
        <v>0.20763728094907385</v>
      </c>
      <c r="DA36" s="279"/>
    </row>
    <row r="37" spans="1:105" x14ac:dyDescent="0.25">
      <c r="A37" s="128" t="s">
        <v>121</v>
      </c>
      <c r="B37" s="260">
        <f t="shared" ref="B37:W37" si="13">IF(B$17=0,0,B$17/B$5)</f>
        <v>0.24623966537247916</v>
      </c>
      <c r="C37" s="260">
        <f t="shared" si="13"/>
        <v>0.24439572629300124</v>
      </c>
      <c r="D37" s="260">
        <f t="shared" si="13"/>
        <v>0.23727294631210874</v>
      </c>
      <c r="E37" s="260">
        <f t="shared" si="13"/>
        <v>0.26513478976674493</v>
      </c>
      <c r="F37" s="260">
        <f t="shared" si="13"/>
        <v>0.2611451120478791</v>
      </c>
      <c r="G37" s="260">
        <f t="shared" si="13"/>
        <v>0.25838811063177153</v>
      </c>
      <c r="H37" s="260">
        <f t="shared" si="13"/>
        <v>0.26225728128635284</v>
      </c>
      <c r="I37" s="260">
        <f t="shared" si="13"/>
        <v>0.25660887768901869</v>
      </c>
      <c r="J37" s="260">
        <f t="shared" si="13"/>
        <v>0.2652582049975894</v>
      </c>
      <c r="K37" s="260">
        <f t="shared" si="13"/>
        <v>0.2769763471964769</v>
      </c>
      <c r="L37" s="260">
        <f t="shared" si="13"/>
        <v>0.28409799246883544</v>
      </c>
      <c r="M37" s="260">
        <f t="shared" si="13"/>
        <v>0.30042806020618429</v>
      </c>
      <c r="N37" s="260">
        <f t="shared" si="13"/>
        <v>0.29619234440740816</v>
      </c>
      <c r="O37" s="260">
        <f t="shared" si="13"/>
        <v>0.32095189384000111</v>
      </c>
      <c r="P37" s="260">
        <f t="shared" si="13"/>
        <v>0.30158341135665545</v>
      </c>
      <c r="Q37" s="260">
        <f t="shared" si="13"/>
        <v>0.31099883699319786</v>
      </c>
      <c r="R37" s="260">
        <f t="shared" si="13"/>
        <v>0.31637592957202831</v>
      </c>
      <c r="S37" s="260">
        <f t="shared" si="13"/>
        <v>0.31806176182612522</v>
      </c>
      <c r="T37" s="260">
        <f t="shared" si="13"/>
        <v>0.28994303391242032</v>
      </c>
      <c r="U37" s="260">
        <f t="shared" si="13"/>
        <v>0.2911835256822447</v>
      </c>
      <c r="V37" s="260">
        <f t="shared" si="13"/>
        <v>0.29280305589244698</v>
      </c>
      <c r="W37" s="260">
        <f t="shared" si="13"/>
        <v>0.2915808221420042</v>
      </c>
      <c r="DA37" s="279"/>
    </row>
    <row r="38" spans="1:105" x14ac:dyDescent="0.25">
      <c r="A38" s="128" t="s">
        <v>174</v>
      </c>
      <c r="B38" s="260">
        <f t="shared" ref="B38:W38" si="14">IF(B$25=0,0,B$25/B$5)</f>
        <v>1.2422172448228396E-2</v>
      </c>
      <c r="C38" s="260">
        <f t="shared" si="14"/>
        <v>1.2856173888808584E-2</v>
      </c>
      <c r="D38" s="260">
        <f t="shared" si="14"/>
        <v>1.4258376583243674E-2</v>
      </c>
      <c r="E38" s="260">
        <f t="shared" si="14"/>
        <v>1.0533725474712801E-2</v>
      </c>
      <c r="F38" s="260">
        <f t="shared" si="14"/>
        <v>1.115046204676361E-2</v>
      </c>
      <c r="G38" s="260">
        <f t="shared" si="14"/>
        <v>1.1544235386100889E-2</v>
      </c>
      <c r="H38" s="260">
        <f t="shared" si="14"/>
        <v>1.0965688903436662E-2</v>
      </c>
      <c r="I38" s="260">
        <f t="shared" si="14"/>
        <v>1.1533788041990798E-2</v>
      </c>
      <c r="J38" s="260">
        <f t="shared" si="14"/>
        <v>1.0066737516575112E-2</v>
      </c>
      <c r="K38" s="260">
        <f t="shared" si="14"/>
        <v>6.7350684361265128E-3</v>
      </c>
      <c r="L38" s="260">
        <f t="shared" si="14"/>
        <v>4.9676279285923502E-3</v>
      </c>
      <c r="M38" s="260">
        <f t="shared" si="14"/>
        <v>2.9897177748404134E-3</v>
      </c>
      <c r="N38" s="260">
        <f t="shared" si="14"/>
        <v>3.2406133657092544E-3</v>
      </c>
      <c r="O38" s="260">
        <f t="shared" si="14"/>
        <v>3.0549565522855929E-3</v>
      </c>
      <c r="P38" s="260">
        <f t="shared" si="14"/>
        <v>2.2669286226227213E-3</v>
      </c>
      <c r="Q38" s="260">
        <f t="shared" si="14"/>
        <v>2.3087550806171367E-3</v>
      </c>
      <c r="R38" s="260">
        <f t="shared" si="14"/>
        <v>2.0327124410957206E-3</v>
      </c>
      <c r="S38" s="260">
        <f t="shared" si="14"/>
        <v>1.7444857901223925E-3</v>
      </c>
      <c r="T38" s="260">
        <f t="shared" si="14"/>
        <v>2.7839014817639313E-2</v>
      </c>
      <c r="U38" s="260">
        <f t="shared" si="14"/>
        <v>2.7870218156546479E-2</v>
      </c>
      <c r="V38" s="260">
        <f t="shared" si="14"/>
        <v>2.8392782116419511E-2</v>
      </c>
      <c r="W38" s="260">
        <f t="shared" si="14"/>
        <v>2.7929463748484862E-2</v>
      </c>
      <c r="DA38" s="279"/>
    </row>
    <row r="39" spans="1:105" x14ac:dyDescent="0.25">
      <c r="A39" s="128" t="s">
        <v>177</v>
      </c>
      <c r="B39" s="260">
        <f t="shared" ref="B39:W39" si="15">IF(B$26=0,0,B$26/B$5)</f>
        <v>4.465327405780007E-2</v>
      </c>
      <c r="C39" s="260">
        <f t="shared" si="15"/>
        <v>4.455776288768698E-2</v>
      </c>
      <c r="D39" s="260">
        <f t="shared" si="15"/>
        <v>4.4625912637760695E-2</v>
      </c>
      <c r="E39" s="260">
        <f t="shared" si="15"/>
        <v>4.271053999347494E-2</v>
      </c>
      <c r="F39" s="260">
        <f t="shared" si="15"/>
        <v>4.2843449851580936E-2</v>
      </c>
      <c r="G39" s="260">
        <f t="shared" si="15"/>
        <v>4.3002487627174658E-2</v>
      </c>
      <c r="H39" s="260">
        <f t="shared" si="15"/>
        <v>4.2826875172919804E-2</v>
      </c>
      <c r="I39" s="260">
        <f t="shared" si="15"/>
        <v>4.3262215129494117E-2</v>
      </c>
      <c r="J39" s="260">
        <f t="shared" si="15"/>
        <v>4.2996574228538802E-2</v>
      </c>
      <c r="K39" s="260">
        <f t="shared" si="15"/>
        <v>4.3737134130655629E-2</v>
      </c>
      <c r="L39" s="260">
        <f t="shared" si="15"/>
        <v>4.3987098763555416E-2</v>
      </c>
      <c r="M39" s="260">
        <f t="shared" si="15"/>
        <v>4.3433099694985884E-2</v>
      </c>
      <c r="N39" s="260">
        <f t="shared" si="15"/>
        <v>4.3774063790524162E-2</v>
      </c>
      <c r="O39" s="260">
        <f t="shared" si="15"/>
        <v>4.0610511108505457E-2</v>
      </c>
      <c r="P39" s="260">
        <f t="shared" si="15"/>
        <v>4.3875666732696585E-2</v>
      </c>
      <c r="Q39" s="260">
        <f t="shared" si="15"/>
        <v>4.2623799615284758E-2</v>
      </c>
      <c r="R39" s="260">
        <f t="shared" si="15"/>
        <v>4.2051968646840132E-2</v>
      </c>
      <c r="S39" s="260">
        <f t="shared" si="15"/>
        <v>4.198732380742607E-2</v>
      </c>
      <c r="T39" s="260">
        <f t="shared" si="15"/>
        <v>2.5920358476637095E-2</v>
      </c>
      <c r="U39" s="260">
        <f t="shared" si="15"/>
        <v>2.5577146028149818E-2</v>
      </c>
      <c r="V39" s="260">
        <f t="shared" si="15"/>
        <v>2.4195301944476864E-2</v>
      </c>
      <c r="W39" s="260">
        <f t="shared" si="15"/>
        <v>2.5305200958279702E-2</v>
      </c>
      <c r="DA39" s="279"/>
    </row>
    <row r="40" spans="1:105" x14ac:dyDescent="0.25">
      <c r="A40" s="261" t="s">
        <v>33</v>
      </c>
      <c r="B40" s="262">
        <f t="shared" ref="B40:W40" si="16">IF(B$27=0,0,B$27/B$5)</f>
        <v>6.8054480899142802E-2</v>
      </c>
      <c r="C40" s="262">
        <f t="shared" si="16"/>
        <v>6.7908915691680102E-2</v>
      </c>
      <c r="D40" s="262">
        <f t="shared" si="16"/>
        <v>6.8012780323390337E-2</v>
      </c>
      <c r="E40" s="262">
        <f t="shared" si="16"/>
        <v>6.509362839588427E-2</v>
      </c>
      <c r="F40" s="262">
        <f t="shared" si="16"/>
        <v>6.5296191625359337E-2</v>
      </c>
      <c r="G40" s="262">
        <f t="shared" si="16"/>
        <v>6.5538575492830611E-2</v>
      </c>
      <c r="H40" s="262">
        <f t="shared" si="16"/>
        <v>6.527093074189326E-2</v>
      </c>
      <c r="I40" s="262">
        <f t="shared" si="16"/>
        <v>6.5934417023346445E-2</v>
      </c>
      <c r="J40" s="262">
        <f t="shared" si="16"/>
        <v>6.5529563090425499E-2</v>
      </c>
      <c r="K40" s="262">
        <f t="shared" si="16"/>
        <v>6.6658224331436533E-2</v>
      </c>
      <c r="L40" s="262">
        <f t="shared" si="16"/>
        <v>6.7039186616825092E-2</v>
      </c>
      <c r="M40" s="262">
        <f t="shared" si="16"/>
        <v>6.6194856165684851E-2</v>
      </c>
      <c r="N40" s="262">
        <f t="shared" si="16"/>
        <v>6.6714507524218356E-2</v>
      </c>
      <c r="O40" s="262">
        <f t="shared" si="16"/>
        <v>6.1893048401351063E-2</v>
      </c>
      <c r="P40" s="262">
        <f t="shared" si="16"/>
        <v>6.6869356986732978E-2</v>
      </c>
      <c r="Q40" s="262">
        <f t="shared" si="16"/>
        <v>6.496143044320811E-2</v>
      </c>
      <c r="R40" s="262">
        <f t="shared" si="16"/>
        <v>6.4089923022068493E-2</v>
      </c>
      <c r="S40" s="262">
        <f t="shared" si="16"/>
        <v>6.3991400101141419E-2</v>
      </c>
      <c r="T40" s="262">
        <f t="shared" si="16"/>
        <v>3.9504304624200279E-2</v>
      </c>
      <c r="U40" s="262">
        <f t="shared" si="16"/>
        <v>3.8981226630194939E-2</v>
      </c>
      <c r="V40" s="262">
        <f t="shared" si="16"/>
        <v>3.6875206774267096E-2</v>
      </c>
      <c r="W40" s="262">
        <f t="shared" si="16"/>
        <v>3.8566764735662042E-2</v>
      </c>
      <c r="DA40" s="280"/>
    </row>
    <row r="42" spans="1:105" ht="12.75" x14ac:dyDescent="0.25">
      <c r="A42" s="179" t="s">
        <v>131</v>
      </c>
      <c r="B42" s="232"/>
      <c r="C42" s="232"/>
      <c r="D42" s="232"/>
      <c r="E42" s="232"/>
      <c r="F42" s="232"/>
      <c r="G42" s="232"/>
      <c r="H42" s="232"/>
      <c r="I42" s="232"/>
      <c r="J42" s="232"/>
      <c r="K42" s="232"/>
      <c r="L42" s="232"/>
      <c r="M42" s="232"/>
      <c r="N42" s="232"/>
      <c r="O42" s="232"/>
      <c r="P42" s="232"/>
      <c r="Q42" s="232"/>
      <c r="R42" s="232"/>
      <c r="S42" s="232"/>
      <c r="T42" s="232"/>
      <c r="U42" s="232"/>
      <c r="V42" s="232"/>
      <c r="W42" s="232"/>
      <c r="DA42" s="267"/>
    </row>
    <row r="44" spans="1:105" x14ac:dyDescent="0.25">
      <c r="A44" s="235" t="s">
        <v>126</v>
      </c>
      <c r="B44" s="238">
        <f>IF(B$5=0,0,B$5/AGR_fec!B$5)</f>
        <v>0.45654142451283247</v>
      </c>
      <c r="C44" s="238">
        <f>IF(C$5=0,0,C$5/AGR_fec!C$5)</f>
        <v>0.45539894451640978</v>
      </c>
      <c r="D44" s="238">
        <f>IF(D$5=0,0,D$5/AGR_fec!D$5)</f>
        <v>0.45471246331031095</v>
      </c>
      <c r="E44" s="238">
        <f>IF(E$5=0,0,E$5/AGR_fec!E$5)</f>
        <v>0.44356963942425703</v>
      </c>
      <c r="F44" s="238">
        <f>IF(F$5=0,0,F$5/AGR_fec!F$5)</f>
        <v>0.44376505237845115</v>
      </c>
      <c r="G44" s="238">
        <f>IF(G$5=0,0,G$5/AGR_fec!G$5)</f>
        <v>0.44486979242904323</v>
      </c>
      <c r="H44" s="238">
        <f>IF(H$5=0,0,H$5/AGR_fec!H$5)</f>
        <v>0.44398762859929414</v>
      </c>
      <c r="I44" s="238">
        <f>IF(I$5=0,0,I$5/AGR_fec!I$5)</f>
        <v>0.44632361994940856</v>
      </c>
      <c r="J44" s="238">
        <f>IF(J$5=0,0,J$5/AGR_fec!J$5)</f>
        <v>0.44547170085066184</v>
      </c>
      <c r="K44" s="238">
        <f>IF(K$5=0,0,K$5/AGR_fec!K$5)</f>
        <v>0.45289793956323227</v>
      </c>
      <c r="L44" s="238">
        <f>IF(L$5=0,0,L$5/AGR_fec!L$5)</f>
        <v>0.45566540715867215</v>
      </c>
      <c r="M44" s="238">
        <f>IF(M$5=0,0,M$5/AGR_fec!M$5)</f>
        <v>0.4552913760254868</v>
      </c>
      <c r="N44" s="238">
        <f>IF(N$5=0,0,N$5/AGR_fec!N$5)</f>
        <v>0.45658173940899482</v>
      </c>
      <c r="O44" s="238">
        <f>IF(O$5=0,0,O$5/AGR_fec!O$5)</f>
        <v>0.44444539379624026</v>
      </c>
      <c r="P44" s="238">
        <f>IF(P$5=0,0,P$5/AGR_fec!P$5)</f>
        <v>0.45904304437476862</v>
      </c>
      <c r="Q44" s="238">
        <f>IF(Q$5=0,0,Q$5/AGR_fec!Q$5)</f>
        <v>0.45378323544363042</v>
      </c>
      <c r="R44" s="238">
        <f>IF(R$5=0,0,R$5/AGR_fec!R$5)</f>
        <v>0.45235581656064833</v>
      </c>
      <c r="S44" s="238">
        <f>IF(S$5=0,0,S$5/AGR_fec!S$5)</f>
        <v>0.45237799896236608</v>
      </c>
      <c r="T44" s="238">
        <f>IF(T$5=0,0,T$5/AGR_fec!T$5)</f>
        <v>0.39159441691483615</v>
      </c>
      <c r="U44" s="238">
        <f>IF(U$5=0,0,U$5/AGR_fec!U$5)</f>
        <v>0.39116270965840622</v>
      </c>
      <c r="V44" s="238">
        <f>IF(V$5=0,0,V$5/AGR_fec!V$5)</f>
        <v>0.38965625936484027</v>
      </c>
      <c r="W44" s="238">
        <f>IF(W$5=0,0,W$5/AGR_fec!W$5)</f>
        <v>0.39061746296933025</v>
      </c>
      <c r="DA44" s="287"/>
    </row>
    <row r="45" spans="1:105" x14ac:dyDescent="0.25">
      <c r="A45" s="239" t="s">
        <v>125</v>
      </c>
      <c r="B45" s="251">
        <f>IF(B$6=0,0,B$6/AGR_fec!B$6)</f>
        <v>0.47262580401277521</v>
      </c>
      <c r="C45" s="251">
        <f>IF(C$6=0,0,C$6/AGR_fec!C$6)</f>
        <v>0.47262580401277537</v>
      </c>
      <c r="D45" s="251">
        <f>IF(D$6=0,0,D$6/AGR_fec!D$6)</f>
        <v>0.47262580401277537</v>
      </c>
      <c r="E45" s="251">
        <f>IF(E$6=0,0,E$6/AGR_fec!E$6)</f>
        <v>0.47262580401277515</v>
      </c>
      <c r="F45" s="251">
        <f>IF(F$6=0,0,F$6/AGR_fec!F$6)</f>
        <v>0.4726258040127751</v>
      </c>
      <c r="G45" s="251">
        <f>IF(G$6=0,0,G$6/AGR_fec!G$6)</f>
        <v>0.47262580401277532</v>
      </c>
      <c r="H45" s="251">
        <f>IF(H$6=0,0,H$6/AGR_fec!H$6)</f>
        <v>0.47262580401277504</v>
      </c>
      <c r="I45" s="251">
        <f>IF(I$6=0,0,I$6/AGR_fec!I$6)</f>
        <v>0.4726258040127751</v>
      </c>
      <c r="J45" s="251">
        <f>IF(J$6=0,0,J$6/AGR_fec!J$6)</f>
        <v>0.4726258040127751</v>
      </c>
      <c r="K45" s="251">
        <f>IF(K$6=0,0,K$6/AGR_fec!K$6)</f>
        <v>0.47262580401277515</v>
      </c>
      <c r="L45" s="251">
        <f>IF(L$6=0,0,L$6/AGR_fec!L$6)</f>
        <v>0.47262580401277521</v>
      </c>
      <c r="M45" s="251">
        <f>IF(M$6=0,0,M$6/AGR_fec!M$6)</f>
        <v>0.47262580401277515</v>
      </c>
      <c r="N45" s="251">
        <f>IF(N$6=0,0,N$6/AGR_fec!N$6)</f>
        <v>0.47262580401277521</v>
      </c>
      <c r="O45" s="251">
        <f>IF(O$6=0,0,O$6/AGR_fec!O$6)</f>
        <v>0.47262580401277515</v>
      </c>
      <c r="P45" s="251">
        <f>IF(P$6=0,0,P$6/AGR_fec!P$6)</f>
        <v>0.47262580401277521</v>
      </c>
      <c r="Q45" s="251">
        <f>IF(Q$6=0,0,Q$6/AGR_fec!Q$6)</f>
        <v>0.4726258040127751</v>
      </c>
      <c r="R45" s="251">
        <f>IF(R$6=0,0,R$6/AGR_fec!R$6)</f>
        <v>0.47262580401277515</v>
      </c>
      <c r="S45" s="251">
        <f>IF(S$6=0,0,S$6/AGR_fec!S$6)</f>
        <v>0.4726258040127751</v>
      </c>
      <c r="T45" s="251">
        <f>IF(T$6=0,0,T$6/AGR_fec!T$6)</f>
        <v>0.47262580401277521</v>
      </c>
      <c r="U45" s="251">
        <f>IF(U$6=0,0,U$6/AGR_fec!U$6)</f>
        <v>0.47262580401277521</v>
      </c>
      <c r="V45" s="251">
        <f>IF(V$6=0,0,V$6/AGR_fec!V$6)</f>
        <v>0.47262580401277521</v>
      </c>
      <c r="W45" s="251">
        <f>IF(W$6=0,0,W$6/AGR_fec!W$6)</f>
        <v>0.47262580401277515</v>
      </c>
      <c r="DA45" s="288"/>
    </row>
    <row r="46" spans="1:105" x14ac:dyDescent="0.25">
      <c r="A46" s="241" t="s">
        <v>124</v>
      </c>
      <c r="B46" s="252">
        <f>IF(B$7=0,0,B$7/AGR_fec!B$7)</f>
        <v>0.46866894002611392</v>
      </c>
      <c r="C46" s="252">
        <f>IF(C$7=0,0,C$7/AGR_fec!C$7)</f>
        <v>0.46866894002611398</v>
      </c>
      <c r="D46" s="252">
        <f>IF(D$7=0,0,D$7/AGR_fec!D$7)</f>
        <v>0.46866894002611398</v>
      </c>
      <c r="E46" s="252">
        <f>IF(E$7=0,0,E$7/AGR_fec!E$7)</f>
        <v>0.46866894002611398</v>
      </c>
      <c r="F46" s="252">
        <f>IF(F$7=0,0,F$7/AGR_fec!F$7)</f>
        <v>0.46866894002611381</v>
      </c>
      <c r="G46" s="252">
        <f>IF(G$7=0,0,G$7/AGR_fec!G$7)</f>
        <v>0.46866894002611392</v>
      </c>
      <c r="H46" s="252">
        <f>IF(H$7=0,0,H$7/AGR_fec!H$7)</f>
        <v>0.46866894002611403</v>
      </c>
      <c r="I46" s="252">
        <f>IF(I$7=0,0,I$7/AGR_fec!I$7)</f>
        <v>0.4686689400261137</v>
      </c>
      <c r="J46" s="252">
        <f>IF(J$7=0,0,J$7/AGR_fec!J$7)</f>
        <v>0.46866894002611403</v>
      </c>
      <c r="K46" s="252">
        <f>IF(K$7=0,0,K$7/AGR_fec!K$7)</f>
        <v>0.46866894002611387</v>
      </c>
      <c r="L46" s="252">
        <f>IF(L$7=0,0,L$7/AGR_fec!L$7)</f>
        <v>0.46866894002611381</v>
      </c>
      <c r="M46" s="252">
        <f>IF(M$7=0,0,M$7/AGR_fec!M$7)</f>
        <v>0.46866894002611381</v>
      </c>
      <c r="N46" s="252">
        <f>IF(N$7=0,0,N$7/AGR_fec!N$7)</f>
        <v>0.46866894002611392</v>
      </c>
      <c r="O46" s="252">
        <f>IF(O$7=0,0,O$7/AGR_fec!O$7)</f>
        <v>0.46866894002611409</v>
      </c>
      <c r="P46" s="252">
        <f>IF(P$7=0,0,P$7/AGR_fec!P$7)</f>
        <v>0.46866894002611387</v>
      </c>
      <c r="Q46" s="252">
        <f>IF(Q$7=0,0,Q$7/AGR_fec!Q$7)</f>
        <v>0.46866894002611387</v>
      </c>
      <c r="R46" s="252">
        <f>IF(R$7=0,0,R$7/AGR_fec!R$7)</f>
        <v>0.46866894002611398</v>
      </c>
      <c r="S46" s="252">
        <f>IF(S$7=0,0,S$7/AGR_fec!S$7)</f>
        <v>0.46866894002611387</v>
      </c>
      <c r="T46" s="252">
        <f>IF(T$7=0,0,T$7/AGR_fec!T$7)</f>
        <v>0.46866894002611392</v>
      </c>
      <c r="U46" s="252">
        <f>IF(U$7=0,0,U$7/AGR_fec!U$7)</f>
        <v>0.46866894002611387</v>
      </c>
      <c r="V46" s="252">
        <f>IF(V$7=0,0,V$7/AGR_fec!V$7)</f>
        <v>0.46866894002611387</v>
      </c>
      <c r="W46" s="252">
        <f>IF(W$7=0,0,W$7/AGR_fec!W$7)</f>
        <v>0.46866894002611387</v>
      </c>
      <c r="DA46" s="289"/>
    </row>
    <row r="47" spans="1:105" x14ac:dyDescent="0.25">
      <c r="A47" s="241" t="s">
        <v>123</v>
      </c>
      <c r="B47" s="252">
        <f>IF(B$8=0,0,B$8/AGR_fec!B$8)</f>
        <v>0.67264457286069956</v>
      </c>
      <c r="C47" s="252">
        <f>IF(C$8=0,0,C$8/AGR_fec!C$8)</f>
        <v>0.67264457286069967</v>
      </c>
      <c r="D47" s="252">
        <f>IF(D$8=0,0,D$8/AGR_fec!D$8)</f>
        <v>0.67264457286069956</v>
      </c>
      <c r="E47" s="252">
        <f>IF(E$8=0,0,E$8/AGR_fec!E$8)</f>
        <v>0.67264457286069956</v>
      </c>
      <c r="F47" s="252">
        <f>IF(F$8=0,0,F$8/AGR_fec!F$8)</f>
        <v>0.67264457286069956</v>
      </c>
      <c r="G47" s="252">
        <f>IF(G$8=0,0,G$8/AGR_fec!G$8)</f>
        <v>0.67264457286069956</v>
      </c>
      <c r="H47" s="252">
        <f>IF(H$8=0,0,H$8/AGR_fec!H$8)</f>
        <v>0.67264457286069945</v>
      </c>
      <c r="I47" s="252">
        <f>IF(I$8=0,0,I$8/AGR_fec!I$8)</f>
        <v>0.67264457286069967</v>
      </c>
      <c r="J47" s="252">
        <f>IF(J$8=0,0,J$8/AGR_fec!J$8)</f>
        <v>0.67264457286069934</v>
      </c>
      <c r="K47" s="252">
        <f>IF(K$8=0,0,K$8/AGR_fec!K$8)</f>
        <v>0.67264457286069956</v>
      </c>
      <c r="L47" s="252">
        <f>IF(L$8=0,0,L$8/AGR_fec!L$8)</f>
        <v>0.67264457286069956</v>
      </c>
      <c r="M47" s="252">
        <f>IF(M$8=0,0,M$8/AGR_fec!M$8)</f>
        <v>0.67264457286069945</v>
      </c>
      <c r="N47" s="252">
        <f>IF(N$8=0,0,N$8/AGR_fec!N$8)</f>
        <v>0.67264457286069956</v>
      </c>
      <c r="O47" s="252">
        <f>IF(O$8=0,0,O$8/AGR_fec!O$8)</f>
        <v>0.67264457286069979</v>
      </c>
      <c r="P47" s="252">
        <f>IF(P$8=0,0,P$8/AGR_fec!P$8)</f>
        <v>0.67264457286069967</v>
      </c>
      <c r="Q47" s="252">
        <f>IF(Q$8=0,0,Q$8/AGR_fec!Q$8)</f>
        <v>0.67264457286069967</v>
      </c>
      <c r="R47" s="252">
        <f>IF(R$8=0,0,R$8/AGR_fec!R$8)</f>
        <v>0.67264457286069967</v>
      </c>
      <c r="S47" s="252">
        <f>IF(S$8=0,0,S$8/AGR_fec!S$8)</f>
        <v>0.67264457286069956</v>
      </c>
      <c r="T47" s="252">
        <f>IF(T$8=0,0,T$8/AGR_fec!T$8)</f>
        <v>0.67264457286069967</v>
      </c>
      <c r="U47" s="252">
        <f>IF(U$8=0,0,U$8/AGR_fec!U$8)</f>
        <v>0.67264457286069979</v>
      </c>
      <c r="V47" s="252">
        <f>IF(V$8=0,0,V$8/AGR_fec!V$8)</f>
        <v>0.67264457286069967</v>
      </c>
      <c r="W47" s="252">
        <f>IF(W$8=0,0,W$8/AGR_fec!W$8)</f>
        <v>0.67264457286069967</v>
      </c>
      <c r="DA47" s="289"/>
    </row>
    <row r="48" spans="1:105" x14ac:dyDescent="0.25">
      <c r="A48" s="243" t="s">
        <v>122</v>
      </c>
      <c r="B48" s="253">
        <f>IF(B$9=0,0,B$9/AGR_fec!B$9)</f>
        <v>0.7565100519485064</v>
      </c>
      <c r="C48" s="253">
        <f>IF(C$9=0,0,C$9/AGR_fec!C$9)</f>
        <v>0.7575535483767607</v>
      </c>
      <c r="D48" s="253">
        <f>IF(D$9=0,0,D$9/AGR_fec!D$9)</f>
        <v>0.7579143780260037</v>
      </c>
      <c r="E48" s="253">
        <f>IF(E$9=0,0,E$9/AGR_fec!E$9)</f>
        <v>0.7703293308396274</v>
      </c>
      <c r="F48" s="253">
        <f>IF(F$9=0,0,F$9/AGR_fec!F$9)</f>
        <v>0.7699521381819795</v>
      </c>
      <c r="G48" s="253">
        <f>IF(G$9=0,0,G$9/AGR_fec!G$9)</f>
        <v>0.76884676847572708</v>
      </c>
      <c r="H48" s="253">
        <f>IF(H$9=0,0,H$9/AGR_fec!H$9)</f>
        <v>0.76980418749369139</v>
      </c>
      <c r="I48" s="253">
        <f>IF(I$9=0,0,I$9/AGR_fec!I$9)</f>
        <v>0.76690663038605167</v>
      </c>
      <c r="J48" s="253">
        <f>IF(J$9=0,0,J$9/AGR_fec!J$9)</f>
        <v>0.76769678943200415</v>
      </c>
      <c r="K48" s="253">
        <f>IF(K$9=0,0,K$9/AGR_fec!K$9)</f>
        <v>0.75850076792280241</v>
      </c>
      <c r="L48" s="253">
        <f>IF(L$9=0,0,L$9/AGR_fec!L$9)</f>
        <v>0.75486691467752531</v>
      </c>
      <c r="M48" s="253">
        <f>IF(M$9=0,0,M$9/AGR_fec!M$9)</f>
        <v>0.74269545337289078</v>
      </c>
      <c r="N48" s="253">
        <f>IF(N$9=0,0,N$9/AGR_fec!N$9)</f>
        <v>0.74563337045940548</v>
      </c>
      <c r="O48" s="253">
        <f>IF(O$9=0,0,O$9/AGR_fec!O$9)</f>
        <v>0.72306312638520132</v>
      </c>
      <c r="P48" s="253">
        <f>IF(P$9=0,0,P$9/AGR_fec!P$9)</f>
        <v>0.74046094267558493</v>
      </c>
      <c r="Q48" s="253">
        <f>IF(Q$9=0,0,Q$9/AGR_fec!Q$9)</f>
        <v>0.73152454731524208</v>
      </c>
      <c r="R48" s="253">
        <f>IF(R$9=0,0,R$9/AGR_fec!R$9)</f>
        <v>0.72669462875764956</v>
      </c>
      <c r="S48" s="253">
        <f>IF(S$9=0,0,S$9/AGR_fec!S$9)</f>
        <v>0.72580237102605705</v>
      </c>
      <c r="T48" s="253">
        <f>IF(T$9=0,0,T$9/AGR_fec!T$9)</f>
        <v>0.65131432514210774</v>
      </c>
      <c r="U48" s="253">
        <f>IF(U$9=0,0,U$9/AGR_fec!U$9)</f>
        <v>0.65082098321031057</v>
      </c>
      <c r="V48" s="253">
        <f>IF(V$9=0,0,V$9/AGR_fec!V$9)</f>
        <v>0.64725364186499845</v>
      </c>
      <c r="W48" s="253">
        <f>IF(W$9=0,0,W$9/AGR_fec!W$9)</f>
        <v>0.6503635854815335</v>
      </c>
      <c r="DA48" s="290"/>
    </row>
    <row r="49" spans="1:105" x14ac:dyDescent="0.25">
      <c r="A49" s="128" t="s">
        <v>175</v>
      </c>
      <c r="B49" s="265">
        <f>IF(B$16=0,0,B$16/AGR_fec!B$16)</f>
        <v>0.33820143584247492</v>
      </c>
      <c r="C49" s="265">
        <f>IF(C$16=0,0,C$16/AGR_fec!C$16)</f>
        <v>0.33820143584247497</v>
      </c>
      <c r="D49" s="265">
        <f>IF(D$16=0,0,D$16/AGR_fec!D$16)</f>
        <v>0.33820143584247503</v>
      </c>
      <c r="E49" s="265">
        <f>IF(E$16=0,0,E$16/AGR_fec!E$16)</f>
        <v>0.33820143584247508</v>
      </c>
      <c r="F49" s="265">
        <f>IF(F$16=0,0,F$16/AGR_fec!F$16)</f>
        <v>0.33820143584247497</v>
      </c>
      <c r="G49" s="265">
        <f>IF(G$16=0,0,G$16/AGR_fec!G$16)</f>
        <v>0.33820143584247497</v>
      </c>
      <c r="H49" s="265">
        <f>IF(H$16=0,0,H$16/AGR_fec!H$16)</f>
        <v>0.33820143584247508</v>
      </c>
      <c r="I49" s="265">
        <f>IF(I$16=0,0,I$16/AGR_fec!I$16)</f>
        <v>0.33820143584247492</v>
      </c>
      <c r="J49" s="265">
        <f>IF(J$16=0,0,J$16/AGR_fec!J$16)</f>
        <v>0.33820143584247492</v>
      </c>
      <c r="K49" s="265">
        <f>IF(K$16=0,0,K$16/AGR_fec!K$16)</f>
        <v>0.33820143584247492</v>
      </c>
      <c r="L49" s="265">
        <f>IF(L$16=0,0,L$16/AGR_fec!L$16)</f>
        <v>0.33820143584247492</v>
      </c>
      <c r="M49" s="265">
        <f>IF(M$16=0,0,M$16/AGR_fec!M$16)</f>
        <v>0.33820143584247492</v>
      </c>
      <c r="N49" s="265">
        <f>IF(N$16=0,0,N$16/AGR_fec!N$16)</f>
        <v>0.33820143584247497</v>
      </c>
      <c r="O49" s="265">
        <f>IF(O$16=0,0,O$16/AGR_fec!O$16)</f>
        <v>0.33820143584247503</v>
      </c>
      <c r="P49" s="265">
        <f>IF(P$16=0,0,P$16/AGR_fec!P$16)</f>
        <v>0.33820143584247503</v>
      </c>
      <c r="Q49" s="265">
        <f>IF(Q$16=0,0,Q$16/AGR_fec!Q$16)</f>
        <v>0.33820143584247508</v>
      </c>
      <c r="R49" s="265">
        <f>IF(R$16=0,0,R$16/AGR_fec!R$16)</f>
        <v>0.33820143584247497</v>
      </c>
      <c r="S49" s="265">
        <f>IF(S$16=0,0,S$16/AGR_fec!S$16)</f>
        <v>0.33820143584247503</v>
      </c>
      <c r="T49" s="265">
        <f>IF(T$16=0,0,T$16/AGR_fec!T$16)</f>
        <v>0.33820143584247503</v>
      </c>
      <c r="U49" s="265">
        <f>IF(U$16=0,0,U$16/AGR_fec!U$16)</f>
        <v>0.33820143584247508</v>
      </c>
      <c r="V49" s="265">
        <f>IF(V$16=0,0,V$16/AGR_fec!V$16)</f>
        <v>0.33820143584247497</v>
      </c>
      <c r="W49" s="265">
        <f>IF(W$16=0,0,W$16/AGR_fec!W$16)</f>
        <v>0.33820143584247497</v>
      </c>
      <c r="DA49" s="291"/>
    </row>
    <row r="50" spans="1:105" x14ac:dyDescent="0.25">
      <c r="A50" s="128" t="s">
        <v>121</v>
      </c>
      <c r="B50" s="265">
        <f>IF(B$17=0,0,B$17/AGR_fec!B$17)</f>
        <v>0.28843518573518684</v>
      </c>
      <c r="C50" s="265">
        <f>IF(C$17=0,0,C$17/AGR_fec!C$17)</f>
        <v>0.28708739546390405</v>
      </c>
      <c r="D50" s="265">
        <f>IF(D$17=0,0,D$17/AGR_fec!D$17)</f>
        <v>0.2879219520372075</v>
      </c>
      <c r="E50" s="265">
        <f>IF(E$17=0,0,E$17/AGR_fec!E$17)</f>
        <v>0.26845863389873603</v>
      </c>
      <c r="F50" s="265">
        <f>IF(F$17=0,0,F$17/AGR_fec!F$17)</f>
        <v>0.26886062442698977</v>
      </c>
      <c r="G50" s="265">
        <f>IF(G$17=0,0,G$17/AGR_fec!G$17)</f>
        <v>0.27062264637569178</v>
      </c>
      <c r="H50" s="265">
        <f>IF(H$17=0,0,H$17/AGR_fec!H$17)</f>
        <v>0.26914959646160042</v>
      </c>
      <c r="I50" s="265">
        <f>IF(I$17=0,0,I$17/AGR_fec!I$17)</f>
        <v>0.27210648029633017</v>
      </c>
      <c r="J50" s="265">
        <f>IF(J$17=0,0,J$17/AGR_fec!J$17)</f>
        <v>0.27000653765731186</v>
      </c>
      <c r="K50" s="265">
        <f>IF(K$17=0,0,K$17/AGR_fec!K$17)</f>
        <v>0.27636402896910373</v>
      </c>
      <c r="L50" s="265">
        <f>IF(L$17=0,0,L$17/AGR_fec!L$17)</f>
        <v>0.27818749113630986</v>
      </c>
      <c r="M50" s="265">
        <f>IF(M$17=0,0,M$17/AGR_fec!M$17)</f>
        <v>0.2816081475709008</v>
      </c>
      <c r="N50" s="265">
        <f>IF(N$17=0,0,N$17/AGR_fec!N$17)</f>
        <v>0.28144809649102437</v>
      </c>
      <c r="O50" s="265">
        <f>IF(O$17=0,0,O$17/AGR_fec!O$17)</f>
        <v>0.2813768305277507</v>
      </c>
      <c r="P50" s="265">
        <f>IF(P$17=0,0,P$17/AGR_fec!P$17)</f>
        <v>0.28507082335301598</v>
      </c>
      <c r="Q50" s="265">
        <f>IF(Q$17=0,0,Q$17/AGR_fec!Q$17)</f>
        <v>0.28475183152184741</v>
      </c>
      <c r="R50" s="265">
        <f>IF(R$17=0,0,R$17/AGR_fec!R$17)</f>
        <v>0.28543785440792407</v>
      </c>
      <c r="S50" s="265">
        <f>IF(S$17=0,0,S$17/AGR_fec!S$17)</f>
        <v>0.28544397364063195</v>
      </c>
      <c r="T50" s="265">
        <f>IF(T$17=0,0,T$17/AGR_fec!T$17)</f>
        <v>0.27993404980971337</v>
      </c>
      <c r="U50" s="265">
        <f>IF(U$17=0,0,U$17/AGR_fec!U$17)</f>
        <v>0.27986236558463162</v>
      </c>
      <c r="V50" s="265">
        <f>IF(V$17=0,0,V$17/AGR_fec!V$17)</f>
        <v>0.27987762008829659</v>
      </c>
      <c r="W50" s="265">
        <f>IF(W$17=0,0,W$17/AGR_fec!W$17)</f>
        <v>0.27926540868555383</v>
      </c>
      <c r="DA50" s="291"/>
    </row>
    <row r="51" spans="1:105" x14ac:dyDescent="0.25">
      <c r="A51" s="128" t="s">
        <v>174</v>
      </c>
      <c r="B51" s="265">
        <f>IF(B$25=0,0,B$25/AGR_fec!B$25)</f>
        <v>0.23674100508973239</v>
      </c>
      <c r="C51" s="265">
        <f>IF(C$25=0,0,C$25/AGR_fec!C$25)</f>
        <v>0.2367410050897325</v>
      </c>
      <c r="D51" s="265">
        <f>IF(D$25=0,0,D$25/AGR_fec!D$25)</f>
        <v>0.23674100508973248</v>
      </c>
      <c r="E51" s="265">
        <f>IF(E$25=0,0,E$25/AGR_fec!E$25)</f>
        <v>0.2367410050897325</v>
      </c>
      <c r="F51" s="265">
        <f>IF(F$25=0,0,F$25/AGR_fec!F$25)</f>
        <v>0.23674100508973248</v>
      </c>
      <c r="G51" s="265">
        <f>IF(G$25=0,0,G$25/AGR_fec!G$25)</f>
        <v>0.23674100508973248</v>
      </c>
      <c r="H51" s="265">
        <f>IF(H$25=0,0,H$25/AGR_fec!H$25)</f>
        <v>0.23674100508973253</v>
      </c>
      <c r="I51" s="265">
        <f>IF(I$25=0,0,I$25/AGR_fec!I$25)</f>
        <v>0.23674100508973242</v>
      </c>
      <c r="J51" s="265">
        <f>IF(J$25=0,0,J$25/AGR_fec!J$25)</f>
        <v>0.23674100508973253</v>
      </c>
      <c r="K51" s="265">
        <f>IF(K$25=0,0,K$25/AGR_fec!K$25)</f>
        <v>0.2367410050897325</v>
      </c>
      <c r="L51" s="265">
        <f>IF(L$25=0,0,L$25/AGR_fec!L$25)</f>
        <v>0.23674100508973248</v>
      </c>
      <c r="M51" s="265">
        <f>IF(M$25=0,0,M$25/AGR_fec!M$25)</f>
        <v>0.23674100508973256</v>
      </c>
      <c r="N51" s="265">
        <f>IF(N$25=0,0,N$25/AGR_fec!N$25)</f>
        <v>0.23674100508973256</v>
      </c>
      <c r="O51" s="265">
        <f>IF(O$25=0,0,O$25/AGR_fec!O$25)</f>
        <v>0.23674100508973245</v>
      </c>
      <c r="P51" s="265">
        <f>IF(P$25=0,0,P$25/AGR_fec!P$25)</f>
        <v>0.23674100508973242</v>
      </c>
      <c r="Q51" s="265">
        <f>IF(Q$25=0,0,Q$25/AGR_fec!Q$25)</f>
        <v>0.23674100508973253</v>
      </c>
      <c r="R51" s="265">
        <f>IF(R$25=0,0,R$25/AGR_fec!R$25)</f>
        <v>0.23674100508973259</v>
      </c>
      <c r="S51" s="265">
        <f>IF(S$25=0,0,S$25/AGR_fec!S$25)</f>
        <v>0.2367410050897325</v>
      </c>
      <c r="T51" s="265">
        <f>IF(T$25=0,0,T$25/AGR_fec!T$25)</f>
        <v>0.23674100508973253</v>
      </c>
      <c r="U51" s="265">
        <f>IF(U$25=0,0,U$25/AGR_fec!U$25)</f>
        <v>0.2367410050897325</v>
      </c>
      <c r="V51" s="265">
        <f>IF(V$25=0,0,V$25/AGR_fec!V$25)</f>
        <v>0.23674100508973242</v>
      </c>
      <c r="W51" s="265">
        <f>IF(W$25=0,0,W$25/AGR_fec!W$25)</f>
        <v>0.23674100508973256</v>
      </c>
      <c r="DA51" s="291"/>
    </row>
    <row r="52" spans="1:105" x14ac:dyDescent="0.25">
      <c r="A52" s="128" t="s">
        <v>177</v>
      </c>
      <c r="B52" s="265">
        <f>IF(B$26=0,0,B$26/AGR_fec!B$26)</f>
        <v>0.46866894002611414</v>
      </c>
      <c r="C52" s="265">
        <f>IF(C$26=0,0,C$26/AGR_fec!C$26)</f>
        <v>0.46866894002611381</v>
      </c>
      <c r="D52" s="265">
        <f>IF(D$26=0,0,D$26/AGR_fec!D$26)</f>
        <v>0.46866894002611381</v>
      </c>
      <c r="E52" s="265">
        <f>IF(E$26=0,0,E$26/AGR_fec!E$26)</f>
        <v>0.46866894002611387</v>
      </c>
      <c r="F52" s="265">
        <f>IF(F$26=0,0,F$26/AGR_fec!F$26)</f>
        <v>0.46866894002611387</v>
      </c>
      <c r="G52" s="265">
        <f>IF(G$26=0,0,G$26/AGR_fec!G$26)</f>
        <v>0.46866894002611381</v>
      </c>
      <c r="H52" s="265">
        <f>IF(H$26=0,0,H$26/AGR_fec!H$26)</f>
        <v>0.46866894002611376</v>
      </c>
      <c r="I52" s="265">
        <f>IF(I$26=0,0,I$26/AGR_fec!I$26)</f>
        <v>0.46866894002611387</v>
      </c>
      <c r="J52" s="265">
        <f>IF(J$26=0,0,J$26/AGR_fec!J$26)</f>
        <v>0.46866894002611387</v>
      </c>
      <c r="K52" s="265">
        <f>IF(K$26=0,0,K$26/AGR_fec!K$26)</f>
        <v>0.46866894002611387</v>
      </c>
      <c r="L52" s="265">
        <f>IF(L$26=0,0,L$26/AGR_fec!L$26)</f>
        <v>0.46866894002611381</v>
      </c>
      <c r="M52" s="265">
        <f>IF(M$26=0,0,M$26/AGR_fec!M$26)</f>
        <v>0.46866894002611398</v>
      </c>
      <c r="N52" s="265">
        <f>IF(N$26=0,0,N$26/AGR_fec!N$26)</f>
        <v>0.46866894002611387</v>
      </c>
      <c r="O52" s="265">
        <f>IF(O$26=0,0,O$26/AGR_fec!O$26)</f>
        <v>0.46866894002611387</v>
      </c>
      <c r="P52" s="265">
        <f>IF(P$26=0,0,P$26/AGR_fec!P$26)</f>
        <v>0.46866894002611387</v>
      </c>
      <c r="Q52" s="265">
        <f>IF(Q$26=0,0,Q$26/AGR_fec!Q$26)</f>
        <v>0.46866894002611381</v>
      </c>
      <c r="R52" s="265">
        <f>IF(R$26=0,0,R$26/AGR_fec!R$26)</f>
        <v>0.46866894002611398</v>
      </c>
      <c r="S52" s="265">
        <f>IF(S$26=0,0,S$26/AGR_fec!S$26)</f>
        <v>0.46866894002611381</v>
      </c>
      <c r="T52" s="265">
        <f>IF(T$26=0,0,T$26/AGR_fec!T$26)</f>
        <v>0.46866894002611376</v>
      </c>
      <c r="U52" s="265">
        <f>IF(U$26=0,0,U$26/AGR_fec!U$26)</f>
        <v>0.46866894002611403</v>
      </c>
      <c r="V52" s="265">
        <f>IF(V$26=0,0,V$26/AGR_fec!V$26)</f>
        <v>0.46866894002611398</v>
      </c>
      <c r="W52" s="265">
        <f>IF(W$26=0,0,W$26/AGR_fec!W$26)</f>
        <v>0.46866894002611387</v>
      </c>
      <c r="DA52" s="291"/>
    </row>
    <row r="53" spans="1:105" x14ac:dyDescent="0.25">
      <c r="A53" s="261" t="s">
        <v>33</v>
      </c>
      <c r="B53" s="266">
        <f>IF(B$27=0,0,B$27/AGR_fec!B$27)</f>
        <v>0.49260814499125655</v>
      </c>
      <c r="C53" s="266">
        <f>IF(C$27=0,0,C$27/AGR_fec!C$27)</f>
        <v>0.49260814499125677</v>
      </c>
      <c r="D53" s="266">
        <f>IF(D$27=0,0,D$27/AGR_fec!D$27)</f>
        <v>0.49260814499125655</v>
      </c>
      <c r="E53" s="266">
        <f>IF(E$27=0,0,E$27/AGR_fec!E$27)</f>
        <v>0.4926081449912566</v>
      </c>
      <c r="F53" s="266">
        <f>IF(F$27=0,0,F$27/AGR_fec!F$27)</f>
        <v>0.49260814499125666</v>
      </c>
      <c r="G53" s="266">
        <f>IF(G$27=0,0,G$27/AGR_fec!G$27)</f>
        <v>0.49260814499125666</v>
      </c>
      <c r="H53" s="266">
        <f>IF(H$27=0,0,H$27/AGR_fec!H$27)</f>
        <v>0.49260814499125682</v>
      </c>
      <c r="I53" s="266">
        <f>IF(I$27=0,0,I$27/AGR_fec!I$27)</f>
        <v>0.49260814499125671</v>
      </c>
      <c r="J53" s="266">
        <f>IF(J$27=0,0,J$27/AGR_fec!J$27)</f>
        <v>0.49260814499125655</v>
      </c>
      <c r="K53" s="266">
        <f>IF(K$27=0,0,K$27/AGR_fec!K$27)</f>
        <v>0.49260814499125671</v>
      </c>
      <c r="L53" s="266">
        <f>IF(L$27=0,0,L$27/AGR_fec!L$27)</f>
        <v>0.49260814499125677</v>
      </c>
      <c r="M53" s="266">
        <f>IF(M$27=0,0,M$27/AGR_fec!M$27)</f>
        <v>0.49260814499125655</v>
      </c>
      <c r="N53" s="266">
        <f>IF(N$27=0,0,N$27/AGR_fec!N$27)</f>
        <v>0.49260814499125655</v>
      </c>
      <c r="O53" s="266">
        <f>IF(O$27=0,0,O$27/AGR_fec!O$27)</f>
        <v>0.49260814499125666</v>
      </c>
      <c r="P53" s="266">
        <f>IF(P$27=0,0,P$27/AGR_fec!P$27)</f>
        <v>0.49260814499125666</v>
      </c>
      <c r="Q53" s="266">
        <f>IF(Q$27=0,0,Q$27/AGR_fec!Q$27)</f>
        <v>0.49260814499125655</v>
      </c>
      <c r="R53" s="266">
        <f>IF(R$27=0,0,R$27/AGR_fec!R$27)</f>
        <v>0.49260814499125666</v>
      </c>
      <c r="S53" s="266">
        <f>IF(S$27=0,0,S$27/AGR_fec!S$27)</f>
        <v>0.49260814499125655</v>
      </c>
      <c r="T53" s="266">
        <f>IF(T$27=0,0,T$27/AGR_fec!T$27)</f>
        <v>0.49260814499125671</v>
      </c>
      <c r="U53" s="266">
        <f>IF(U$27=0,0,U$27/AGR_fec!U$27)</f>
        <v>0.49260814499125677</v>
      </c>
      <c r="V53" s="266">
        <f>IF(V$27=0,0,V$27/AGR_fec!V$27)</f>
        <v>0.49260814499125666</v>
      </c>
      <c r="W53" s="266">
        <f>IF(W$27=0,0,W$27/AGR_fec!W$27)</f>
        <v>0.49260814499125632</v>
      </c>
      <c r="DA53" s="292"/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  <ignoredErrors>
    <ignoredError sqref="B5:W5 B9:W9 B17:W17" formulaRange="1"/>
  </ignoredError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tabColor theme="2" tint="-0.499984740745262"/>
    <pageSetUpPr fitToPage="1"/>
  </sheetPr>
  <dimension ref="A1:DA53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1.25" x14ac:dyDescent="0.25"/>
  <cols>
    <col min="1" max="1" width="50.7109375" style="1" customWidth="1"/>
    <col min="2" max="23" width="9.7109375" style="1" customWidth="1"/>
    <col min="24" max="103" width="9.140625" style="1" hidden="1" customWidth="1"/>
    <col min="104" max="104" width="2.7109375" style="1" customWidth="1"/>
    <col min="105" max="105" width="9.7109375" style="118" customWidth="1"/>
    <col min="106" max="16384" width="9.140625" style="1"/>
  </cols>
  <sheetData>
    <row r="1" spans="1:105" ht="12.75" x14ac:dyDescent="0.25">
      <c r="A1" s="28" t="s">
        <v>1034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156</v>
      </c>
    </row>
    <row r="3" spans="1:105" ht="12.75" x14ac:dyDescent="0.25">
      <c r="A3" s="233" t="s">
        <v>136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2"/>
      <c r="R3" s="232"/>
      <c r="S3" s="232"/>
      <c r="T3" s="232"/>
      <c r="U3" s="232"/>
      <c r="V3" s="232"/>
      <c r="W3" s="232"/>
      <c r="DA3" s="267"/>
    </row>
    <row r="5" spans="1:105" ht="12.75" x14ac:dyDescent="0.25">
      <c r="A5" s="234" t="s">
        <v>126</v>
      </c>
      <c r="B5" s="80">
        <f>SUM(B6:B9,B16:B17,B25:B27)</f>
        <v>1086.903427382141</v>
      </c>
      <c r="C5" s="80">
        <f t="shared" ref="C5:W5" si="0">SUM(C6:C9,C16:C17,C25:C27)</f>
        <v>1050.6768182655192</v>
      </c>
      <c r="D5" s="80">
        <f t="shared" si="0"/>
        <v>1094.3384874375772</v>
      </c>
      <c r="E5" s="80">
        <f t="shared" si="0"/>
        <v>1750.601295541243</v>
      </c>
      <c r="F5" s="80">
        <f t="shared" si="0"/>
        <v>1666.6056593297001</v>
      </c>
      <c r="G5" s="80">
        <f t="shared" si="0"/>
        <v>1857.2518129391233</v>
      </c>
      <c r="H5" s="80">
        <f t="shared" si="0"/>
        <v>1366.4006941957587</v>
      </c>
      <c r="I5" s="80">
        <f t="shared" si="0"/>
        <v>954.55669853386109</v>
      </c>
      <c r="J5" s="80">
        <f t="shared" si="0"/>
        <v>835.11620060106679</v>
      </c>
      <c r="K5" s="80">
        <f t="shared" si="0"/>
        <v>1105.1691156564543</v>
      </c>
      <c r="L5" s="80">
        <f t="shared" si="0"/>
        <v>1302.7781998808657</v>
      </c>
      <c r="M5" s="80">
        <f t="shared" si="0"/>
        <v>1392.843258720922</v>
      </c>
      <c r="N5" s="80">
        <f t="shared" si="0"/>
        <v>1219.0220712011385</v>
      </c>
      <c r="O5" s="80">
        <f t="shared" si="0"/>
        <v>1161.0230536810825</v>
      </c>
      <c r="P5" s="80">
        <f t="shared" si="0"/>
        <v>1244.4731524811909</v>
      </c>
      <c r="Q5" s="80">
        <f t="shared" si="0"/>
        <v>1094.0706882011757</v>
      </c>
      <c r="R5" s="80">
        <f t="shared" si="0"/>
        <v>1094.5349262011528</v>
      </c>
      <c r="S5" s="80">
        <f t="shared" si="0"/>
        <v>847.36291320095233</v>
      </c>
      <c r="T5" s="80">
        <f t="shared" si="0"/>
        <v>7290.2810694579393</v>
      </c>
      <c r="U5" s="80">
        <f t="shared" si="0"/>
        <v>7276.615750438963</v>
      </c>
      <c r="V5" s="80">
        <f t="shared" si="0"/>
        <v>7250.0787727181205</v>
      </c>
      <c r="W5" s="80">
        <f t="shared" si="0"/>
        <v>7396.0728490788088</v>
      </c>
      <c r="DA5" s="103"/>
    </row>
    <row r="6" spans="1:105" x14ac:dyDescent="0.25">
      <c r="A6" s="239" t="s">
        <v>125</v>
      </c>
      <c r="B6" s="240">
        <v>0</v>
      </c>
      <c r="C6" s="240">
        <v>0</v>
      </c>
      <c r="D6" s="240">
        <v>0</v>
      </c>
      <c r="E6" s="240">
        <v>0</v>
      </c>
      <c r="F6" s="240">
        <v>0</v>
      </c>
      <c r="G6" s="240">
        <v>0</v>
      </c>
      <c r="H6" s="240">
        <v>0</v>
      </c>
      <c r="I6" s="240">
        <v>0</v>
      </c>
      <c r="J6" s="240">
        <v>0</v>
      </c>
      <c r="K6" s="240">
        <v>0</v>
      </c>
      <c r="L6" s="240">
        <v>0</v>
      </c>
      <c r="M6" s="240">
        <v>0</v>
      </c>
      <c r="N6" s="240">
        <v>0</v>
      </c>
      <c r="O6" s="240">
        <v>0</v>
      </c>
      <c r="P6" s="240">
        <v>0</v>
      </c>
      <c r="Q6" s="240">
        <v>0</v>
      </c>
      <c r="R6" s="240">
        <v>0</v>
      </c>
      <c r="S6" s="240">
        <v>0</v>
      </c>
      <c r="T6" s="240">
        <v>0</v>
      </c>
      <c r="U6" s="240">
        <v>0</v>
      </c>
      <c r="V6" s="240">
        <v>0</v>
      </c>
      <c r="W6" s="240">
        <v>0</v>
      </c>
      <c r="DA6" s="268" t="s">
        <v>1035</v>
      </c>
    </row>
    <row r="7" spans="1:105" x14ac:dyDescent="0.25">
      <c r="A7" s="241" t="s">
        <v>124</v>
      </c>
      <c r="B7" s="242">
        <v>0</v>
      </c>
      <c r="C7" s="242">
        <v>0</v>
      </c>
      <c r="D7" s="242">
        <v>0</v>
      </c>
      <c r="E7" s="242">
        <v>0</v>
      </c>
      <c r="F7" s="242">
        <v>0</v>
      </c>
      <c r="G7" s="242">
        <v>0</v>
      </c>
      <c r="H7" s="242">
        <v>0</v>
      </c>
      <c r="I7" s="242">
        <v>0</v>
      </c>
      <c r="J7" s="242">
        <v>0</v>
      </c>
      <c r="K7" s="242">
        <v>0</v>
      </c>
      <c r="L7" s="242">
        <v>0</v>
      </c>
      <c r="M7" s="242">
        <v>0</v>
      </c>
      <c r="N7" s="242">
        <v>0</v>
      </c>
      <c r="O7" s="242">
        <v>0</v>
      </c>
      <c r="P7" s="242">
        <v>0</v>
      </c>
      <c r="Q7" s="242">
        <v>0</v>
      </c>
      <c r="R7" s="242">
        <v>0</v>
      </c>
      <c r="S7" s="242">
        <v>0</v>
      </c>
      <c r="T7" s="242">
        <v>0</v>
      </c>
      <c r="U7" s="242">
        <v>0</v>
      </c>
      <c r="V7" s="242">
        <v>0</v>
      </c>
      <c r="W7" s="242">
        <v>0</v>
      </c>
      <c r="DA7" s="269" t="s">
        <v>1036</v>
      </c>
    </row>
    <row r="8" spans="1:105" x14ac:dyDescent="0.25">
      <c r="A8" s="241" t="s">
        <v>123</v>
      </c>
      <c r="B8" s="242">
        <v>0</v>
      </c>
      <c r="C8" s="242">
        <v>0</v>
      </c>
      <c r="D8" s="242">
        <v>0</v>
      </c>
      <c r="E8" s="242">
        <v>0</v>
      </c>
      <c r="F8" s="242">
        <v>0</v>
      </c>
      <c r="G8" s="242">
        <v>0</v>
      </c>
      <c r="H8" s="242">
        <v>0</v>
      </c>
      <c r="I8" s="242">
        <v>0</v>
      </c>
      <c r="J8" s="242">
        <v>0</v>
      </c>
      <c r="K8" s="242">
        <v>0</v>
      </c>
      <c r="L8" s="242">
        <v>0</v>
      </c>
      <c r="M8" s="242">
        <v>0</v>
      </c>
      <c r="N8" s="242">
        <v>0</v>
      </c>
      <c r="O8" s="242">
        <v>0</v>
      </c>
      <c r="P8" s="242">
        <v>0</v>
      </c>
      <c r="Q8" s="242">
        <v>0</v>
      </c>
      <c r="R8" s="242">
        <v>0</v>
      </c>
      <c r="S8" s="242">
        <v>0</v>
      </c>
      <c r="T8" s="242">
        <v>0</v>
      </c>
      <c r="U8" s="242">
        <v>0</v>
      </c>
      <c r="V8" s="242">
        <v>0</v>
      </c>
      <c r="W8" s="242">
        <v>0</v>
      </c>
      <c r="DA8" s="269" t="s">
        <v>1037</v>
      </c>
    </row>
    <row r="9" spans="1:105" x14ac:dyDescent="0.25">
      <c r="A9" s="243" t="s">
        <v>122</v>
      </c>
      <c r="B9" s="244">
        <f>SUM(B10:B15)</f>
        <v>171.1491393554069</v>
      </c>
      <c r="C9" s="244">
        <f t="shared" ref="C9:W9" si="1">SUM(C10:C15)</f>
        <v>160.28627559424373</v>
      </c>
      <c r="D9" s="244">
        <f t="shared" si="1"/>
        <v>163.33351374420724</v>
      </c>
      <c r="E9" s="244">
        <f t="shared" si="1"/>
        <v>263.39448090375276</v>
      </c>
      <c r="F9" s="244">
        <f t="shared" si="1"/>
        <v>253.59270045082368</v>
      </c>
      <c r="G9" s="244">
        <f t="shared" si="1"/>
        <v>278.89372031455065</v>
      </c>
      <c r="H9" s="244">
        <f t="shared" si="1"/>
        <v>199.01649002891423</v>
      </c>
      <c r="I9" s="244">
        <f t="shared" si="1"/>
        <v>129.53056317134505</v>
      </c>
      <c r="J9" s="244">
        <f t="shared" si="1"/>
        <v>108.77300373496723</v>
      </c>
      <c r="K9" s="244">
        <f t="shared" si="1"/>
        <v>187.11837689321615</v>
      </c>
      <c r="L9" s="244">
        <f t="shared" si="1"/>
        <v>241.44304907691725</v>
      </c>
      <c r="M9" s="244">
        <f t="shared" si="1"/>
        <v>288.31690816446667</v>
      </c>
      <c r="N9" s="244">
        <f t="shared" si="1"/>
        <v>233.35591067038195</v>
      </c>
      <c r="O9" s="244">
        <f t="shared" si="1"/>
        <v>251.00011647308224</v>
      </c>
      <c r="P9" s="244">
        <f t="shared" si="1"/>
        <v>260.35921645185039</v>
      </c>
      <c r="Q9" s="244">
        <f t="shared" si="1"/>
        <v>235.43622561151022</v>
      </c>
      <c r="R9" s="244">
        <f t="shared" si="1"/>
        <v>249.45480674422245</v>
      </c>
      <c r="S9" s="244">
        <f t="shared" si="1"/>
        <v>190.37431356490347</v>
      </c>
      <c r="T9" s="244">
        <f t="shared" si="1"/>
        <v>1300.2482481722923</v>
      </c>
      <c r="U9" s="244">
        <f t="shared" si="1"/>
        <v>1300.019523850001</v>
      </c>
      <c r="V9" s="244">
        <f t="shared" si="1"/>
        <v>1317.7087084570069</v>
      </c>
      <c r="W9" s="244">
        <f t="shared" si="1"/>
        <v>1321.1922984628241</v>
      </c>
      <c r="DA9" s="270"/>
    </row>
    <row r="10" spans="1:105" x14ac:dyDescent="0.25">
      <c r="A10" s="254" t="s">
        <v>173</v>
      </c>
      <c r="B10" s="255">
        <v>12.7282087968631</v>
      </c>
      <c r="C10" s="255">
        <v>13.79998499592004</v>
      </c>
      <c r="D10" s="255">
        <v>20.50173756232552</v>
      </c>
      <c r="E10" s="255">
        <v>13.54394442286897</v>
      </c>
      <c r="F10" s="255">
        <v>15.244649838617381</v>
      </c>
      <c r="G10" s="255">
        <v>19.592066255856039</v>
      </c>
      <c r="H10" s="255">
        <v>11.87206625090983</v>
      </c>
      <c r="I10" s="255">
        <v>8.5571283002971477</v>
      </c>
      <c r="J10" s="255">
        <v>4.6733006563919322</v>
      </c>
      <c r="K10" s="255">
        <v>1.8431723576093471</v>
      </c>
      <c r="L10" s="255">
        <v>1.0348707673726321</v>
      </c>
      <c r="M10" s="255">
        <v>0.28446777185613542</v>
      </c>
      <c r="N10" s="255">
        <v>0.40242796463393687</v>
      </c>
      <c r="O10" s="255">
        <v>0.29508352318413489</v>
      </c>
      <c r="P10" s="255">
        <v>0.13906783681266879</v>
      </c>
      <c r="Q10" s="255">
        <v>0.1361961974226237</v>
      </c>
      <c r="R10" s="255">
        <v>9.2282750762153365E-2</v>
      </c>
      <c r="S10" s="255">
        <v>4.9367123980981052E-2</v>
      </c>
      <c r="T10" s="255">
        <v>1066.54684198064</v>
      </c>
      <c r="U10" s="255">
        <v>1063.3238729364721</v>
      </c>
      <c r="V10" s="255">
        <v>1090.342705525348</v>
      </c>
      <c r="W10" s="255">
        <v>1085.050232995545</v>
      </c>
      <c r="DA10" s="271" t="s">
        <v>1038</v>
      </c>
    </row>
    <row r="11" spans="1:105" x14ac:dyDescent="0.25">
      <c r="A11" s="254" t="s">
        <v>176</v>
      </c>
      <c r="B11" s="256">
        <v>158.4209305585438</v>
      </c>
      <c r="C11" s="256">
        <v>146.48629059832371</v>
      </c>
      <c r="D11" s="256">
        <v>142.83177618188171</v>
      </c>
      <c r="E11" s="256">
        <v>249.85053648088379</v>
      </c>
      <c r="F11" s="256">
        <v>238.34805061220629</v>
      </c>
      <c r="G11" s="256">
        <v>259.30165405869462</v>
      </c>
      <c r="H11" s="256">
        <v>187.14442377800441</v>
      </c>
      <c r="I11" s="256">
        <v>120.9734348710479</v>
      </c>
      <c r="J11" s="256">
        <v>104.0997030785753</v>
      </c>
      <c r="K11" s="256">
        <v>185.2752045356068</v>
      </c>
      <c r="L11" s="256">
        <v>240.40817830954461</v>
      </c>
      <c r="M11" s="256">
        <v>288.03244039261051</v>
      </c>
      <c r="N11" s="256">
        <v>232.953482705748</v>
      </c>
      <c r="O11" s="256">
        <v>250.70503294989811</v>
      </c>
      <c r="P11" s="256">
        <v>260.22014861503771</v>
      </c>
      <c r="Q11" s="256">
        <v>235.30002941408759</v>
      </c>
      <c r="R11" s="256">
        <v>249.36252399346029</v>
      </c>
      <c r="S11" s="256">
        <v>190.3249464409225</v>
      </c>
      <c r="T11" s="256">
        <v>233.7014061916523</v>
      </c>
      <c r="U11" s="256">
        <v>236.69565091352899</v>
      </c>
      <c r="V11" s="256">
        <v>227.3660029316589</v>
      </c>
      <c r="W11" s="256">
        <v>236.142065467279</v>
      </c>
      <c r="DA11" s="272" t="s">
        <v>1039</v>
      </c>
    </row>
    <row r="12" spans="1:105" x14ac:dyDescent="0.25">
      <c r="A12" s="254" t="s">
        <v>158</v>
      </c>
      <c r="B12" s="256">
        <v>0</v>
      </c>
      <c r="C12" s="256">
        <v>0</v>
      </c>
      <c r="D12" s="256">
        <v>0</v>
      </c>
      <c r="E12" s="256">
        <v>0</v>
      </c>
      <c r="F12" s="256">
        <v>0</v>
      </c>
      <c r="G12" s="256">
        <v>0</v>
      </c>
      <c r="H12" s="256">
        <v>0</v>
      </c>
      <c r="I12" s="256">
        <v>0</v>
      </c>
      <c r="J12" s="256">
        <v>0</v>
      </c>
      <c r="K12" s="256">
        <v>0</v>
      </c>
      <c r="L12" s="256">
        <v>0</v>
      </c>
      <c r="M12" s="256">
        <v>0</v>
      </c>
      <c r="N12" s="256">
        <v>0</v>
      </c>
      <c r="O12" s="256">
        <v>0</v>
      </c>
      <c r="P12" s="256">
        <v>0</v>
      </c>
      <c r="Q12" s="256">
        <v>0</v>
      </c>
      <c r="R12" s="256">
        <v>0</v>
      </c>
      <c r="S12" s="256">
        <v>0</v>
      </c>
      <c r="T12" s="256">
        <v>0</v>
      </c>
      <c r="U12" s="256">
        <v>0</v>
      </c>
      <c r="V12" s="256">
        <v>0</v>
      </c>
      <c r="W12" s="256">
        <v>0</v>
      </c>
      <c r="DA12" s="272" t="s">
        <v>1040</v>
      </c>
    </row>
    <row r="13" spans="1:105" x14ac:dyDescent="0.25">
      <c r="A13" s="254" t="s">
        <v>157</v>
      </c>
      <c r="B13" s="256">
        <v>0</v>
      </c>
      <c r="C13" s="256">
        <v>0</v>
      </c>
      <c r="D13" s="256">
        <v>0</v>
      </c>
      <c r="E13" s="256">
        <v>0</v>
      </c>
      <c r="F13" s="256">
        <v>0</v>
      </c>
      <c r="G13" s="256">
        <v>0</v>
      </c>
      <c r="H13" s="256">
        <v>0</v>
      </c>
      <c r="I13" s="256">
        <v>0</v>
      </c>
      <c r="J13" s="256">
        <v>0</v>
      </c>
      <c r="K13" s="256">
        <v>0</v>
      </c>
      <c r="L13" s="256">
        <v>0</v>
      </c>
      <c r="M13" s="256">
        <v>0</v>
      </c>
      <c r="N13" s="256">
        <v>0</v>
      </c>
      <c r="O13" s="256">
        <v>0</v>
      </c>
      <c r="P13" s="256">
        <v>0</v>
      </c>
      <c r="Q13" s="256">
        <v>0</v>
      </c>
      <c r="R13" s="256">
        <v>0</v>
      </c>
      <c r="S13" s="256">
        <v>0</v>
      </c>
      <c r="T13" s="256">
        <v>0</v>
      </c>
      <c r="U13" s="256">
        <v>0</v>
      </c>
      <c r="V13" s="256">
        <v>0</v>
      </c>
      <c r="W13" s="256">
        <v>0</v>
      </c>
      <c r="DA13" s="272" t="s">
        <v>1041</v>
      </c>
    </row>
    <row r="14" spans="1:105" x14ac:dyDescent="0.25">
      <c r="A14" s="254" t="s">
        <v>169</v>
      </c>
      <c r="B14" s="255">
        <v>0</v>
      </c>
      <c r="C14" s="255">
        <v>0</v>
      </c>
      <c r="D14" s="255">
        <v>0</v>
      </c>
      <c r="E14" s="255">
        <v>0</v>
      </c>
      <c r="F14" s="255">
        <v>0</v>
      </c>
      <c r="G14" s="255">
        <v>0</v>
      </c>
      <c r="H14" s="255">
        <v>0</v>
      </c>
      <c r="I14" s="255">
        <v>0</v>
      </c>
      <c r="J14" s="255">
        <v>0</v>
      </c>
      <c r="K14" s="255">
        <v>0</v>
      </c>
      <c r="L14" s="255">
        <v>0</v>
      </c>
      <c r="M14" s="255">
        <v>0</v>
      </c>
      <c r="N14" s="255">
        <v>0</v>
      </c>
      <c r="O14" s="255">
        <v>0</v>
      </c>
      <c r="P14" s="255">
        <v>0</v>
      </c>
      <c r="Q14" s="255">
        <v>0</v>
      </c>
      <c r="R14" s="255">
        <v>0</v>
      </c>
      <c r="S14" s="255">
        <v>0</v>
      </c>
      <c r="T14" s="255">
        <v>0</v>
      </c>
      <c r="U14" s="255">
        <v>0</v>
      </c>
      <c r="V14" s="255">
        <v>0</v>
      </c>
      <c r="W14" s="255">
        <v>0</v>
      </c>
      <c r="DA14" s="271" t="s">
        <v>1042</v>
      </c>
    </row>
    <row r="15" spans="1:105" x14ac:dyDescent="0.25">
      <c r="A15" s="254" t="s">
        <v>24</v>
      </c>
      <c r="B15" s="256">
        <v>0</v>
      </c>
      <c r="C15" s="256">
        <v>0</v>
      </c>
      <c r="D15" s="256">
        <v>0</v>
      </c>
      <c r="E15" s="256">
        <v>0</v>
      </c>
      <c r="F15" s="256">
        <v>0</v>
      </c>
      <c r="G15" s="256">
        <v>0</v>
      </c>
      <c r="H15" s="256">
        <v>0</v>
      </c>
      <c r="I15" s="256">
        <v>0</v>
      </c>
      <c r="J15" s="256">
        <v>0</v>
      </c>
      <c r="K15" s="256">
        <v>0</v>
      </c>
      <c r="L15" s="256">
        <v>0</v>
      </c>
      <c r="M15" s="256">
        <v>0</v>
      </c>
      <c r="N15" s="256">
        <v>0</v>
      </c>
      <c r="O15" s="256">
        <v>0</v>
      </c>
      <c r="P15" s="256">
        <v>0</v>
      </c>
      <c r="Q15" s="256">
        <v>0</v>
      </c>
      <c r="R15" s="256">
        <v>0</v>
      </c>
      <c r="S15" s="256">
        <v>0</v>
      </c>
      <c r="T15" s="256">
        <v>0</v>
      </c>
      <c r="U15" s="256">
        <v>0</v>
      </c>
      <c r="V15" s="256">
        <v>0</v>
      </c>
      <c r="W15" s="256">
        <v>0</v>
      </c>
      <c r="DA15" s="272" t="s">
        <v>1043</v>
      </c>
    </row>
    <row r="16" spans="1:105" x14ac:dyDescent="0.25">
      <c r="A16" s="257" t="s">
        <v>175</v>
      </c>
      <c r="B16" s="258">
        <v>237.1162568005351</v>
      </c>
      <c r="C16" s="258">
        <v>234.06173057503739</v>
      </c>
      <c r="D16" s="258">
        <v>269.87792470555638</v>
      </c>
      <c r="E16" s="258">
        <v>302.43469521783828</v>
      </c>
      <c r="F16" s="258">
        <v>302.86186230415001</v>
      </c>
      <c r="G16" s="258">
        <v>365.36170680459691</v>
      </c>
      <c r="H16" s="258">
        <v>244.78547409031199</v>
      </c>
      <c r="I16" s="258">
        <v>164.0083916197365</v>
      </c>
      <c r="J16" s="258">
        <v>118.7957866667913</v>
      </c>
      <c r="K16" s="258">
        <v>120.3834273599267</v>
      </c>
      <c r="L16" s="258">
        <v>130.51081797075651</v>
      </c>
      <c r="M16" s="258">
        <v>105.9043223708823</v>
      </c>
      <c r="N16" s="258">
        <v>126.89597417298739</v>
      </c>
      <c r="O16" s="258">
        <v>108.60202203681941</v>
      </c>
      <c r="P16" s="258">
        <v>94.221982400504245</v>
      </c>
      <c r="Q16" s="258">
        <v>90.116980240699661</v>
      </c>
      <c r="R16" s="258">
        <v>80.222211533931542</v>
      </c>
      <c r="S16" s="258">
        <v>58.596341637078531</v>
      </c>
      <c r="T16" s="258">
        <v>2579.3857743025692</v>
      </c>
      <c r="U16" s="258">
        <v>2572.773509527352</v>
      </c>
      <c r="V16" s="258">
        <v>2553.5538031704018</v>
      </c>
      <c r="W16" s="258">
        <v>2624.3634208414378</v>
      </c>
      <c r="DA16" s="273" t="s">
        <v>1044</v>
      </c>
    </row>
    <row r="17" spans="1:105" x14ac:dyDescent="0.25">
      <c r="A17" s="257" t="s">
        <v>121</v>
      </c>
      <c r="B17" s="258">
        <f>SUM(B18:B24)</f>
        <v>633.07416642024964</v>
      </c>
      <c r="C17" s="258">
        <f t="shared" ref="C17:W17" si="2">SUM(C18:C24)</f>
        <v>611.35189996010024</v>
      </c>
      <c r="D17" s="258">
        <f t="shared" si="2"/>
        <v>609.26775666717663</v>
      </c>
      <c r="E17" s="258">
        <f t="shared" si="2"/>
        <v>1126.6567723259009</v>
      </c>
      <c r="F17" s="258">
        <f t="shared" si="2"/>
        <v>1051.9536657654473</v>
      </c>
      <c r="G17" s="258">
        <f t="shared" si="2"/>
        <v>1142.7890890334063</v>
      </c>
      <c r="H17" s="258">
        <f t="shared" si="2"/>
        <v>875.56116125520293</v>
      </c>
      <c r="I17" s="258">
        <f t="shared" si="2"/>
        <v>629.50216449217965</v>
      </c>
      <c r="J17" s="258">
        <f t="shared" si="2"/>
        <v>584.71980977984231</v>
      </c>
      <c r="K17" s="258">
        <f t="shared" si="2"/>
        <v>774.53463259369846</v>
      </c>
      <c r="L17" s="258">
        <f t="shared" si="2"/>
        <v>905.74559151881726</v>
      </c>
      <c r="M17" s="258">
        <f t="shared" si="2"/>
        <v>978.271630064487</v>
      </c>
      <c r="N17" s="258">
        <f t="shared" si="2"/>
        <v>834.38606740425087</v>
      </c>
      <c r="O17" s="258">
        <f t="shared" si="2"/>
        <v>780.5521315773974</v>
      </c>
      <c r="P17" s="258">
        <f t="shared" si="2"/>
        <v>871.7864144904695</v>
      </c>
      <c r="Q17" s="258">
        <f t="shared" si="2"/>
        <v>751.20075358556562</v>
      </c>
      <c r="R17" s="258">
        <f t="shared" si="2"/>
        <v>749.44254142688715</v>
      </c>
      <c r="S17" s="258">
        <f t="shared" si="2"/>
        <v>587.13248262759623</v>
      </c>
      <c r="T17" s="258">
        <f t="shared" si="2"/>
        <v>2914.9965745585901</v>
      </c>
      <c r="U17" s="258">
        <f t="shared" si="2"/>
        <v>2909.4428464184784</v>
      </c>
      <c r="V17" s="258">
        <f t="shared" si="2"/>
        <v>2888.1296171958193</v>
      </c>
      <c r="W17" s="258">
        <f t="shared" si="2"/>
        <v>2946.2238277362694</v>
      </c>
      <c r="DA17" s="273"/>
    </row>
    <row r="18" spans="1:105" x14ac:dyDescent="0.25">
      <c r="A18" s="61" t="s">
        <v>29</v>
      </c>
      <c r="B18" s="55">
        <v>133.81371761995089</v>
      </c>
      <c r="C18" s="55">
        <v>144.99017042398609</v>
      </c>
      <c r="D18" s="55">
        <v>121.7200383960581</v>
      </c>
      <c r="E18" s="55">
        <v>129.94472303994209</v>
      </c>
      <c r="F18" s="55">
        <v>126.4931339759359</v>
      </c>
      <c r="G18" s="55">
        <v>61.745480147981517</v>
      </c>
      <c r="H18" s="55">
        <v>33.068376527990871</v>
      </c>
      <c r="I18" s="55">
        <v>0</v>
      </c>
      <c r="J18" s="55">
        <v>0</v>
      </c>
      <c r="K18" s="55">
        <v>0</v>
      </c>
      <c r="L18" s="55">
        <v>0</v>
      </c>
      <c r="M18" s="55">
        <v>0</v>
      </c>
      <c r="N18" s="55">
        <v>0</v>
      </c>
      <c r="O18" s="55">
        <v>0</v>
      </c>
      <c r="P18" s="55">
        <v>0</v>
      </c>
      <c r="Q18" s="55">
        <v>0</v>
      </c>
      <c r="R18" s="55">
        <v>0</v>
      </c>
      <c r="S18" s="55">
        <v>0</v>
      </c>
      <c r="T18" s="55">
        <v>0</v>
      </c>
      <c r="U18" s="55">
        <v>0</v>
      </c>
      <c r="V18" s="55">
        <v>0</v>
      </c>
      <c r="W18" s="55">
        <v>0</v>
      </c>
      <c r="DA18" s="101" t="s">
        <v>1045</v>
      </c>
    </row>
    <row r="19" spans="1:105" x14ac:dyDescent="0.25">
      <c r="A19" s="61" t="s">
        <v>27</v>
      </c>
      <c r="B19" s="55">
        <v>0</v>
      </c>
      <c r="C19" s="55">
        <v>0</v>
      </c>
      <c r="D19" s="55">
        <v>0</v>
      </c>
      <c r="E19" s="55">
        <v>0</v>
      </c>
      <c r="F19" s="55">
        <v>0</v>
      </c>
      <c r="G19" s="55">
        <v>0</v>
      </c>
      <c r="H19" s="55">
        <v>0</v>
      </c>
      <c r="I19" s="55">
        <v>0</v>
      </c>
      <c r="J19" s="55">
        <v>0</v>
      </c>
      <c r="K19" s="55">
        <v>0</v>
      </c>
      <c r="L19" s="55">
        <v>0</v>
      </c>
      <c r="M19" s="55">
        <v>0</v>
      </c>
      <c r="N19" s="55">
        <v>0</v>
      </c>
      <c r="O19" s="55">
        <v>0</v>
      </c>
      <c r="P19" s="55">
        <v>0</v>
      </c>
      <c r="Q19" s="55">
        <v>0</v>
      </c>
      <c r="R19" s="55">
        <v>0</v>
      </c>
      <c r="S19" s="55">
        <v>0</v>
      </c>
      <c r="T19" s="55">
        <v>546.31184939982745</v>
      </c>
      <c r="U19" s="55">
        <v>557.1837269999113</v>
      </c>
      <c r="V19" s="55">
        <v>535.43997179984729</v>
      </c>
      <c r="W19" s="55">
        <v>513.69621659990821</v>
      </c>
      <c r="DA19" s="101" t="s">
        <v>1046</v>
      </c>
    </row>
    <row r="20" spans="1:105" x14ac:dyDescent="0.25">
      <c r="A20" s="61" t="s">
        <v>173</v>
      </c>
      <c r="B20" s="55">
        <v>35.966810319338833</v>
      </c>
      <c r="C20" s="55">
        <v>38.53651301469943</v>
      </c>
      <c r="D20" s="55">
        <v>59.234845412994233</v>
      </c>
      <c r="E20" s="55">
        <v>26.240748067327338</v>
      </c>
      <c r="F20" s="55">
        <v>30.385281810271689</v>
      </c>
      <c r="G20" s="55">
        <v>40.479810434893793</v>
      </c>
      <c r="H20" s="55">
        <v>23.585532318420881</v>
      </c>
      <c r="I20" s="55">
        <v>18.425550910230921</v>
      </c>
      <c r="J20" s="55">
        <v>9.410857498399313</v>
      </c>
      <c r="K20" s="55">
        <v>4.0276552740192457</v>
      </c>
      <c r="L20" s="55">
        <v>2.3015745890726129</v>
      </c>
      <c r="M20" s="55">
        <v>0.61943501763377151</v>
      </c>
      <c r="N20" s="55">
        <v>0.89699639044457902</v>
      </c>
      <c r="O20" s="55">
        <v>0.56264320774168219</v>
      </c>
      <c r="P20" s="55">
        <v>0.32220622597299819</v>
      </c>
      <c r="Q20" s="55">
        <v>0.2955678400625375</v>
      </c>
      <c r="R20" s="55">
        <v>0.19703522074610499</v>
      </c>
      <c r="S20" s="55">
        <v>0.10514434881041269</v>
      </c>
      <c r="T20" s="55">
        <v>1673.762236690661</v>
      </c>
      <c r="U20" s="55">
        <v>1655.563152492221</v>
      </c>
      <c r="V20" s="55">
        <v>1699.442308567847</v>
      </c>
      <c r="W20" s="55">
        <v>1682.517600683791</v>
      </c>
      <c r="DA20" s="101" t="s">
        <v>1047</v>
      </c>
    </row>
    <row r="21" spans="1:105" x14ac:dyDescent="0.25">
      <c r="A21" s="61" t="s">
        <v>129</v>
      </c>
      <c r="B21" s="55">
        <v>15.63476903999427</v>
      </c>
      <c r="C21" s="55">
        <v>18.761667119998201</v>
      </c>
      <c r="D21" s="55">
        <v>15.63476904000747</v>
      </c>
      <c r="E21" s="55">
        <v>486.39777155978351</v>
      </c>
      <c r="F21" s="55">
        <v>420.00545411978732</v>
      </c>
      <c r="G21" s="55">
        <v>504.81214955984888</v>
      </c>
      <c r="H21" s="55">
        <v>447.1184869198766</v>
      </c>
      <c r="I21" s="55">
        <v>350.59177511989202</v>
      </c>
      <c r="J21" s="55">
        <v>365.67821303974512</v>
      </c>
      <c r="K21" s="55">
        <v>365.64811991976251</v>
      </c>
      <c r="L21" s="55">
        <v>368.77111703977329</v>
      </c>
      <c r="M21" s="55">
        <v>350.45503091985211</v>
      </c>
      <c r="N21" s="55">
        <v>314.24475527986903</v>
      </c>
      <c r="O21" s="55">
        <v>301.96386899986948</v>
      </c>
      <c r="P21" s="55">
        <v>268.56023039988969</v>
      </c>
      <c r="Q21" s="55">
        <v>240.26595515990039</v>
      </c>
      <c r="R21" s="55">
        <v>216.82531331991359</v>
      </c>
      <c r="S21" s="55">
        <v>181.66460003993191</v>
      </c>
      <c r="T21" s="55">
        <v>328.16823731989632</v>
      </c>
      <c r="U21" s="55">
        <v>328.16798783994773</v>
      </c>
      <c r="V21" s="55">
        <v>298.86755975991468</v>
      </c>
      <c r="W21" s="55">
        <v>383.83969931993119</v>
      </c>
      <c r="DA21" s="101" t="s">
        <v>1048</v>
      </c>
    </row>
    <row r="22" spans="1:105" x14ac:dyDescent="0.25">
      <c r="A22" s="61" t="s">
        <v>176</v>
      </c>
      <c r="B22" s="55">
        <v>447.6588694409657</v>
      </c>
      <c r="C22" s="55">
        <v>409.06354940141648</v>
      </c>
      <c r="D22" s="55">
        <v>412.67810381811682</v>
      </c>
      <c r="E22" s="55">
        <v>484.07352965884792</v>
      </c>
      <c r="F22" s="55">
        <v>475.06979585945231</v>
      </c>
      <c r="G22" s="55">
        <v>535.75164889068208</v>
      </c>
      <c r="H22" s="55">
        <v>371.78876548891458</v>
      </c>
      <c r="I22" s="55">
        <v>260.4848384620567</v>
      </c>
      <c r="J22" s="55">
        <v>209.63073924169791</v>
      </c>
      <c r="K22" s="55">
        <v>404.8588573999167</v>
      </c>
      <c r="L22" s="55">
        <v>534.6728998899714</v>
      </c>
      <c r="M22" s="55">
        <v>627.1971641270012</v>
      </c>
      <c r="N22" s="55">
        <v>519.24431573393724</v>
      </c>
      <c r="O22" s="55">
        <v>478.02561936978623</v>
      </c>
      <c r="P22" s="55">
        <v>602.90397786460676</v>
      </c>
      <c r="Q22" s="55">
        <v>510.63923058560272</v>
      </c>
      <c r="R22" s="55">
        <v>532.42019288622748</v>
      </c>
      <c r="S22" s="55">
        <v>405.36273823885392</v>
      </c>
      <c r="T22" s="55">
        <v>366.75425114820513</v>
      </c>
      <c r="U22" s="55">
        <v>368.5279790863982</v>
      </c>
      <c r="V22" s="55">
        <v>354.37977706821022</v>
      </c>
      <c r="W22" s="55">
        <v>366.17031113263869</v>
      </c>
      <c r="DA22" s="101" t="s">
        <v>1049</v>
      </c>
    </row>
    <row r="23" spans="1:105" x14ac:dyDescent="0.25">
      <c r="A23" s="61" t="s">
        <v>171</v>
      </c>
      <c r="B23" s="55">
        <v>0</v>
      </c>
      <c r="C23" s="55">
        <v>0</v>
      </c>
      <c r="D23" s="55">
        <v>0</v>
      </c>
      <c r="E23" s="55">
        <v>0</v>
      </c>
      <c r="F23" s="55">
        <v>0</v>
      </c>
      <c r="G23" s="55">
        <v>0</v>
      </c>
      <c r="H23" s="55">
        <v>0</v>
      </c>
      <c r="I23" s="55">
        <v>0</v>
      </c>
      <c r="J23" s="55">
        <v>0</v>
      </c>
      <c r="K23" s="55">
        <v>0</v>
      </c>
      <c r="L23" s="55">
        <v>0</v>
      </c>
      <c r="M23" s="55">
        <v>0</v>
      </c>
      <c r="N23" s="55">
        <v>0</v>
      </c>
      <c r="O23" s="55">
        <v>0</v>
      </c>
      <c r="P23" s="55">
        <v>0</v>
      </c>
      <c r="Q23" s="55">
        <v>0</v>
      </c>
      <c r="R23" s="55">
        <v>0</v>
      </c>
      <c r="S23" s="55">
        <v>0</v>
      </c>
      <c r="T23" s="55">
        <v>0</v>
      </c>
      <c r="U23" s="55">
        <v>0</v>
      </c>
      <c r="V23" s="55">
        <v>0</v>
      </c>
      <c r="W23" s="55">
        <v>0</v>
      </c>
      <c r="DA23" s="101" t="s">
        <v>1050</v>
      </c>
    </row>
    <row r="24" spans="1:105" x14ac:dyDescent="0.25">
      <c r="A24" s="61" t="s">
        <v>158</v>
      </c>
      <c r="B24" s="55">
        <v>0</v>
      </c>
      <c r="C24" s="55">
        <v>0</v>
      </c>
      <c r="D24" s="55">
        <v>0</v>
      </c>
      <c r="E24" s="55">
        <v>0</v>
      </c>
      <c r="F24" s="55">
        <v>0</v>
      </c>
      <c r="G24" s="55">
        <v>0</v>
      </c>
      <c r="H24" s="55">
        <v>0</v>
      </c>
      <c r="I24" s="55">
        <v>0</v>
      </c>
      <c r="J24" s="55">
        <v>0</v>
      </c>
      <c r="K24" s="55">
        <v>0</v>
      </c>
      <c r="L24" s="55">
        <v>0</v>
      </c>
      <c r="M24" s="55">
        <v>0</v>
      </c>
      <c r="N24" s="55">
        <v>0</v>
      </c>
      <c r="O24" s="55">
        <v>0</v>
      </c>
      <c r="P24" s="55">
        <v>0</v>
      </c>
      <c r="Q24" s="55">
        <v>0</v>
      </c>
      <c r="R24" s="55">
        <v>0</v>
      </c>
      <c r="S24" s="55">
        <v>0</v>
      </c>
      <c r="T24" s="55">
        <v>0</v>
      </c>
      <c r="U24" s="55">
        <v>0</v>
      </c>
      <c r="V24" s="55">
        <v>0</v>
      </c>
      <c r="W24" s="55">
        <v>0</v>
      </c>
      <c r="DA24" s="101" t="s">
        <v>1051</v>
      </c>
    </row>
    <row r="25" spans="1:105" x14ac:dyDescent="0.25">
      <c r="A25" s="257" t="s">
        <v>174</v>
      </c>
      <c r="B25" s="258">
        <v>45.563864805949393</v>
      </c>
      <c r="C25" s="258">
        <v>44.976912136137798</v>
      </c>
      <c r="D25" s="258">
        <v>51.859292320636918</v>
      </c>
      <c r="E25" s="258">
        <v>58.115347093751012</v>
      </c>
      <c r="F25" s="258">
        <v>58.197430809278913</v>
      </c>
      <c r="G25" s="258">
        <v>70.207296786569415</v>
      </c>
      <c r="H25" s="258">
        <v>47.037568821329472</v>
      </c>
      <c r="I25" s="258">
        <v>31.515579250599949</v>
      </c>
      <c r="J25" s="258">
        <v>22.82760041946592</v>
      </c>
      <c r="K25" s="258">
        <v>23.132678809613139</v>
      </c>
      <c r="L25" s="258">
        <v>25.078741314374511</v>
      </c>
      <c r="M25" s="258">
        <v>20.350398121086041</v>
      </c>
      <c r="N25" s="258">
        <v>24.38411895351831</v>
      </c>
      <c r="O25" s="258">
        <v>20.868783593783569</v>
      </c>
      <c r="P25" s="258">
        <v>18.10553913836678</v>
      </c>
      <c r="Q25" s="258">
        <v>17.316728763400359</v>
      </c>
      <c r="R25" s="258">
        <v>15.41536649611146</v>
      </c>
      <c r="S25" s="258">
        <v>11.25977537137404</v>
      </c>
      <c r="T25" s="258">
        <v>495.65047242448759</v>
      </c>
      <c r="U25" s="258">
        <v>494.37987064313182</v>
      </c>
      <c r="V25" s="258">
        <v>490.68664389489271</v>
      </c>
      <c r="W25" s="258">
        <v>504.293302038278</v>
      </c>
      <c r="DA25" s="273" t="s">
        <v>1052</v>
      </c>
    </row>
    <row r="26" spans="1:105" x14ac:dyDescent="0.25">
      <c r="A26" s="257" t="s">
        <v>177</v>
      </c>
      <c r="B26" s="258">
        <v>0</v>
      </c>
      <c r="C26" s="258">
        <v>0</v>
      </c>
      <c r="D26" s="258">
        <v>0</v>
      </c>
      <c r="E26" s="258">
        <v>0</v>
      </c>
      <c r="F26" s="258">
        <v>0</v>
      </c>
      <c r="G26" s="258">
        <v>0</v>
      </c>
      <c r="H26" s="258">
        <v>0</v>
      </c>
      <c r="I26" s="258">
        <v>0</v>
      </c>
      <c r="J26" s="258">
        <v>0</v>
      </c>
      <c r="K26" s="258">
        <v>0</v>
      </c>
      <c r="L26" s="258">
        <v>0</v>
      </c>
      <c r="M26" s="258">
        <v>0</v>
      </c>
      <c r="N26" s="258">
        <v>0</v>
      </c>
      <c r="O26" s="258">
        <v>0</v>
      </c>
      <c r="P26" s="258">
        <v>0</v>
      </c>
      <c r="Q26" s="258">
        <v>0</v>
      </c>
      <c r="R26" s="258">
        <v>0</v>
      </c>
      <c r="S26" s="258">
        <v>0</v>
      </c>
      <c r="T26" s="258">
        <v>0</v>
      </c>
      <c r="U26" s="258">
        <v>0</v>
      </c>
      <c r="V26" s="258">
        <v>0</v>
      </c>
      <c r="W26" s="258">
        <v>0</v>
      </c>
      <c r="DA26" s="273" t="s">
        <v>1053</v>
      </c>
    </row>
    <row r="27" spans="1:105" x14ac:dyDescent="0.25">
      <c r="A27" s="129" t="s">
        <v>33</v>
      </c>
      <c r="B27" s="259">
        <v>0</v>
      </c>
      <c r="C27" s="259">
        <v>0</v>
      </c>
      <c r="D27" s="259">
        <v>0</v>
      </c>
      <c r="E27" s="259">
        <v>0</v>
      </c>
      <c r="F27" s="259">
        <v>0</v>
      </c>
      <c r="G27" s="259">
        <v>0</v>
      </c>
      <c r="H27" s="259">
        <v>0</v>
      </c>
      <c r="I27" s="259">
        <v>0</v>
      </c>
      <c r="J27" s="259">
        <v>0</v>
      </c>
      <c r="K27" s="259">
        <v>0</v>
      </c>
      <c r="L27" s="259">
        <v>0</v>
      </c>
      <c r="M27" s="259">
        <v>0</v>
      </c>
      <c r="N27" s="259">
        <v>0</v>
      </c>
      <c r="O27" s="259">
        <v>0</v>
      </c>
      <c r="P27" s="259">
        <v>0</v>
      </c>
      <c r="Q27" s="259">
        <v>0</v>
      </c>
      <c r="R27" s="259">
        <v>0</v>
      </c>
      <c r="S27" s="259">
        <v>0</v>
      </c>
      <c r="T27" s="259">
        <v>0</v>
      </c>
      <c r="U27" s="259">
        <v>0</v>
      </c>
      <c r="V27" s="259">
        <v>0</v>
      </c>
      <c r="W27" s="259">
        <v>0</v>
      </c>
      <c r="DA27" s="274" t="s">
        <v>1054</v>
      </c>
    </row>
    <row r="29" spans="1:105" ht="12.75" x14ac:dyDescent="0.25">
      <c r="A29" s="233" t="s">
        <v>135</v>
      </c>
      <c r="B29" s="232"/>
      <c r="C29" s="232"/>
      <c r="D29" s="232"/>
      <c r="E29" s="232"/>
      <c r="F29" s="232"/>
      <c r="G29" s="232"/>
      <c r="H29" s="232"/>
      <c r="I29" s="232"/>
      <c r="J29" s="232"/>
      <c r="K29" s="232"/>
      <c r="L29" s="232"/>
      <c r="M29" s="232"/>
      <c r="N29" s="232"/>
      <c r="O29" s="232"/>
      <c r="P29" s="232"/>
      <c r="Q29" s="232"/>
      <c r="R29" s="232"/>
      <c r="S29" s="232"/>
      <c r="T29" s="232"/>
      <c r="U29" s="232"/>
      <c r="V29" s="232"/>
      <c r="W29" s="232"/>
      <c r="DA29" s="267"/>
    </row>
    <row r="31" spans="1:105" x14ac:dyDescent="0.25">
      <c r="A31" s="235" t="s">
        <v>126</v>
      </c>
      <c r="B31" s="236">
        <f t="shared" ref="B31:Q31" si="3">SUM(B32:B40)</f>
        <v>1</v>
      </c>
      <c r="C31" s="236">
        <f t="shared" si="3"/>
        <v>0.99999999999999989</v>
      </c>
      <c r="D31" s="236">
        <f t="shared" si="3"/>
        <v>0.99999999999999989</v>
      </c>
      <c r="E31" s="236">
        <f t="shared" si="3"/>
        <v>1</v>
      </c>
      <c r="F31" s="236">
        <f t="shared" si="3"/>
        <v>1</v>
      </c>
      <c r="G31" s="236">
        <f t="shared" si="3"/>
        <v>1</v>
      </c>
      <c r="H31" s="236">
        <f t="shared" si="3"/>
        <v>1</v>
      </c>
      <c r="I31" s="236">
        <f t="shared" si="3"/>
        <v>1</v>
      </c>
      <c r="J31" s="236">
        <f t="shared" si="3"/>
        <v>0.99999999999999989</v>
      </c>
      <c r="K31" s="236">
        <f t="shared" si="3"/>
        <v>1.0000000000000002</v>
      </c>
      <c r="L31" s="236">
        <f t="shared" si="3"/>
        <v>0.99999999999999989</v>
      </c>
      <c r="M31" s="236">
        <f t="shared" si="3"/>
        <v>1</v>
      </c>
      <c r="N31" s="236">
        <f t="shared" si="3"/>
        <v>0.99999999999999989</v>
      </c>
      <c r="O31" s="236">
        <f t="shared" si="3"/>
        <v>1</v>
      </c>
      <c r="P31" s="236">
        <f t="shared" si="3"/>
        <v>1</v>
      </c>
      <c r="Q31" s="236">
        <f t="shared" si="3"/>
        <v>1</v>
      </c>
      <c r="R31" s="236">
        <f t="shared" ref="R31:W31" si="4">SUM(R32:R40)</f>
        <v>0.99999999999999978</v>
      </c>
      <c r="S31" s="236">
        <f t="shared" si="4"/>
        <v>1</v>
      </c>
      <c r="T31" s="236">
        <f t="shared" si="4"/>
        <v>0.99999999999999989</v>
      </c>
      <c r="U31" s="236">
        <f t="shared" si="4"/>
        <v>1</v>
      </c>
      <c r="V31" s="236">
        <f t="shared" si="4"/>
        <v>1</v>
      </c>
      <c r="W31" s="236">
        <f t="shared" si="4"/>
        <v>1</v>
      </c>
      <c r="DA31" s="275"/>
    </row>
    <row r="32" spans="1:105" x14ac:dyDescent="0.25">
      <c r="A32" s="239" t="s">
        <v>125</v>
      </c>
      <c r="B32" s="245">
        <f t="shared" ref="B32:W32" si="5">IF(B$6=0,0,B$6/B$5)</f>
        <v>0</v>
      </c>
      <c r="C32" s="245">
        <f t="shared" si="5"/>
        <v>0</v>
      </c>
      <c r="D32" s="245">
        <f t="shared" si="5"/>
        <v>0</v>
      </c>
      <c r="E32" s="245">
        <f t="shared" si="5"/>
        <v>0</v>
      </c>
      <c r="F32" s="245">
        <f t="shared" si="5"/>
        <v>0</v>
      </c>
      <c r="G32" s="245">
        <f t="shared" si="5"/>
        <v>0</v>
      </c>
      <c r="H32" s="245">
        <f t="shared" si="5"/>
        <v>0</v>
      </c>
      <c r="I32" s="245">
        <f t="shared" si="5"/>
        <v>0</v>
      </c>
      <c r="J32" s="245">
        <f t="shared" si="5"/>
        <v>0</v>
      </c>
      <c r="K32" s="245">
        <f t="shared" si="5"/>
        <v>0</v>
      </c>
      <c r="L32" s="245">
        <f t="shared" si="5"/>
        <v>0</v>
      </c>
      <c r="M32" s="245">
        <f t="shared" si="5"/>
        <v>0</v>
      </c>
      <c r="N32" s="245">
        <f t="shared" si="5"/>
        <v>0</v>
      </c>
      <c r="O32" s="245">
        <f t="shared" si="5"/>
        <v>0</v>
      </c>
      <c r="P32" s="245">
        <f t="shared" si="5"/>
        <v>0</v>
      </c>
      <c r="Q32" s="245">
        <f t="shared" si="5"/>
        <v>0</v>
      </c>
      <c r="R32" s="245">
        <f t="shared" si="5"/>
        <v>0</v>
      </c>
      <c r="S32" s="245">
        <f t="shared" si="5"/>
        <v>0</v>
      </c>
      <c r="T32" s="245">
        <f t="shared" si="5"/>
        <v>0</v>
      </c>
      <c r="U32" s="245">
        <f t="shared" si="5"/>
        <v>0</v>
      </c>
      <c r="V32" s="245">
        <f t="shared" si="5"/>
        <v>0</v>
      </c>
      <c r="W32" s="245">
        <f t="shared" si="5"/>
        <v>0</v>
      </c>
      <c r="DA32" s="276"/>
    </row>
    <row r="33" spans="1:105" x14ac:dyDescent="0.25">
      <c r="A33" s="241" t="s">
        <v>124</v>
      </c>
      <c r="B33" s="246">
        <f t="shared" ref="B33:W33" si="6">IF(B$7=0,0,B$7/B$5)</f>
        <v>0</v>
      </c>
      <c r="C33" s="246">
        <f t="shared" si="6"/>
        <v>0</v>
      </c>
      <c r="D33" s="246">
        <f t="shared" si="6"/>
        <v>0</v>
      </c>
      <c r="E33" s="246">
        <f t="shared" si="6"/>
        <v>0</v>
      </c>
      <c r="F33" s="246">
        <f t="shared" si="6"/>
        <v>0</v>
      </c>
      <c r="G33" s="246">
        <f t="shared" si="6"/>
        <v>0</v>
      </c>
      <c r="H33" s="246">
        <f t="shared" si="6"/>
        <v>0</v>
      </c>
      <c r="I33" s="246">
        <f t="shared" si="6"/>
        <v>0</v>
      </c>
      <c r="J33" s="246">
        <f t="shared" si="6"/>
        <v>0</v>
      </c>
      <c r="K33" s="246">
        <f t="shared" si="6"/>
        <v>0</v>
      </c>
      <c r="L33" s="246">
        <f t="shared" si="6"/>
        <v>0</v>
      </c>
      <c r="M33" s="246">
        <f t="shared" si="6"/>
        <v>0</v>
      </c>
      <c r="N33" s="246">
        <f t="shared" si="6"/>
        <v>0</v>
      </c>
      <c r="O33" s="246">
        <f t="shared" si="6"/>
        <v>0</v>
      </c>
      <c r="P33" s="246">
        <f t="shared" si="6"/>
        <v>0</v>
      </c>
      <c r="Q33" s="246">
        <f t="shared" si="6"/>
        <v>0</v>
      </c>
      <c r="R33" s="246">
        <f t="shared" si="6"/>
        <v>0</v>
      </c>
      <c r="S33" s="246">
        <f t="shared" si="6"/>
        <v>0</v>
      </c>
      <c r="T33" s="246">
        <f t="shared" si="6"/>
        <v>0</v>
      </c>
      <c r="U33" s="246">
        <f t="shared" si="6"/>
        <v>0</v>
      </c>
      <c r="V33" s="246">
        <f t="shared" si="6"/>
        <v>0</v>
      </c>
      <c r="W33" s="246">
        <f t="shared" si="6"/>
        <v>0</v>
      </c>
      <c r="DA33" s="277"/>
    </row>
    <row r="34" spans="1:105" x14ac:dyDescent="0.25">
      <c r="A34" s="241" t="s">
        <v>123</v>
      </c>
      <c r="B34" s="246">
        <f t="shared" ref="B34:W34" si="7">IF(B$8=0,0,B$8/B$5)</f>
        <v>0</v>
      </c>
      <c r="C34" s="246">
        <f t="shared" si="7"/>
        <v>0</v>
      </c>
      <c r="D34" s="246">
        <f t="shared" si="7"/>
        <v>0</v>
      </c>
      <c r="E34" s="246">
        <f t="shared" si="7"/>
        <v>0</v>
      </c>
      <c r="F34" s="246">
        <f t="shared" si="7"/>
        <v>0</v>
      </c>
      <c r="G34" s="246">
        <f t="shared" si="7"/>
        <v>0</v>
      </c>
      <c r="H34" s="246">
        <f t="shared" si="7"/>
        <v>0</v>
      </c>
      <c r="I34" s="246">
        <f t="shared" si="7"/>
        <v>0</v>
      </c>
      <c r="J34" s="246">
        <f t="shared" si="7"/>
        <v>0</v>
      </c>
      <c r="K34" s="246">
        <f t="shared" si="7"/>
        <v>0</v>
      </c>
      <c r="L34" s="246">
        <f t="shared" si="7"/>
        <v>0</v>
      </c>
      <c r="M34" s="246">
        <f t="shared" si="7"/>
        <v>0</v>
      </c>
      <c r="N34" s="246">
        <f t="shared" si="7"/>
        <v>0</v>
      </c>
      <c r="O34" s="246">
        <f t="shared" si="7"/>
        <v>0</v>
      </c>
      <c r="P34" s="246">
        <f t="shared" si="7"/>
        <v>0</v>
      </c>
      <c r="Q34" s="246">
        <f t="shared" si="7"/>
        <v>0</v>
      </c>
      <c r="R34" s="246">
        <f t="shared" si="7"/>
        <v>0</v>
      </c>
      <c r="S34" s="246">
        <f t="shared" si="7"/>
        <v>0</v>
      </c>
      <c r="T34" s="246">
        <f t="shared" si="7"/>
        <v>0</v>
      </c>
      <c r="U34" s="246">
        <f t="shared" si="7"/>
        <v>0</v>
      </c>
      <c r="V34" s="246">
        <f t="shared" si="7"/>
        <v>0</v>
      </c>
      <c r="W34" s="246">
        <f t="shared" si="7"/>
        <v>0</v>
      </c>
      <c r="DA34" s="277"/>
    </row>
    <row r="35" spans="1:105" x14ac:dyDescent="0.25">
      <c r="A35" s="243" t="s">
        <v>122</v>
      </c>
      <c r="B35" s="247">
        <f t="shared" ref="B35:W35" si="8">IF(B$9=0,0,B$9/B$5)</f>
        <v>0.15746489986477255</v>
      </c>
      <c r="C35" s="247">
        <f t="shared" si="8"/>
        <v>0.15255526038810668</v>
      </c>
      <c r="D35" s="247">
        <f t="shared" si="8"/>
        <v>0.14925319324796574</v>
      </c>
      <c r="E35" s="247">
        <f t="shared" si="8"/>
        <v>0.1504594344666686</v>
      </c>
      <c r="F35" s="247">
        <f t="shared" si="8"/>
        <v>0.15216119003989062</v>
      </c>
      <c r="G35" s="247">
        <f t="shared" si="8"/>
        <v>0.15016473176741607</v>
      </c>
      <c r="H35" s="247">
        <f t="shared" si="8"/>
        <v>0.14565016753453286</v>
      </c>
      <c r="I35" s="247">
        <f t="shared" si="8"/>
        <v>0.13569708679463025</v>
      </c>
      <c r="J35" s="247">
        <f t="shared" si="8"/>
        <v>0.13024894458600961</v>
      </c>
      <c r="K35" s="247">
        <f t="shared" si="8"/>
        <v>0.1693119851454323</v>
      </c>
      <c r="L35" s="247">
        <f t="shared" si="8"/>
        <v>0.18532935928694258</v>
      </c>
      <c r="M35" s="247">
        <f t="shared" si="8"/>
        <v>0.20699881796407896</v>
      </c>
      <c r="N35" s="247">
        <f t="shared" si="8"/>
        <v>0.19142878228648433</v>
      </c>
      <c r="O35" s="247">
        <f t="shared" si="8"/>
        <v>0.21618874463971549</v>
      </c>
      <c r="P35" s="247">
        <f t="shared" si="8"/>
        <v>0.20921240119383408</v>
      </c>
      <c r="Q35" s="247">
        <f t="shared" si="8"/>
        <v>0.21519288301069869</v>
      </c>
      <c r="R35" s="247">
        <f t="shared" si="8"/>
        <v>0.22790940770617113</v>
      </c>
      <c r="S35" s="247">
        <f t="shared" si="8"/>
        <v>0.22466679931241709</v>
      </c>
      <c r="T35" s="247">
        <f t="shared" si="8"/>
        <v>0.17835365135914721</v>
      </c>
      <c r="U35" s="247">
        <f t="shared" si="8"/>
        <v>0.17865716267504947</v>
      </c>
      <c r="V35" s="247">
        <f t="shared" si="8"/>
        <v>0.18175095054353263</v>
      </c>
      <c r="W35" s="247">
        <f t="shared" si="8"/>
        <v>0.17863430031349412</v>
      </c>
      <c r="DA35" s="278"/>
    </row>
    <row r="36" spans="1:105" x14ac:dyDescent="0.25">
      <c r="A36" s="128" t="s">
        <v>175</v>
      </c>
      <c r="B36" s="260">
        <f t="shared" ref="B36:W36" si="9">IF(B$16=0,0,B$16/B$5)</f>
        <v>0.21815761255960059</v>
      </c>
      <c r="C36" s="260">
        <f t="shared" si="9"/>
        <v>0.22277233732198617</v>
      </c>
      <c r="D36" s="260">
        <f t="shared" si="9"/>
        <v>0.24661284219061211</v>
      </c>
      <c r="E36" s="260">
        <f t="shared" si="9"/>
        <v>0.17276046578289142</v>
      </c>
      <c r="F36" s="260">
        <f t="shared" si="9"/>
        <v>0.18172376927242612</v>
      </c>
      <c r="G36" s="260">
        <f t="shared" si="9"/>
        <v>0.19672168537362072</v>
      </c>
      <c r="H36" s="260">
        <f t="shared" si="9"/>
        <v>0.17914618686167219</v>
      </c>
      <c r="I36" s="260">
        <f t="shared" si="9"/>
        <v>0.17181629113455812</v>
      </c>
      <c r="J36" s="260">
        <f t="shared" si="9"/>
        <v>0.1422506072583542</v>
      </c>
      <c r="K36" s="260">
        <f t="shared" si="9"/>
        <v>0.10892760723631034</v>
      </c>
      <c r="L36" s="260">
        <f t="shared" si="9"/>
        <v>0.10017884700764201</v>
      </c>
      <c r="M36" s="260">
        <f t="shared" si="9"/>
        <v>7.6034630392034577E-2</v>
      </c>
      <c r="N36" s="260">
        <f t="shared" si="9"/>
        <v>0.10409653538754474</v>
      </c>
      <c r="O36" s="260">
        <f t="shared" si="9"/>
        <v>9.3539935914701416E-2</v>
      </c>
      <c r="P36" s="260">
        <f t="shared" si="9"/>
        <v>7.5712346395458555E-2</v>
      </c>
      <c r="Q36" s="260">
        <f t="shared" si="9"/>
        <v>8.2368517146607909E-2</v>
      </c>
      <c r="R36" s="260">
        <f t="shared" si="9"/>
        <v>7.3293423182357514E-2</v>
      </c>
      <c r="S36" s="260">
        <f t="shared" si="9"/>
        <v>6.9151411661065226E-2</v>
      </c>
      <c r="T36" s="260">
        <f t="shared" si="9"/>
        <v>0.35381156771975547</v>
      </c>
      <c r="U36" s="260">
        <f t="shared" si="9"/>
        <v>0.35356731724801449</v>
      </c>
      <c r="V36" s="260">
        <f t="shared" si="9"/>
        <v>0.3522104908403707</v>
      </c>
      <c r="W36" s="260">
        <f t="shared" si="9"/>
        <v>0.35483201347432725</v>
      </c>
      <c r="DA36" s="279"/>
    </row>
    <row r="37" spans="1:105" x14ac:dyDescent="0.25">
      <c r="A37" s="128" t="s">
        <v>121</v>
      </c>
      <c r="B37" s="260">
        <f t="shared" ref="B37:W37" si="10">IF(B$17=0,0,B$17/B$5)</f>
        <v>0.58245668425670449</v>
      </c>
      <c r="C37" s="260">
        <f t="shared" si="10"/>
        <v>0.58186484115004422</v>
      </c>
      <c r="D37" s="260">
        <f t="shared" si="10"/>
        <v>0.55674525173083633</v>
      </c>
      <c r="E37" s="260">
        <f t="shared" si="10"/>
        <v>0.6435827365120087</v>
      </c>
      <c r="F37" s="260">
        <f t="shared" si="10"/>
        <v>0.63119530398602963</v>
      </c>
      <c r="G37" s="260">
        <f t="shared" si="10"/>
        <v>0.6153118715899536</v>
      </c>
      <c r="H37" s="260">
        <f t="shared" si="10"/>
        <v>0.64077921284323125</v>
      </c>
      <c r="I37" s="260">
        <f t="shared" si="10"/>
        <v>0.65947068985954971</v>
      </c>
      <c r="J37" s="260">
        <f t="shared" si="10"/>
        <v>0.70016580849347176</v>
      </c>
      <c r="K37" s="260">
        <f t="shared" si="10"/>
        <v>0.70082906011505419</v>
      </c>
      <c r="L37" s="260">
        <f t="shared" si="10"/>
        <v>0.6952415933899142</v>
      </c>
      <c r="M37" s="260">
        <f t="shared" si="10"/>
        <v>0.70235586376234105</v>
      </c>
      <c r="N37" s="260">
        <f t="shared" si="10"/>
        <v>0.68447166553933314</v>
      </c>
      <c r="O37" s="260">
        <f t="shared" si="10"/>
        <v>0.67229684122345135</v>
      </c>
      <c r="P37" s="260">
        <f t="shared" si="10"/>
        <v>0.70052649408493028</v>
      </c>
      <c r="Q37" s="260">
        <f t="shared" si="10"/>
        <v>0.68661080283638509</v>
      </c>
      <c r="R37" s="260">
        <f t="shared" si="10"/>
        <v>0.68471322703973281</v>
      </c>
      <c r="S37" s="260">
        <f t="shared" si="10"/>
        <v>0.69289376898698141</v>
      </c>
      <c r="T37" s="260">
        <f t="shared" si="10"/>
        <v>0.39984693961536538</v>
      </c>
      <c r="U37" s="260">
        <f t="shared" si="10"/>
        <v>0.39983461353486555</v>
      </c>
      <c r="V37" s="260">
        <f t="shared" si="10"/>
        <v>0.39835837757567333</v>
      </c>
      <c r="W37" s="260">
        <f t="shared" si="10"/>
        <v>0.39834975775059134</v>
      </c>
      <c r="DA37" s="279"/>
    </row>
    <row r="38" spans="1:105" x14ac:dyDescent="0.25">
      <c r="A38" s="128" t="s">
        <v>174</v>
      </c>
      <c r="B38" s="260">
        <f t="shared" ref="B38:W38" si="11">IF(B$25=0,0,B$25/B$5)</f>
        <v>4.1920803318922402E-2</v>
      </c>
      <c r="C38" s="260">
        <f t="shared" si="11"/>
        <v>4.2807561139862865E-2</v>
      </c>
      <c r="D38" s="260">
        <f t="shared" si="11"/>
        <v>4.7388712830585752E-2</v>
      </c>
      <c r="E38" s="260">
        <f t="shared" si="11"/>
        <v>3.3197363238431268E-2</v>
      </c>
      <c r="F38" s="260">
        <f t="shared" si="11"/>
        <v>3.4919736701653596E-2</v>
      </c>
      <c r="G38" s="260">
        <f t="shared" si="11"/>
        <v>3.7801711269009629E-2</v>
      </c>
      <c r="H38" s="260">
        <f t="shared" si="11"/>
        <v>3.4424432760563714E-2</v>
      </c>
      <c r="I38" s="260">
        <f t="shared" si="11"/>
        <v>3.3015932211261929E-2</v>
      </c>
      <c r="J38" s="260">
        <f t="shared" si="11"/>
        <v>2.7334639662164349E-2</v>
      </c>
      <c r="K38" s="260">
        <f t="shared" si="11"/>
        <v>2.0931347503203315E-2</v>
      </c>
      <c r="L38" s="260">
        <f t="shared" si="11"/>
        <v>1.9250200315501034E-2</v>
      </c>
      <c r="M38" s="260">
        <f t="shared" si="11"/>
        <v>1.4610687881545445E-2</v>
      </c>
      <c r="N38" s="260">
        <f t="shared" si="11"/>
        <v>2.0003016786637764E-2</v>
      </c>
      <c r="O38" s="260">
        <f t="shared" si="11"/>
        <v>1.7974478222131794E-2</v>
      </c>
      <c r="P38" s="260">
        <f t="shared" si="11"/>
        <v>1.4548758325777083E-2</v>
      </c>
      <c r="Q38" s="260">
        <f t="shared" si="11"/>
        <v>1.5827797006308417E-2</v>
      </c>
      <c r="R38" s="260">
        <f t="shared" si="11"/>
        <v>1.4083942071738364E-2</v>
      </c>
      <c r="S38" s="260">
        <f t="shared" si="11"/>
        <v>1.3288020039536214E-2</v>
      </c>
      <c r="T38" s="260">
        <f t="shared" si="11"/>
        <v>6.7987841305731864E-2</v>
      </c>
      <c r="U38" s="260">
        <f t="shared" si="11"/>
        <v>6.7940906542070509E-2</v>
      </c>
      <c r="V38" s="260">
        <f t="shared" si="11"/>
        <v>6.7680181040423351E-2</v>
      </c>
      <c r="W38" s="260">
        <f t="shared" si="11"/>
        <v>6.8183928461587343E-2</v>
      </c>
      <c r="DA38" s="279"/>
    </row>
    <row r="39" spans="1:105" x14ac:dyDescent="0.25">
      <c r="A39" s="128" t="s">
        <v>177</v>
      </c>
      <c r="B39" s="260">
        <f t="shared" ref="B39:W39" si="12">IF(B$26=0,0,B$26/B$5)</f>
        <v>0</v>
      </c>
      <c r="C39" s="260">
        <f t="shared" si="12"/>
        <v>0</v>
      </c>
      <c r="D39" s="260">
        <f t="shared" si="12"/>
        <v>0</v>
      </c>
      <c r="E39" s="260">
        <f t="shared" si="12"/>
        <v>0</v>
      </c>
      <c r="F39" s="260">
        <f t="shared" si="12"/>
        <v>0</v>
      </c>
      <c r="G39" s="260">
        <f t="shared" si="12"/>
        <v>0</v>
      </c>
      <c r="H39" s="260">
        <f t="shared" si="12"/>
        <v>0</v>
      </c>
      <c r="I39" s="260">
        <f t="shared" si="12"/>
        <v>0</v>
      </c>
      <c r="J39" s="260">
        <f t="shared" si="12"/>
        <v>0</v>
      </c>
      <c r="K39" s="260">
        <f t="shared" si="12"/>
        <v>0</v>
      </c>
      <c r="L39" s="260">
        <f t="shared" si="12"/>
        <v>0</v>
      </c>
      <c r="M39" s="260">
        <f t="shared" si="12"/>
        <v>0</v>
      </c>
      <c r="N39" s="260">
        <f t="shared" si="12"/>
        <v>0</v>
      </c>
      <c r="O39" s="260">
        <f t="shared" si="12"/>
        <v>0</v>
      </c>
      <c r="P39" s="260">
        <f t="shared" si="12"/>
        <v>0</v>
      </c>
      <c r="Q39" s="260">
        <f t="shared" si="12"/>
        <v>0</v>
      </c>
      <c r="R39" s="260">
        <f t="shared" si="12"/>
        <v>0</v>
      </c>
      <c r="S39" s="260">
        <f t="shared" si="12"/>
        <v>0</v>
      </c>
      <c r="T39" s="260">
        <f t="shared" si="12"/>
        <v>0</v>
      </c>
      <c r="U39" s="260">
        <f t="shared" si="12"/>
        <v>0</v>
      </c>
      <c r="V39" s="260">
        <f t="shared" si="12"/>
        <v>0</v>
      </c>
      <c r="W39" s="260">
        <f t="shared" si="12"/>
        <v>0</v>
      </c>
      <c r="DA39" s="279"/>
    </row>
    <row r="40" spans="1:105" x14ac:dyDescent="0.25">
      <c r="A40" s="261" t="s">
        <v>33</v>
      </c>
      <c r="B40" s="262">
        <f t="shared" ref="B40:W40" si="13">IF(B$27=0,0,B$27/B$5)</f>
        <v>0</v>
      </c>
      <c r="C40" s="262">
        <f t="shared" si="13"/>
        <v>0</v>
      </c>
      <c r="D40" s="262">
        <f t="shared" si="13"/>
        <v>0</v>
      </c>
      <c r="E40" s="262">
        <f t="shared" si="13"/>
        <v>0</v>
      </c>
      <c r="F40" s="262">
        <f t="shared" si="13"/>
        <v>0</v>
      </c>
      <c r="G40" s="262">
        <f t="shared" si="13"/>
        <v>0</v>
      </c>
      <c r="H40" s="262">
        <f t="shared" si="13"/>
        <v>0</v>
      </c>
      <c r="I40" s="262">
        <f t="shared" si="13"/>
        <v>0</v>
      </c>
      <c r="J40" s="262">
        <f t="shared" si="13"/>
        <v>0</v>
      </c>
      <c r="K40" s="262">
        <f t="shared" si="13"/>
        <v>0</v>
      </c>
      <c r="L40" s="262">
        <f t="shared" si="13"/>
        <v>0</v>
      </c>
      <c r="M40" s="262">
        <f t="shared" si="13"/>
        <v>0</v>
      </c>
      <c r="N40" s="262">
        <f t="shared" si="13"/>
        <v>0</v>
      </c>
      <c r="O40" s="262">
        <f t="shared" si="13"/>
        <v>0</v>
      </c>
      <c r="P40" s="262">
        <f t="shared" si="13"/>
        <v>0</v>
      </c>
      <c r="Q40" s="262">
        <f t="shared" si="13"/>
        <v>0</v>
      </c>
      <c r="R40" s="262">
        <f t="shared" si="13"/>
        <v>0</v>
      </c>
      <c r="S40" s="262">
        <f t="shared" si="13"/>
        <v>0</v>
      </c>
      <c r="T40" s="262">
        <f t="shared" si="13"/>
        <v>0</v>
      </c>
      <c r="U40" s="262">
        <f t="shared" si="13"/>
        <v>0</v>
      </c>
      <c r="V40" s="262">
        <f t="shared" si="13"/>
        <v>0</v>
      </c>
      <c r="W40" s="262">
        <f t="shared" si="13"/>
        <v>0</v>
      </c>
      <c r="DA40" s="280"/>
    </row>
    <row r="42" spans="1:105" ht="12.75" x14ac:dyDescent="0.25">
      <c r="A42" s="233" t="s">
        <v>134</v>
      </c>
      <c r="B42" s="232"/>
      <c r="C42" s="232"/>
      <c r="D42" s="232"/>
      <c r="E42" s="232"/>
      <c r="F42" s="232"/>
      <c r="G42" s="232"/>
      <c r="H42" s="232"/>
      <c r="I42" s="232"/>
      <c r="J42" s="232"/>
      <c r="K42" s="232"/>
      <c r="L42" s="232"/>
      <c r="M42" s="232"/>
      <c r="N42" s="232"/>
      <c r="O42" s="232"/>
      <c r="P42" s="232"/>
      <c r="Q42" s="232"/>
      <c r="R42" s="232"/>
      <c r="S42" s="232"/>
      <c r="T42" s="232"/>
      <c r="U42" s="232"/>
      <c r="V42" s="232"/>
      <c r="W42" s="232"/>
      <c r="DA42" s="267"/>
    </row>
    <row r="44" spans="1:105" x14ac:dyDescent="0.25">
      <c r="A44" s="235" t="s">
        <v>126</v>
      </c>
      <c r="B44" s="238">
        <f>IF(B$5=0,0,B$5/AGR_fec!B$5)</f>
        <v>1.7728626215165884</v>
      </c>
      <c r="C44" s="238">
        <f>IF(C$5=0,0,C$5/AGR_fec!C$5)</f>
        <v>1.7922979514349282</v>
      </c>
      <c r="D44" s="238">
        <f>IF(D$5=0,0,D$5/AGR_fec!D$5)</f>
        <v>1.7929119534085733</v>
      </c>
      <c r="E44" s="238">
        <f>IF(E$5=0,0,E$5/AGR_fec!E$5)</f>
        <v>1.4419047752949898</v>
      </c>
      <c r="F44" s="238">
        <f>IF(F$5=0,0,F$5/AGR_fec!F$5)</f>
        <v>1.4020492400472617</v>
      </c>
      <c r="G44" s="238">
        <f>IF(G$5=0,0,G$5/AGR_fec!G$5)</f>
        <v>1.3959524996879817</v>
      </c>
      <c r="H44" s="238">
        <f>IF(H$5=0,0,H$5/AGR_fec!H$5)</f>
        <v>1.2295468524138622</v>
      </c>
      <c r="I44" s="238">
        <f>IF(I$5=0,0,I$5/AGR_fec!I$5)</f>
        <v>0.87926180881590776</v>
      </c>
      <c r="J44" s="238">
        <f>IF(J$5=0,0,J$5/AGR_fec!J$5)</f>
        <v>0.83531521865547853</v>
      </c>
      <c r="K44" s="238">
        <f>IF(K$5=0,0,K$5/AGR_fec!K$5)</f>
        <v>0.87341108438799897</v>
      </c>
      <c r="L44" s="238">
        <f>IF(L$5=0,0,L$5/AGR_fec!L$5)</f>
        <v>0.88935191309256212</v>
      </c>
      <c r="M44" s="238">
        <f>IF(M$5=0,0,M$5/AGR_fec!M$5)</f>
        <v>0.93590877470419975</v>
      </c>
      <c r="N44" s="238">
        <f>IF(N$5=0,0,N$5/AGR_fec!N$5)</f>
        <v>0.82679206008123973</v>
      </c>
      <c r="O44" s="238">
        <f>IF(O$5=0,0,O$5/AGR_fec!O$5)</f>
        <v>0.82781113482128021</v>
      </c>
      <c r="P44" s="238">
        <f>IF(P$5=0,0,P$5/AGR_fec!P$5)</f>
        <v>0.75743414189031755</v>
      </c>
      <c r="Q44" s="238">
        <f>IF(Q$5=0,0,Q$5/AGR_fec!Q$5)</f>
        <v>0.69743581935966026</v>
      </c>
      <c r="R44" s="238">
        <f>IF(R$5=0,0,R$5/AGR_fec!R$5)</f>
        <v>0.68258274221661486</v>
      </c>
      <c r="S44" s="238">
        <f>IF(S$5=0,0,S$5/AGR_fec!S$5)</f>
        <v>0.56374063644048211</v>
      </c>
      <c r="T44" s="238">
        <f>IF(T$5=0,0,T$5/AGR_fec!T$5)</f>
        <v>1.9900155064478986</v>
      </c>
      <c r="U44" s="238">
        <f>IF(U$5=0,0,U$5/AGR_fec!U$5)</f>
        <v>1.9900500409994546</v>
      </c>
      <c r="V44" s="238">
        <f>IF(V$5=0,0,V$5/AGR_fec!V$5)</f>
        <v>1.9802416486627354</v>
      </c>
      <c r="W44" s="238">
        <f>IF(W$5=0,0,W$5/AGR_fec!W$5)</f>
        <v>1.9642545046943525</v>
      </c>
      <c r="DA44" s="287"/>
    </row>
    <row r="45" spans="1:105" x14ac:dyDescent="0.25">
      <c r="A45" s="239" t="s">
        <v>125</v>
      </c>
      <c r="B45" s="251">
        <f>IF(B$6=0,0,B$6/AGR_fec!B$6)</f>
        <v>0</v>
      </c>
      <c r="C45" s="251">
        <f>IF(C$6=0,0,C$6/AGR_fec!C$6)</f>
        <v>0</v>
      </c>
      <c r="D45" s="251">
        <f>IF(D$6=0,0,D$6/AGR_fec!D$6)</f>
        <v>0</v>
      </c>
      <c r="E45" s="251">
        <f>IF(E$6=0,0,E$6/AGR_fec!E$6)</f>
        <v>0</v>
      </c>
      <c r="F45" s="251">
        <f>IF(F$6=0,0,F$6/AGR_fec!F$6)</f>
        <v>0</v>
      </c>
      <c r="G45" s="251">
        <f>IF(G$6=0,0,G$6/AGR_fec!G$6)</f>
        <v>0</v>
      </c>
      <c r="H45" s="251">
        <f>IF(H$6=0,0,H$6/AGR_fec!H$6)</f>
        <v>0</v>
      </c>
      <c r="I45" s="251">
        <f>IF(I$6=0,0,I$6/AGR_fec!I$6)</f>
        <v>0</v>
      </c>
      <c r="J45" s="251">
        <f>IF(J$6=0,0,J$6/AGR_fec!J$6)</f>
        <v>0</v>
      </c>
      <c r="K45" s="251">
        <f>IF(K$6=0,0,K$6/AGR_fec!K$6)</f>
        <v>0</v>
      </c>
      <c r="L45" s="251">
        <f>IF(L$6=0,0,L$6/AGR_fec!L$6)</f>
        <v>0</v>
      </c>
      <c r="M45" s="251">
        <f>IF(M$6=0,0,M$6/AGR_fec!M$6)</f>
        <v>0</v>
      </c>
      <c r="N45" s="251">
        <f>IF(N$6=0,0,N$6/AGR_fec!N$6)</f>
        <v>0</v>
      </c>
      <c r="O45" s="251">
        <f>IF(O$6=0,0,O$6/AGR_fec!O$6)</f>
        <v>0</v>
      </c>
      <c r="P45" s="251">
        <f>IF(P$6=0,0,P$6/AGR_fec!P$6)</f>
        <v>0</v>
      </c>
      <c r="Q45" s="251">
        <f>IF(Q$6=0,0,Q$6/AGR_fec!Q$6)</f>
        <v>0</v>
      </c>
      <c r="R45" s="251">
        <f>IF(R$6=0,0,R$6/AGR_fec!R$6)</f>
        <v>0</v>
      </c>
      <c r="S45" s="251">
        <f>IF(S$6=0,0,S$6/AGR_fec!S$6)</f>
        <v>0</v>
      </c>
      <c r="T45" s="251">
        <f>IF(T$6=0,0,T$6/AGR_fec!T$6)</f>
        <v>0</v>
      </c>
      <c r="U45" s="251">
        <f>IF(U$6=0,0,U$6/AGR_fec!U$6)</f>
        <v>0</v>
      </c>
      <c r="V45" s="251">
        <f>IF(V$6=0,0,V$6/AGR_fec!V$6)</f>
        <v>0</v>
      </c>
      <c r="W45" s="251">
        <f>IF(W$6=0,0,W$6/AGR_fec!W$6)</f>
        <v>0</v>
      </c>
      <c r="DA45" s="288"/>
    </row>
    <row r="46" spans="1:105" x14ac:dyDescent="0.25">
      <c r="A46" s="241" t="s">
        <v>124</v>
      </c>
      <c r="B46" s="252">
        <f>IF(B$7=0,0,B$7/AGR_fec!B$7)</f>
        <v>0</v>
      </c>
      <c r="C46" s="252">
        <f>IF(C$7=0,0,C$7/AGR_fec!C$7)</f>
        <v>0</v>
      </c>
      <c r="D46" s="252">
        <f>IF(D$7=0,0,D$7/AGR_fec!D$7)</f>
        <v>0</v>
      </c>
      <c r="E46" s="252">
        <f>IF(E$7=0,0,E$7/AGR_fec!E$7)</f>
        <v>0</v>
      </c>
      <c r="F46" s="252">
        <f>IF(F$7=0,0,F$7/AGR_fec!F$7)</f>
        <v>0</v>
      </c>
      <c r="G46" s="252">
        <f>IF(G$7=0,0,G$7/AGR_fec!G$7)</f>
        <v>0</v>
      </c>
      <c r="H46" s="252">
        <f>IF(H$7=0,0,H$7/AGR_fec!H$7)</f>
        <v>0</v>
      </c>
      <c r="I46" s="252">
        <f>IF(I$7=0,0,I$7/AGR_fec!I$7)</f>
        <v>0</v>
      </c>
      <c r="J46" s="252">
        <f>IF(J$7=0,0,J$7/AGR_fec!J$7)</f>
        <v>0</v>
      </c>
      <c r="K46" s="252">
        <f>IF(K$7=0,0,K$7/AGR_fec!K$7)</f>
        <v>0</v>
      </c>
      <c r="L46" s="252">
        <f>IF(L$7=0,0,L$7/AGR_fec!L$7)</f>
        <v>0</v>
      </c>
      <c r="M46" s="252">
        <f>IF(M$7=0,0,M$7/AGR_fec!M$7)</f>
        <v>0</v>
      </c>
      <c r="N46" s="252">
        <f>IF(N$7=0,0,N$7/AGR_fec!N$7)</f>
        <v>0</v>
      </c>
      <c r="O46" s="252">
        <f>IF(O$7=0,0,O$7/AGR_fec!O$7)</f>
        <v>0</v>
      </c>
      <c r="P46" s="252">
        <f>IF(P$7=0,0,P$7/AGR_fec!P$7)</f>
        <v>0</v>
      </c>
      <c r="Q46" s="252">
        <f>IF(Q$7=0,0,Q$7/AGR_fec!Q$7)</f>
        <v>0</v>
      </c>
      <c r="R46" s="252">
        <f>IF(R$7=0,0,R$7/AGR_fec!R$7)</f>
        <v>0</v>
      </c>
      <c r="S46" s="252">
        <f>IF(S$7=0,0,S$7/AGR_fec!S$7)</f>
        <v>0</v>
      </c>
      <c r="T46" s="252">
        <f>IF(T$7=0,0,T$7/AGR_fec!T$7)</f>
        <v>0</v>
      </c>
      <c r="U46" s="252">
        <f>IF(U$7=0,0,U$7/AGR_fec!U$7)</f>
        <v>0</v>
      </c>
      <c r="V46" s="252">
        <f>IF(V$7=0,0,V$7/AGR_fec!V$7)</f>
        <v>0</v>
      </c>
      <c r="W46" s="252">
        <f>IF(W$7=0,0,W$7/AGR_fec!W$7)</f>
        <v>0</v>
      </c>
      <c r="DA46" s="289"/>
    </row>
    <row r="47" spans="1:105" x14ac:dyDescent="0.25">
      <c r="A47" s="241" t="s">
        <v>123</v>
      </c>
      <c r="B47" s="252">
        <f>IF(B$8=0,0,B$8/AGR_fec!B$8)</f>
        <v>0</v>
      </c>
      <c r="C47" s="252">
        <f>IF(C$8=0,0,C$8/AGR_fec!C$8)</f>
        <v>0</v>
      </c>
      <c r="D47" s="252">
        <f>IF(D$8=0,0,D$8/AGR_fec!D$8)</f>
        <v>0</v>
      </c>
      <c r="E47" s="252">
        <f>IF(E$8=0,0,E$8/AGR_fec!E$8)</f>
        <v>0</v>
      </c>
      <c r="F47" s="252">
        <f>IF(F$8=0,0,F$8/AGR_fec!F$8)</f>
        <v>0</v>
      </c>
      <c r="G47" s="252">
        <f>IF(G$8=0,0,G$8/AGR_fec!G$8)</f>
        <v>0</v>
      </c>
      <c r="H47" s="252">
        <f>IF(H$8=0,0,H$8/AGR_fec!H$8)</f>
        <v>0</v>
      </c>
      <c r="I47" s="252">
        <f>IF(I$8=0,0,I$8/AGR_fec!I$8)</f>
        <v>0</v>
      </c>
      <c r="J47" s="252">
        <f>IF(J$8=0,0,J$8/AGR_fec!J$8)</f>
        <v>0</v>
      </c>
      <c r="K47" s="252">
        <f>IF(K$8=0,0,K$8/AGR_fec!K$8)</f>
        <v>0</v>
      </c>
      <c r="L47" s="252">
        <f>IF(L$8=0,0,L$8/AGR_fec!L$8)</f>
        <v>0</v>
      </c>
      <c r="M47" s="252">
        <f>IF(M$8=0,0,M$8/AGR_fec!M$8)</f>
        <v>0</v>
      </c>
      <c r="N47" s="252">
        <f>IF(N$8=0,0,N$8/AGR_fec!N$8)</f>
        <v>0</v>
      </c>
      <c r="O47" s="252">
        <f>IF(O$8=0,0,O$8/AGR_fec!O$8)</f>
        <v>0</v>
      </c>
      <c r="P47" s="252">
        <f>IF(P$8=0,0,P$8/AGR_fec!P$8)</f>
        <v>0</v>
      </c>
      <c r="Q47" s="252">
        <f>IF(Q$8=0,0,Q$8/AGR_fec!Q$8)</f>
        <v>0</v>
      </c>
      <c r="R47" s="252">
        <f>IF(R$8=0,0,R$8/AGR_fec!R$8)</f>
        <v>0</v>
      </c>
      <c r="S47" s="252">
        <f>IF(S$8=0,0,S$8/AGR_fec!S$8)</f>
        <v>0</v>
      </c>
      <c r="T47" s="252">
        <f>IF(T$8=0,0,T$8/AGR_fec!T$8)</f>
        <v>0</v>
      </c>
      <c r="U47" s="252">
        <f>IF(U$8=0,0,U$8/AGR_fec!U$8)</f>
        <v>0</v>
      </c>
      <c r="V47" s="252">
        <f>IF(V$8=0,0,V$8/AGR_fec!V$8)</f>
        <v>0</v>
      </c>
      <c r="W47" s="252">
        <f>IF(W$8=0,0,W$8/AGR_fec!W$8)</f>
        <v>0</v>
      </c>
      <c r="DA47" s="289"/>
    </row>
    <row r="48" spans="1:105" x14ac:dyDescent="0.25">
      <c r="A48" s="243" t="s">
        <v>122</v>
      </c>
      <c r="B48" s="253">
        <f>IF(B$9=0,0,B$9/AGR_fec!B$9)</f>
        <v>1.1434714575339358</v>
      </c>
      <c r="C48" s="253">
        <f>IF(C$9=0,0,C$9/AGR_fec!C$9)</f>
        <v>1.1279290299220694</v>
      </c>
      <c r="D48" s="253">
        <f>IF(D$9=0,0,D$9/AGR_fec!D$9)</f>
        <v>1.1201893071310451</v>
      </c>
      <c r="E48" s="253">
        <f>IF(E$9=0,0,E$9/AGR_fec!E$9)</f>
        <v>0.91400415973199745</v>
      </c>
      <c r="F48" s="253">
        <f>IF(F$9=0,0,F$9/AGR_fec!F$9)</f>
        <v>0.90220188828596393</v>
      </c>
      <c r="G48" s="253">
        <f>IF(G$9=0,0,G$9/AGR_fec!G$9)</f>
        <v>0.88612071803791115</v>
      </c>
      <c r="H48" s="253">
        <f>IF(H$9=0,0,H$9/AGR_fec!H$9)</f>
        <v>0.75582862459701994</v>
      </c>
      <c r="I48" s="253">
        <f>IF(I$9=0,0,I$9/AGR_fec!I$9)</f>
        <v>0.50090544762122469</v>
      </c>
      <c r="J48" s="253">
        <f>IF(J$9=0,0,J$9/AGR_fec!J$9)</f>
        <v>0.45238499387446668</v>
      </c>
      <c r="K48" s="253">
        <f>IF(K$9=0,0,K$9/AGR_fec!K$9)</f>
        <v>0.58029155349183115</v>
      </c>
      <c r="L48" s="253">
        <f>IF(L$9=0,0,L$9/AGR_fec!L$9)</f>
        <v>0.63029659414800154</v>
      </c>
      <c r="M48" s="253">
        <f>IF(M$9=0,0,M$9/AGR_fec!M$9)</f>
        <v>0.72384432922923936</v>
      </c>
      <c r="N48" s="253">
        <f>IF(N$9=0,0,N$9/AGR_fec!N$9)</f>
        <v>0.59167214166247084</v>
      </c>
      <c r="O48" s="253">
        <f>IF(O$9=0,0,O$9/AGR_fec!O$9)</f>
        <v>0.67557560126187854</v>
      </c>
      <c r="P48" s="253">
        <f>IF(P$9=0,0,P$9/AGR_fec!P$9)</f>
        <v>0.58211093400348302</v>
      </c>
      <c r="Q48" s="253">
        <f>IF(Q$9=0,0,Q$9/AGR_fec!Q$9)</f>
        <v>0.55466424799903968</v>
      </c>
      <c r="R48" s="253">
        <f>IF(R$9=0,0,R$9/AGR_fec!R$9)</f>
        <v>0.57283004182942576</v>
      </c>
      <c r="S48" s="253">
        <f>IF(S$9=0,0,S$9/AGR_fec!S$9)</f>
        <v>0.46459970402920769</v>
      </c>
      <c r="T48" s="253">
        <f>IF(T$9=0,0,T$9/AGR_fec!T$9)</f>
        <v>1.7708410014646063</v>
      </c>
      <c r="U48" s="253">
        <f>IF(U$9=0,0,U$9/AGR_fec!U$9)</f>
        <v>1.7725032418687849</v>
      </c>
      <c r="V48" s="253">
        <f>IF(V$9=0,0,V$9/AGR_fec!V$9)</f>
        <v>1.7831590088874636</v>
      </c>
      <c r="W48" s="253">
        <f>IF(W$9=0,0,W$9/AGR_fec!W$9)</f>
        <v>1.7474163174184878</v>
      </c>
      <c r="DA48" s="290"/>
    </row>
    <row r="49" spans="1:105" x14ac:dyDescent="0.25">
      <c r="A49" s="128" t="s">
        <v>175</v>
      </c>
      <c r="B49" s="265">
        <f>IF(B$16=0,0,B$16/AGR_fec!B$16)</f>
        <v>3.1024188000000006</v>
      </c>
      <c r="C49" s="265">
        <f>IF(C$16=0,0,C$16/AGR_fec!C$16)</f>
        <v>3.1024188000000001</v>
      </c>
      <c r="D49" s="265">
        <f>IF(D$16=0,0,D$16/AGR_fec!D$16)</f>
        <v>3.1024188000000001</v>
      </c>
      <c r="E49" s="265">
        <f>IF(E$16=0,0,E$16/AGR_fec!E$16)</f>
        <v>2.4253244731200048</v>
      </c>
      <c r="F49" s="265">
        <f>IF(F$16=0,0,F$16/AGR_fec!F$16)</f>
        <v>2.342403738874983</v>
      </c>
      <c r="G49" s="265">
        <f>IF(G$16=0,0,G$16/AGR_fec!G$16)</f>
        <v>2.432526038413827</v>
      </c>
      <c r="H49" s="265">
        <f>IF(H$16=0,0,H$16/AGR_fec!H$16)</f>
        <v>2.0581573411409355</v>
      </c>
      <c r="I49" s="265">
        <f>IF(I$16=0,0,I$16/AGR_fec!I$16)</f>
        <v>1.3350373750438644</v>
      </c>
      <c r="J49" s="265">
        <f>IF(J$16=0,0,J$16/AGR_fec!J$16)</f>
        <v>1.2053921788314701</v>
      </c>
      <c r="K49" s="265">
        <f>IF(K$16=0,0,K$16/AGR_fec!K$16)</f>
        <v>1.4188844080861638</v>
      </c>
      <c r="L49" s="265">
        <f>IF(L$16=0,0,L$16/AGR_fec!L$16)</f>
        <v>1.7905533452585405</v>
      </c>
      <c r="M49" s="265">
        <f>IF(M$16=0,0,M$16/AGR_fec!M$16)</f>
        <v>2.3782529924004212</v>
      </c>
      <c r="N49" s="265">
        <f>IF(N$16=0,0,N$16/AGR_fec!N$16)</f>
        <v>2.6461808772473154</v>
      </c>
      <c r="O49" s="265">
        <f>IF(O$16=0,0,O$16/AGR_fec!O$16)</f>
        <v>2.5944039411851891</v>
      </c>
      <c r="P49" s="265">
        <f>IF(P$16=0,0,P$16/AGR_fec!P$16)</f>
        <v>2.506992513479732</v>
      </c>
      <c r="Q49" s="265">
        <f>IF(Q$16=0,0,Q$16/AGR_fec!Q$16)</f>
        <v>2.4944333010980095</v>
      </c>
      <c r="R49" s="265">
        <f>IF(R$16=0,0,R$16/AGR_fec!R$16)</f>
        <v>2.4751236319183918</v>
      </c>
      <c r="S49" s="265">
        <f>IF(S$16=0,0,S$16/AGR_fec!S$16)</f>
        <v>2.2472127565297551</v>
      </c>
      <c r="T49" s="265">
        <f>IF(T$16=0,0,T$16/AGR_fec!T$16)</f>
        <v>2.9381289077971182</v>
      </c>
      <c r="U49" s="265">
        <f>IF(U$16=0,0,U$16/AGR_fec!U$16)</f>
        <v>2.9361011120227984</v>
      </c>
      <c r="V49" s="265">
        <f>IF(V$16=0,0,V$16/AGR_fec!V$16)</f>
        <v>2.8678972165552881</v>
      </c>
      <c r="W49" s="265">
        <f>IF(W$16=0,0,W$16/AGR_fec!W$16)</f>
        <v>2.9062904340689526</v>
      </c>
      <c r="DA49" s="291"/>
    </row>
    <row r="50" spans="1:105" x14ac:dyDescent="0.25">
      <c r="A50" s="128" t="s">
        <v>121</v>
      </c>
      <c r="B50" s="265">
        <f>IF(B$17=0,0,B$17/AGR_fec!B$17)</f>
        <v>2.6494074514323867</v>
      </c>
      <c r="C50" s="265">
        <f>IF(C$17=0,0,C$17/AGR_fec!C$17)</f>
        <v>2.6900529138908102</v>
      </c>
      <c r="D50" s="265">
        <f>IF(D$17=0,0,D$17/AGR_fec!D$17)</f>
        <v>2.6638218775933802</v>
      </c>
      <c r="E50" s="265">
        <f>IF(E$17=0,0,E$17/AGR_fec!E$17)</f>
        <v>2.1183114402278607</v>
      </c>
      <c r="F50" s="265">
        <f>IF(F$17=0,0,F$17/AGR_fec!F$17)</f>
        <v>2.0531431457124136</v>
      </c>
      <c r="G50" s="265">
        <f>IF(G$17=0,0,G$17/AGR_fec!G$17)</f>
        <v>2.0222024305146737</v>
      </c>
      <c r="H50" s="265">
        <f>IF(H$17=0,0,H$17/AGR_fec!H$17)</f>
        <v>1.8211629495221731</v>
      </c>
      <c r="I50" s="265">
        <f>IF(I$17=0,0,I$17/AGR_fec!I$17)</f>
        <v>1.3776250926338471</v>
      </c>
      <c r="J50" s="265">
        <f>IF(J$17=0,0,J$17/AGR_fec!J$17)</f>
        <v>1.3364004894733483</v>
      </c>
      <c r="K50" s="265">
        <f>IF(K$17=0,0,K$17/AGR_fec!K$17)</f>
        <v>1.3485569389485579</v>
      </c>
      <c r="L50" s="265">
        <f>IF(L$17=0,0,L$17/AGR_fec!L$17)</f>
        <v>1.3287178316634609</v>
      </c>
      <c r="M50" s="265">
        <f>IF(M$17=0,0,M$17/AGR_fec!M$17)</f>
        <v>1.3533372309836624</v>
      </c>
      <c r="N50" s="265">
        <f>IF(N$17=0,0,N$17/AGR_fec!N$17)</f>
        <v>1.1777624946963929</v>
      </c>
      <c r="O50" s="265">
        <f>IF(O$17=0,0,O$17/AGR_fec!O$17)</f>
        <v>1.0977976976854542</v>
      </c>
      <c r="P50" s="265">
        <f>IF(P$17=0,0,P$17/AGR_fec!P$17)</f>
        <v>1.0926003918353997</v>
      </c>
      <c r="Q50" s="265">
        <f>IF(Q$17=0,0,Q$17/AGR_fec!Q$17)</f>
        <v>0.96621593227384894</v>
      </c>
      <c r="R50" s="265">
        <f>IF(R$17=0,0,R$17/AGR_fec!R$17)</f>
        <v>0.93216324811034701</v>
      </c>
      <c r="S50" s="265">
        <f>IF(S$17=0,0,S$17/AGR_fec!S$17)</f>
        <v>0.77491477290503841</v>
      </c>
      <c r="T50" s="265">
        <f>IF(T$17=0,0,T$17/AGR_fec!T$17)</f>
        <v>1.9618093212198107</v>
      </c>
      <c r="U50" s="265">
        <f>IF(U$17=0,0,U$17/AGR_fec!U$17)</f>
        <v>1.9550804811985736</v>
      </c>
      <c r="V50" s="265">
        <f>IF(V$17=0,0,V$17/AGR_fec!V$17)</f>
        <v>1.9350984075296715</v>
      </c>
      <c r="W50" s="265">
        <f>IF(W$17=0,0,W$17/AGR_fec!W$17)</f>
        <v>1.9185311238078357</v>
      </c>
      <c r="DA50" s="291"/>
    </row>
    <row r="51" spans="1:105" x14ac:dyDescent="0.25">
      <c r="A51" s="128" t="s">
        <v>174</v>
      </c>
      <c r="B51" s="265">
        <f>IF(B$25=0,0,B$25/AGR_fec!B$25)</f>
        <v>3.1024187999999997</v>
      </c>
      <c r="C51" s="265">
        <f>IF(C$25=0,0,C$25/AGR_fec!C$25)</f>
        <v>3.1024188000000006</v>
      </c>
      <c r="D51" s="265">
        <f>IF(D$25=0,0,D$25/AGR_fec!D$25)</f>
        <v>3.1024188000000001</v>
      </c>
      <c r="E51" s="265">
        <f>IF(E$25=0,0,E$25/AGR_fec!E$25)</f>
        <v>2.4253244731200052</v>
      </c>
      <c r="F51" s="265">
        <f>IF(F$25=0,0,F$25/AGR_fec!F$25)</f>
        <v>2.3424037388749834</v>
      </c>
      <c r="G51" s="265">
        <f>IF(G$25=0,0,G$25/AGR_fec!G$25)</f>
        <v>2.4325260384138265</v>
      </c>
      <c r="H51" s="265">
        <f>IF(H$25=0,0,H$25/AGR_fec!H$25)</f>
        <v>2.0581573411409355</v>
      </c>
      <c r="I51" s="265">
        <f>IF(I$25=0,0,I$25/AGR_fec!I$25)</f>
        <v>1.3350373750438653</v>
      </c>
      <c r="J51" s="265">
        <f>IF(J$25=0,0,J$25/AGR_fec!J$25)</f>
        <v>1.2053921788314701</v>
      </c>
      <c r="K51" s="265">
        <f>IF(K$25=0,0,K$25/AGR_fec!K$25)</f>
        <v>1.4188844080861633</v>
      </c>
      <c r="L51" s="265">
        <f>IF(L$25=0,0,L$25/AGR_fec!L$25)</f>
        <v>1.7905533452585407</v>
      </c>
      <c r="M51" s="265">
        <f>IF(M$25=0,0,M$25/AGR_fec!M$25)</f>
        <v>2.3782529924004225</v>
      </c>
      <c r="N51" s="265">
        <f>IF(N$25=0,0,N$25/AGR_fec!N$25)</f>
        <v>2.6461808772473163</v>
      </c>
      <c r="O51" s="265">
        <f>IF(O$25=0,0,O$25/AGR_fec!O$25)</f>
        <v>2.5944039411851896</v>
      </c>
      <c r="P51" s="265">
        <f>IF(P$25=0,0,P$25/AGR_fec!P$25)</f>
        <v>2.5069925134797315</v>
      </c>
      <c r="Q51" s="265">
        <f>IF(Q$25=0,0,Q$25/AGR_fec!Q$25)</f>
        <v>2.4944333010980104</v>
      </c>
      <c r="R51" s="265">
        <f>IF(R$25=0,0,R$25/AGR_fec!R$25)</f>
        <v>2.4751236319183914</v>
      </c>
      <c r="S51" s="265">
        <f>IF(S$25=0,0,S$25/AGR_fec!S$25)</f>
        <v>2.2472127565297537</v>
      </c>
      <c r="T51" s="265">
        <f>IF(T$25=0,0,T$25/AGR_fec!T$25)</f>
        <v>2.9381289077971178</v>
      </c>
      <c r="U51" s="265">
        <f>IF(U$25=0,0,U$25/AGR_fec!U$25)</f>
        <v>2.9361011120227971</v>
      </c>
      <c r="V51" s="265">
        <f>IF(V$25=0,0,V$25/AGR_fec!V$25)</f>
        <v>2.8678972165552885</v>
      </c>
      <c r="W51" s="265">
        <f>IF(W$25=0,0,W$25/AGR_fec!W$25)</f>
        <v>2.9062904340689535</v>
      </c>
      <c r="DA51" s="291"/>
    </row>
    <row r="52" spans="1:105" x14ac:dyDescent="0.25">
      <c r="A52" s="128" t="s">
        <v>177</v>
      </c>
      <c r="B52" s="265">
        <f>IF(B$26=0,0,B$26/AGR_fec!B$26)</f>
        <v>0</v>
      </c>
      <c r="C52" s="265">
        <f>IF(C$26=0,0,C$26/AGR_fec!C$26)</f>
        <v>0</v>
      </c>
      <c r="D52" s="265">
        <f>IF(D$26=0,0,D$26/AGR_fec!D$26)</f>
        <v>0</v>
      </c>
      <c r="E52" s="265">
        <f>IF(E$26=0,0,E$26/AGR_fec!E$26)</f>
        <v>0</v>
      </c>
      <c r="F52" s="265">
        <f>IF(F$26=0,0,F$26/AGR_fec!F$26)</f>
        <v>0</v>
      </c>
      <c r="G52" s="265">
        <f>IF(G$26=0,0,G$26/AGR_fec!G$26)</f>
        <v>0</v>
      </c>
      <c r="H52" s="265">
        <f>IF(H$26=0,0,H$26/AGR_fec!H$26)</f>
        <v>0</v>
      </c>
      <c r="I52" s="265">
        <f>IF(I$26=0,0,I$26/AGR_fec!I$26)</f>
        <v>0</v>
      </c>
      <c r="J52" s="265">
        <f>IF(J$26=0,0,J$26/AGR_fec!J$26)</f>
        <v>0</v>
      </c>
      <c r="K52" s="265">
        <f>IF(K$26=0,0,K$26/AGR_fec!K$26)</f>
        <v>0</v>
      </c>
      <c r="L52" s="265">
        <f>IF(L$26=0,0,L$26/AGR_fec!L$26)</f>
        <v>0</v>
      </c>
      <c r="M52" s="265">
        <f>IF(M$26=0,0,M$26/AGR_fec!M$26)</f>
        <v>0</v>
      </c>
      <c r="N52" s="265">
        <f>IF(N$26=0,0,N$26/AGR_fec!N$26)</f>
        <v>0</v>
      </c>
      <c r="O52" s="265">
        <f>IF(O$26=0,0,O$26/AGR_fec!O$26)</f>
        <v>0</v>
      </c>
      <c r="P52" s="265">
        <f>IF(P$26=0,0,P$26/AGR_fec!P$26)</f>
        <v>0</v>
      </c>
      <c r="Q52" s="265">
        <f>IF(Q$26=0,0,Q$26/AGR_fec!Q$26)</f>
        <v>0</v>
      </c>
      <c r="R52" s="265">
        <f>IF(R$26=0,0,R$26/AGR_fec!R$26)</f>
        <v>0</v>
      </c>
      <c r="S52" s="265">
        <f>IF(S$26=0,0,S$26/AGR_fec!S$26)</f>
        <v>0</v>
      </c>
      <c r="T52" s="265">
        <f>IF(T$26=0,0,T$26/AGR_fec!T$26)</f>
        <v>0</v>
      </c>
      <c r="U52" s="265">
        <f>IF(U$26=0,0,U$26/AGR_fec!U$26)</f>
        <v>0</v>
      </c>
      <c r="V52" s="265">
        <f>IF(V$26=0,0,V$26/AGR_fec!V$26)</f>
        <v>0</v>
      </c>
      <c r="W52" s="265">
        <f>IF(W$26=0,0,W$26/AGR_fec!W$26)</f>
        <v>0</v>
      </c>
      <c r="DA52" s="291"/>
    </row>
    <row r="53" spans="1:105" x14ac:dyDescent="0.25">
      <c r="A53" s="261" t="s">
        <v>33</v>
      </c>
      <c r="B53" s="266">
        <f>IF(B$27=0,0,B$27/AGR_fec!B$27)</f>
        <v>0</v>
      </c>
      <c r="C53" s="266">
        <f>IF(C$27=0,0,C$27/AGR_fec!C$27)</f>
        <v>0</v>
      </c>
      <c r="D53" s="266">
        <f>IF(D$27=0,0,D$27/AGR_fec!D$27)</f>
        <v>0</v>
      </c>
      <c r="E53" s="266">
        <f>IF(E$27=0,0,E$27/AGR_fec!E$27)</f>
        <v>0</v>
      </c>
      <c r="F53" s="266">
        <f>IF(F$27=0,0,F$27/AGR_fec!F$27)</f>
        <v>0</v>
      </c>
      <c r="G53" s="266">
        <f>IF(G$27=0,0,G$27/AGR_fec!G$27)</f>
        <v>0</v>
      </c>
      <c r="H53" s="266">
        <f>IF(H$27=0,0,H$27/AGR_fec!H$27)</f>
        <v>0</v>
      </c>
      <c r="I53" s="266">
        <f>IF(I$27=0,0,I$27/AGR_fec!I$27)</f>
        <v>0</v>
      </c>
      <c r="J53" s="266">
        <f>IF(J$27=0,0,J$27/AGR_fec!J$27)</f>
        <v>0</v>
      </c>
      <c r="K53" s="266">
        <f>IF(K$27=0,0,K$27/AGR_fec!K$27)</f>
        <v>0</v>
      </c>
      <c r="L53" s="266">
        <f>IF(L$27=0,0,L$27/AGR_fec!L$27)</f>
        <v>0</v>
      </c>
      <c r="M53" s="266">
        <f>IF(M$27=0,0,M$27/AGR_fec!M$27)</f>
        <v>0</v>
      </c>
      <c r="N53" s="266">
        <f>IF(N$27=0,0,N$27/AGR_fec!N$27)</f>
        <v>0</v>
      </c>
      <c r="O53" s="266">
        <f>IF(O$27=0,0,O$27/AGR_fec!O$27)</f>
        <v>0</v>
      </c>
      <c r="P53" s="266">
        <f>IF(P$27=0,0,P$27/AGR_fec!P$27)</f>
        <v>0</v>
      </c>
      <c r="Q53" s="266">
        <f>IF(Q$27=0,0,Q$27/AGR_fec!Q$27)</f>
        <v>0</v>
      </c>
      <c r="R53" s="266">
        <f>IF(R$27=0,0,R$27/AGR_fec!R$27)</f>
        <v>0</v>
      </c>
      <c r="S53" s="266">
        <f>IF(S$27=0,0,S$27/AGR_fec!S$27)</f>
        <v>0</v>
      </c>
      <c r="T53" s="266">
        <f>IF(T$27=0,0,T$27/AGR_fec!T$27)</f>
        <v>0</v>
      </c>
      <c r="U53" s="266">
        <f>IF(U$27=0,0,U$27/AGR_fec!U$27)</f>
        <v>0</v>
      </c>
      <c r="V53" s="266">
        <f>IF(V$27=0,0,V$27/AGR_fec!V$27)</f>
        <v>0</v>
      </c>
      <c r="W53" s="266">
        <f>IF(W$27=0,0,W$27/AGR_fec!W$27)</f>
        <v>0</v>
      </c>
      <c r="DA53" s="292"/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  <ignoredErrors>
    <ignoredError sqref="B5:W5 B9:W9 B17:W1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6" tint="0.39997558519241921"/>
    <pageSetUpPr fitToPage="1"/>
  </sheetPr>
  <dimension ref="A1:DA33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2" customHeight="1" x14ac:dyDescent="0.25"/>
  <cols>
    <col min="1" max="1" width="40.7109375" style="1" customWidth="1"/>
    <col min="2" max="23" width="10.7109375" style="1" customWidth="1"/>
    <col min="24" max="103" width="9.140625" style="1" hidden="1" customWidth="1"/>
    <col min="104" max="104" width="2.7109375" style="1" customWidth="1"/>
    <col min="105" max="105" width="10.7109375" style="118" customWidth="1"/>
    <col min="106" max="16384" width="9.140625" style="1"/>
  </cols>
  <sheetData>
    <row r="1" spans="1:105" ht="12.95" customHeight="1" x14ac:dyDescent="0.25">
      <c r="A1" s="28" t="s">
        <v>243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156</v>
      </c>
    </row>
    <row r="2" spans="1:105" s="2" customFormat="1" ht="12" customHeight="1" x14ac:dyDescent="0.25">
      <c r="DA2" s="7"/>
    </row>
    <row r="3" spans="1:105" ht="12.95" customHeight="1" x14ac:dyDescent="0.25">
      <c r="A3" s="124" t="s">
        <v>79</v>
      </c>
      <c r="B3" s="125">
        <f t="shared" ref="B3:W3" si="0">B4</f>
        <v>3266869.5618509422</v>
      </c>
      <c r="C3" s="125">
        <f t="shared" si="0"/>
        <v>3317895.3644663827</v>
      </c>
      <c r="D3" s="125">
        <f t="shared" si="0"/>
        <v>3342490.0545854378</v>
      </c>
      <c r="E3" s="125">
        <f t="shared" si="0"/>
        <v>3356704.1908271783</v>
      </c>
      <c r="F3" s="125">
        <f t="shared" si="0"/>
        <v>3399692.171674917</v>
      </c>
      <c r="G3" s="125">
        <f t="shared" si="0"/>
        <v>3431996.7096609301</v>
      </c>
      <c r="H3" s="125">
        <f t="shared" si="0"/>
        <v>3517709.1503257933</v>
      </c>
      <c r="I3" s="125">
        <f t="shared" si="0"/>
        <v>3600093.879484327</v>
      </c>
      <c r="J3" s="125">
        <f t="shared" si="0"/>
        <v>3642383.6887803329</v>
      </c>
      <c r="K3" s="125">
        <f t="shared" si="0"/>
        <v>3624169.1576501084</v>
      </c>
      <c r="L3" s="125">
        <f t="shared" si="0"/>
        <v>3656607.7435273165</v>
      </c>
      <c r="M3" s="125">
        <f t="shared" si="0"/>
        <v>3651700.4833033653</v>
      </c>
      <c r="N3" s="125">
        <f t="shared" si="0"/>
        <v>3674664.2812388209</v>
      </c>
      <c r="O3" s="125">
        <f t="shared" si="0"/>
        <v>3691490.8280287823</v>
      </c>
      <c r="P3" s="125">
        <f t="shared" si="0"/>
        <v>3716385.6199341952</v>
      </c>
      <c r="Q3" s="125">
        <f t="shared" si="0"/>
        <v>3750616.7853102032</v>
      </c>
      <c r="R3" s="125">
        <f t="shared" si="0"/>
        <v>3798031.904550517</v>
      </c>
      <c r="S3" s="125">
        <f t="shared" si="0"/>
        <v>3831169.5538928281</v>
      </c>
      <c r="T3" s="125">
        <f t="shared" si="0"/>
        <v>3858590.1722437781</v>
      </c>
      <c r="U3" s="125">
        <f t="shared" si="0"/>
        <v>3879879.0814961637</v>
      </c>
      <c r="V3" s="125">
        <f t="shared" si="0"/>
        <v>3896666.6622222215</v>
      </c>
      <c r="W3" s="125">
        <f t="shared" si="0"/>
        <v>3909718.89858831</v>
      </c>
      <c r="DA3" s="169" t="s">
        <v>244</v>
      </c>
    </row>
    <row r="4" spans="1:105" ht="12.95" customHeight="1" x14ac:dyDescent="0.25">
      <c r="A4" s="130" t="s">
        <v>32</v>
      </c>
      <c r="B4" s="140">
        <f t="shared" ref="B4:Q4" si="1">SUM(B5:B14)</f>
        <v>3266869.5618509422</v>
      </c>
      <c r="C4" s="140">
        <f t="shared" si="1"/>
        <v>3317895.3644663827</v>
      </c>
      <c r="D4" s="140">
        <f t="shared" si="1"/>
        <v>3342490.0545854378</v>
      </c>
      <c r="E4" s="140">
        <f t="shared" si="1"/>
        <v>3356704.1908271783</v>
      </c>
      <c r="F4" s="140">
        <f t="shared" si="1"/>
        <v>3399692.171674917</v>
      </c>
      <c r="G4" s="140">
        <f t="shared" si="1"/>
        <v>3431996.7096609301</v>
      </c>
      <c r="H4" s="140">
        <f t="shared" si="1"/>
        <v>3517709.1503257933</v>
      </c>
      <c r="I4" s="140">
        <f t="shared" si="1"/>
        <v>3600093.879484327</v>
      </c>
      <c r="J4" s="140">
        <f t="shared" si="1"/>
        <v>3642383.6887803329</v>
      </c>
      <c r="K4" s="140">
        <f t="shared" si="1"/>
        <v>3624169.1576501084</v>
      </c>
      <c r="L4" s="140">
        <f t="shared" si="1"/>
        <v>3656607.7435273165</v>
      </c>
      <c r="M4" s="140">
        <f t="shared" si="1"/>
        <v>3651700.4833033653</v>
      </c>
      <c r="N4" s="140">
        <f t="shared" si="1"/>
        <v>3674664.2812388209</v>
      </c>
      <c r="O4" s="140">
        <f t="shared" si="1"/>
        <v>3691490.8280287823</v>
      </c>
      <c r="P4" s="140">
        <f t="shared" si="1"/>
        <v>3716385.6199341952</v>
      </c>
      <c r="Q4" s="140">
        <f t="shared" si="1"/>
        <v>3750616.7853102032</v>
      </c>
      <c r="R4" s="140">
        <f t="shared" ref="R4:W4" si="2">SUM(R5:R14)</f>
        <v>3798031.904550517</v>
      </c>
      <c r="S4" s="140">
        <f t="shared" si="2"/>
        <v>3831169.5538928281</v>
      </c>
      <c r="T4" s="140">
        <f t="shared" si="2"/>
        <v>3858590.1722437781</v>
      </c>
      <c r="U4" s="140">
        <f t="shared" si="2"/>
        <v>3879879.0814961637</v>
      </c>
      <c r="V4" s="140">
        <f t="shared" si="2"/>
        <v>3896666.6622222215</v>
      </c>
      <c r="W4" s="140">
        <f t="shared" si="2"/>
        <v>3909718.89858831</v>
      </c>
      <c r="DA4" s="170" t="s">
        <v>245</v>
      </c>
    </row>
    <row r="5" spans="1:105" ht="12" customHeight="1" x14ac:dyDescent="0.25">
      <c r="A5" s="132" t="s">
        <v>29</v>
      </c>
      <c r="B5" s="141">
        <v>70061.689718616632</v>
      </c>
      <c r="C5" s="141">
        <v>66890.1624656692</v>
      </c>
      <c r="D5" s="141">
        <v>51620.716795042019</v>
      </c>
      <c r="E5" s="141">
        <v>41130.258652569995</v>
      </c>
      <c r="F5" s="141">
        <v>30364.658963150403</v>
      </c>
      <c r="G5" s="141">
        <v>23649.05055968243</v>
      </c>
      <c r="H5" s="141">
        <v>20839.073967532804</v>
      </c>
      <c r="I5" s="141">
        <v>31241.5525836591</v>
      </c>
      <c r="J5" s="141">
        <v>28691.413685161104</v>
      </c>
      <c r="K5" s="141">
        <v>25340.487206982209</v>
      </c>
      <c r="L5" s="141">
        <v>21124.468783755481</v>
      </c>
      <c r="M5" s="141">
        <v>20276.062504182828</v>
      </c>
      <c r="N5" s="141">
        <v>18722.214748479804</v>
      </c>
      <c r="O5" s="141">
        <v>18001.853157066438</v>
      </c>
      <c r="P5" s="141">
        <v>14434.997133727355</v>
      </c>
      <c r="Q5" s="141">
        <v>23393.961277921109</v>
      </c>
      <c r="R5" s="141">
        <v>14565.898625980355</v>
      </c>
      <c r="S5" s="141">
        <v>8960.6694664832048</v>
      </c>
      <c r="T5" s="141">
        <v>4272.8364190899447</v>
      </c>
      <c r="U5" s="141">
        <v>2053.817005085185</v>
      </c>
      <c r="V5" s="141">
        <v>395.2753916660551</v>
      </c>
      <c r="W5" s="141">
        <v>262.8283154825121</v>
      </c>
      <c r="DA5" s="171" t="s">
        <v>246</v>
      </c>
    </row>
    <row r="6" spans="1:105" ht="12" customHeight="1" x14ac:dyDescent="0.25">
      <c r="A6" s="132" t="s">
        <v>52</v>
      </c>
      <c r="B6" s="141">
        <v>0</v>
      </c>
      <c r="C6" s="141">
        <v>0</v>
      </c>
      <c r="D6" s="141">
        <v>0</v>
      </c>
      <c r="E6" s="141">
        <v>0</v>
      </c>
      <c r="F6" s="141">
        <v>0</v>
      </c>
      <c r="G6" s="141">
        <v>0</v>
      </c>
      <c r="H6" s="141">
        <v>0</v>
      </c>
      <c r="I6" s="141">
        <v>0</v>
      </c>
      <c r="J6" s="141">
        <v>0</v>
      </c>
      <c r="K6" s="141">
        <v>0</v>
      </c>
      <c r="L6" s="141">
        <v>0</v>
      </c>
      <c r="M6" s="141">
        <v>0</v>
      </c>
      <c r="N6" s="141">
        <v>0</v>
      </c>
      <c r="O6" s="141">
        <v>0</v>
      </c>
      <c r="P6" s="141">
        <v>0</v>
      </c>
      <c r="Q6" s="141">
        <v>0</v>
      </c>
      <c r="R6" s="141">
        <v>0</v>
      </c>
      <c r="S6" s="141">
        <v>0</v>
      </c>
      <c r="T6" s="141">
        <v>0</v>
      </c>
      <c r="U6" s="141">
        <v>0</v>
      </c>
      <c r="V6" s="141">
        <v>0</v>
      </c>
      <c r="W6" s="141">
        <v>0</v>
      </c>
      <c r="DA6" s="171" t="s">
        <v>247</v>
      </c>
    </row>
    <row r="7" spans="1:105" ht="12" customHeight="1" x14ac:dyDescent="0.25">
      <c r="A7" s="132" t="s">
        <v>168</v>
      </c>
      <c r="B7" s="141">
        <v>1440816.0559277406</v>
      </c>
      <c r="C7" s="141">
        <v>1386379.3481808559</v>
      </c>
      <c r="D7" s="141">
        <v>1564776.8950968413</v>
      </c>
      <c r="E7" s="141">
        <v>1231870.7930537837</v>
      </c>
      <c r="F7" s="141">
        <v>1162857.3697293699</v>
      </c>
      <c r="G7" s="141">
        <v>1139862.5793618883</v>
      </c>
      <c r="H7" s="141">
        <v>1124589.9364937518</v>
      </c>
      <c r="I7" s="141">
        <v>1103198.5222147</v>
      </c>
      <c r="J7" s="141">
        <v>1126273.5481833983</v>
      </c>
      <c r="K7" s="141">
        <v>1133842.3372110166</v>
      </c>
      <c r="L7" s="141">
        <v>1139022.4781256404</v>
      </c>
      <c r="M7" s="141">
        <v>1179325.2196760115</v>
      </c>
      <c r="N7" s="141">
        <v>1210688.7329362913</v>
      </c>
      <c r="O7" s="141">
        <v>1239430.5310960491</v>
      </c>
      <c r="P7" s="141">
        <v>1271681.9741466129</v>
      </c>
      <c r="Q7" s="141">
        <v>1256236.0881847681</v>
      </c>
      <c r="R7" s="141">
        <v>1205110.1090437097</v>
      </c>
      <c r="S7" s="141">
        <v>1103017.4675809131</v>
      </c>
      <c r="T7" s="141">
        <v>874943.69247952849</v>
      </c>
      <c r="U7" s="141">
        <v>778803.85970287502</v>
      </c>
      <c r="V7" s="141">
        <v>647761.96347228705</v>
      </c>
      <c r="W7" s="141">
        <v>677701.15763460624</v>
      </c>
      <c r="DA7" s="171" t="s">
        <v>248</v>
      </c>
    </row>
    <row r="8" spans="1:105" ht="12" customHeight="1" x14ac:dyDescent="0.25">
      <c r="A8" s="132" t="s">
        <v>73</v>
      </c>
      <c r="B8" s="141">
        <v>214.76684764716973</v>
      </c>
      <c r="C8" s="141">
        <v>256.61884265807851</v>
      </c>
      <c r="D8" s="141">
        <v>311.77943850610149</v>
      </c>
      <c r="E8" s="141">
        <v>361.60168809067045</v>
      </c>
      <c r="F8" s="141">
        <v>438.57724506369829</v>
      </c>
      <c r="G8" s="141">
        <v>596.2352771526256</v>
      </c>
      <c r="H8" s="141">
        <v>822.49944731097435</v>
      </c>
      <c r="I8" s="141">
        <v>1123.2765554046514</v>
      </c>
      <c r="J8" s="141">
        <v>1217.2478437766913</v>
      </c>
      <c r="K8" s="141">
        <v>1275.2319896522722</v>
      </c>
      <c r="L8" s="141">
        <v>1321.9023042967983</v>
      </c>
      <c r="M8" s="141">
        <v>1606.5619741545754</v>
      </c>
      <c r="N8" s="141">
        <v>1955.2016570988067</v>
      </c>
      <c r="O8" s="141">
        <v>2390.3255563749026</v>
      </c>
      <c r="P8" s="141">
        <v>2920.6759247182904</v>
      </c>
      <c r="Q8" s="141">
        <v>3358.2441806748552</v>
      </c>
      <c r="R8" s="141">
        <v>3879.4216091475223</v>
      </c>
      <c r="S8" s="141">
        <v>4523.6564046161357</v>
      </c>
      <c r="T8" s="141">
        <v>5423.1321315418963</v>
      </c>
      <c r="U8" s="141">
        <v>6155.1588779141257</v>
      </c>
      <c r="V8" s="141">
        <v>7114.8110717181416</v>
      </c>
      <c r="W8" s="141">
        <v>6722.3936773763162</v>
      </c>
      <c r="DA8" s="171" t="s">
        <v>249</v>
      </c>
    </row>
    <row r="9" spans="1:105" ht="12" customHeight="1" x14ac:dyDescent="0.25">
      <c r="A9" s="132" t="s">
        <v>78</v>
      </c>
      <c r="B9" s="141">
        <v>1377729.7353393317</v>
      </c>
      <c r="C9" s="141">
        <v>1549376.550204759</v>
      </c>
      <c r="D9" s="141">
        <v>1361144.4313469329</v>
      </c>
      <c r="E9" s="141">
        <v>1198925.6906658802</v>
      </c>
      <c r="F9" s="141">
        <v>1152047.804497716</v>
      </c>
      <c r="G9" s="141">
        <v>1139897.9319710322</v>
      </c>
      <c r="H9" s="141">
        <v>1305678.7411289308</v>
      </c>
      <c r="I9" s="141">
        <v>1380023.2764319389</v>
      </c>
      <c r="J9" s="141">
        <v>1362135.2699952375</v>
      </c>
      <c r="K9" s="141">
        <v>1321076.0215547909</v>
      </c>
      <c r="L9" s="141">
        <v>1302121.4323425302</v>
      </c>
      <c r="M9" s="141">
        <v>1352630.3585940714</v>
      </c>
      <c r="N9" s="141">
        <v>1419454.0507720164</v>
      </c>
      <c r="O9" s="141">
        <v>1509142.8608709041</v>
      </c>
      <c r="P9" s="141">
        <v>1580769.8361531913</v>
      </c>
      <c r="Q9" s="141">
        <v>1626131.4671258337</v>
      </c>
      <c r="R9" s="141">
        <v>1707593.5811439091</v>
      </c>
      <c r="S9" s="141">
        <v>1775356.5196118641</v>
      </c>
      <c r="T9" s="141">
        <v>1930955.5730644003</v>
      </c>
      <c r="U9" s="141">
        <v>1941148.5914643323</v>
      </c>
      <c r="V9" s="141">
        <v>2058553.2711435331</v>
      </c>
      <c r="W9" s="141">
        <v>2050868.520003347</v>
      </c>
      <c r="DA9" s="171" t="s">
        <v>250</v>
      </c>
    </row>
    <row r="10" spans="1:105" ht="12" customHeight="1" x14ac:dyDescent="0.25">
      <c r="A10" s="132" t="s">
        <v>128</v>
      </c>
      <c r="B10" s="141">
        <v>0</v>
      </c>
      <c r="C10" s="141">
        <v>0</v>
      </c>
      <c r="D10" s="141">
        <v>0</v>
      </c>
      <c r="E10" s="141">
        <v>84203.182290653887</v>
      </c>
      <c r="F10" s="141">
        <v>128408.40349280799</v>
      </c>
      <c r="G10" s="141">
        <v>164011.28799769402</v>
      </c>
      <c r="H10" s="141">
        <v>193656.10356105026</v>
      </c>
      <c r="I10" s="141">
        <v>235044.65125217623</v>
      </c>
      <c r="J10" s="141">
        <v>276432.54879212839</v>
      </c>
      <c r="K10" s="141">
        <v>308052.68259429495</v>
      </c>
      <c r="L10" s="141">
        <v>329857.09025019006</v>
      </c>
      <c r="M10" s="141">
        <v>327429.58972057141</v>
      </c>
      <c r="N10" s="141">
        <v>321965.30899392656</v>
      </c>
      <c r="O10" s="141">
        <v>314457.20992131357</v>
      </c>
      <c r="P10" s="141">
        <v>311899.95119144075</v>
      </c>
      <c r="Q10" s="141">
        <v>318297.77025495877</v>
      </c>
      <c r="R10" s="141">
        <v>339668.74662961456</v>
      </c>
      <c r="S10" s="141">
        <v>385385.15265963884</v>
      </c>
      <c r="T10" s="141">
        <v>457357.82352754677</v>
      </c>
      <c r="U10" s="141">
        <v>499259.85369093507</v>
      </c>
      <c r="V10" s="141">
        <v>543986.65421688941</v>
      </c>
      <c r="W10" s="141">
        <v>523294.8908230667</v>
      </c>
      <c r="DA10" s="171" t="s">
        <v>251</v>
      </c>
    </row>
    <row r="11" spans="1:105" ht="12" customHeight="1" x14ac:dyDescent="0.25">
      <c r="A11" s="132" t="s">
        <v>25</v>
      </c>
      <c r="B11" s="141">
        <v>0</v>
      </c>
      <c r="C11" s="141">
        <v>0</v>
      </c>
      <c r="D11" s="141">
        <v>0</v>
      </c>
      <c r="E11" s="141">
        <v>6231.1565431692643</v>
      </c>
      <c r="F11" s="141">
        <v>8149.0459156775059</v>
      </c>
      <c r="G11" s="141">
        <v>9706.8578069584801</v>
      </c>
      <c r="H11" s="141">
        <v>9852.0798237475301</v>
      </c>
      <c r="I11" s="141">
        <v>10641.546916679099</v>
      </c>
      <c r="J11" s="141">
        <v>10316.246471861316</v>
      </c>
      <c r="K11" s="141">
        <v>10945.087104834516</v>
      </c>
      <c r="L11" s="141">
        <v>11273.918087107182</v>
      </c>
      <c r="M11" s="141">
        <v>12634.138328893063</v>
      </c>
      <c r="N11" s="141">
        <v>13602.508559836482</v>
      </c>
      <c r="O11" s="141">
        <v>13396.453378101434</v>
      </c>
      <c r="P11" s="141">
        <v>16049.375532965225</v>
      </c>
      <c r="Q11" s="141">
        <v>15354.902415007156</v>
      </c>
      <c r="R11" s="141">
        <v>16507.322244956875</v>
      </c>
      <c r="S11" s="141">
        <v>18226.60224643537</v>
      </c>
      <c r="T11" s="141">
        <v>20983.473634387978</v>
      </c>
      <c r="U11" s="141">
        <v>22120.269557223997</v>
      </c>
      <c r="V11" s="141">
        <v>23742.051349751495</v>
      </c>
      <c r="W11" s="141">
        <v>21732.292803114909</v>
      </c>
      <c r="DA11" s="171" t="s">
        <v>252</v>
      </c>
    </row>
    <row r="12" spans="1:105" ht="12" customHeight="1" x14ac:dyDescent="0.25">
      <c r="A12" s="132" t="s">
        <v>169</v>
      </c>
      <c r="B12" s="141">
        <v>0</v>
      </c>
      <c r="C12" s="141">
        <v>0</v>
      </c>
      <c r="D12" s="141">
        <v>0</v>
      </c>
      <c r="E12" s="141">
        <v>402073.37673664244</v>
      </c>
      <c r="F12" s="141">
        <v>498653.34991820762</v>
      </c>
      <c r="G12" s="141">
        <v>590321.13713905378</v>
      </c>
      <c r="H12" s="141">
        <v>541500.47328564199</v>
      </c>
      <c r="I12" s="141">
        <v>557760.23247352231</v>
      </c>
      <c r="J12" s="141">
        <v>571985.03852096898</v>
      </c>
      <c r="K12" s="141">
        <v>575449.58370702597</v>
      </c>
      <c r="L12" s="141">
        <v>624310.28121008549</v>
      </c>
      <c r="M12" s="141">
        <v>563448.27092049434</v>
      </c>
      <c r="N12" s="141">
        <v>508672.3371794484</v>
      </c>
      <c r="O12" s="141">
        <v>400257.03805639088</v>
      </c>
      <c r="P12" s="141">
        <v>356468.8429019975</v>
      </c>
      <c r="Q12" s="141">
        <v>324242.80416521209</v>
      </c>
      <c r="R12" s="141">
        <v>320032.00463370164</v>
      </c>
      <c r="S12" s="141">
        <v>355446.72014773882</v>
      </c>
      <c r="T12" s="141">
        <v>390378.33517542441</v>
      </c>
      <c r="U12" s="141">
        <v>448526.14382867643</v>
      </c>
      <c r="V12" s="141">
        <v>416793.14890324028</v>
      </c>
      <c r="W12" s="141">
        <v>436298.12018146185</v>
      </c>
      <c r="DA12" s="171" t="s">
        <v>253</v>
      </c>
    </row>
    <row r="13" spans="1:105" ht="12" customHeight="1" x14ac:dyDescent="0.25">
      <c r="A13" s="132" t="s">
        <v>77</v>
      </c>
      <c r="B13" s="141">
        <v>774.63933890560293</v>
      </c>
      <c r="C13" s="141">
        <v>1517.6524143861786</v>
      </c>
      <c r="D13" s="141">
        <v>3375.6575832902986</v>
      </c>
      <c r="E13" s="141">
        <v>4920.7763369060995</v>
      </c>
      <c r="F13" s="141">
        <v>5878.4184814136515</v>
      </c>
      <c r="G13" s="141">
        <v>6890.4372511430183</v>
      </c>
      <c r="H13" s="141">
        <v>7931.5191188293475</v>
      </c>
      <c r="I13" s="141">
        <v>9954.7301156412414</v>
      </c>
      <c r="J13" s="141">
        <v>11485.618193100181</v>
      </c>
      <c r="K13" s="141">
        <v>14091.364715635309</v>
      </c>
      <c r="L13" s="141">
        <v>16503.45165448168</v>
      </c>
      <c r="M13" s="141">
        <v>19468.628156899551</v>
      </c>
      <c r="N13" s="141">
        <v>21325.337821787834</v>
      </c>
      <c r="O13" s="141">
        <v>23034.454647260816</v>
      </c>
      <c r="P13" s="141">
        <v>25988.271191139367</v>
      </c>
      <c r="Q13" s="141">
        <v>28375.435974963581</v>
      </c>
      <c r="R13" s="141">
        <v>32740.632129894457</v>
      </c>
      <c r="S13" s="141">
        <v>38792.234701166817</v>
      </c>
      <c r="T13" s="141">
        <v>47564.928814847597</v>
      </c>
      <c r="U13" s="141">
        <v>54818.715409371129</v>
      </c>
      <c r="V13" s="141">
        <v>64209.754437789772</v>
      </c>
      <c r="W13" s="141">
        <v>61999.318449839855</v>
      </c>
      <c r="DA13" s="171" t="s">
        <v>254</v>
      </c>
    </row>
    <row r="14" spans="1:105" ht="12" customHeight="1" x14ac:dyDescent="0.25">
      <c r="A14" s="60" t="s">
        <v>76</v>
      </c>
      <c r="B14" s="142">
        <v>377272.67467870069</v>
      </c>
      <c r="C14" s="142">
        <v>313475.03235805471</v>
      </c>
      <c r="D14" s="142">
        <v>361260.57432482525</v>
      </c>
      <c r="E14" s="142">
        <v>386987.35485948256</v>
      </c>
      <c r="F14" s="142">
        <v>412894.54343151004</v>
      </c>
      <c r="G14" s="142">
        <v>357061.19229632465</v>
      </c>
      <c r="H14" s="142">
        <v>312838.72349899769</v>
      </c>
      <c r="I14" s="142">
        <v>271106.09094060544</v>
      </c>
      <c r="J14" s="142">
        <v>253846.75709470018</v>
      </c>
      <c r="K14" s="142">
        <v>234096.36156587521</v>
      </c>
      <c r="L14" s="142">
        <v>211072.72076922952</v>
      </c>
      <c r="M14" s="142">
        <v>174881.65342808692</v>
      </c>
      <c r="N14" s="142">
        <v>158278.58856993553</v>
      </c>
      <c r="O14" s="142">
        <v>171380.10134532099</v>
      </c>
      <c r="P14" s="142">
        <v>136171.69575840217</v>
      </c>
      <c r="Q14" s="142">
        <v>155226.11173086392</v>
      </c>
      <c r="R14" s="142">
        <v>157934.18848960311</v>
      </c>
      <c r="S14" s="142">
        <v>141460.53107397174</v>
      </c>
      <c r="T14" s="142">
        <v>126710.37699701129</v>
      </c>
      <c r="U14" s="142">
        <v>126992.67195975006</v>
      </c>
      <c r="V14" s="142">
        <v>134109.73223534616</v>
      </c>
      <c r="W14" s="142">
        <v>130839.37670001466</v>
      </c>
      <c r="DA14" s="172" t="s">
        <v>255</v>
      </c>
    </row>
    <row r="15" spans="1:105" ht="12" hidden="1" customHeight="1" x14ac:dyDescent="0.25">
      <c r="A15" s="143" t="s">
        <v>75</v>
      </c>
      <c r="B15" s="144">
        <f t="shared" ref="B15:Q15" si="3">SUM(B5:B12)</f>
        <v>2888822.2478333362</v>
      </c>
      <c r="C15" s="144">
        <f t="shared" si="3"/>
        <v>3002902.679693942</v>
      </c>
      <c r="D15" s="144">
        <f t="shared" si="3"/>
        <v>2977853.8226773222</v>
      </c>
      <c r="E15" s="144">
        <f t="shared" si="3"/>
        <v>2964796.0596307898</v>
      </c>
      <c r="F15" s="144">
        <f t="shared" si="3"/>
        <v>2980919.209761993</v>
      </c>
      <c r="G15" s="144">
        <f t="shared" si="3"/>
        <v>3068045.0801134622</v>
      </c>
      <c r="H15" s="144">
        <f t="shared" si="3"/>
        <v>3196938.9077079664</v>
      </c>
      <c r="I15" s="144">
        <f t="shared" si="3"/>
        <v>3319033.0584280803</v>
      </c>
      <c r="J15" s="144">
        <f t="shared" si="3"/>
        <v>3377051.3134925324</v>
      </c>
      <c r="K15" s="144">
        <f t="shared" si="3"/>
        <v>3375981.4313685978</v>
      </c>
      <c r="L15" s="144">
        <f t="shared" si="3"/>
        <v>3429031.5711036054</v>
      </c>
      <c r="M15" s="144">
        <f t="shared" si="3"/>
        <v>3457350.2017183788</v>
      </c>
      <c r="N15" s="144">
        <f t="shared" si="3"/>
        <v>3495060.3548470978</v>
      </c>
      <c r="O15" s="144">
        <f t="shared" si="3"/>
        <v>3497076.2720362004</v>
      </c>
      <c r="P15" s="144">
        <f t="shared" si="3"/>
        <v>3554225.6529846536</v>
      </c>
      <c r="Q15" s="144">
        <f t="shared" si="3"/>
        <v>3567015.2376043759</v>
      </c>
      <c r="R15" s="144">
        <f t="shared" ref="R15:W15" si="4">SUM(R5:R12)</f>
        <v>3607357.0839310195</v>
      </c>
      <c r="S15" s="144">
        <f t="shared" si="4"/>
        <v>3650916.7881176895</v>
      </c>
      <c r="T15" s="144">
        <f t="shared" si="4"/>
        <v>3684314.8664319194</v>
      </c>
      <c r="U15" s="144">
        <f t="shared" si="4"/>
        <v>3698067.6941270428</v>
      </c>
      <c r="V15" s="144">
        <f t="shared" si="4"/>
        <v>3698347.1755490857</v>
      </c>
      <c r="W15" s="144">
        <f t="shared" si="4"/>
        <v>3716880.2034384552</v>
      </c>
      <c r="DA15" s="173"/>
    </row>
    <row r="16" spans="1:105" ht="12.95" customHeight="1" x14ac:dyDescent="0.25">
      <c r="A16" s="130" t="s">
        <v>74</v>
      </c>
      <c r="B16" s="140">
        <f t="shared" ref="B16:Q16" si="5">SUM(B17:B18)</f>
        <v>323854.61343053571</v>
      </c>
      <c r="C16" s="140">
        <f t="shared" si="5"/>
        <v>342070.2424862943</v>
      </c>
      <c r="D16" s="140">
        <f t="shared" si="5"/>
        <v>364626.59119524178</v>
      </c>
      <c r="E16" s="140">
        <f t="shared" si="5"/>
        <v>381394.63049053052</v>
      </c>
      <c r="F16" s="140">
        <f t="shared" si="5"/>
        <v>406512.28843114042</v>
      </c>
      <c r="G16" s="140">
        <f t="shared" si="5"/>
        <v>434036.82150563865</v>
      </c>
      <c r="H16" s="140">
        <f t="shared" si="5"/>
        <v>471773.02036099398</v>
      </c>
      <c r="I16" s="140">
        <f t="shared" si="5"/>
        <v>522816.97491110815</v>
      </c>
      <c r="J16" s="140">
        <f t="shared" si="5"/>
        <v>557276.32674188458</v>
      </c>
      <c r="K16" s="140">
        <f t="shared" si="5"/>
        <v>598254.83304834273</v>
      </c>
      <c r="L16" s="140">
        <f t="shared" si="5"/>
        <v>636484.89289593091</v>
      </c>
      <c r="M16" s="140">
        <f t="shared" si="5"/>
        <v>662769.13787494984</v>
      </c>
      <c r="N16" s="140">
        <f t="shared" si="5"/>
        <v>693780.76639331889</v>
      </c>
      <c r="O16" s="140">
        <f t="shared" si="5"/>
        <v>718066.86175946495</v>
      </c>
      <c r="P16" s="140">
        <f t="shared" si="5"/>
        <v>732957.45946302311</v>
      </c>
      <c r="Q16" s="140">
        <f t="shared" si="5"/>
        <v>750634.42962562304</v>
      </c>
      <c r="R16" s="140">
        <f t="shared" ref="R16:W16" si="6">SUM(R17:R18)</f>
        <v>773862.04581849789</v>
      </c>
      <c r="S16" s="140">
        <f t="shared" si="6"/>
        <v>780725.50468497374</v>
      </c>
      <c r="T16" s="140">
        <f t="shared" si="6"/>
        <v>792118.28059470106</v>
      </c>
      <c r="U16" s="140">
        <f t="shared" si="6"/>
        <v>808030.91198644286</v>
      </c>
      <c r="V16" s="140">
        <f t="shared" si="6"/>
        <v>784728.72156169009</v>
      </c>
      <c r="W16" s="140">
        <f t="shared" si="6"/>
        <v>800792.44957877474</v>
      </c>
      <c r="DA16" s="170" t="s">
        <v>256</v>
      </c>
    </row>
    <row r="17" spans="1:105" ht="12.95" customHeight="1" x14ac:dyDescent="0.25">
      <c r="A17" s="132" t="s">
        <v>73</v>
      </c>
      <c r="B17" s="141">
        <v>105.6213432403476</v>
      </c>
      <c r="C17" s="141">
        <v>112.2515154321446</v>
      </c>
      <c r="D17" s="141">
        <v>121.93039044512149</v>
      </c>
      <c r="E17" s="141">
        <v>123.01015807025546</v>
      </c>
      <c r="F17" s="141">
        <v>187.5534310693221</v>
      </c>
      <c r="G17" s="141">
        <v>233.01452372153071</v>
      </c>
      <c r="H17" s="141">
        <v>248.79372013822467</v>
      </c>
      <c r="I17" s="141">
        <v>419.90494858868789</v>
      </c>
      <c r="J17" s="141">
        <v>519.01758675727262</v>
      </c>
      <c r="K17" s="141">
        <v>638.56080368507992</v>
      </c>
      <c r="L17" s="141">
        <v>758.76426982671774</v>
      </c>
      <c r="M17" s="141">
        <v>904.31404897815173</v>
      </c>
      <c r="N17" s="141">
        <v>1022.8218387943207</v>
      </c>
      <c r="O17" s="141">
        <v>1202.3835566047767</v>
      </c>
      <c r="P17" s="141">
        <v>1701.5997731410348</v>
      </c>
      <c r="Q17" s="141">
        <v>2095.9532360866779</v>
      </c>
      <c r="R17" s="141">
        <v>3003.4325691868203</v>
      </c>
      <c r="S17" s="141">
        <v>3307.1812325099695</v>
      </c>
      <c r="T17" s="141">
        <v>4566.4809093895474</v>
      </c>
      <c r="U17" s="141">
        <v>5209.6171751377487</v>
      </c>
      <c r="V17" s="141">
        <v>5479.399439107493</v>
      </c>
      <c r="W17" s="141">
        <v>5710.9773942900074</v>
      </c>
      <c r="DA17" s="171" t="s">
        <v>257</v>
      </c>
    </row>
    <row r="18" spans="1:105" ht="12" customHeight="1" x14ac:dyDescent="0.25">
      <c r="A18" s="132" t="s">
        <v>72</v>
      </c>
      <c r="B18" s="141">
        <v>323748.99208729534</v>
      </c>
      <c r="C18" s="141">
        <v>341957.99097086216</v>
      </c>
      <c r="D18" s="141">
        <v>364504.66080479667</v>
      </c>
      <c r="E18" s="141">
        <v>381271.62033246027</v>
      </c>
      <c r="F18" s="141">
        <v>406324.73500007112</v>
      </c>
      <c r="G18" s="141">
        <v>433803.80698191712</v>
      </c>
      <c r="H18" s="141">
        <v>471524.22664085578</v>
      </c>
      <c r="I18" s="141">
        <v>522397.06996251945</v>
      </c>
      <c r="J18" s="141">
        <v>556757.30915512727</v>
      </c>
      <c r="K18" s="141">
        <v>597616.27224465762</v>
      </c>
      <c r="L18" s="141">
        <v>635726.12862610421</v>
      </c>
      <c r="M18" s="141">
        <v>661864.82382597169</v>
      </c>
      <c r="N18" s="141">
        <v>692757.94455452461</v>
      </c>
      <c r="O18" s="141">
        <v>716864.47820286022</v>
      </c>
      <c r="P18" s="141">
        <v>731255.85968988203</v>
      </c>
      <c r="Q18" s="141">
        <v>748538.4763895364</v>
      </c>
      <c r="R18" s="141">
        <v>770858.61324931111</v>
      </c>
      <c r="S18" s="141">
        <v>777418.32345246372</v>
      </c>
      <c r="T18" s="141">
        <v>787551.7996853115</v>
      </c>
      <c r="U18" s="141">
        <v>802821.29481130512</v>
      </c>
      <c r="V18" s="141">
        <v>779249.32212258258</v>
      </c>
      <c r="W18" s="141">
        <v>795081.47218448471</v>
      </c>
      <c r="DA18" s="171" t="s">
        <v>258</v>
      </c>
    </row>
    <row r="19" spans="1:105" ht="12.95" customHeight="1" x14ac:dyDescent="0.25">
      <c r="A19" s="130" t="s">
        <v>35</v>
      </c>
      <c r="B19" s="140">
        <f t="shared" ref="B19:Q19" si="7">SUM(B20:B26)</f>
        <v>3266869.5618509427</v>
      </c>
      <c r="C19" s="140">
        <f t="shared" si="7"/>
        <v>3317895.3644663831</v>
      </c>
      <c r="D19" s="140">
        <f t="shared" si="7"/>
        <v>3342490.0545854378</v>
      </c>
      <c r="E19" s="140">
        <f t="shared" si="7"/>
        <v>3356704.1908271788</v>
      </c>
      <c r="F19" s="140">
        <f t="shared" si="7"/>
        <v>3399692.171674917</v>
      </c>
      <c r="G19" s="140">
        <f t="shared" si="7"/>
        <v>3431996.709660931</v>
      </c>
      <c r="H19" s="140">
        <f t="shared" si="7"/>
        <v>3517709.1503257933</v>
      </c>
      <c r="I19" s="140">
        <f t="shared" si="7"/>
        <v>3600093.8794843261</v>
      </c>
      <c r="J19" s="140">
        <f t="shared" si="7"/>
        <v>3642383.6887803334</v>
      </c>
      <c r="K19" s="140">
        <f t="shared" si="7"/>
        <v>3624169.1576501075</v>
      </c>
      <c r="L19" s="140">
        <f t="shared" si="7"/>
        <v>3656607.7435273146</v>
      </c>
      <c r="M19" s="140">
        <f t="shared" si="7"/>
        <v>3651700.4833033681</v>
      </c>
      <c r="N19" s="140">
        <f t="shared" si="7"/>
        <v>3674664.2812388241</v>
      </c>
      <c r="O19" s="140">
        <f t="shared" si="7"/>
        <v>3691490.8280287813</v>
      </c>
      <c r="P19" s="140">
        <f t="shared" si="7"/>
        <v>3716385.619934197</v>
      </c>
      <c r="Q19" s="140">
        <f t="shared" si="7"/>
        <v>3750616.7853102074</v>
      </c>
      <c r="R19" s="140">
        <f t="shared" ref="R19:W19" si="8">SUM(R20:R26)</f>
        <v>3798031.904550516</v>
      </c>
      <c r="S19" s="140">
        <f t="shared" si="8"/>
        <v>3831169.553892829</v>
      </c>
      <c r="T19" s="140">
        <f t="shared" si="8"/>
        <v>3858590.1722437781</v>
      </c>
      <c r="U19" s="140">
        <f t="shared" si="8"/>
        <v>3879879.0814961637</v>
      </c>
      <c r="V19" s="140">
        <f t="shared" si="8"/>
        <v>3896666.6622222224</v>
      </c>
      <c r="W19" s="140">
        <f t="shared" si="8"/>
        <v>3909718.8985883058</v>
      </c>
      <c r="DA19" s="170" t="s">
        <v>259</v>
      </c>
    </row>
    <row r="20" spans="1:105" ht="12" customHeight="1" x14ac:dyDescent="0.25">
      <c r="A20" s="132" t="s">
        <v>29</v>
      </c>
      <c r="B20" s="141">
        <v>0</v>
      </c>
      <c r="C20" s="141">
        <v>0</v>
      </c>
      <c r="D20" s="141">
        <v>0</v>
      </c>
      <c r="E20" s="141">
        <v>0</v>
      </c>
      <c r="F20" s="141">
        <v>0</v>
      </c>
      <c r="G20" s="141">
        <v>0</v>
      </c>
      <c r="H20" s="141">
        <v>0</v>
      </c>
      <c r="I20" s="141">
        <v>0</v>
      </c>
      <c r="J20" s="141">
        <v>0</v>
      </c>
      <c r="K20" s="141">
        <v>0</v>
      </c>
      <c r="L20" s="141">
        <v>0</v>
      </c>
      <c r="M20" s="141">
        <v>0</v>
      </c>
      <c r="N20" s="141">
        <v>0</v>
      </c>
      <c r="O20" s="141">
        <v>0</v>
      </c>
      <c r="P20" s="141">
        <v>0</v>
      </c>
      <c r="Q20" s="141">
        <v>0</v>
      </c>
      <c r="R20" s="141">
        <v>0</v>
      </c>
      <c r="S20" s="141">
        <v>0</v>
      </c>
      <c r="T20" s="141">
        <v>0</v>
      </c>
      <c r="U20" s="141">
        <v>0</v>
      </c>
      <c r="V20" s="141">
        <v>0</v>
      </c>
      <c r="W20" s="141">
        <v>0</v>
      </c>
      <c r="DA20" s="171" t="s">
        <v>260</v>
      </c>
    </row>
    <row r="21" spans="1:105" s="2" customFormat="1" ht="12" customHeight="1" x14ac:dyDescent="0.25">
      <c r="A21" s="132" t="s">
        <v>52</v>
      </c>
      <c r="B21" s="141">
        <v>47517.812092142383</v>
      </c>
      <c r="C21" s="141">
        <v>58654.125123242622</v>
      </c>
      <c r="D21" s="141">
        <v>77491.721264343912</v>
      </c>
      <c r="E21" s="141">
        <v>94419.042305096984</v>
      </c>
      <c r="F21" s="141">
        <v>113566.58321504836</v>
      </c>
      <c r="G21" s="141">
        <v>127302.44628351201</v>
      </c>
      <c r="H21" s="141">
        <v>134933.39605455723</v>
      </c>
      <c r="I21" s="141">
        <v>137611.89613037361</v>
      </c>
      <c r="J21" s="141">
        <v>135920.15152741547</v>
      </c>
      <c r="K21" s="141">
        <v>132405.2796309673</v>
      </c>
      <c r="L21" s="141">
        <v>127735.15491143175</v>
      </c>
      <c r="M21" s="141">
        <v>123106.7108463371</v>
      </c>
      <c r="N21" s="141">
        <v>116132.44478736732</v>
      </c>
      <c r="O21" s="141">
        <v>108828.31035881258</v>
      </c>
      <c r="P21" s="141">
        <v>104138.98037906869</v>
      </c>
      <c r="Q21" s="141">
        <v>100243.89839672131</v>
      </c>
      <c r="R21" s="141">
        <v>93314.007864767802</v>
      </c>
      <c r="S21" s="141">
        <v>78933.169069340976</v>
      </c>
      <c r="T21" s="141">
        <v>60417.265889859918</v>
      </c>
      <c r="U21" s="141">
        <v>47667.805024288369</v>
      </c>
      <c r="V21" s="141">
        <v>36972.453047882998</v>
      </c>
      <c r="W21" s="141">
        <v>27812.458869440194</v>
      </c>
      <c r="DA21" s="171" t="s">
        <v>261</v>
      </c>
    </row>
    <row r="22" spans="1:105" ht="12" customHeight="1" x14ac:dyDescent="0.25">
      <c r="A22" s="132" t="s">
        <v>168</v>
      </c>
      <c r="B22" s="141">
        <v>1111292.4275464707</v>
      </c>
      <c r="C22" s="141">
        <v>1161420.8625121536</v>
      </c>
      <c r="D22" s="141">
        <v>1208254.1920730118</v>
      </c>
      <c r="E22" s="141">
        <v>1177448.2328645471</v>
      </c>
      <c r="F22" s="141">
        <v>1190690.8460322479</v>
      </c>
      <c r="G22" s="141">
        <v>1181138.1338731216</v>
      </c>
      <c r="H22" s="141">
        <v>1189749.2609641394</v>
      </c>
      <c r="I22" s="141">
        <v>1216044.319779377</v>
      </c>
      <c r="J22" s="141">
        <v>1210822.6624850426</v>
      </c>
      <c r="K22" s="141">
        <v>1166585.645118132</v>
      </c>
      <c r="L22" s="141">
        <v>1178685.4597568125</v>
      </c>
      <c r="M22" s="141">
        <v>1173379.1062346073</v>
      </c>
      <c r="N22" s="141">
        <v>1184746.8244426588</v>
      </c>
      <c r="O22" s="141">
        <v>1192101.1694542842</v>
      </c>
      <c r="P22" s="141">
        <v>1182538.9632121148</v>
      </c>
      <c r="Q22" s="141">
        <v>1172921.7380896574</v>
      </c>
      <c r="R22" s="141">
        <v>1102105.3602504674</v>
      </c>
      <c r="S22" s="141">
        <v>972593.84649764095</v>
      </c>
      <c r="T22" s="141">
        <v>730671.87353772158</v>
      </c>
      <c r="U22" s="141">
        <v>598632.79577004095</v>
      </c>
      <c r="V22" s="141">
        <v>518344.55881303083</v>
      </c>
      <c r="W22" s="141">
        <v>512424.6336255038</v>
      </c>
      <c r="DA22" s="171" t="s">
        <v>262</v>
      </c>
    </row>
    <row r="23" spans="1:105" ht="12" customHeight="1" x14ac:dyDescent="0.25">
      <c r="A23" s="132" t="s">
        <v>153</v>
      </c>
      <c r="B23" s="141">
        <v>1085197.8378801304</v>
      </c>
      <c r="C23" s="141">
        <v>1088949.2783261442</v>
      </c>
      <c r="D23" s="141">
        <v>1074872.5219386292</v>
      </c>
      <c r="E23" s="141">
        <v>1048299.1412729777</v>
      </c>
      <c r="F23" s="141">
        <v>1031662.2132210876</v>
      </c>
      <c r="G23" s="141">
        <v>1039096.7505713854</v>
      </c>
      <c r="H23" s="141">
        <v>1070166.8909515119</v>
      </c>
      <c r="I23" s="141">
        <v>1094357.101038598</v>
      </c>
      <c r="J23" s="141">
        <v>1111513.8307423559</v>
      </c>
      <c r="K23" s="141">
        <v>1119926.8029408869</v>
      </c>
      <c r="L23" s="141">
        <v>1136267.0970074432</v>
      </c>
      <c r="M23" s="141">
        <v>1161187.0366096881</v>
      </c>
      <c r="N23" s="141">
        <v>1206916.199729007</v>
      </c>
      <c r="O23" s="141">
        <v>1283894.0097930075</v>
      </c>
      <c r="P23" s="141">
        <v>1362026.3994860691</v>
      </c>
      <c r="Q23" s="141">
        <v>1428735.9828162775</v>
      </c>
      <c r="R23" s="141">
        <v>1559974.2481996363</v>
      </c>
      <c r="S23" s="141">
        <v>1753283.9515258023</v>
      </c>
      <c r="T23" s="141">
        <v>2078821.6995146954</v>
      </c>
      <c r="U23" s="141">
        <v>2273401.1201661085</v>
      </c>
      <c r="V23" s="141">
        <v>2432462.9237281648</v>
      </c>
      <c r="W23" s="141">
        <v>2445296.3348459844</v>
      </c>
      <c r="DA23" s="171" t="s">
        <v>263</v>
      </c>
    </row>
    <row r="24" spans="1:105" ht="12" customHeight="1" x14ac:dyDescent="0.25">
      <c r="A24" s="132" t="s">
        <v>128</v>
      </c>
      <c r="B24" s="141">
        <v>0</v>
      </c>
      <c r="C24" s="141">
        <v>0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  <c r="I24" s="141">
        <v>0</v>
      </c>
      <c r="J24" s="141">
        <v>0</v>
      </c>
      <c r="K24" s="141">
        <v>0</v>
      </c>
      <c r="L24" s="141">
        <v>0</v>
      </c>
      <c r="M24" s="141">
        <v>0</v>
      </c>
      <c r="N24" s="141">
        <v>0</v>
      </c>
      <c r="O24" s="141">
        <v>0</v>
      </c>
      <c r="P24" s="141">
        <v>0</v>
      </c>
      <c r="Q24" s="141">
        <v>0</v>
      </c>
      <c r="R24" s="141">
        <v>0</v>
      </c>
      <c r="S24" s="141">
        <v>0</v>
      </c>
      <c r="T24" s="141">
        <v>0</v>
      </c>
      <c r="U24" s="141">
        <v>0</v>
      </c>
      <c r="V24" s="141">
        <v>0</v>
      </c>
      <c r="W24" s="141">
        <v>0</v>
      </c>
      <c r="DA24" s="171" t="s">
        <v>264</v>
      </c>
    </row>
    <row r="25" spans="1:105" ht="12" customHeight="1" x14ac:dyDescent="0.25">
      <c r="A25" s="132" t="s">
        <v>169</v>
      </c>
      <c r="B25" s="141">
        <v>0</v>
      </c>
      <c r="C25" s="141">
        <v>0</v>
      </c>
      <c r="D25" s="141">
        <v>0</v>
      </c>
      <c r="E25" s="141">
        <v>332723.01760498603</v>
      </c>
      <c r="F25" s="141">
        <v>435159.64027242572</v>
      </c>
      <c r="G25" s="141">
        <v>489606.34880057088</v>
      </c>
      <c r="H25" s="141">
        <v>491243.57399556943</v>
      </c>
      <c r="I25" s="141">
        <v>488992.68050109589</v>
      </c>
      <c r="J25" s="141">
        <v>485134.98037275247</v>
      </c>
      <c r="K25" s="141">
        <v>483183.15813203488</v>
      </c>
      <c r="L25" s="141">
        <v>484198.49913919502</v>
      </c>
      <c r="M25" s="141">
        <v>469696.51353403414</v>
      </c>
      <c r="N25" s="141">
        <v>434258.22164247913</v>
      </c>
      <c r="O25" s="141">
        <v>365644.91415673302</v>
      </c>
      <c r="P25" s="141">
        <v>320058.51386098203</v>
      </c>
      <c r="Q25" s="141">
        <v>286833.87520770857</v>
      </c>
      <c r="R25" s="141">
        <v>262569.08252211823</v>
      </c>
      <c r="S25" s="141">
        <v>252724.44233839429</v>
      </c>
      <c r="T25" s="141">
        <v>249484.75106492409</v>
      </c>
      <c r="U25" s="141">
        <v>252993.82678504521</v>
      </c>
      <c r="V25" s="141">
        <v>255665.00301546027</v>
      </c>
      <c r="W25" s="141">
        <v>264732.3202010119</v>
      </c>
      <c r="DA25" s="171" t="s">
        <v>265</v>
      </c>
    </row>
    <row r="26" spans="1:105" ht="12" customHeight="1" x14ac:dyDescent="0.25">
      <c r="A26" s="132" t="s">
        <v>24</v>
      </c>
      <c r="B26" s="142">
        <v>1022861.484332199</v>
      </c>
      <c r="C26" s="142">
        <v>1008871.0985048428</v>
      </c>
      <c r="D26" s="142">
        <v>981871.61930945294</v>
      </c>
      <c r="E26" s="142">
        <v>703814.75677957095</v>
      </c>
      <c r="F26" s="142">
        <v>628612.88893410785</v>
      </c>
      <c r="G26" s="142">
        <v>594853.0301323412</v>
      </c>
      <c r="H26" s="142">
        <v>631616.02836001583</v>
      </c>
      <c r="I26" s="142">
        <v>663087.88203488151</v>
      </c>
      <c r="J26" s="142">
        <v>698992.06365276698</v>
      </c>
      <c r="K26" s="142">
        <v>722068.27182808635</v>
      </c>
      <c r="L26" s="142">
        <v>729721.53271243197</v>
      </c>
      <c r="M26" s="142">
        <v>724331.11607870122</v>
      </c>
      <c r="N26" s="142">
        <v>732610.59063731169</v>
      </c>
      <c r="O26" s="142">
        <v>741022.42426594393</v>
      </c>
      <c r="P26" s="142">
        <v>747622.76299596264</v>
      </c>
      <c r="Q26" s="142">
        <v>761881.2907998421</v>
      </c>
      <c r="R26" s="142">
        <v>780069.20571352623</v>
      </c>
      <c r="S26" s="142">
        <v>773634.14446165028</v>
      </c>
      <c r="T26" s="142">
        <v>739194.58223657729</v>
      </c>
      <c r="U26" s="142">
        <v>707183.53375068062</v>
      </c>
      <c r="V26" s="142">
        <v>653221.72361768316</v>
      </c>
      <c r="W26" s="142">
        <v>659453.15104636562</v>
      </c>
      <c r="DA26" s="172" t="s">
        <v>266</v>
      </c>
    </row>
    <row r="27" spans="1:105" ht="12" customHeight="1" x14ac:dyDescent="0.25">
      <c r="A27" s="145" t="s">
        <v>26</v>
      </c>
      <c r="B27" s="151">
        <v>41222.450039214622</v>
      </c>
      <c r="C27" s="151">
        <v>39806.013990448635</v>
      </c>
      <c r="D27" s="151">
        <v>45228.709783009181</v>
      </c>
      <c r="E27" s="151">
        <v>47196.657934458002</v>
      </c>
      <c r="F27" s="151">
        <v>47058.330002176415</v>
      </c>
      <c r="G27" s="151">
        <v>52483.941695322828</v>
      </c>
      <c r="H27" s="151">
        <v>56081.617538975835</v>
      </c>
      <c r="I27" s="151">
        <v>67151.5764663687</v>
      </c>
      <c r="J27" s="151">
        <v>65326.788088942878</v>
      </c>
      <c r="K27" s="151">
        <v>72519.382818609869</v>
      </c>
      <c r="L27" s="151">
        <v>74515.481633455216</v>
      </c>
      <c r="M27" s="151">
        <v>84567.014687655872</v>
      </c>
      <c r="N27" s="151">
        <v>83749.397409084399</v>
      </c>
      <c r="O27" s="151">
        <v>86508.599254482324</v>
      </c>
      <c r="P27" s="151">
        <v>78538.113942305121</v>
      </c>
      <c r="Q27" s="151">
        <v>81844.528344429826</v>
      </c>
      <c r="R27" s="151">
        <v>82357.624698159038</v>
      </c>
      <c r="S27" s="151">
        <v>86742.769848285563</v>
      </c>
      <c r="T27" s="151">
        <v>91680.827134964158</v>
      </c>
      <c r="U27" s="151">
        <v>88883.597669670824</v>
      </c>
      <c r="V27" s="151">
        <v>99799.103790736524</v>
      </c>
      <c r="W27" s="151">
        <v>99791.556083095289</v>
      </c>
      <c r="DA27" s="174" t="s">
        <v>267</v>
      </c>
    </row>
    <row r="28" spans="1:105" ht="12" hidden="1" customHeight="1" x14ac:dyDescent="0.25">
      <c r="A28" s="78" t="s">
        <v>26</v>
      </c>
      <c r="B28" s="153"/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  <c r="W28" s="153"/>
      <c r="DA28" s="176"/>
    </row>
    <row r="29" spans="1:105" ht="12.95" customHeight="1" x14ac:dyDescent="0.25">
      <c r="A29" s="130" t="s">
        <v>34</v>
      </c>
      <c r="B29" s="140">
        <f t="shared" ref="B29:Q29" si="9">SUM(B30:B33)</f>
        <v>3266869.5618509427</v>
      </c>
      <c r="C29" s="140">
        <f t="shared" si="9"/>
        <v>3317895.3644663831</v>
      </c>
      <c r="D29" s="140">
        <f t="shared" si="9"/>
        <v>3342490.0545854378</v>
      </c>
      <c r="E29" s="140">
        <f t="shared" si="9"/>
        <v>3356704.1908271788</v>
      </c>
      <c r="F29" s="140">
        <f t="shared" si="9"/>
        <v>3399692.1716749165</v>
      </c>
      <c r="G29" s="140">
        <f t="shared" si="9"/>
        <v>3431996.7096609306</v>
      </c>
      <c r="H29" s="140">
        <f t="shared" si="9"/>
        <v>3517709.1503257928</v>
      </c>
      <c r="I29" s="140">
        <f t="shared" si="9"/>
        <v>3600093.8794843266</v>
      </c>
      <c r="J29" s="140">
        <f t="shared" si="9"/>
        <v>3642383.6887803334</v>
      </c>
      <c r="K29" s="140">
        <f t="shared" si="9"/>
        <v>3624169.1576501084</v>
      </c>
      <c r="L29" s="140">
        <f t="shared" si="9"/>
        <v>3656607.743527316</v>
      </c>
      <c r="M29" s="140">
        <f t="shared" si="9"/>
        <v>3651700.4833033672</v>
      </c>
      <c r="N29" s="140">
        <f t="shared" si="9"/>
        <v>3674664.2812388209</v>
      </c>
      <c r="O29" s="140">
        <f t="shared" si="9"/>
        <v>3691490.8280287813</v>
      </c>
      <c r="P29" s="140">
        <f t="shared" si="9"/>
        <v>3716385.6199341957</v>
      </c>
      <c r="Q29" s="140">
        <f t="shared" si="9"/>
        <v>3750616.7853102069</v>
      </c>
      <c r="R29" s="140">
        <f t="shared" ref="R29:W29" si="10">SUM(R30:R33)</f>
        <v>3798031.9045505179</v>
      </c>
      <c r="S29" s="140">
        <f t="shared" si="10"/>
        <v>3831169.5538928295</v>
      </c>
      <c r="T29" s="140">
        <f t="shared" si="10"/>
        <v>3858590.1722437781</v>
      </c>
      <c r="U29" s="140">
        <f t="shared" si="10"/>
        <v>3879879.0814961651</v>
      </c>
      <c r="V29" s="140">
        <f t="shared" si="10"/>
        <v>3896666.6622222224</v>
      </c>
      <c r="W29" s="140">
        <f t="shared" si="10"/>
        <v>3909718.8985883109</v>
      </c>
      <c r="DA29" s="170" t="s">
        <v>268</v>
      </c>
    </row>
    <row r="30" spans="1:105" ht="12" customHeight="1" x14ac:dyDescent="0.25">
      <c r="A30" s="132" t="s">
        <v>52</v>
      </c>
      <c r="B30" s="141">
        <v>165441.71207286904</v>
      </c>
      <c r="C30" s="141">
        <v>171608.85821611909</v>
      </c>
      <c r="D30" s="141">
        <v>183339.08990195408</v>
      </c>
      <c r="E30" s="141">
        <v>247130.32521968233</v>
      </c>
      <c r="F30" s="141">
        <v>283139.86143140675</v>
      </c>
      <c r="G30" s="141">
        <v>310776.70210816123</v>
      </c>
      <c r="H30" s="141">
        <v>308651.75769729243</v>
      </c>
      <c r="I30" s="141">
        <v>292709.47091330163</v>
      </c>
      <c r="J30" s="141">
        <v>279300.31072581979</v>
      </c>
      <c r="K30" s="141">
        <v>275290.98492600606</v>
      </c>
      <c r="L30" s="141">
        <v>271571.70001633727</v>
      </c>
      <c r="M30" s="141">
        <v>274894.9072674776</v>
      </c>
      <c r="N30" s="141">
        <v>281357.59418139356</v>
      </c>
      <c r="O30" s="141">
        <v>291139.34501001122</v>
      </c>
      <c r="P30" s="141">
        <v>283253.34039026097</v>
      </c>
      <c r="Q30" s="141">
        <v>262181.40379377897</v>
      </c>
      <c r="R30" s="141">
        <v>247442.61939871107</v>
      </c>
      <c r="S30" s="141">
        <v>198200.72773292055</v>
      </c>
      <c r="T30" s="141">
        <v>160260.47067265806</v>
      </c>
      <c r="U30" s="141">
        <v>138878.72554504944</v>
      </c>
      <c r="V30" s="141">
        <v>134934.50992207031</v>
      </c>
      <c r="W30" s="141">
        <v>124220.18605739033</v>
      </c>
      <c r="DA30" s="171" t="s">
        <v>269</v>
      </c>
    </row>
    <row r="31" spans="1:105" ht="12" customHeight="1" x14ac:dyDescent="0.25">
      <c r="A31" s="132" t="s">
        <v>153</v>
      </c>
      <c r="B31" s="141">
        <v>1933605.0160492996</v>
      </c>
      <c r="C31" s="141">
        <v>1979478.4441390079</v>
      </c>
      <c r="D31" s="141">
        <v>2008916.3137450761</v>
      </c>
      <c r="E31" s="141">
        <v>1983770.8499941996</v>
      </c>
      <c r="F31" s="141">
        <v>1984993.7006110803</v>
      </c>
      <c r="G31" s="141">
        <v>1934653.7230288752</v>
      </c>
      <c r="H31" s="141">
        <v>1965063.1274171886</v>
      </c>
      <c r="I31" s="141">
        <v>1973472.2651691593</v>
      </c>
      <c r="J31" s="141">
        <v>1950040.4948620854</v>
      </c>
      <c r="K31" s="141">
        <v>1851187.8648232534</v>
      </c>
      <c r="L31" s="141">
        <v>1800986.0058730617</v>
      </c>
      <c r="M31" s="141">
        <v>1721297.304492593</v>
      </c>
      <c r="N31" s="141">
        <v>1753874.3545784494</v>
      </c>
      <c r="O31" s="141">
        <v>1840089.6704890893</v>
      </c>
      <c r="P31" s="141">
        <v>2036685.2164825443</v>
      </c>
      <c r="Q31" s="141">
        <v>2110558.0144124981</v>
      </c>
      <c r="R31" s="141">
        <v>2199693.1734869825</v>
      </c>
      <c r="S31" s="141">
        <v>2334994.8735014284</v>
      </c>
      <c r="T31" s="141">
        <v>2524607.2486462248</v>
      </c>
      <c r="U31" s="141">
        <v>2633824.0879699779</v>
      </c>
      <c r="V31" s="141">
        <v>2660336.0460998681</v>
      </c>
      <c r="W31" s="141">
        <v>2666942.7016310534</v>
      </c>
      <c r="DA31" s="171" t="s">
        <v>270</v>
      </c>
    </row>
    <row r="32" spans="1:105" ht="12" customHeight="1" x14ac:dyDescent="0.25">
      <c r="A32" s="132" t="s">
        <v>128</v>
      </c>
      <c r="B32" s="141">
        <v>0</v>
      </c>
      <c r="C32" s="141">
        <v>0</v>
      </c>
      <c r="D32" s="141">
        <v>0</v>
      </c>
      <c r="E32" s="141">
        <v>4045.5705553666776</v>
      </c>
      <c r="F32" s="141">
        <v>5322.8913428578835</v>
      </c>
      <c r="G32" s="141">
        <v>6165.3266116554487</v>
      </c>
      <c r="H32" s="141">
        <v>6322.6440990329766</v>
      </c>
      <c r="I32" s="141">
        <v>6529.0548774252484</v>
      </c>
      <c r="J32" s="141">
        <v>6852.2583682143222</v>
      </c>
      <c r="K32" s="141">
        <v>7507.2261604333553</v>
      </c>
      <c r="L32" s="141">
        <v>8109.2277275243896</v>
      </c>
      <c r="M32" s="141">
        <v>8501.5679757507787</v>
      </c>
      <c r="N32" s="141">
        <v>8828.2044730057023</v>
      </c>
      <c r="O32" s="141">
        <v>8945.1382145465286</v>
      </c>
      <c r="P32" s="141">
        <v>8938.2011401594718</v>
      </c>
      <c r="Q32" s="141">
        <v>8813.8050669961613</v>
      </c>
      <c r="R32" s="141">
        <v>8513.0587851326763</v>
      </c>
      <c r="S32" s="141">
        <v>8272.3036404350787</v>
      </c>
      <c r="T32" s="141">
        <v>7901.9930404980996</v>
      </c>
      <c r="U32" s="141">
        <v>7266.619176073651</v>
      </c>
      <c r="V32" s="141">
        <v>6267.9324151315932</v>
      </c>
      <c r="W32" s="141">
        <v>5760.783787457357</v>
      </c>
      <c r="DA32" s="171" t="s">
        <v>271</v>
      </c>
    </row>
    <row r="33" spans="1:105" ht="12" customHeight="1" x14ac:dyDescent="0.25">
      <c r="A33" s="62" t="s">
        <v>24</v>
      </c>
      <c r="B33" s="153">
        <v>1167822.8337287738</v>
      </c>
      <c r="C33" s="153">
        <v>1166808.0621112562</v>
      </c>
      <c r="D33" s="153">
        <v>1150234.6509384075</v>
      </c>
      <c r="E33" s="153">
        <v>1121757.4450579304</v>
      </c>
      <c r="F33" s="153">
        <v>1126235.7182895718</v>
      </c>
      <c r="G33" s="153">
        <v>1180400.9579122385</v>
      </c>
      <c r="H33" s="153">
        <v>1237671.6211122787</v>
      </c>
      <c r="I33" s="153">
        <v>1327383.088524441</v>
      </c>
      <c r="J33" s="153">
        <v>1406190.6248242138</v>
      </c>
      <c r="K33" s="153">
        <v>1490183.0817404154</v>
      </c>
      <c r="L33" s="153">
        <v>1575940.8099103926</v>
      </c>
      <c r="M33" s="153">
        <v>1647006.7035675459</v>
      </c>
      <c r="N33" s="153">
        <v>1630604.1280059724</v>
      </c>
      <c r="O33" s="153">
        <v>1551316.6743151343</v>
      </c>
      <c r="P33" s="153">
        <v>1387508.861921231</v>
      </c>
      <c r="Q33" s="153">
        <v>1369063.5620369334</v>
      </c>
      <c r="R33" s="153">
        <v>1342383.0528796914</v>
      </c>
      <c r="S33" s="153">
        <v>1289701.6490180457</v>
      </c>
      <c r="T33" s="153">
        <v>1165820.4598843972</v>
      </c>
      <c r="U33" s="153">
        <v>1099909.6488050639</v>
      </c>
      <c r="V33" s="153">
        <v>1095128.1737851521</v>
      </c>
      <c r="W33" s="153">
        <v>1112795.2271124099</v>
      </c>
      <c r="DA33" s="176" t="s">
        <v>272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  <ignoredErrors>
    <ignoredError sqref="B15:W15 B19:W19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6" tint="0.39997558519241921"/>
    <pageSetUpPr fitToPage="1"/>
  </sheetPr>
  <dimension ref="A1:DA33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2" customHeight="1" x14ac:dyDescent="0.25"/>
  <cols>
    <col min="1" max="1" width="40.7109375" style="1" customWidth="1"/>
    <col min="2" max="23" width="10.7109375" style="1" customWidth="1"/>
    <col min="24" max="103" width="9.140625" style="1" hidden="1" customWidth="1"/>
    <col min="104" max="104" width="2.7109375" style="1" customWidth="1"/>
    <col min="105" max="105" width="10.7109375" style="118" customWidth="1"/>
    <col min="106" max="16384" width="9.140625" style="1"/>
  </cols>
  <sheetData>
    <row r="1" spans="1:105" ht="12.95" customHeight="1" x14ac:dyDescent="0.25">
      <c r="A1" s="28" t="s">
        <v>273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156</v>
      </c>
    </row>
    <row r="2" spans="1:105" s="2" customFormat="1" ht="12" customHeight="1" x14ac:dyDescent="0.25">
      <c r="DA2" s="7"/>
    </row>
    <row r="3" spans="1:105" ht="12.95" customHeight="1" x14ac:dyDescent="0.25">
      <c r="A3" s="124" t="s">
        <v>81</v>
      </c>
      <c r="B3" s="126">
        <f t="shared" ref="B3:Q3" si="0">SUM(B4,B16,B19,B29)</f>
        <v>22835.83606845187</v>
      </c>
      <c r="C3" s="126">
        <f t="shared" si="0"/>
        <v>24254.386615173637</v>
      </c>
      <c r="D3" s="126">
        <f t="shared" si="0"/>
        <v>23752.863528072477</v>
      </c>
      <c r="E3" s="126">
        <f t="shared" si="0"/>
        <v>26639.248213477098</v>
      </c>
      <c r="F3" s="126">
        <f t="shared" si="0"/>
        <v>25870.567755426691</v>
      </c>
      <c r="G3" s="126">
        <f t="shared" si="0"/>
        <v>24875.392574165708</v>
      </c>
      <c r="H3" s="126">
        <f t="shared" si="0"/>
        <v>27591.178656732965</v>
      </c>
      <c r="I3" s="126">
        <f t="shared" si="0"/>
        <v>22347.412188026337</v>
      </c>
      <c r="J3" s="126">
        <f t="shared" si="0"/>
        <v>25626.274861786827</v>
      </c>
      <c r="K3" s="126">
        <f t="shared" si="0"/>
        <v>24306.93635145836</v>
      </c>
      <c r="L3" s="126">
        <f t="shared" si="0"/>
        <v>25996.242025702457</v>
      </c>
      <c r="M3" s="126">
        <f t="shared" si="0"/>
        <v>21952.00471327356</v>
      </c>
      <c r="N3" s="126">
        <f t="shared" si="0"/>
        <v>23207.386650062559</v>
      </c>
      <c r="O3" s="126">
        <f t="shared" si="0"/>
        <v>24681.870995247125</v>
      </c>
      <c r="P3" s="126">
        <f t="shared" si="0"/>
        <v>21799.61440559278</v>
      </c>
      <c r="Q3" s="126">
        <f t="shared" si="0"/>
        <v>23155.17404488771</v>
      </c>
      <c r="R3" s="126">
        <f t="shared" ref="R3:W3" si="1">SUM(R4,R16,R19,R29)</f>
        <v>22745.606350927133</v>
      </c>
      <c r="S3" s="126">
        <f t="shared" si="1"/>
        <v>22647.537220985527</v>
      </c>
      <c r="T3" s="126">
        <f t="shared" si="1"/>
        <v>19514.289521476618</v>
      </c>
      <c r="U3" s="126">
        <f t="shared" si="1"/>
        <v>18538.72732691023</v>
      </c>
      <c r="V3" s="126">
        <f t="shared" si="1"/>
        <v>18073.247346035612</v>
      </c>
      <c r="W3" s="126">
        <f t="shared" si="1"/>
        <v>21138.472101416392</v>
      </c>
      <c r="DA3" s="155" t="s">
        <v>212</v>
      </c>
    </row>
    <row r="4" spans="1:105" ht="12.95" customHeight="1" x14ac:dyDescent="0.25">
      <c r="A4" s="130" t="s">
        <v>32</v>
      </c>
      <c r="B4" s="131">
        <f t="shared" ref="B4:Q4" si="2">SUM(B5:B15)</f>
        <v>16276.3568638171</v>
      </c>
      <c r="C4" s="131">
        <f t="shared" si="2"/>
        <v>17658.02058622277</v>
      </c>
      <c r="D4" s="131">
        <f t="shared" si="2"/>
        <v>17098.189330572317</v>
      </c>
      <c r="E4" s="131">
        <f t="shared" si="2"/>
        <v>19852.354830295928</v>
      </c>
      <c r="F4" s="131">
        <f t="shared" si="2"/>
        <v>19150.05941668275</v>
      </c>
      <c r="G4" s="131">
        <f t="shared" si="2"/>
        <v>18072.023730152941</v>
      </c>
      <c r="H4" s="131">
        <f t="shared" si="2"/>
        <v>20604.516794238443</v>
      </c>
      <c r="I4" s="131">
        <f t="shared" si="2"/>
        <v>15332.308438986765</v>
      </c>
      <c r="J4" s="131">
        <f t="shared" si="2"/>
        <v>18498.128730656801</v>
      </c>
      <c r="K4" s="131">
        <f t="shared" si="2"/>
        <v>17167.034729276926</v>
      </c>
      <c r="L4" s="131">
        <f t="shared" si="2"/>
        <v>18846.888171651732</v>
      </c>
      <c r="M4" s="131">
        <f t="shared" si="2"/>
        <v>14899.505568450651</v>
      </c>
      <c r="N4" s="131">
        <f t="shared" si="2"/>
        <v>16109.757430101088</v>
      </c>
      <c r="O4" s="131">
        <f t="shared" si="2"/>
        <v>17507.013876862886</v>
      </c>
      <c r="P4" s="131">
        <f t="shared" si="2"/>
        <v>14402.159315943696</v>
      </c>
      <c r="Q4" s="131">
        <f t="shared" si="2"/>
        <v>15787.212625643124</v>
      </c>
      <c r="R4" s="131">
        <f t="shared" ref="R4:W4" si="3">SUM(R5:R15)</f>
        <v>15425.677323085207</v>
      </c>
      <c r="S4" s="131">
        <f t="shared" si="3"/>
        <v>15263.783951513751</v>
      </c>
      <c r="T4" s="131">
        <f t="shared" si="3"/>
        <v>12182.06637726089</v>
      </c>
      <c r="U4" s="131">
        <f t="shared" si="3"/>
        <v>11229.865143077033</v>
      </c>
      <c r="V4" s="131">
        <f t="shared" si="3"/>
        <v>11538.597227702212</v>
      </c>
      <c r="W4" s="131">
        <f t="shared" si="3"/>
        <v>14515.381323796724</v>
      </c>
      <c r="DA4" s="156" t="s">
        <v>213</v>
      </c>
    </row>
    <row r="5" spans="1:105" ht="12" customHeight="1" x14ac:dyDescent="0.25">
      <c r="A5" s="132" t="s">
        <v>29</v>
      </c>
      <c r="B5" s="133">
        <v>328.50610490111785</v>
      </c>
      <c r="C5" s="133">
        <v>348.67179707652622</v>
      </c>
      <c r="D5" s="133">
        <v>285.01160791057606</v>
      </c>
      <c r="E5" s="133">
        <v>124.96259673258814</v>
      </c>
      <c r="F5" s="133">
        <v>89.736113499570095</v>
      </c>
      <c r="G5" s="133">
        <v>79.928460877042156</v>
      </c>
      <c r="H5" s="133">
        <v>94.616337059329297</v>
      </c>
      <c r="I5" s="133">
        <v>200.72115219260533</v>
      </c>
      <c r="J5" s="133">
        <v>148.57179707652625</v>
      </c>
      <c r="K5" s="133">
        <v>114.54376612209802</v>
      </c>
      <c r="L5" s="133">
        <v>94.700343938091123</v>
      </c>
      <c r="M5" s="133">
        <v>96.638693035253652</v>
      </c>
      <c r="N5" s="133">
        <v>103.06913155631987</v>
      </c>
      <c r="O5" s="133">
        <v>45.677558039552864</v>
      </c>
      <c r="P5" s="133">
        <v>53.350730868443648</v>
      </c>
      <c r="Q5" s="133">
        <v>183.95477214101464</v>
      </c>
      <c r="R5" s="133">
        <v>27.411779879621669</v>
      </c>
      <c r="S5" s="133">
        <v>18.276784178847809</v>
      </c>
      <c r="T5" s="133">
        <v>20.91169389509885</v>
      </c>
      <c r="U5" s="133">
        <v>1.8388650042992243</v>
      </c>
      <c r="V5" s="133">
        <v>1.2568357695614782</v>
      </c>
      <c r="W5" s="133">
        <v>0.79509888220120306</v>
      </c>
      <c r="DA5" s="157" t="s">
        <v>274</v>
      </c>
    </row>
    <row r="6" spans="1:105" ht="12" customHeight="1" x14ac:dyDescent="0.25">
      <c r="A6" s="132" t="s">
        <v>52</v>
      </c>
      <c r="B6" s="133">
        <v>0</v>
      </c>
      <c r="C6" s="133">
        <v>0</v>
      </c>
      <c r="D6" s="133">
        <v>0</v>
      </c>
      <c r="E6" s="133">
        <v>0</v>
      </c>
      <c r="F6" s="133">
        <v>0</v>
      </c>
      <c r="G6" s="133">
        <v>0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  <c r="P6" s="133">
        <v>0</v>
      </c>
      <c r="Q6" s="133">
        <v>0</v>
      </c>
      <c r="R6" s="133">
        <v>0</v>
      </c>
      <c r="S6" s="133">
        <v>0</v>
      </c>
      <c r="T6" s="133">
        <v>0</v>
      </c>
      <c r="U6" s="133">
        <v>0</v>
      </c>
      <c r="V6" s="133">
        <v>0</v>
      </c>
      <c r="W6" s="133">
        <v>0</v>
      </c>
      <c r="DA6" s="157" t="s">
        <v>275</v>
      </c>
    </row>
    <row r="7" spans="1:105" ht="12" customHeight="1" x14ac:dyDescent="0.25">
      <c r="A7" s="132" t="s">
        <v>168</v>
      </c>
      <c r="B7" s="133">
        <v>7534.3730772805329</v>
      </c>
      <c r="C7" s="133">
        <v>8813.8868700417534</v>
      </c>
      <c r="D7" s="133">
        <v>7782.6667824240876</v>
      </c>
      <c r="E7" s="133">
        <v>8113.6469700868765</v>
      </c>
      <c r="F7" s="133">
        <v>7386.7645477392452</v>
      </c>
      <c r="G7" s="133">
        <v>7218.1488296680745</v>
      </c>
      <c r="H7" s="133">
        <v>7723.9114936993419</v>
      </c>
      <c r="I7" s="133">
        <v>5054.0174195116542</v>
      </c>
      <c r="J7" s="133">
        <v>6919.2115543999835</v>
      </c>
      <c r="K7" s="133">
        <v>6301.3789245240878</v>
      </c>
      <c r="L7" s="133">
        <v>6374.3338937013841</v>
      </c>
      <c r="M7" s="133">
        <v>5647.5501320418907</v>
      </c>
      <c r="N7" s="133">
        <v>5981.5683226485335</v>
      </c>
      <c r="O7" s="133">
        <v>6390.6746078103124</v>
      </c>
      <c r="P7" s="133">
        <v>5807.5309212744751</v>
      </c>
      <c r="Q7" s="133">
        <v>5713.6615436510792</v>
      </c>
      <c r="R7" s="133">
        <v>5701.7143803233084</v>
      </c>
      <c r="S7" s="133">
        <v>5815.0278243076855</v>
      </c>
      <c r="T7" s="133">
        <v>2572.6177868643445</v>
      </c>
      <c r="U7" s="133">
        <v>2694.4091399060171</v>
      </c>
      <c r="V7" s="133">
        <v>2208.0455583009989</v>
      </c>
      <c r="W7" s="133">
        <v>3482.4040797661628</v>
      </c>
      <c r="DA7" s="157" t="s">
        <v>276</v>
      </c>
    </row>
    <row r="8" spans="1:105" ht="12" customHeight="1" x14ac:dyDescent="0.25">
      <c r="A8" s="132" t="s">
        <v>73</v>
      </c>
      <c r="B8" s="133">
        <v>0.51987966096973026</v>
      </c>
      <c r="C8" s="133">
        <v>0.65244364721618808</v>
      </c>
      <c r="D8" s="133">
        <v>0.8075906918540896</v>
      </c>
      <c r="E8" s="133">
        <v>0.97755225629582687</v>
      </c>
      <c r="F8" s="133">
        <v>1.0885175966558522</v>
      </c>
      <c r="G8" s="133">
        <v>1.1598787584735704</v>
      </c>
      <c r="H8" s="133">
        <v>1.6387368849551565</v>
      </c>
      <c r="I8" s="133">
        <v>2.3464155419220845</v>
      </c>
      <c r="J8" s="133">
        <v>2.5980305180757792</v>
      </c>
      <c r="K8" s="133">
        <v>2.3643970480451935</v>
      </c>
      <c r="L8" s="133">
        <v>2.1511745108445739</v>
      </c>
      <c r="M8" s="133">
        <v>2.6310566825869381</v>
      </c>
      <c r="N8" s="133">
        <v>3.1908287185616588</v>
      </c>
      <c r="O8" s="133">
        <v>3.9129216587104665</v>
      </c>
      <c r="P8" s="133">
        <v>4.3046069037425525</v>
      </c>
      <c r="Q8" s="133">
        <v>5.016564465223011</v>
      </c>
      <c r="R8" s="133">
        <v>5.3904291194505731</v>
      </c>
      <c r="S8" s="133">
        <v>5.7272444185872571</v>
      </c>
      <c r="T8" s="133">
        <v>6.0490422050955495</v>
      </c>
      <c r="U8" s="133">
        <v>6.7662779252657721</v>
      </c>
      <c r="V8" s="133">
        <v>7.167556549617875</v>
      </c>
      <c r="W8" s="133">
        <v>7.5117856878374409</v>
      </c>
      <c r="DA8" s="157" t="s">
        <v>277</v>
      </c>
    </row>
    <row r="9" spans="1:105" ht="12" customHeight="1" x14ac:dyDescent="0.25">
      <c r="A9" s="132" t="s">
        <v>78</v>
      </c>
      <c r="B9" s="133">
        <v>6930.0072069425278</v>
      </c>
      <c r="C9" s="133">
        <v>7261.10842612337</v>
      </c>
      <c r="D9" s="133">
        <v>7141.8531049734229</v>
      </c>
      <c r="E9" s="133">
        <v>6380.6908955395274</v>
      </c>
      <c r="F9" s="133">
        <v>6360.8601355813817</v>
      </c>
      <c r="G9" s="133">
        <v>6131.6321788983823</v>
      </c>
      <c r="H9" s="133">
        <v>8219.8867332417394</v>
      </c>
      <c r="I9" s="133">
        <v>6245.8977967226028</v>
      </c>
      <c r="J9" s="133">
        <v>6810.1952206434125</v>
      </c>
      <c r="K9" s="133">
        <v>6198.2987852632141</v>
      </c>
      <c r="L9" s="133">
        <v>6460.9861027155912</v>
      </c>
      <c r="M9" s="133">
        <v>5558.988351212397</v>
      </c>
      <c r="N9" s="133">
        <v>5818.8539141977672</v>
      </c>
      <c r="O9" s="133">
        <v>7368.9395892136363</v>
      </c>
      <c r="P9" s="133">
        <v>5821.3491692187963</v>
      </c>
      <c r="Q9" s="133">
        <v>6526.5581895417572</v>
      </c>
      <c r="R9" s="133">
        <v>6545.4092695133922</v>
      </c>
      <c r="S9" s="133">
        <v>6328.8564383685307</v>
      </c>
      <c r="T9" s="133">
        <v>6415.3593295234732</v>
      </c>
      <c r="U9" s="133">
        <v>5204.4430677956561</v>
      </c>
      <c r="V9" s="133">
        <v>6268.1447554046972</v>
      </c>
      <c r="W9" s="133">
        <v>7015.5933141876085</v>
      </c>
      <c r="DA9" s="157" t="s">
        <v>278</v>
      </c>
    </row>
    <row r="10" spans="1:105" ht="12" customHeight="1" x14ac:dyDescent="0.25">
      <c r="A10" s="132" t="s">
        <v>128</v>
      </c>
      <c r="B10" s="133">
        <v>0</v>
      </c>
      <c r="C10" s="133">
        <v>0</v>
      </c>
      <c r="D10" s="133">
        <v>0</v>
      </c>
      <c r="E10" s="133">
        <v>503.03344797936393</v>
      </c>
      <c r="F10" s="133">
        <v>739.10859845227833</v>
      </c>
      <c r="G10" s="133">
        <v>773.71745485812551</v>
      </c>
      <c r="H10" s="133">
        <v>897.41573516766948</v>
      </c>
      <c r="I10" s="133">
        <v>925.83843508168513</v>
      </c>
      <c r="J10" s="133">
        <v>1302.4745485812552</v>
      </c>
      <c r="K10" s="133">
        <v>1335.6739466895965</v>
      </c>
      <c r="L10" s="133">
        <v>1728.2650042992238</v>
      </c>
      <c r="M10" s="133">
        <v>1238.7024935511611</v>
      </c>
      <c r="N10" s="133">
        <v>1356.9552020636283</v>
      </c>
      <c r="O10" s="133">
        <v>1449.1879019776436</v>
      </c>
      <c r="P10" s="133">
        <v>1141.1244453998274</v>
      </c>
      <c r="Q10" s="133">
        <v>1310.967781599312</v>
      </c>
      <c r="R10" s="133">
        <v>1264.9708684436805</v>
      </c>
      <c r="S10" s="133">
        <v>1317.4691487532234</v>
      </c>
      <c r="T10" s="133">
        <v>1472.6282889079966</v>
      </c>
      <c r="U10" s="133">
        <v>1528.2077386070516</v>
      </c>
      <c r="V10" s="133">
        <v>1536.495614789339</v>
      </c>
      <c r="W10" s="133">
        <v>1755.9472914875325</v>
      </c>
      <c r="DA10" s="157" t="s">
        <v>279</v>
      </c>
    </row>
    <row r="11" spans="1:105" ht="12" customHeight="1" x14ac:dyDescent="0.25">
      <c r="A11" s="132" t="s">
        <v>25</v>
      </c>
      <c r="B11" s="133">
        <v>0</v>
      </c>
      <c r="C11" s="133">
        <v>0</v>
      </c>
      <c r="D11" s="133">
        <v>0</v>
      </c>
      <c r="E11" s="133">
        <v>36.495614789337921</v>
      </c>
      <c r="F11" s="133">
        <v>34.91926053310403</v>
      </c>
      <c r="G11" s="133">
        <v>38.73138435081686</v>
      </c>
      <c r="H11" s="133">
        <v>37.474892519346533</v>
      </c>
      <c r="I11" s="133">
        <v>37.833190025795354</v>
      </c>
      <c r="J11" s="133">
        <v>35.970163370593284</v>
      </c>
      <c r="K11" s="133">
        <v>39.911177987962169</v>
      </c>
      <c r="L11" s="133">
        <v>39.720034393809108</v>
      </c>
      <c r="M11" s="133">
        <v>44.974720550300901</v>
      </c>
      <c r="N11" s="133">
        <v>46.097248495270833</v>
      </c>
      <c r="O11" s="133">
        <v>47.625881341358543</v>
      </c>
      <c r="P11" s="133">
        <v>62.888134135855537</v>
      </c>
      <c r="Q11" s="133">
        <v>45.40464316423045</v>
      </c>
      <c r="R11" s="133">
        <v>49.751590713671533</v>
      </c>
      <c r="S11" s="133">
        <v>57.299140154772111</v>
      </c>
      <c r="T11" s="133">
        <v>62.004385210662171</v>
      </c>
      <c r="U11" s="133">
        <v>55.651074806534808</v>
      </c>
      <c r="V11" s="133">
        <v>57.275236457437707</v>
      </c>
      <c r="W11" s="133">
        <v>56.630352536543377</v>
      </c>
      <c r="DA11" s="157" t="s">
        <v>280</v>
      </c>
    </row>
    <row r="12" spans="1:105" ht="12" customHeight="1" x14ac:dyDescent="0.25">
      <c r="A12" s="132" t="s">
        <v>169</v>
      </c>
      <c r="B12" s="133">
        <v>0</v>
      </c>
      <c r="C12" s="133">
        <v>0</v>
      </c>
      <c r="D12" s="133">
        <v>0</v>
      </c>
      <c r="E12" s="133">
        <v>2313.7649555863932</v>
      </c>
      <c r="F12" s="133">
        <v>2408.5056929634125</v>
      </c>
      <c r="G12" s="133">
        <v>2266.7513612622652</v>
      </c>
      <c r="H12" s="133">
        <v>1952.1091401113483</v>
      </c>
      <c r="I12" s="133">
        <v>1855.8323067141807</v>
      </c>
      <c r="J12" s="133">
        <v>2078.2415640309032</v>
      </c>
      <c r="K12" s="133">
        <v>2029.8981543904699</v>
      </c>
      <c r="L12" s="133">
        <v>2926.7749801324603</v>
      </c>
      <c r="M12" s="133">
        <v>1705.6423396768944</v>
      </c>
      <c r="N12" s="133">
        <v>2020.798181544799</v>
      </c>
      <c r="O12" s="133">
        <v>1235.5654729878333</v>
      </c>
      <c r="P12" s="133">
        <v>1112.4019472994182</v>
      </c>
      <c r="Q12" s="133">
        <v>1175.9341881124465</v>
      </c>
      <c r="R12" s="133">
        <v>922.63924132410523</v>
      </c>
      <c r="S12" s="133">
        <v>1098.2171227328176</v>
      </c>
      <c r="T12" s="133">
        <v>1173.5625520586884</v>
      </c>
      <c r="U12" s="133">
        <v>1228.8528643264149</v>
      </c>
      <c r="V12" s="133">
        <v>925.04232099640478</v>
      </c>
      <c r="W12" s="133">
        <v>1568.3155848079864</v>
      </c>
      <c r="DA12" s="157" t="s">
        <v>281</v>
      </c>
    </row>
    <row r="13" spans="1:105" ht="12" customHeight="1" x14ac:dyDescent="0.25">
      <c r="A13" s="132" t="s">
        <v>77</v>
      </c>
      <c r="B13" s="133">
        <v>1.2408354379690487</v>
      </c>
      <c r="C13" s="133">
        <v>1.6544851584104843</v>
      </c>
      <c r="D13" s="133">
        <v>5.2229437234627438</v>
      </c>
      <c r="E13" s="133">
        <v>10.343143947594196</v>
      </c>
      <c r="F13" s="133">
        <v>10.117736469527788</v>
      </c>
      <c r="G13" s="133">
        <v>10.347970793171731</v>
      </c>
      <c r="H13" s="133">
        <v>11.731787560368389</v>
      </c>
      <c r="I13" s="133">
        <v>13.551438908299957</v>
      </c>
      <c r="J13" s="133">
        <v>15.380715493498201</v>
      </c>
      <c r="K13" s="133">
        <v>18.705266781210547</v>
      </c>
      <c r="L13" s="133">
        <v>22.518274742494182</v>
      </c>
      <c r="M13" s="133">
        <v>24.06949427324302</v>
      </c>
      <c r="N13" s="133">
        <v>25.724845635145478</v>
      </c>
      <c r="O13" s="133">
        <v>27.083366579275168</v>
      </c>
      <c r="P13" s="133">
        <v>28.610772481699144</v>
      </c>
      <c r="Q13" s="133">
        <v>30.041709639295185</v>
      </c>
      <c r="R13" s="133">
        <v>32.52436838896724</v>
      </c>
      <c r="S13" s="133">
        <v>35.421475002538472</v>
      </c>
      <c r="T13" s="133">
        <v>38.013710832630217</v>
      </c>
      <c r="U13" s="133">
        <v>41.872951846648697</v>
      </c>
      <c r="V13" s="133">
        <v>46.369722996337671</v>
      </c>
      <c r="W13" s="133">
        <v>50.295146267756216</v>
      </c>
      <c r="DA13" s="157" t="s">
        <v>282</v>
      </c>
    </row>
    <row r="14" spans="1:105" ht="12" customHeight="1" x14ac:dyDescent="0.25">
      <c r="A14" s="60" t="s">
        <v>76</v>
      </c>
      <c r="B14" s="65">
        <v>1324.7222063341674</v>
      </c>
      <c r="C14" s="65">
        <v>1059.3743773408924</v>
      </c>
      <c r="D14" s="65">
        <v>1723.0477316063439</v>
      </c>
      <c r="E14" s="65">
        <v>2204.6255246744195</v>
      </c>
      <c r="F14" s="65">
        <v>1963.2297071797655</v>
      </c>
      <c r="G14" s="65">
        <v>1401.8403072639805</v>
      </c>
      <c r="H14" s="65">
        <v>1487.8352760835903</v>
      </c>
      <c r="I14" s="65">
        <v>864.62564480609115</v>
      </c>
      <c r="J14" s="65">
        <v>1025.953752916741</v>
      </c>
      <c r="K14" s="65">
        <v>978.77813113457501</v>
      </c>
      <c r="L14" s="65">
        <v>1039.275636703295</v>
      </c>
      <c r="M14" s="65">
        <v>444.92532161687114</v>
      </c>
      <c r="N14" s="65">
        <v>606.94131979887766</v>
      </c>
      <c r="O14" s="65">
        <v>768.39228941898284</v>
      </c>
      <c r="P14" s="65">
        <v>227.65179032761736</v>
      </c>
      <c r="Q14" s="65">
        <v>642.79144032950603</v>
      </c>
      <c r="R14" s="65">
        <v>724.18396388638178</v>
      </c>
      <c r="S14" s="65">
        <v>435.17436308503369</v>
      </c>
      <c r="T14" s="65">
        <v>298.73062788098628</v>
      </c>
      <c r="U14" s="65">
        <v>358.75265684800854</v>
      </c>
      <c r="V14" s="65">
        <v>371.48620064806732</v>
      </c>
      <c r="W14" s="65">
        <v>432.40718010284309</v>
      </c>
      <c r="DA14" s="109" t="s">
        <v>283</v>
      </c>
    </row>
    <row r="15" spans="1:105" ht="12" customHeight="1" x14ac:dyDescent="0.25">
      <c r="A15" s="134" t="s">
        <v>80</v>
      </c>
      <c r="B15" s="135">
        <v>156.98755325981699</v>
      </c>
      <c r="C15" s="135">
        <v>172.67218683460379</v>
      </c>
      <c r="D15" s="135">
        <v>159.57956924257235</v>
      </c>
      <c r="E15" s="135">
        <v>163.81412870353716</v>
      </c>
      <c r="F15" s="135">
        <v>155.72910666780814</v>
      </c>
      <c r="G15" s="135">
        <v>149.7659034226042</v>
      </c>
      <c r="H15" s="135">
        <v>177.89666191075167</v>
      </c>
      <c r="I15" s="135">
        <v>131.64463948192795</v>
      </c>
      <c r="J15" s="135">
        <v>159.53138362581109</v>
      </c>
      <c r="K15" s="135">
        <v>147.48217933566852</v>
      </c>
      <c r="L15" s="135">
        <v>158.16272651453738</v>
      </c>
      <c r="M15" s="135">
        <v>135.38296581005196</v>
      </c>
      <c r="N15" s="135">
        <v>146.55843544218334</v>
      </c>
      <c r="O15" s="135">
        <v>169.95428783558398</v>
      </c>
      <c r="P15" s="135">
        <v>142.94679803381769</v>
      </c>
      <c r="Q15" s="135">
        <v>152.88179299925881</v>
      </c>
      <c r="R15" s="135">
        <v>151.68143149262681</v>
      </c>
      <c r="S15" s="135">
        <v>152.31441051171336</v>
      </c>
      <c r="T15" s="135">
        <v>122.18895988191215</v>
      </c>
      <c r="U15" s="135">
        <v>109.07050601113548</v>
      </c>
      <c r="V15" s="135">
        <v>117.31342578975082</v>
      </c>
      <c r="W15" s="135">
        <v>145.48149007025398</v>
      </c>
      <c r="DA15" s="158" t="s">
        <v>284</v>
      </c>
    </row>
    <row r="16" spans="1:105" ht="12.95" customHeight="1" x14ac:dyDescent="0.25">
      <c r="A16" s="130" t="s">
        <v>74</v>
      </c>
      <c r="B16" s="131">
        <f t="shared" ref="B16:Q16" si="4">SUM(B17:B18)</f>
        <v>364.38908029287927</v>
      </c>
      <c r="C16" s="131">
        <f t="shared" si="4"/>
        <v>374.67237556867929</v>
      </c>
      <c r="D16" s="131">
        <f t="shared" si="4"/>
        <v>385.37542763481457</v>
      </c>
      <c r="E16" s="131">
        <f t="shared" si="4"/>
        <v>469.96866932208917</v>
      </c>
      <c r="F16" s="131">
        <f t="shared" si="4"/>
        <v>391.19879751217047</v>
      </c>
      <c r="G16" s="131">
        <f t="shared" si="4"/>
        <v>402.25056313044666</v>
      </c>
      <c r="H16" s="131">
        <f t="shared" si="4"/>
        <v>458.87016813556733</v>
      </c>
      <c r="I16" s="131">
        <f t="shared" si="4"/>
        <v>437.44606719572602</v>
      </c>
      <c r="J16" s="131">
        <f t="shared" si="4"/>
        <v>443.07981883345201</v>
      </c>
      <c r="K16" s="131">
        <f t="shared" si="4"/>
        <v>465.33240224807656</v>
      </c>
      <c r="L16" s="131">
        <f t="shared" si="4"/>
        <v>526.95077893896587</v>
      </c>
      <c r="M16" s="131">
        <f t="shared" si="4"/>
        <v>493.4351556857273</v>
      </c>
      <c r="N16" s="131">
        <f t="shared" si="4"/>
        <v>509.49860696365101</v>
      </c>
      <c r="O16" s="131">
        <f t="shared" si="4"/>
        <v>535.58221810147552</v>
      </c>
      <c r="P16" s="131">
        <f t="shared" si="4"/>
        <v>501.72457034166223</v>
      </c>
      <c r="Q16" s="131">
        <f t="shared" si="4"/>
        <v>560.91109513384515</v>
      </c>
      <c r="R16" s="131">
        <f t="shared" ref="R16:W16" si="5">SUM(R17:R18)</f>
        <v>505.09327846227308</v>
      </c>
      <c r="S16" s="131">
        <f t="shared" si="5"/>
        <v>487.08542847119475</v>
      </c>
      <c r="T16" s="131">
        <f t="shared" si="5"/>
        <v>588.15216383879988</v>
      </c>
      <c r="U16" s="131">
        <f t="shared" si="5"/>
        <v>560.8435693513203</v>
      </c>
      <c r="V16" s="131">
        <f t="shared" si="5"/>
        <v>477.45680077554789</v>
      </c>
      <c r="W16" s="131">
        <f t="shared" si="5"/>
        <v>456.70962048771298</v>
      </c>
      <c r="DA16" s="156" t="s">
        <v>214</v>
      </c>
    </row>
    <row r="17" spans="1:105" ht="12.95" customHeight="1" x14ac:dyDescent="0.25">
      <c r="A17" s="132" t="s">
        <v>73</v>
      </c>
      <c r="B17" s="133">
        <v>0.17724016381763058</v>
      </c>
      <c r="C17" s="133">
        <v>0.18961704838559215</v>
      </c>
      <c r="D17" s="133">
        <v>0.20623664562736432</v>
      </c>
      <c r="E17" s="133">
        <v>0.25165005999118151</v>
      </c>
      <c r="F17" s="133">
        <v>0.31087269326134848</v>
      </c>
      <c r="G17" s="133">
        <v>0.38823449472517874</v>
      </c>
      <c r="H17" s="133">
        <v>0.45659095637057567</v>
      </c>
      <c r="I17" s="133">
        <v>0.69651563056488053</v>
      </c>
      <c r="J17" s="133">
        <v>0.86074540681695999</v>
      </c>
      <c r="K17" s="133">
        <v>1.0539231240731717</v>
      </c>
      <c r="L17" s="133">
        <v>1.3618283954487893</v>
      </c>
      <c r="M17" s="133">
        <v>1.4998680076140429</v>
      </c>
      <c r="N17" s="133">
        <v>1.7198141961667981</v>
      </c>
      <c r="O17" s="133">
        <v>2.1030215928233558</v>
      </c>
      <c r="P17" s="133">
        <v>2.7706487846567205</v>
      </c>
      <c r="Q17" s="133">
        <v>3.8018765458524522</v>
      </c>
      <c r="R17" s="133">
        <v>4.820148414219986</v>
      </c>
      <c r="S17" s="133">
        <v>5.18322092346859</v>
      </c>
      <c r="T17" s="133">
        <v>8.5560470289368116</v>
      </c>
      <c r="U17" s="133">
        <v>9.2387450319370572</v>
      </c>
      <c r="V17" s="133">
        <v>7.0576701603089385</v>
      </c>
      <c r="W17" s="133">
        <v>7.0517184592686322</v>
      </c>
      <c r="DA17" s="157" t="s">
        <v>285</v>
      </c>
    </row>
    <row r="18" spans="1:105" ht="12" customHeight="1" x14ac:dyDescent="0.25">
      <c r="A18" s="132" t="s">
        <v>72</v>
      </c>
      <c r="B18" s="133">
        <v>364.21184012906161</v>
      </c>
      <c r="C18" s="133">
        <v>374.48275852029371</v>
      </c>
      <c r="D18" s="133">
        <v>385.1691909891872</v>
      </c>
      <c r="E18" s="133">
        <v>469.71701926209801</v>
      </c>
      <c r="F18" s="133">
        <v>390.88792481890914</v>
      </c>
      <c r="G18" s="133">
        <v>401.8623286357215</v>
      </c>
      <c r="H18" s="133">
        <v>458.41357717919675</v>
      </c>
      <c r="I18" s="133">
        <v>436.74955156516114</v>
      </c>
      <c r="J18" s="133">
        <v>442.21907342663508</v>
      </c>
      <c r="K18" s="133">
        <v>464.27847912400341</v>
      </c>
      <c r="L18" s="133">
        <v>525.58895054351706</v>
      </c>
      <c r="M18" s="133">
        <v>491.93528767811324</v>
      </c>
      <c r="N18" s="133">
        <v>507.77879276748422</v>
      </c>
      <c r="O18" s="133">
        <v>533.47919650865219</v>
      </c>
      <c r="P18" s="133">
        <v>498.95392155700551</v>
      </c>
      <c r="Q18" s="133">
        <v>557.1092185879927</v>
      </c>
      <c r="R18" s="133">
        <v>500.27313004805308</v>
      </c>
      <c r="S18" s="133">
        <v>481.90220754772616</v>
      </c>
      <c r="T18" s="133">
        <v>579.59611680986302</v>
      </c>
      <c r="U18" s="133">
        <v>551.60482431938328</v>
      </c>
      <c r="V18" s="133">
        <v>470.39913061523896</v>
      </c>
      <c r="W18" s="133">
        <v>449.65790202844437</v>
      </c>
      <c r="DA18" s="157" t="s">
        <v>286</v>
      </c>
    </row>
    <row r="19" spans="1:105" ht="12.95" customHeight="1" x14ac:dyDescent="0.25">
      <c r="A19" s="130" t="s">
        <v>35</v>
      </c>
      <c r="B19" s="131">
        <f t="shared" ref="B19:Q19" si="6">SUM(B20:B27)</f>
        <v>3133.7589884010163</v>
      </c>
      <c r="C19" s="131">
        <f t="shared" si="6"/>
        <v>3108.973764062187</v>
      </c>
      <c r="D19" s="131">
        <f t="shared" si="6"/>
        <v>3116.7637991153083</v>
      </c>
      <c r="E19" s="131">
        <f t="shared" si="6"/>
        <v>3108.9853605766389</v>
      </c>
      <c r="F19" s="131">
        <f t="shared" si="6"/>
        <v>3098.9432381050765</v>
      </c>
      <c r="G19" s="131">
        <f t="shared" si="6"/>
        <v>3105.4810930889312</v>
      </c>
      <c r="H19" s="131">
        <f t="shared" si="6"/>
        <v>3219.3338000626227</v>
      </c>
      <c r="I19" s="131">
        <f t="shared" si="6"/>
        <v>3232.987399192989</v>
      </c>
      <c r="J19" s="131">
        <f t="shared" si="6"/>
        <v>3280.6545384552078</v>
      </c>
      <c r="K19" s="131">
        <f t="shared" si="6"/>
        <v>3277.7878408231754</v>
      </c>
      <c r="L19" s="131">
        <f t="shared" si="6"/>
        <v>3231.4880352109417</v>
      </c>
      <c r="M19" s="131">
        <f t="shared" si="6"/>
        <v>3185.7103928050237</v>
      </c>
      <c r="N19" s="131">
        <f t="shared" si="6"/>
        <v>3194.0753017030693</v>
      </c>
      <c r="O19" s="131">
        <f t="shared" si="6"/>
        <v>3137.9516764472883</v>
      </c>
      <c r="P19" s="131">
        <f t="shared" si="6"/>
        <v>3229.7994796175608</v>
      </c>
      <c r="Q19" s="131">
        <f t="shared" si="6"/>
        <v>3218.2796883701026</v>
      </c>
      <c r="R19" s="131">
        <f t="shared" ref="R19:W19" si="7">SUM(R20:R27)</f>
        <v>3177.6944496505798</v>
      </c>
      <c r="S19" s="131">
        <f t="shared" si="7"/>
        <v>3177.6436903330336</v>
      </c>
      <c r="T19" s="131">
        <f t="shared" si="7"/>
        <v>3011.2784792227899</v>
      </c>
      <c r="U19" s="131">
        <f t="shared" si="7"/>
        <v>2935.7333307500071</v>
      </c>
      <c r="V19" s="131">
        <f t="shared" si="7"/>
        <v>2562.8748410059538</v>
      </c>
      <c r="W19" s="131">
        <f t="shared" si="7"/>
        <v>2590.6598538287026</v>
      </c>
      <c r="DA19" s="156" t="s">
        <v>215</v>
      </c>
    </row>
    <row r="20" spans="1:105" ht="12" customHeight="1" x14ac:dyDescent="0.25">
      <c r="A20" s="132" t="s">
        <v>29</v>
      </c>
      <c r="B20" s="133">
        <v>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0</v>
      </c>
      <c r="I20" s="133">
        <v>0</v>
      </c>
      <c r="J20" s="133">
        <v>0</v>
      </c>
      <c r="K20" s="133">
        <v>0</v>
      </c>
      <c r="L20" s="133">
        <v>0</v>
      </c>
      <c r="M20" s="133">
        <v>0</v>
      </c>
      <c r="N20" s="133">
        <v>0</v>
      </c>
      <c r="O20" s="133">
        <v>0</v>
      </c>
      <c r="P20" s="133">
        <v>0</v>
      </c>
      <c r="Q20" s="133">
        <v>0</v>
      </c>
      <c r="R20" s="133">
        <v>0</v>
      </c>
      <c r="S20" s="133">
        <v>0</v>
      </c>
      <c r="T20" s="133">
        <v>0</v>
      </c>
      <c r="U20" s="133">
        <v>0</v>
      </c>
      <c r="V20" s="133">
        <v>0</v>
      </c>
      <c r="W20" s="133">
        <v>0</v>
      </c>
      <c r="DA20" s="157" t="s">
        <v>287</v>
      </c>
    </row>
    <row r="21" spans="1:105" s="2" customFormat="1" ht="12" customHeight="1" x14ac:dyDescent="0.25">
      <c r="A21" s="132" t="s">
        <v>52</v>
      </c>
      <c r="B21" s="133">
        <v>42.79818853550028</v>
      </c>
      <c r="C21" s="133">
        <v>51.895770758212322</v>
      </c>
      <c r="D21" s="133">
        <v>76.164890858273353</v>
      </c>
      <c r="E21" s="133">
        <v>85.158476577371871</v>
      </c>
      <c r="F21" s="133">
        <v>110.82810337981684</v>
      </c>
      <c r="G21" s="133">
        <v>124.67794881694859</v>
      </c>
      <c r="H21" s="133">
        <v>128.93347495940438</v>
      </c>
      <c r="I21" s="133">
        <v>131.22109226596763</v>
      </c>
      <c r="J21" s="133">
        <v>130.10505784727164</v>
      </c>
      <c r="K21" s="133">
        <v>126.3977729257839</v>
      </c>
      <c r="L21" s="133">
        <v>118.85681923655024</v>
      </c>
      <c r="M21" s="133">
        <v>118.401266494992</v>
      </c>
      <c r="N21" s="133">
        <v>110.32891756978952</v>
      </c>
      <c r="O21" s="133">
        <v>97.532173649630934</v>
      </c>
      <c r="P21" s="133">
        <v>96.34138352589892</v>
      </c>
      <c r="Q21" s="133">
        <v>93.121826551162471</v>
      </c>
      <c r="R21" s="133">
        <v>92.232393243447149</v>
      </c>
      <c r="S21" s="133">
        <v>74.410053341121809</v>
      </c>
      <c r="T21" s="133">
        <v>42.769032499393269</v>
      </c>
      <c r="U21" s="133">
        <v>40.917777764731234</v>
      </c>
      <c r="V21" s="133">
        <v>27.830095744423886</v>
      </c>
      <c r="W21" s="133">
        <v>16.471625803321455</v>
      </c>
      <c r="DA21" s="157" t="s">
        <v>288</v>
      </c>
    </row>
    <row r="22" spans="1:105" ht="12" customHeight="1" x14ac:dyDescent="0.25">
      <c r="A22" s="132" t="s">
        <v>168</v>
      </c>
      <c r="B22" s="133">
        <v>1146.6362950324501</v>
      </c>
      <c r="C22" s="133">
        <v>1179.6762425979739</v>
      </c>
      <c r="D22" s="133">
        <v>1179.7508444030834</v>
      </c>
      <c r="E22" s="133">
        <v>1182.0998054935151</v>
      </c>
      <c r="F22" s="133">
        <v>1193.436226121458</v>
      </c>
      <c r="G22" s="133">
        <v>1185.6339734273679</v>
      </c>
      <c r="H22" s="133">
        <v>1208.931068639439</v>
      </c>
      <c r="I22" s="133">
        <v>1206.887223652576</v>
      </c>
      <c r="J22" s="133">
        <v>1207.436424963731</v>
      </c>
      <c r="K22" s="133">
        <v>1188.0766214776315</v>
      </c>
      <c r="L22" s="133">
        <v>1154.4495972702443</v>
      </c>
      <c r="M22" s="133">
        <v>1166.8607020079751</v>
      </c>
      <c r="N22" s="133">
        <v>1155.5284099396022</v>
      </c>
      <c r="O22" s="133">
        <v>1151.5707060331974</v>
      </c>
      <c r="P22" s="133">
        <v>1144.9305576593085</v>
      </c>
      <c r="Q22" s="133">
        <v>1125.8665732878808</v>
      </c>
      <c r="R22" s="133">
        <v>1089.5795147755807</v>
      </c>
      <c r="S22" s="133">
        <v>1062.9715738006489</v>
      </c>
      <c r="T22" s="133">
        <v>521.55555793359463</v>
      </c>
      <c r="U22" s="133">
        <v>492.71218425563438</v>
      </c>
      <c r="V22" s="133">
        <v>399.36149242986676</v>
      </c>
      <c r="W22" s="133">
        <v>411.57915325189606</v>
      </c>
      <c r="DA22" s="157" t="s">
        <v>289</v>
      </c>
    </row>
    <row r="23" spans="1:105" ht="12" customHeight="1" x14ac:dyDescent="0.25">
      <c r="A23" s="132" t="s">
        <v>153</v>
      </c>
      <c r="B23" s="133">
        <v>1099.3112372283024</v>
      </c>
      <c r="C23" s="133">
        <v>1065.0097291590084</v>
      </c>
      <c r="D23" s="133">
        <v>1070.9176514579872</v>
      </c>
      <c r="E23" s="133">
        <v>1030.1314318547511</v>
      </c>
      <c r="F23" s="133">
        <v>970.86325668302493</v>
      </c>
      <c r="G23" s="133">
        <v>972.74723509228807</v>
      </c>
      <c r="H23" s="133">
        <v>1040.3372324768222</v>
      </c>
      <c r="I23" s="133">
        <v>1032.5987074737227</v>
      </c>
      <c r="J23" s="133">
        <v>1041.5011436812672</v>
      </c>
      <c r="K23" s="133">
        <v>1031.3931053749479</v>
      </c>
      <c r="L23" s="133">
        <v>1032.1177917906573</v>
      </c>
      <c r="M23" s="133">
        <v>1019.4039366162125</v>
      </c>
      <c r="N23" s="133">
        <v>1021.1078203599506</v>
      </c>
      <c r="O23" s="133">
        <v>1089.6288686710595</v>
      </c>
      <c r="P23" s="133">
        <v>1198.9677061752498</v>
      </c>
      <c r="Q23" s="133">
        <v>1206.0733819606526</v>
      </c>
      <c r="R23" s="133">
        <v>1194.5027257275897</v>
      </c>
      <c r="S23" s="133">
        <v>1258.4777559792453</v>
      </c>
      <c r="T23" s="133">
        <v>1717.5610405541486</v>
      </c>
      <c r="U23" s="133">
        <v>1689.0732700880083</v>
      </c>
      <c r="V23" s="133">
        <v>1608.1903053702758</v>
      </c>
      <c r="W23" s="133">
        <v>1558.9999197135555</v>
      </c>
      <c r="DA23" s="157" t="s">
        <v>290</v>
      </c>
    </row>
    <row r="24" spans="1:105" ht="12" customHeight="1" x14ac:dyDescent="0.25">
      <c r="A24" s="132" t="s">
        <v>128</v>
      </c>
      <c r="B24" s="133">
        <v>0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0</v>
      </c>
      <c r="I24" s="133">
        <v>0</v>
      </c>
      <c r="J24" s="133">
        <v>0</v>
      </c>
      <c r="K24" s="133">
        <v>0</v>
      </c>
      <c r="L24" s="133">
        <v>0</v>
      </c>
      <c r="M24" s="133">
        <v>0</v>
      </c>
      <c r="N24" s="133">
        <v>0</v>
      </c>
      <c r="O24" s="133">
        <v>0</v>
      </c>
      <c r="P24" s="133">
        <v>0</v>
      </c>
      <c r="Q24" s="133">
        <v>0</v>
      </c>
      <c r="R24" s="133">
        <v>0</v>
      </c>
      <c r="S24" s="133">
        <v>0</v>
      </c>
      <c r="T24" s="133">
        <v>0</v>
      </c>
      <c r="U24" s="133">
        <v>0</v>
      </c>
      <c r="V24" s="133">
        <v>0</v>
      </c>
      <c r="W24" s="133">
        <v>0</v>
      </c>
      <c r="DA24" s="157" t="s">
        <v>291</v>
      </c>
    </row>
    <row r="25" spans="1:105" ht="12" customHeight="1" x14ac:dyDescent="0.25">
      <c r="A25" s="132" t="s">
        <v>169</v>
      </c>
      <c r="B25" s="133">
        <v>0</v>
      </c>
      <c r="C25" s="133">
        <v>0</v>
      </c>
      <c r="D25" s="133">
        <v>0</v>
      </c>
      <c r="E25" s="133">
        <v>313.87425335599653</v>
      </c>
      <c r="F25" s="133">
        <v>322.00445321027593</v>
      </c>
      <c r="G25" s="133">
        <v>330.4350531831335</v>
      </c>
      <c r="H25" s="133">
        <v>332.81012042175689</v>
      </c>
      <c r="I25" s="133">
        <v>327.45806301926768</v>
      </c>
      <c r="J25" s="133">
        <v>327.5337584110564</v>
      </c>
      <c r="K25" s="133">
        <v>327.43916289242026</v>
      </c>
      <c r="L25" s="133">
        <v>327.309284699871</v>
      </c>
      <c r="M25" s="133">
        <v>330.66221750281323</v>
      </c>
      <c r="N25" s="133">
        <v>326.60319420756491</v>
      </c>
      <c r="O25" s="133">
        <v>215.23229141457404</v>
      </c>
      <c r="P25" s="133">
        <v>213.09727883987733</v>
      </c>
      <c r="Q25" s="133">
        <v>205.62213174997791</v>
      </c>
      <c r="R25" s="133">
        <v>165.37546202929045</v>
      </c>
      <c r="S25" s="133">
        <v>166.4718712482649</v>
      </c>
      <c r="T25" s="133">
        <v>164.7149199963408</v>
      </c>
      <c r="U25" s="133">
        <v>161.08694650763462</v>
      </c>
      <c r="V25" s="133">
        <v>138.56232216782388</v>
      </c>
      <c r="W25" s="133">
        <v>155.48303943964856</v>
      </c>
      <c r="DA25" s="157" t="s">
        <v>292</v>
      </c>
    </row>
    <row r="26" spans="1:105" ht="12" customHeight="1" x14ac:dyDescent="0.25">
      <c r="A26" s="132" t="s">
        <v>24</v>
      </c>
      <c r="B26" s="65">
        <v>830.92135014990572</v>
      </c>
      <c r="C26" s="65">
        <v>798.53896909643333</v>
      </c>
      <c r="D26" s="65">
        <v>774.5487270993176</v>
      </c>
      <c r="E26" s="65">
        <v>481.28880516086815</v>
      </c>
      <c r="F26" s="65">
        <v>486.42951341385418</v>
      </c>
      <c r="G26" s="65">
        <v>474.622824099718</v>
      </c>
      <c r="H26" s="65">
        <v>489.3097797474876</v>
      </c>
      <c r="I26" s="65">
        <v>514.32936351232343</v>
      </c>
      <c r="J26" s="65">
        <v>551.96104263184702</v>
      </c>
      <c r="K26" s="65">
        <v>579.88006035359547</v>
      </c>
      <c r="L26" s="65">
        <v>573.62797299607803</v>
      </c>
      <c r="M26" s="65">
        <v>523.0582805011735</v>
      </c>
      <c r="N26" s="65">
        <v>553.2546810363084</v>
      </c>
      <c r="O26" s="65">
        <v>557.42796342001293</v>
      </c>
      <c r="P26" s="65">
        <v>548.73254481877427</v>
      </c>
      <c r="Q26" s="65">
        <v>558.67152718500301</v>
      </c>
      <c r="R26" s="65">
        <v>607.60555765799074</v>
      </c>
      <c r="S26" s="65">
        <v>586.7703895321107</v>
      </c>
      <c r="T26" s="65">
        <v>532.79202970104973</v>
      </c>
      <c r="U26" s="65">
        <v>521.75304035411864</v>
      </c>
      <c r="V26" s="65">
        <v>357.57017817404505</v>
      </c>
      <c r="W26" s="65">
        <v>418.43755156181146</v>
      </c>
      <c r="DA26" s="109" t="s">
        <v>293</v>
      </c>
    </row>
    <row r="27" spans="1:105" ht="12" customHeight="1" x14ac:dyDescent="0.25">
      <c r="A27" s="145" t="s">
        <v>26</v>
      </c>
      <c r="B27" s="146">
        <v>14.09191745485812</v>
      </c>
      <c r="C27" s="146">
        <v>13.853052450558897</v>
      </c>
      <c r="D27" s="146">
        <v>15.381685296646598</v>
      </c>
      <c r="E27" s="146">
        <v>16.432588134135859</v>
      </c>
      <c r="F27" s="146">
        <v>15.381685296646596</v>
      </c>
      <c r="G27" s="146">
        <v>17.364058469475488</v>
      </c>
      <c r="H27" s="146">
        <v>19.012123817712801</v>
      </c>
      <c r="I27" s="146">
        <v>20.492949269131543</v>
      </c>
      <c r="J27" s="146">
        <v>22.117110920034385</v>
      </c>
      <c r="K27" s="146">
        <v>24.60111779879621</v>
      </c>
      <c r="L27" s="146">
        <v>25.12656921754084</v>
      </c>
      <c r="M27" s="146">
        <v>27.323989681857281</v>
      </c>
      <c r="N27" s="146">
        <v>27.252278589853841</v>
      </c>
      <c r="O27" s="146">
        <v>26.559673258813426</v>
      </c>
      <c r="P27" s="146">
        <v>27.730008598452269</v>
      </c>
      <c r="Q27" s="146">
        <v>28.924247635425587</v>
      </c>
      <c r="R27" s="146">
        <v>28.398796216681006</v>
      </c>
      <c r="S27" s="146">
        <v>28.542046431642298</v>
      </c>
      <c r="T27" s="146">
        <v>31.885898538263099</v>
      </c>
      <c r="U27" s="146">
        <v>30.190111779879601</v>
      </c>
      <c r="V27" s="146">
        <v>31.360447119518511</v>
      </c>
      <c r="W27" s="146">
        <v>29.688564058469446</v>
      </c>
      <c r="DA27" s="159" t="s">
        <v>294</v>
      </c>
    </row>
    <row r="28" spans="1:105" ht="12" hidden="1" customHeight="1" x14ac:dyDescent="0.25">
      <c r="A28" s="78" t="s">
        <v>26</v>
      </c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DA28" s="111"/>
    </row>
    <row r="29" spans="1:105" ht="12.95" customHeight="1" x14ac:dyDescent="0.25">
      <c r="A29" s="130" t="s">
        <v>34</v>
      </c>
      <c r="B29" s="131">
        <f t="shared" ref="B29:Q29" si="8">SUM(B30:B33)</f>
        <v>3061.3311359408772</v>
      </c>
      <c r="C29" s="131">
        <f t="shared" si="8"/>
        <v>3112.7198893199989</v>
      </c>
      <c r="D29" s="131">
        <f t="shared" si="8"/>
        <v>3152.5349707500372</v>
      </c>
      <c r="E29" s="131">
        <f t="shared" si="8"/>
        <v>3207.9393532824383</v>
      </c>
      <c r="F29" s="131">
        <f t="shared" si="8"/>
        <v>3230.3663031266938</v>
      </c>
      <c r="G29" s="131">
        <f t="shared" si="8"/>
        <v>3295.6371877933843</v>
      </c>
      <c r="H29" s="131">
        <f t="shared" si="8"/>
        <v>3308.4578942963299</v>
      </c>
      <c r="I29" s="131">
        <f t="shared" si="8"/>
        <v>3344.6702826508586</v>
      </c>
      <c r="J29" s="131">
        <f t="shared" si="8"/>
        <v>3404.4117738413652</v>
      </c>
      <c r="K29" s="131">
        <f t="shared" si="8"/>
        <v>3396.7813791101798</v>
      </c>
      <c r="L29" s="131">
        <f t="shared" si="8"/>
        <v>3390.9150399008176</v>
      </c>
      <c r="M29" s="131">
        <f t="shared" si="8"/>
        <v>3373.3535963321592</v>
      </c>
      <c r="N29" s="131">
        <f t="shared" si="8"/>
        <v>3394.0553112947491</v>
      </c>
      <c r="O29" s="131">
        <f t="shared" si="8"/>
        <v>3501.323223835474</v>
      </c>
      <c r="P29" s="131">
        <f t="shared" si="8"/>
        <v>3665.9310396898563</v>
      </c>
      <c r="Q29" s="131">
        <f t="shared" si="8"/>
        <v>3588.7706357406382</v>
      </c>
      <c r="R29" s="131">
        <f t="shared" ref="R29:W29" si="9">SUM(R30:R33)</f>
        <v>3637.1412997290772</v>
      </c>
      <c r="S29" s="131">
        <f t="shared" si="9"/>
        <v>3719.0241506675493</v>
      </c>
      <c r="T29" s="131">
        <f t="shared" si="9"/>
        <v>3732.7925011541356</v>
      </c>
      <c r="U29" s="131">
        <f t="shared" si="9"/>
        <v>3812.2852837318701</v>
      </c>
      <c r="V29" s="131">
        <f t="shared" si="9"/>
        <v>3494.3184765518986</v>
      </c>
      <c r="W29" s="131">
        <f t="shared" si="9"/>
        <v>3575.7213033032522</v>
      </c>
      <c r="DA29" s="156" t="s">
        <v>216</v>
      </c>
    </row>
    <row r="30" spans="1:105" ht="12" customHeight="1" x14ac:dyDescent="0.25">
      <c r="A30" s="132" t="s">
        <v>52</v>
      </c>
      <c r="B30" s="133">
        <v>180.89054749201472</v>
      </c>
      <c r="C30" s="133">
        <v>178.57138315408349</v>
      </c>
      <c r="D30" s="133">
        <v>127.18850553037667</v>
      </c>
      <c r="E30" s="133">
        <v>291.4417813761965</v>
      </c>
      <c r="F30" s="133">
        <v>262.86493187383752</v>
      </c>
      <c r="G30" s="133">
        <v>434.58017672045446</v>
      </c>
      <c r="H30" s="133">
        <v>301.46317164420697</v>
      </c>
      <c r="I30" s="133">
        <v>270.97357669361952</v>
      </c>
      <c r="J30" s="133">
        <v>308.61575040724273</v>
      </c>
      <c r="K30" s="133">
        <v>283.69018924102619</v>
      </c>
      <c r="L30" s="133">
        <v>246.15444473593479</v>
      </c>
      <c r="M30" s="133">
        <v>247.70948157035608</v>
      </c>
      <c r="N30" s="133">
        <v>273.37271613614331</v>
      </c>
      <c r="O30" s="133">
        <v>365.32853142345567</v>
      </c>
      <c r="P30" s="133">
        <v>302.30143676644849</v>
      </c>
      <c r="Q30" s="133">
        <v>241.69459649268961</v>
      </c>
      <c r="R30" s="133">
        <v>328.54877614606301</v>
      </c>
      <c r="S30" s="133">
        <v>201.30963711459626</v>
      </c>
      <c r="T30" s="133">
        <v>132.12778607326365</v>
      </c>
      <c r="U30" s="133">
        <v>145.29589377439171</v>
      </c>
      <c r="V30" s="133">
        <v>142.95150356770012</v>
      </c>
      <c r="W30" s="133">
        <v>117.27300016400442</v>
      </c>
      <c r="DA30" s="157" t="s">
        <v>295</v>
      </c>
    </row>
    <row r="31" spans="1:105" ht="12" customHeight="1" x14ac:dyDescent="0.25">
      <c r="A31" s="132" t="s">
        <v>153</v>
      </c>
      <c r="B31" s="133">
        <v>1991.5665512236428</v>
      </c>
      <c r="C31" s="133">
        <v>1994.6863876333705</v>
      </c>
      <c r="D31" s="133">
        <v>2107.496585620619</v>
      </c>
      <c r="E31" s="133">
        <v>2060.256719515738</v>
      </c>
      <c r="F31" s="133">
        <v>2087.5882220544313</v>
      </c>
      <c r="G31" s="133">
        <v>1969.5658534679035</v>
      </c>
      <c r="H31" s="133">
        <v>2039.2206019698824</v>
      </c>
      <c r="I31" s="133">
        <v>2005.7632035107997</v>
      </c>
      <c r="J31" s="133">
        <v>2008.3221932660895</v>
      </c>
      <c r="K31" s="133">
        <v>1934.7189058856868</v>
      </c>
      <c r="L31" s="133">
        <v>1861.4186141953671</v>
      </c>
      <c r="M31" s="133">
        <v>1760.655721273102</v>
      </c>
      <c r="N31" s="133">
        <v>1758.3924548577359</v>
      </c>
      <c r="O31" s="133">
        <v>1787.0213598267997</v>
      </c>
      <c r="P31" s="133">
        <v>2405.5303108780022</v>
      </c>
      <c r="Q31" s="133">
        <v>2253.4028679680237</v>
      </c>
      <c r="R31" s="133">
        <v>2194.3128528487387</v>
      </c>
      <c r="S31" s="133">
        <v>2382.2875845062158</v>
      </c>
      <c r="T31" s="133">
        <v>2721.8968536720172</v>
      </c>
      <c r="U31" s="133">
        <v>2960.9874095804548</v>
      </c>
      <c r="V31" s="133">
        <v>2454.3459893852614</v>
      </c>
      <c r="W31" s="133">
        <v>2449.079633404881</v>
      </c>
      <c r="DA31" s="157" t="s">
        <v>296</v>
      </c>
    </row>
    <row r="32" spans="1:105" ht="12" customHeight="1" x14ac:dyDescent="0.25">
      <c r="A32" s="132" t="s">
        <v>128</v>
      </c>
      <c r="B32" s="133">
        <v>0</v>
      </c>
      <c r="C32" s="133">
        <v>0</v>
      </c>
      <c r="D32" s="133">
        <v>0</v>
      </c>
      <c r="E32" s="133">
        <v>6.114445399828031</v>
      </c>
      <c r="F32" s="133">
        <v>6.1144453998280328</v>
      </c>
      <c r="G32" s="133">
        <v>6.8787618228718843</v>
      </c>
      <c r="H32" s="133">
        <v>6.8787618228718852</v>
      </c>
      <c r="I32" s="133">
        <v>6.8787618228718843</v>
      </c>
      <c r="J32" s="133">
        <v>6.8787618228718843</v>
      </c>
      <c r="K32" s="133">
        <v>8.4073946689595864</v>
      </c>
      <c r="L32" s="133">
        <v>9.1717110920034361</v>
      </c>
      <c r="M32" s="133">
        <v>9.1717110920034415</v>
      </c>
      <c r="N32" s="133">
        <v>9.936027515047293</v>
      </c>
      <c r="O32" s="133">
        <v>10.088882201203782</v>
      </c>
      <c r="P32" s="133">
        <v>10.088882201203797</v>
      </c>
      <c r="Q32" s="133">
        <v>10.088882201203786</v>
      </c>
      <c r="R32" s="133">
        <v>9.248134135855544</v>
      </c>
      <c r="S32" s="133">
        <v>9.2481341358555689</v>
      </c>
      <c r="T32" s="133">
        <v>9.1717110920034397</v>
      </c>
      <c r="U32" s="133">
        <v>8.4073946689595846</v>
      </c>
      <c r="V32" s="133">
        <v>6.114445399828031</v>
      </c>
      <c r="W32" s="133">
        <v>6.1144453998280319</v>
      </c>
      <c r="DA32" s="157" t="s">
        <v>297</v>
      </c>
    </row>
    <row r="33" spans="1:105" ht="12" customHeight="1" x14ac:dyDescent="0.25">
      <c r="A33" s="62" t="s">
        <v>24</v>
      </c>
      <c r="B33" s="68">
        <v>888.87403722521958</v>
      </c>
      <c r="C33" s="68">
        <v>939.46211853254488</v>
      </c>
      <c r="D33" s="68">
        <v>917.84987959904174</v>
      </c>
      <c r="E33" s="68">
        <v>850.12640699067572</v>
      </c>
      <c r="F33" s="68">
        <v>873.79870379859676</v>
      </c>
      <c r="G33" s="68">
        <v>884.61239578215418</v>
      </c>
      <c r="H33" s="68">
        <v>960.8953588593688</v>
      </c>
      <c r="I33" s="68">
        <v>1061.0547406235673</v>
      </c>
      <c r="J33" s="68">
        <v>1080.5950683451608</v>
      </c>
      <c r="K33" s="68">
        <v>1169.9648893145074</v>
      </c>
      <c r="L33" s="68">
        <v>1274.1702698775121</v>
      </c>
      <c r="M33" s="68">
        <v>1355.8166823966978</v>
      </c>
      <c r="N33" s="68">
        <v>1352.354112785823</v>
      </c>
      <c r="O33" s="68">
        <v>1338.8844503840146</v>
      </c>
      <c r="P33" s="68">
        <v>948.0104098442016</v>
      </c>
      <c r="Q33" s="68">
        <v>1083.5842890787212</v>
      </c>
      <c r="R33" s="68">
        <v>1105.03153659842</v>
      </c>
      <c r="S33" s="68">
        <v>1126.1787949108816</v>
      </c>
      <c r="T33" s="68">
        <v>869.59615031685121</v>
      </c>
      <c r="U33" s="68">
        <v>697.59458570806407</v>
      </c>
      <c r="V33" s="68">
        <v>890.90653819910892</v>
      </c>
      <c r="W33" s="68">
        <v>1003.2542243345389</v>
      </c>
      <c r="DA33" s="111" t="s">
        <v>298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6" tint="0.39997558519241921"/>
    <pageSetUpPr fitToPage="1"/>
  </sheetPr>
  <dimension ref="A1:DA33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2" customHeight="1" x14ac:dyDescent="0.25"/>
  <cols>
    <col min="1" max="1" width="40.7109375" style="1" customWidth="1"/>
    <col min="2" max="23" width="10.7109375" style="1" customWidth="1"/>
    <col min="24" max="103" width="9.140625" style="1" hidden="1" customWidth="1"/>
    <col min="104" max="104" width="2.7109375" style="1" customWidth="1"/>
    <col min="105" max="105" width="10.7109375" style="118" customWidth="1"/>
    <col min="106" max="16384" width="9.140625" style="1"/>
  </cols>
  <sheetData>
    <row r="1" spans="1:105" ht="12.95" customHeight="1" x14ac:dyDescent="0.25">
      <c r="A1" s="28" t="s">
        <v>299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156</v>
      </c>
    </row>
    <row r="2" spans="1:105" s="2" customFormat="1" ht="12" customHeight="1" x14ac:dyDescent="0.25">
      <c r="DA2" s="7"/>
    </row>
    <row r="3" spans="1:105" ht="12.95" customHeight="1" x14ac:dyDescent="0.25">
      <c r="A3" s="124" t="s">
        <v>82</v>
      </c>
      <c r="B3" s="126">
        <f t="shared" ref="B3:Q3" si="0">SUM(B4,B16,B19,B29)</f>
        <v>13765.436562731871</v>
      </c>
      <c r="C3" s="126">
        <f t="shared" si="0"/>
        <v>14650.467961651832</v>
      </c>
      <c r="D3" s="126">
        <f t="shared" si="0"/>
        <v>14726.244455146871</v>
      </c>
      <c r="E3" s="126">
        <f t="shared" si="0"/>
        <v>17485.454664899589</v>
      </c>
      <c r="F3" s="126">
        <f t="shared" si="0"/>
        <v>17027.654601966606</v>
      </c>
      <c r="G3" s="126">
        <f t="shared" si="0"/>
        <v>16432.923376871458</v>
      </c>
      <c r="H3" s="126">
        <f t="shared" si="0"/>
        <v>18407.955200457764</v>
      </c>
      <c r="I3" s="126">
        <f t="shared" si="0"/>
        <v>15472.884298493911</v>
      </c>
      <c r="J3" s="126">
        <f t="shared" si="0"/>
        <v>17780.32166323431</v>
      </c>
      <c r="K3" s="126">
        <f t="shared" si="0"/>
        <v>17251.942612226849</v>
      </c>
      <c r="L3" s="126">
        <f t="shared" si="0"/>
        <v>19009.816026159155</v>
      </c>
      <c r="M3" s="126">
        <f t="shared" si="0"/>
        <v>16223.915525129789</v>
      </c>
      <c r="N3" s="126">
        <f t="shared" si="0"/>
        <v>17531.915075963851</v>
      </c>
      <c r="O3" s="126">
        <f t="shared" si="0"/>
        <v>18872.749013158162</v>
      </c>
      <c r="P3" s="126">
        <f t="shared" si="0"/>
        <v>16714.814506176022</v>
      </c>
      <c r="Q3" s="126">
        <f t="shared" si="0"/>
        <v>18162.229606182049</v>
      </c>
      <c r="R3" s="126">
        <f t="shared" ref="R3:W3" si="1">SUM(R4,R16,R19,R29)</f>
        <v>17907.663703049522</v>
      </c>
      <c r="S3" s="126">
        <f t="shared" si="1"/>
        <v>18018.574335591878</v>
      </c>
      <c r="T3" s="126">
        <f t="shared" si="1"/>
        <v>16538.410598471848</v>
      </c>
      <c r="U3" s="126">
        <f t="shared" si="1"/>
        <v>15845.096437961718</v>
      </c>
      <c r="V3" s="126">
        <f t="shared" si="1"/>
        <v>15563.134747644228</v>
      </c>
      <c r="W3" s="126">
        <f t="shared" si="1"/>
        <v>18105.041355757057</v>
      </c>
      <c r="DA3" s="155" t="s">
        <v>300</v>
      </c>
    </row>
    <row r="4" spans="1:105" ht="12.95" customHeight="1" x14ac:dyDescent="0.25">
      <c r="A4" s="130" t="s">
        <v>32</v>
      </c>
      <c r="B4" s="131">
        <f t="shared" ref="B4:Q4" si="2">SUM(B5:B15)</f>
        <v>9135.1038402551549</v>
      </c>
      <c r="C4" s="131">
        <f t="shared" si="2"/>
        <v>9941.7055633947039</v>
      </c>
      <c r="D4" s="131">
        <f t="shared" si="2"/>
        <v>9930.2817928172699</v>
      </c>
      <c r="E4" s="131">
        <f t="shared" si="2"/>
        <v>12397.546389803665</v>
      </c>
      <c r="F4" s="131">
        <f t="shared" si="2"/>
        <v>12045.147644349268</v>
      </c>
      <c r="G4" s="131">
        <f t="shared" si="2"/>
        <v>11321.901309105064</v>
      </c>
      <c r="H4" s="131">
        <f t="shared" si="2"/>
        <v>12993.334053585939</v>
      </c>
      <c r="I4" s="131">
        <f t="shared" si="2"/>
        <v>9979.5769613116663</v>
      </c>
      <c r="J4" s="131">
        <f t="shared" si="2"/>
        <v>12112.461963470743</v>
      </c>
      <c r="K4" s="131">
        <f t="shared" si="2"/>
        <v>11460.896832366077</v>
      </c>
      <c r="L4" s="131">
        <f t="shared" si="2"/>
        <v>12998.932233601336</v>
      </c>
      <c r="M4" s="131">
        <f t="shared" si="2"/>
        <v>10272.536042690996</v>
      </c>
      <c r="N4" s="131">
        <f t="shared" si="2"/>
        <v>11433.2809485366</v>
      </c>
      <c r="O4" s="131">
        <f t="shared" si="2"/>
        <v>12604.142238904271</v>
      </c>
      <c r="P4" s="131">
        <f t="shared" si="2"/>
        <v>10393.019367360319</v>
      </c>
      <c r="Q4" s="131">
        <f t="shared" si="2"/>
        <v>11583.021272715825</v>
      </c>
      <c r="R4" s="131">
        <f t="shared" ref="R4:W4" si="3">SUM(R5:R15)</f>
        <v>11420.335604657716</v>
      </c>
      <c r="S4" s="131">
        <f t="shared" si="3"/>
        <v>11438.630692068649</v>
      </c>
      <c r="T4" s="131">
        <f t="shared" si="3"/>
        <v>9583.6432138964883</v>
      </c>
      <c r="U4" s="131">
        <f t="shared" si="3"/>
        <v>8936.8512807198367</v>
      </c>
      <c r="V4" s="131">
        <f t="shared" si="3"/>
        <v>9331.8262558452789</v>
      </c>
      <c r="W4" s="131">
        <f t="shared" si="3"/>
        <v>11768.66800834177</v>
      </c>
      <c r="DA4" s="156" t="s">
        <v>301</v>
      </c>
    </row>
    <row r="5" spans="1:105" ht="12" customHeight="1" x14ac:dyDescent="0.25">
      <c r="A5" s="132" t="s">
        <v>29</v>
      </c>
      <c r="B5" s="133">
        <v>194.1818744191911</v>
      </c>
      <c r="C5" s="133">
        <v>206.99514435061465</v>
      </c>
      <c r="D5" s="133">
        <v>169.26734814448264</v>
      </c>
      <c r="E5" s="133">
        <v>74.214827674001853</v>
      </c>
      <c r="F5" s="133">
        <v>53.293948538511081</v>
      </c>
      <c r="G5" s="133">
        <v>47.469219633229251</v>
      </c>
      <c r="H5" s="133">
        <v>56.192295403638951</v>
      </c>
      <c r="I5" s="133">
        <v>126.18187178826213</v>
      </c>
      <c r="J5" s="133">
        <v>93.397666093215562</v>
      </c>
      <c r="K5" s="133">
        <v>72.006401159842639</v>
      </c>
      <c r="L5" s="133">
        <v>59.680288869621727</v>
      </c>
      <c r="M5" s="133">
        <v>62.792292779389264</v>
      </c>
      <c r="N5" s="133">
        <v>70.9618662776072</v>
      </c>
      <c r="O5" s="133">
        <v>33.37867588624281</v>
      </c>
      <c r="P5" s="133">
        <v>38.985147948120535</v>
      </c>
      <c r="Q5" s="133">
        <v>136.4712393894084</v>
      </c>
      <c r="R5" s="133">
        <v>20.339143149014316</v>
      </c>
      <c r="S5" s="133">
        <v>13.585557169998976</v>
      </c>
      <c r="T5" s="133">
        <v>15.544146615364468</v>
      </c>
      <c r="U5" s="133">
        <v>1.3668709658852247</v>
      </c>
      <c r="V5" s="133">
        <v>0.93423514955318276</v>
      </c>
      <c r="W5" s="133">
        <v>0.59101542231088999</v>
      </c>
      <c r="DA5" s="157" t="s">
        <v>302</v>
      </c>
    </row>
    <row r="6" spans="1:105" ht="12" customHeight="1" x14ac:dyDescent="0.25">
      <c r="A6" s="132" t="s">
        <v>52</v>
      </c>
      <c r="B6" s="133">
        <v>0</v>
      </c>
      <c r="C6" s="133">
        <v>0</v>
      </c>
      <c r="D6" s="133">
        <v>0</v>
      </c>
      <c r="E6" s="133">
        <v>0</v>
      </c>
      <c r="F6" s="133">
        <v>0</v>
      </c>
      <c r="G6" s="133">
        <v>0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  <c r="P6" s="133">
        <v>0</v>
      </c>
      <c r="Q6" s="133">
        <v>0</v>
      </c>
      <c r="R6" s="133">
        <v>0</v>
      </c>
      <c r="S6" s="133">
        <v>0</v>
      </c>
      <c r="T6" s="133">
        <v>0</v>
      </c>
      <c r="U6" s="133">
        <v>0</v>
      </c>
      <c r="V6" s="133">
        <v>0</v>
      </c>
      <c r="W6" s="133">
        <v>0</v>
      </c>
      <c r="DA6" s="157" t="s">
        <v>303</v>
      </c>
    </row>
    <row r="7" spans="1:105" ht="12" customHeight="1" x14ac:dyDescent="0.25">
      <c r="A7" s="132" t="s">
        <v>168</v>
      </c>
      <c r="B7" s="133">
        <v>3854.7968571587276</v>
      </c>
      <c r="C7" s="133">
        <v>4532.5371304557802</v>
      </c>
      <c r="D7" s="133">
        <v>4099.3320479477006</v>
      </c>
      <c r="E7" s="133">
        <v>4283.4222591619064</v>
      </c>
      <c r="F7" s="133">
        <v>3899.6806003053794</v>
      </c>
      <c r="G7" s="133">
        <v>3811.2337842866791</v>
      </c>
      <c r="H7" s="133">
        <v>4131.3040103436297</v>
      </c>
      <c r="I7" s="133">
        <v>2745.7765444979932</v>
      </c>
      <c r="J7" s="133">
        <v>3842.1351952778109</v>
      </c>
      <c r="K7" s="133">
        <v>3575.3071499966118</v>
      </c>
      <c r="L7" s="133">
        <v>3699.3815068183471</v>
      </c>
      <c r="M7" s="133">
        <v>3369.986421981147</v>
      </c>
      <c r="N7" s="133">
        <v>3680.7184553619932</v>
      </c>
      <c r="O7" s="133">
        <v>4055.2803072095144</v>
      </c>
      <c r="P7" s="133">
        <v>3721.6983899577867</v>
      </c>
      <c r="Q7" s="133">
        <v>3691.5680597731439</v>
      </c>
      <c r="R7" s="133">
        <v>3711.0675259029481</v>
      </c>
      <c r="S7" s="133">
        <v>3809.4863191624599</v>
      </c>
      <c r="T7" s="133">
        <v>1697.8941971500135</v>
      </c>
      <c r="U7" s="133">
        <v>1778.8069565637591</v>
      </c>
      <c r="V7" s="133">
        <v>1459.4912743577015</v>
      </c>
      <c r="W7" s="133">
        <v>2329.7048855294124</v>
      </c>
      <c r="DA7" s="157" t="s">
        <v>304</v>
      </c>
    </row>
    <row r="8" spans="1:105" ht="12" customHeight="1" x14ac:dyDescent="0.25">
      <c r="A8" s="132" t="s">
        <v>73</v>
      </c>
      <c r="B8" s="133">
        <v>0.55051228751087933</v>
      </c>
      <c r="C8" s="133">
        <v>0.73950540706675338</v>
      </c>
      <c r="D8" s="133">
        <v>0.97832617022279367</v>
      </c>
      <c r="E8" s="133">
        <v>1.247143177096929</v>
      </c>
      <c r="F8" s="133">
        <v>1.4697028108948704</v>
      </c>
      <c r="G8" s="133">
        <v>1.6786550631937369</v>
      </c>
      <c r="H8" s="133">
        <v>2.5191804698941533</v>
      </c>
      <c r="I8" s="133">
        <v>3.7930022770092191</v>
      </c>
      <c r="J8" s="133">
        <v>4.2866216701680955</v>
      </c>
      <c r="K8" s="133">
        <v>3.9701239874684275</v>
      </c>
      <c r="L8" s="133">
        <v>3.6756754826568354</v>
      </c>
      <c r="M8" s="133">
        <v>4.6895997255588435</v>
      </c>
      <c r="N8" s="133">
        <v>5.92621015409848</v>
      </c>
      <c r="O8" s="133">
        <v>7.565548589787686</v>
      </c>
      <c r="P8" s="133">
        <v>8.614896766770638</v>
      </c>
      <c r="Q8" s="133">
        <v>10.315089612811645</v>
      </c>
      <c r="R8" s="133">
        <v>11.392651600821393</v>
      </c>
      <c r="S8" s="133">
        <v>12.453471746365084</v>
      </c>
      <c r="T8" s="133">
        <v>13.523576246439136</v>
      </c>
      <c r="U8" s="133">
        <v>15.427002101982831</v>
      </c>
      <c r="V8" s="133">
        <v>16.655426032404783</v>
      </c>
      <c r="W8" s="133">
        <v>17.581800071210147</v>
      </c>
      <c r="DA8" s="157" t="s">
        <v>305</v>
      </c>
    </row>
    <row r="9" spans="1:105" ht="12" customHeight="1" x14ac:dyDescent="0.25">
      <c r="A9" s="132" t="s">
        <v>78</v>
      </c>
      <c r="B9" s="133">
        <v>3897.3522405506483</v>
      </c>
      <c r="C9" s="133">
        <v>4202.6835349974344</v>
      </c>
      <c r="D9" s="133">
        <v>4142.6590946947563</v>
      </c>
      <c r="E9" s="133">
        <v>3704.9148703012379</v>
      </c>
      <c r="F9" s="133">
        <v>3694.6149186004377</v>
      </c>
      <c r="G9" s="133">
        <v>3606.4772205408103</v>
      </c>
      <c r="H9" s="133">
        <v>5034.1764070193567</v>
      </c>
      <c r="I9" s="133">
        <v>3929.1321720421774</v>
      </c>
      <c r="J9" s="133">
        <v>4364.6438388911156</v>
      </c>
      <c r="K9" s="133">
        <v>4046.3770323240683</v>
      </c>
      <c r="L9" s="133">
        <v>4314.6909871497901</v>
      </c>
      <c r="M9" s="133">
        <v>3832.7470079552786</v>
      </c>
      <c r="N9" s="133">
        <v>4152.8021747837665</v>
      </c>
      <c r="O9" s="133">
        <v>5431.601364203545</v>
      </c>
      <c r="P9" s="133">
        <v>4335.2054389664472</v>
      </c>
      <c r="Q9" s="133">
        <v>4913.5377367675437</v>
      </c>
      <c r="R9" s="133">
        <v>5001.029287647686</v>
      </c>
      <c r="S9" s="133">
        <v>4914.6880826068282</v>
      </c>
      <c r="T9" s="133">
        <v>5053.0305335585699</v>
      </c>
      <c r="U9" s="133">
        <v>4135.2339014546433</v>
      </c>
      <c r="V9" s="133">
        <v>5053.4300152659071</v>
      </c>
      <c r="W9" s="133">
        <v>5722.6737455881957</v>
      </c>
      <c r="DA9" s="157" t="s">
        <v>306</v>
      </c>
    </row>
    <row r="10" spans="1:105" ht="12" customHeight="1" x14ac:dyDescent="0.25">
      <c r="A10" s="132" t="s">
        <v>128</v>
      </c>
      <c r="B10" s="133">
        <v>0</v>
      </c>
      <c r="C10" s="133">
        <v>0</v>
      </c>
      <c r="D10" s="133">
        <v>0</v>
      </c>
      <c r="E10" s="133">
        <v>348.86029140821762</v>
      </c>
      <c r="F10" s="133">
        <v>515.6293391878163</v>
      </c>
      <c r="G10" s="133">
        <v>543.11343079895732</v>
      </c>
      <c r="H10" s="133">
        <v>633.75141722532476</v>
      </c>
      <c r="I10" s="133">
        <v>659.64427381030907</v>
      </c>
      <c r="J10" s="133">
        <v>936.34192951845648</v>
      </c>
      <c r="K10" s="133">
        <v>967.41546222442309</v>
      </c>
      <c r="L10" s="133">
        <v>1259.4366593086261</v>
      </c>
      <c r="M10" s="133">
        <v>904.2252270134544</v>
      </c>
      <c r="N10" s="133">
        <v>992.46570587488577</v>
      </c>
      <c r="O10" s="133">
        <v>1062.728534430438</v>
      </c>
      <c r="P10" s="133">
        <v>841.63234494283233</v>
      </c>
      <c r="Q10" s="133">
        <v>977.0996012776626</v>
      </c>
      <c r="R10" s="133">
        <v>959.20961480882352</v>
      </c>
      <c r="S10" s="133">
        <v>1025.3103281230376</v>
      </c>
      <c r="T10" s="133">
        <v>1182.0144064386052</v>
      </c>
      <c r="U10" s="133">
        <v>1257.6202045057023</v>
      </c>
      <c r="V10" s="133">
        <v>1287.4699257899154</v>
      </c>
      <c r="W10" s="133">
        <v>1483.538368903673</v>
      </c>
      <c r="DA10" s="157" t="s">
        <v>307</v>
      </c>
    </row>
    <row r="11" spans="1:105" ht="12" customHeight="1" x14ac:dyDescent="0.25">
      <c r="A11" s="132" t="s">
        <v>25</v>
      </c>
      <c r="B11" s="133">
        <v>0</v>
      </c>
      <c r="C11" s="133">
        <v>0</v>
      </c>
      <c r="D11" s="133">
        <v>0</v>
      </c>
      <c r="E11" s="133">
        <v>31.829814252158741</v>
      </c>
      <c r="F11" s="133">
        <v>30.493952266153762</v>
      </c>
      <c r="G11" s="133">
        <v>33.875247736152254</v>
      </c>
      <c r="H11" s="133">
        <v>32.784377228336332</v>
      </c>
      <c r="I11" s="133">
        <v>33.146779816505692</v>
      </c>
      <c r="J11" s="133">
        <v>31.515594017091807</v>
      </c>
      <c r="K11" s="133">
        <v>35.025935488367388</v>
      </c>
      <c r="L11" s="133">
        <v>34.915241159505584</v>
      </c>
      <c r="M11" s="133">
        <v>39.727714257114926</v>
      </c>
      <c r="N11" s="133">
        <v>40.884449421220403</v>
      </c>
      <c r="O11" s="133">
        <v>42.312971140937279</v>
      </c>
      <c r="P11" s="133">
        <v>56.376526422978188</v>
      </c>
      <c r="Q11" s="133">
        <v>40.78567747399029</v>
      </c>
      <c r="R11" s="133">
        <v>44.994351097776544</v>
      </c>
      <c r="S11" s="133">
        <v>52.254153008526046</v>
      </c>
      <c r="T11" s="133">
        <v>57.091208802357961</v>
      </c>
      <c r="U11" s="133">
        <v>51.642692470418311</v>
      </c>
      <c r="V11" s="133">
        <v>53.371953541672731</v>
      </c>
      <c r="W11" s="133">
        <v>52.844084446007571</v>
      </c>
      <c r="DA11" s="157" t="s">
        <v>308</v>
      </c>
    </row>
    <row r="12" spans="1:105" ht="12" customHeight="1" x14ac:dyDescent="0.25">
      <c r="A12" s="132" t="s">
        <v>169</v>
      </c>
      <c r="B12" s="133">
        <v>0</v>
      </c>
      <c r="C12" s="133">
        <v>0</v>
      </c>
      <c r="D12" s="133">
        <v>0</v>
      </c>
      <c r="E12" s="133">
        <v>2031.1751008333613</v>
      </c>
      <c r="F12" s="133">
        <v>2115.2698090828626</v>
      </c>
      <c r="G12" s="133">
        <v>1992.0610515852727</v>
      </c>
      <c r="H12" s="133">
        <v>1715.5530416642157</v>
      </c>
      <c r="I12" s="133">
        <v>1631.3287991284276</v>
      </c>
      <c r="J12" s="133">
        <v>1827.3045917391892</v>
      </c>
      <c r="K12" s="133">
        <v>1784.9376930511232</v>
      </c>
      <c r="L12" s="133">
        <v>2576.6837825660555</v>
      </c>
      <c r="M12" s="133">
        <v>1501.7280531183933</v>
      </c>
      <c r="N12" s="133">
        <v>1779.2061373730514</v>
      </c>
      <c r="O12" s="133">
        <v>1087.8501835278166</v>
      </c>
      <c r="P12" s="133">
        <v>979.41119995855513</v>
      </c>
      <c r="Q12" s="133">
        <v>1035.3479846448868</v>
      </c>
      <c r="R12" s="133">
        <v>812.34418699084449</v>
      </c>
      <c r="S12" s="133">
        <v>980.37450996511302</v>
      </c>
      <c r="T12" s="133">
        <v>1065.2505045608775</v>
      </c>
      <c r="U12" s="133">
        <v>1138.1058826211795</v>
      </c>
      <c r="V12" s="133">
        <v>860.3327156698889</v>
      </c>
      <c r="W12" s="133">
        <v>1464.9496492561825</v>
      </c>
      <c r="DA12" s="157" t="s">
        <v>309</v>
      </c>
    </row>
    <row r="13" spans="1:105" ht="12" customHeight="1" x14ac:dyDescent="0.25">
      <c r="A13" s="132" t="s">
        <v>77</v>
      </c>
      <c r="B13" s="133">
        <v>1.8866984820080464</v>
      </c>
      <c r="C13" s="133">
        <v>2.9130221953424131</v>
      </c>
      <c r="D13" s="133">
        <v>10.213986438837054</v>
      </c>
      <c r="E13" s="133">
        <v>21.060483379329636</v>
      </c>
      <c r="F13" s="133">
        <v>21.057875416939666</v>
      </c>
      <c r="G13" s="133">
        <v>22.010363877961453</v>
      </c>
      <c r="H13" s="133">
        <v>25.492616546366619</v>
      </c>
      <c r="I13" s="133">
        <v>30.424370659885223</v>
      </c>
      <c r="J13" s="133">
        <v>35.355494934699102</v>
      </c>
      <c r="K13" s="133">
        <v>44.447433220979065</v>
      </c>
      <c r="L13" s="133">
        <v>55.005467665780799</v>
      </c>
      <c r="M13" s="133">
        <v>60.63236137644477</v>
      </c>
      <c r="N13" s="133">
        <v>66.268397991526101</v>
      </c>
      <c r="O13" s="133">
        <v>71.391014798670824</v>
      </c>
      <c r="P13" s="133">
        <v>77.778040658223915</v>
      </c>
      <c r="Q13" s="133">
        <v>83.953072711826891</v>
      </c>
      <c r="R13" s="133">
        <v>94.306668693494899</v>
      </c>
      <c r="S13" s="133">
        <v>106.89335601525936</v>
      </c>
      <c r="T13" s="133">
        <v>119.12705297357388</v>
      </c>
      <c r="U13" s="133">
        <v>134.38729215832373</v>
      </c>
      <c r="V13" s="133">
        <v>151.90997045250157</v>
      </c>
      <c r="W13" s="133">
        <v>165.9057853667567</v>
      </c>
      <c r="DA13" s="157" t="s">
        <v>310</v>
      </c>
    </row>
    <row r="14" spans="1:105" ht="12" customHeight="1" x14ac:dyDescent="0.25">
      <c r="A14" s="60" t="s">
        <v>76</v>
      </c>
      <c r="B14" s="65">
        <v>1029.3481040972529</v>
      </c>
      <c r="C14" s="65">
        <v>823.16503915386204</v>
      </c>
      <c r="D14" s="65">
        <v>1348.2514201786955</v>
      </c>
      <c r="E14" s="65">
        <v>1737.007470912816</v>
      </c>
      <c r="F14" s="65">
        <v>1557.9083914724649</v>
      </c>
      <c r="G14" s="65">
        <v>1114.2164321602027</v>
      </c>
      <c r="H14" s="65">
        <v>1183.6640457744247</v>
      </c>
      <c r="I14" s="65">
        <v>688.50450780916958</v>
      </c>
      <c r="J14" s="65">
        <v>817.94964770318495</v>
      </c>
      <c r="K14" s="65">
        <v>783.92742157752684</v>
      </c>
      <c r="L14" s="65">
        <v>837.29989806641538</v>
      </c>
      <c r="M14" s="65">
        <v>360.62439867416253</v>
      </c>
      <c r="N14" s="65">
        <v>497.48911585626689</v>
      </c>
      <c r="O14" s="65">
        <v>642.07935128173222</v>
      </c>
      <c r="P14" s="65">
        <v>190.37058370478624</v>
      </c>
      <c r="Q14" s="65">
        <v>541.06101806529102</v>
      </c>
      <c r="R14" s="65">
        <v>613.97074327367898</v>
      </c>
      <c r="S14" s="65">
        <v>371.27050375934613</v>
      </c>
      <c r="T14" s="65">
        <v>257.97862766877631</v>
      </c>
      <c r="U14" s="65">
        <v>315.18997186680593</v>
      </c>
      <c r="V14" s="65">
        <v>330.91731379598184</v>
      </c>
      <c r="W14" s="65">
        <v>385.39718368776886</v>
      </c>
      <c r="DA14" s="109" t="s">
        <v>311</v>
      </c>
    </row>
    <row r="15" spans="1:105" ht="12" customHeight="1" x14ac:dyDescent="0.25">
      <c r="A15" s="134" t="s">
        <v>80</v>
      </c>
      <c r="B15" s="135">
        <v>156.98755325981699</v>
      </c>
      <c r="C15" s="135">
        <v>172.67218683460379</v>
      </c>
      <c r="D15" s="135">
        <v>159.57956924257235</v>
      </c>
      <c r="E15" s="135">
        <v>163.81412870353716</v>
      </c>
      <c r="F15" s="135">
        <v>155.72910666780814</v>
      </c>
      <c r="G15" s="135">
        <v>149.7659034226042</v>
      </c>
      <c r="H15" s="135">
        <v>177.89666191075167</v>
      </c>
      <c r="I15" s="135">
        <v>131.64463948192795</v>
      </c>
      <c r="J15" s="135">
        <v>159.53138362581109</v>
      </c>
      <c r="K15" s="135">
        <v>147.48217933566852</v>
      </c>
      <c r="L15" s="135">
        <v>158.16272651453738</v>
      </c>
      <c r="M15" s="135">
        <v>135.38296581005196</v>
      </c>
      <c r="N15" s="135">
        <v>146.55843544218334</v>
      </c>
      <c r="O15" s="135">
        <v>169.95428783558398</v>
      </c>
      <c r="P15" s="135">
        <v>142.94679803381769</v>
      </c>
      <c r="Q15" s="135">
        <v>152.88179299925881</v>
      </c>
      <c r="R15" s="135">
        <v>151.68143149262681</v>
      </c>
      <c r="S15" s="135">
        <v>152.31441051171336</v>
      </c>
      <c r="T15" s="135">
        <v>122.18895988191215</v>
      </c>
      <c r="U15" s="135">
        <v>109.07050601113548</v>
      </c>
      <c r="V15" s="135">
        <v>117.31342578975082</v>
      </c>
      <c r="W15" s="135">
        <v>145.48149007025398</v>
      </c>
      <c r="DA15" s="158" t="s">
        <v>312</v>
      </c>
    </row>
    <row r="16" spans="1:105" ht="12.95" customHeight="1" x14ac:dyDescent="0.25">
      <c r="A16" s="130" t="s">
        <v>74</v>
      </c>
      <c r="B16" s="131">
        <f t="shared" ref="B16:Q16" si="4">SUM(B17:B18)</f>
        <v>700.14952033544091</v>
      </c>
      <c r="C16" s="131">
        <f t="shared" si="4"/>
        <v>746.52138706575249</v>
      </c>
      <c r="D16" s="131">
        <f t="shared" si="4"/>
        <v>799.56518602504457</v>
      </c>
      <c r="E16" s="131">
        <f t="shared" si="4"/>
        <v>1014.1970972589506</v>
      </c>
      <c r="F16" s="131">
        <f t="shared" si="4"/>
        <v>882.50834154479799</v>
      </c>
      <c r="G16" s="131">
        <f t="shared" si="4"/>
        <v>950.88451668005234</v>
      </c>
      <c r="H16" s="131">
        <f t="shared" si="4"/>
        <v>1141.0948145866314</v>
      </c>
      <c r="I16" s="131">
        <f t="shared" si="4"/>
        <v>1148.4062704951007</v>
      </c>
      <c r="J16" s="131">
        <f t="shared" si="4"/>
        <v>1226.5861639879677</v>
      </c>
      <c r="K16" s="131">
        <f t="shared" si="4"/>
        <v>1312.2658969009142</v>
      </c>
      <c r="L16" s="131">
        <f t="shared" si="4"/>
        <v>1520.3925683320783</v>
      </c>
      <c r="M16" s="131">
        <f t="shared" si="4"/>
        <v>1466.5434316475889</v>
      </c>
      <c r="N16" s="131">
        <f t="shared" si="4"/>
        <v>1561.640341798555</v>
      </c>
      <c r="O16" s="131">
        <f t="shared" si="4"/>
        <v>1693.3343523743702</v>
      </c>
      <c r="P16" s="131">
        <f t="shared" si="4"/>
        <v>1637.363811014925</v>
      </c>
      <c r="Q16" s="131">
        <f t="shared" si="4"/>
        <v>1895.0758662597223</v>
      </c>
      <c r="R16" s="131">
        <f t="shared" ref="R16:W16" si="5">SUM(R17:R18)</f>
        <v>1767.1860208180906</v>
      </c>
      <c r="S16" s="131">
        <f t="shared" si="5"/>
        <v>1761.0200019702938</v>
      </c>
      <c r="T16" s="131">
        <f t="shared" si="5"/>
        <v>2187.5780512093083</v>
      </c>
      <c r="U16" s="131">
        <f t="shared" si="5"/>
        <v>2143.0505243578218</v>
      </c>
      <c r="V16" s="131">
        <f t="shared" si="5"/>
        <v>1868.8596678503361</v>
      </c>
      <c r="W16" s="131">
        <f t="shared" si="5"/>
        <v>1835.087772449325</v>
      </c>
      <c r="DA16" s="156" t="s">
        <v>313</v>
      </c>
    </row>
    <row r="17" spans="1:105" ht="12.95" customHeight="1" x14ac:dyDescent="0.25">
      <c r="A17" s="132" t="s">
        <v>73</v>
      </c>
      <c r="B17" s="133">
        <v>0.22834546657701449</v>
      </c>
      <c r="C17" s="133">
        <v>0.24497393412752241</v>
      </c>
      <c r="D17" s="133">
        <v>0.26737309059892361</v>
      </c>
      <c r="E17" s="133">
        <v>0.32710603710217451</v>
      </c>
      <c r="F17" s="133">
        <v>0.40716433660497592</v>
      </c>
      <c r="G17" s="133">
        <v>0.51048590973718211</v>
      </c>
      <c r="H17" s="133">
        <v>0.60176619044314983</v>
      </c>
      <c r="I17" s="133">
        <v>0.92235230710605465</v>
      </c>
      <c r="J17" s="133">
        <v>1.1423776602616298</v>
      </c>
      <c r="K17" s="133">
        <v>1.4006775498588482</v>
      </c>
      <c r="L17" s="133">
        <v>1.8124870644984246</v>
      </c>
      <c r="M17" s="133">
        <v>2.001024588782176</v>
      </c>
      <c r="N17" s="133">
        <v>2.3022827083474766</v>
      </c>
      <c r="O17" s="133">
        <v>2.8354387575372693</v>
      </c>
      <c r="P17" s="133">
        <v>3.8012197886431887</v>
      </c>
      <c r="Q17" s="133">
        <v>5.291501140145578</v>
      </c>
      <c r="R17" s="133">
        <v>6.8586104961961061</v>
      </c>
      <c r="S17" s="133">
        <v>7.4597445571585963</v>
      </c>
      <c r="T17" s="133">
        <v>12.611177756010367</v>
      </c>
      <c r="U17" s="133">
        <v>13.816913059331403</v>
      </c>
      <c r="V17" s="133">
        <v>10.667871845940299</v>
      </c>
      <c r="W17" s="133">
        <v>10.795642011795211</v>
      </c>
      <c r="DA17" s="157" t="s">
        <v>314</v>
      </c>
    </row>
    <row r="18" spans="1:105" ht="12" customHeight="1" x14ac:dyDescent="0.25">
      <c r="A18" s="132" t="s">
        <v>72</v>
      </c>
      <c r="B18" s="133">
        <v>699.92117486886389</v>
      </c>
      <c r="C18" s="133">
        <v>746.27641313162496</v>
      </c>
      <c r="D18" s="133">
        <v>799.29781293444569</v>
      </c>
      <c r="E18" s="133">
        <v>1013.8699912218484</v>
      </c>
      <c r="F18" s="133">
        <v>882.10117720819301</v>
      </c>
      <c r="G18" s="133">
        <v>950.37403077031513</v>
      </c>
      <c r="H18" s="133">
        <v>1140.4930483961882</v>
      </c>
      <c r="I18" s="133">
        <v>1147.4839181879945</v>
      </c>
      <c r="J18" s="133">
        <v>1225.443786327706</v>
      </c>
      <c r="K18" s="133">
        <v>1310.8652193510554</v>
      </c>
      <c r="L18" s="133">
        <v>1518.58008126758</v>
      </c>
      <c r="M18" s="133">
        <v>1464.5424070588067</v>
      </c>
      <c r="N18" s="133">
        <v>1559.3380590902075</v>
      </c>
      <c r="O18" s="133">
        <v>1690.4989136168329</v>
      </c>
      <c r="P18" s="133">
        <v>1633.5625912262817</v>
      </c>
      <c r="Q18" s="133">
        <v>1889.7843651195767</v>
      </c>
      <c r="R18" s="133">
        <v>1760.3274103218944</v>
      </c>
      <c r="S18" s="133">
        <v>1753.5602574131353</v>
      </c>
      <c r="T18" s="133">
        <v>2174.9668734532979</v>
      </c>
      <c r="U18" s="133">
        <v>2129.2336112984904</v>
      </c>
      <c r="V18" s="133">
        <v>1858.1917960043959</v>
      </c>
      <c r="W18" s="133">
        <v>1824.2921304375297</v>
      </c>
      <c r="DA18" s="157" t="s">
        <v>315</v>
      </c>
    </row>
    <row r="19" spans="1:105" ht="12.95" customHeight="1" x14ac:dyDescent="0.25">
      <c r="A19" s="130" t="s">
        <v>35</v>
      </c>
      <c r="B19" s="131">
        <f t="shared" ref="B19:Q19" si="6">SUM(B20:B27)</f>
        <v>1976.5999872640423</v>
      </c>
      <c r="C19" s="131">
        <f t="shared" si="6"/>
        <v>1966.3054402058776</v>
      </c>
      <c r="D19" s="131">
        <f t="shared" si="6"/>
        <v>1977.6198246318918</v>
      </c>
      <c r="E19" s="131">
        <f t="shared" si="6"/>
        <v>2031.817794131689</v>
      </c>
      <c r="F19" s="131">
        <f t="shared" si="6"/>
        <v>2036.7220046472542</v>
      </c>
      <c r="G19" s="131">
        <f t="shared" si="6"/>
        <v>2052.4231548381904</v>
      </c>
      <c r="H19" s="131">
        <f t="shared" si="6"/>
        <v>2139.0940222598988</v>
      </c>
      <c r="I19" s="131">
        <f t="shared" si="6"/>
        <v>2165.0970049446651</v>
      </c>
      <c r="J19" s="131">
        <f t="shared" si="6"/>
        <v>2217.0778167290196</v>
      </c>
      <c r="K19" s="131">
        <f t="shared" si="6"/>
        <v>2236.5931534812539</v>
      </c>
      <c r="L19" s="131">
        <f t="shared" si="6"/>
        <v>2227.5574412493374</v>
      </c>
      <c r="M19" s="131">
        <f t="shared" si="6"/>
        <v>2215.3549685148814</v>
      </c>
      <c r="N19" s="131">
        <f t="shared" si="6"/>
        <v>2253.9067971572581</v>
      </c>
      <c r="O19" s="131">
        <f t="shared" si="6"/>
        <v>2228.5434577105189</v>
      </c>
      <c r="P19" s="131">
        <f t="shared" si="6"/>
        <v>2311.5615273056706</v>
      </c>
      <c r="Q19" s="131">
        <f t="shared" si="6"/>
        <v>2327.8721238130279</v>
      </c>
      <c r="R19" s="131">
        <f t="shared" ref="R19:W19" si="7">SUM(R20:R27)</f>
        <v>2325.6216594172365</v>
      </c>
      <c r="S19" s="131">
        <f t="shared" si="7"/>
        <v>2362.7218581028133</v>
      </c>
      <c r="T19" s="131">
        <f t="shared" si="7"/>
        <v>2345.4913038045611</v>
      </c>
      <c r="U19" s="131">
        <f t="shared" si="7"/>
        <v>2320.4284386540667</v>
      </c>
      <c r="V19" s="131">
        <f t="shared" si="7"/>
        <v>2056.1742502870648</v>
      </c>
      <c r="W19" s="131">
        <f t="shared" si="7"/>
        <v>2106.3286530107302</v>
      </c>
      <c r="DA19" s="156" t="s">
        <v>316</v>
      </c>
    </row>
    <row r="20" spans="1:105" ht="12" customHeight="1" x14ac:dyDescent="0.25">
      <c r="A20" s="132" t="s">
        <v>29</v>
      </c>
      <c r="B20" s="133">
        <v>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0</v>
      </c>
      <c r="I20" s="133">
        <v>0</v>
      </c>
      <c r="J20" s="133">
        <v>0</v>
      </c>
      <c r="K20" s="133">
        <v>0</v>
      </c>
      <c r="L20" s="133">
        <v>0</v>
      </c>
      <c r="M20" s="133">
        <v>0</v>
      </c>
      <c r="N20" s="133">
        <v>0</v>
      </c>
      <c r="O20" s="133">
        <v>0</v>
      </c>
      <c r="P20" s="133">
        <v>0</v>
      </c>
      <c r="Q20" s="133">
        <v>0</v>
      </c>
      <c r="R20" s="133">
        <v>0</v>
      </c>
      <c r="S20" s="133">
        <v>0</v>
      </c>
      <c r="T20" s="133">
        <v>0</v>
      </c>
      <c r="U20" s="133">
        <v>0</v>
      </c>
      <c r="V20" s="133">
        <v>0</v>
      </c>
      <c r="W20" s="133">
        <v>0</v>
      </c>
      <c r="DA20" s="157" t="s">
        <v>317</v>
      </c>
    </row>
    <row r="21" spans="1:105" s="2" customFormat="1" ht="12" customHeight="1" x14ac:dyDescent="0.25">
      <c r="A21" s="132" t="s">
        <v>52</v>
      </c>
      <c r="B21" s="133">
        <v>26.50857997090581</v>
      </c>
      <c r="C21" s="133">
        <v>32.414248874780853</v>
      </c>
      <c r="D21" s="133">
        <v>47.976122839130298</v>
      </c>
      <c r="E21" s="133">
        <v>53.941331186947984</v>
      </c>
      <c r="F21" s="133">
        <v>70.53911146409439</v>
      </c>
      <c r="G21" s="133">
        <v>79.625330797025484</v>
      </c>
      <c r="H21" s="133">
        <v>82.55522823420101</v>
      </c>
      <c r="I21" s="133">
        <v>84.192069293230574</v>
      </c>
      <c r="J21" s="133">
        <v>83.610471760439154</v>
      </c>
      <c r="K21" s="133">
        <v>81.357717815824046</v>
      </c>
      <c r="L21" s="133">
        <v>76.639703296766996</v>
      </c>
      <c r="M21" s="133">
        <v>76.547987776544446</v>
      </c>
      <c r="N21" s="133">
        <v>71.546124743469349</v>
      </c>
      <c r="O21" s="133">
        <v>63.521899446359228</v>
      </c>
      <c r="P21" s="133">
        <v>63.142745766014976</v>
      </c>
      <c r="Q21" s="133">
        <v>61.80587480368969</v>
      </c>
      <c r="R21" s="133">
        <v>62.120987626624363</v>
      </c>
      <c r="S21" s="133">
        <v>50.624182331977217</v>
      </c>
      <c r="T21" s="133">
        <v>29.442505511497572</v>
      </c>
      <c r="U21" s="133">
        <v>28.527408747248607</v>
      </c>
      <c r="V21" s="133">
        <v>19.720612892022611</v>
      </c>
      <c r="W21" s="133">
        <v>11.86932625933532</v>
      </c>
      <c r="DA21" s="157" t="s">
        <v>318</v>
      </c>
    </row>
    <row r="22" spans="1:105" ht="12" customHeight="1" x14ac:dyDescent="0.25">
      <c r="A22" s="132" t="s">
        <v>168</v>
      </c>
      <c r="B22" s="133">
        <v>669.29391959575435</v>
      </c>
      <c r="C22" s="133">
        <v>691.30870433660425</v>
      </c>
      <c r="D22" s="133">
        <v>694.06334977407346</v>
      </c>
      <c r="E22" s="133">
        <v>696.91727896978784</v>
      </c>
      <c r="F22" s="133">
        <v>706.15459692100796</v>
      </c>
      <c r="G22" s="133">
        <v>703.84778433096778</v>
      </c>
      <c r="H22" s="133">
        <v>720.71717848051151</v>
      </c>
      <c r="I22" s="133">
        <v>723.20059972204103</v>
      </c>
      <c r="J22" s="133">
        <v>726.95692180245487</v>
      </c>
      <c r="K22" s="133">
        <v>718.3459304210113</v>
      </c>
      <c r="L22" s="133">
        <v>703.02882281021402</v>
      </c>
      <c r="M22" s="133">
        <v>716.55130279813466</v>
      </c>
      <c r="N22" s="133">
        <v>718.64850566306689</v>
      </c>
      <c r="O22" s="133">
        <v>727.13675687458101</v>
      </c>
      <c r="P22" s="133">
        <v>728.00329789104637</v>
      </c>
      <c r="Q22" s="133">
        <v>723.59105806985849</v>
      </c>
      <c r="R22" s="133">
        <v>704.677561969816</v>
      </c>
      <c r="S22" s="133">
        <v>691.35539631742631</v>
      </c>
      <c r="T22" s="133">
        <v>340.98191851441203</v>
      </c>
      <c r="U22" s="133">
        <v>322.82822872416045</v>
      </c>
      <c r="V22" s="133">
        <v>262.60871085188001</v>
      </c>
      <c r="W22" s="133">
        <v>275.70366563016148</v>
      </c>
      <c r="DA22" s="157" t="s">
        <v>319</v>
      </c>
    </row>
    <row r="23" spans="1:105" ht="12" customHeight="1" x14ac:dyDescent="0.25">
      <c r="A23" s="132" t="s">
        <v>153</v>
      </c>
      <c r="B23" s="133">
        <v>655.54571322689128</v>
      </c>
      <c r="C23" s="133">
        <v>640.0151180965637</v>
      </c>
      <c r="D23" s="133">
        <v>648.01814300314754</v>
      </c>
      <c r="E23" s="133">
        <v>627.44770699719095</v>
      </c>
      <c r="F23" s="133">
        <v>596.34587903219187</v>
      </c>
      <c r="G23" s="133">
        <v>604.33928132878248</v>
      </c>
      <c r="H23" s="133">
        <v>655.62551518672137</v>
      </c>
      <c r="I23" s="133">
        <v>660.06836924187962</v>
      </c>
      <c r="J23" s="133">
        <v>675.40431192689084</v>
      </c>
      <c r="K23" s="133">
        <v>678.75933259021042</v>
      </c>
      <c r="L23" s="133">
        <v>690.53378296677431</v>
      </c>
      <c r="M23" s="133">
        <v>694.95039251025412</v>
      </c>
      <c r="N23" s="133">
        <v>712.19342852038903</v>
      </c>
      <c r="O23" s="133">
        <v>778.84423305526832</v>
      </c>
      <c r="P23" s="133">
        <v>867.44604723881355</v>
      </c>
      <c r="Q23" s="133">
        <v>884.67540812703146</v>
      </c>
      <c r="R23" s="133">
        <v>894.87992870942264</v>
      </c>
      <c r="S23" s="133">
        <v>967.86013088857101</v>
      </c>
      <c r="T23" s="133">
        <v>1360.5928349720673</v>
      </c>
      <c r="U23" s="133">
        <v>1364.3545542094553</v>
      </c>
      <c r="V23" s="133">
        <v>1320.8838917766855</v>
      </c>
      <c r="W23" s="133">
        <v>1295.4679669425741</v>
      </c>
      <c r="DA23" s="157" t="s">
        <v>320</v>
      </c>
    </row>
    <row r="24" spans="1:105" ht="12" customHeight="1" x14ac:dyDescent="0.25">
      <c r="A24" s="132" t="s">
        <v>128</v>
      </c>
      <c r="B24" s="133">
        <v>0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0</v>
      </c>
      <c r="I24" s="133">
        <v>0</v>
      </c>
      <c r="J24" s="133">
        <v>0</v>
      </c>
      <c r="K24" s="133">
        <v>0</v>
      </c>
      <c r="L24" s="133">
        <v>0</v>
      </c>
      <c r="M24" s="133">
        <v>0</v>
      </c>
      <c r="N24" s="133">
        <v>0</v>
      </c>
      <c r="O24" s="133">
        <v>0</v>
      </c>
      <c r="P24" s="133">
        <v>0</v>
      </c>
      <c r="Q24" s="133">
        <v>0</v>
      </c>
      <c r="R24" s="133">
        <v>0</v>
      </c>
      <c r="S24" s="133">
        <v>0</v>
      </c>
      <c r="T24" s="133">
        <v>0</v>
      </c>
      <c r="U24" s="133">
        <v>0</v>
      </c>
      <c r="V24" s="133">
        <v>0</v>
      </c>
      <c r="W24" s="133">
        <v>0</v>
      </c>
      <c r="DA24" s="157" t="s">
        <v>321</v>
      </c>
    </row>
    <row r="25" spans="1:105" ht="12" customHeight="1" x14ac:dyDescent="0.25">
      <c r="A25" s="132" t="s">
        <v>169</v>
      </c>
      <c r="B25" s="133">
        <v>0</v>
      </c>
      <c r="C25" s="133">
        <v>0</v>
      </c>
      <c r="D25" s="133">
        <v>0</v>
      </c>
      <c r="E25" s="133">
        <v>281.39876685447723</v>
      </c>
      <c r="F25" s="133">
        <v>288.80944179489364</v>
      </c>
      <c r="G25" s="133">
        <v>296.47649832510064</v>
      </c>
      <c r="H25" s="133">
        <v>298.61769140739818</v>
      </c>
      <c r="I25" s="133">
        <v>293.82187148190224</v>
      </c>
      <c r="J25" s="133">
        <v>293.90306114151457</v>
      </c>
      <c r="K25" s="133">
        <v>293.86858272055917</v>
      </c>
      <c r="L25" s="133">
        <v>293.86703136915014</v>
      </c>
      <c r="M25" s="133">
        <v>296.92276125298986</v>
      </c>
      <c r="N25" s="133">
        <v>293.29287107596707</v>
      </c>
      <c r="O25" s="133">
        <v>193.29103643401078</v>
      </c>
      <c r="P25" s="133">
        <v>191.37365692391111</v>
      </c>
      <c r="Q25" s="133">
        <v>184.6618226201947</v>
      </c>
      <c r="R25" s="133">
        <v>148.53551367404373</v>
      </c>
      <c r="S25" s="133">
        <v>150.67441929149629</v>
      </c>
      <c r="T25" s="133">
        <v>151.15495823140967</v>
      </c>
      <c r="U25" s="133">
        <v>150.5641824669425</v>
      </c>
      <c r="V25" s="133">
        <v>130.33128439886428</v>
      </c>
      <c r="W25" s="133">
        <v>146.69501820402277</v>
      </c>
      <c r="DA25" s="157" t="s">
        <v>322</v>
      </c>
    </row>
    <row r="26" spans="1:105" ht="12" customHeight="1" x14ac:dyDescent="0.25">
      <c r="A26" s="132" t="s">
        <v>24</v>
      </c>
      <c r="B26" s="65">
        <v>611.15985701563307</v>
      </c>
      <c r="C26" s="65">
        <v>588.71431644737015</v>
      </c>
      <c r="D26" s="65">
        <v>572.18052371889394</v>
      </c>
      <c r="E26" s="65">
        <v>355.6801219891492</v>
      </c>
      <c r="F26" s="65">
        <v>359.49129013841974</v>
      </c>
      <c r="G26" s="65">
        <v>350.77020158683854</v>
      </c>
      <c r="H26" s="65">
        <v>362.5662851333538</v>
      </c>
      <c r="I26" s="65">
        <v>383.32114593647952</v>
      </c>
      <c r="J26" s="65">
        <v>415.0859391776853</v>
      </c>
      <c r="K26" s="65">
        <v>439.66047213485308</v>
      </c>
      <c r="L26" s="65">
        <v>438.36153158889124</v>
      </c>
      <c r="M26" s="65">
        <v>403.05853449510084</v>
      </c>
      <c r="N26" s="65">
        <v>430.97358856451211</v>
      </c>
      <c r="O26" s="65">
        <v>439.18985864148601</v>
      </c>
      <c r="P26" s="65">
        <v>433.86577088743269</v>
      </c>
      <c r="Q26" s="65">
        <v>444.213712556828</v>
      </c>
      <c r="R26" s="65">
        <v>487.00887122064887</v>
      </c>
      <c r="S26" s="65">
        <v>473.6656828417004</v>
      </c>
      <c r="T26" s="65">
        <v>431.43318803691153</v>
      </c>
      <c r="U26" s="65">
        <v>423.96395272638051</v>
      </c>
      <c r="V26" s="65">
        <v>291.26930324809388</v>
      </c>
      <c r="W26" s="65">
        <v>346.90411191616687</v>
      </c>
      <c r="DA26" s="109" t="s">
        <v>323</v>
      </c>
    </row>
    <row r="27" spans="1:105" ht="12" customHeight="1" x14ac:dyDescent="0.25">
      <c r="A27" s="145" t="s">
        <v>26</v>
      </c>
      <c r="B27" s="146">
        <v>14.09191745485812</v>
      </c>
      <c r="C27" s="146">
        <v>13.853052450558897</v>
      </c>
      <c r="D27" s="146">
        <v>15.381685296646598</v>
      </c>
      <c r="E27" s="146">
        <v>16.432588134135859</v>
      </c>
      <c r="F27" s="146">
        <v>15.381685296646596</v>
      </c>
      <c r="G27" s="146">
        <v>17.364058469475488</v>
      </c>
      <c r="H27" s="146">
        <v>19.012123817712801</v>
      </c>
      <c r="I27" s="146">
        <v>20.492949269131543</v>
      </c>
      <c r="J27" s="146">
        <v>22.117110920034385</v>
      </c>
      <c r="K27" s="146">
        <v>24.60111779879621</v>
      </c>
      <c r="L27" s="146">
        <v>25.12656921754084</v>
      </c>
      <c r="M27" s="146">
        <v>27.323989681857281</v>
      </c>
      <c r="N27" s="146">
        <v>27.252278589853841</v>
      </c>
      <c r="O27" s="146">
        <v>26.559673258813426</v>
      </c>
      <c r="P27" s="146">
        <v>27.730008598452269</v>
      </c>
      <c r="Q27" s="146">
        <v>28.924247635425587</v>
      </c>
      <c r="R27" s="146">
        <v>28.398796216681006</v>
      </c>
      <c r="S27" s="146">
        <v>28.542046431642298</v>
      </c>
      <c r="T27" s="146">
        <v>31.885898538263099</v>
      </c>
      <c r="U27" s="146">
        <v>30.190111779879601</v>
      </c>
      <c r="V27" s="146">
        <v>31.360447119518511</v>
      </c>
      <c r="W27" s="146">
        <v>29.688564058469446</v>
      </c>
      <c r="DA27" s="159" t="s">
        <v>324</v>
      </c>
    </row>
    <row r="28" spans="1:105" ht="12" hidden="1" customHeight="1" x14ac:dyDescent="0.25">
      <c r="A28" s="78" t="s">
        <v>26</v>
      </c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DA28" s="111"/>
    </row>
    <row r="29" spans="1:105" ht="12.95" customHeight="1" x14ac:dyDescent="0.25">
      <c r="A29" s="130" t="s">
        <v>34</v>
      </c>
      <c r="B29" s="131">
        <f t="shared" ref="B29:Q29" si="8">SUM(B30:B33)</f>
        <v>1953.5832148772338</v>
      </c>
      <c r="C29" s="131">
        <f t="shared" si="8"/>
        <v>1995.9355709854995</v>
      </c>
      <c r="D29" s="131">
        <f t="shared" si="8"/>
        <v>2018.7776516726642</v>
      </c>
      <c r="E29" s="131">
        <f t="shared" si="8"/>
        <v>2041.8933837052837</v>
      </c>
      <c r="F29" s="131">
        <f t="shared" si="8"/>
        <v>2063.2766114252831</v>
      </c>
      <c r="G29" s="131">
        <f t="shared" si="8"/>
        <v>2107.7143962481523</v>
      </c>
      <c r="H29" s="131">
        <f t="shared" si="8"/>
        <v>2134.4323100252964</v>
      </c>
      <c r="I29" s="131">
        <f t="shared" si="8"/>
        <v>2179.8040617424786</v>
      </c>
      <c r="J29" s="131">
        <f t="shared" si="8"/>
        <v>2224.1957190465801</v>
      </c>
      <c r="K29" s="131">
        <f t="shared" si="8"/>
        <v>2242.1867294786052</v>
      </c>
      <c r="L29" s="131">
        <f t="shared" si="8"/>
        <v>2262.9337829764027</v>
      </c>
      <c r="M29" s="131">
        <f t="shared" si="8"/>
        <v>2269.4810822763238</v>
      </c>
      <c r="N29" s="131">
        <f t="shared" si="8"/>
        <v>2283.0869884714366</v>
      </c>
      <c r="O29" s="131">
        <f t="shared" si="8"/>
        <v>2346.7289641690031</v>
      </c>
      <c r="P29" s="131">
        <f t="shared" si="8"/>
        <v>2372.8698004951084</v>
      </c>
      <c r="Q29" s="131">
        <f t="shared" si="8"/>
        <v>2356.2603433934751</v>
      </c>
      <c r="R29" s="131">
        <f t="shared" ref="R29:W29" si="9">SUM(R30:R33)</f>
        <v>2394.5204181564804</v>
      </c>
      <c r="S29" s="131">
        <f t="shared" si="9"/>
        <v>2456.2017834501221</v>
      </c>
      <c r="T29" s="131">
        <f t="shared" si="9"/>
        <v>2421.698029561489</v>
      </c>
      <c r="U29" s="131">
        <f t="shared" si="9"/>
        <v>2444.7661942299937</v>
      </c>
      <c r="V29" s="131">
        <f t="shared" si="9"/>
        <v>2306.2745736615479</v>
      </c>
      <c r="W29" s="131">
        <f t="shared" si="9"/>
        <v>2394.9569219552304</v>
      </c>
      <c r="DA29" s="156" t="s">
        <v>325</v>
      </c>
    </row>
    <row r="30" spans="1:105" ht="12" customHeight="1" x14ac:dyDescent="0.25">
      <c r="A30" s="132" t="s">
        <v>52</v>
      </c>
      <c r="B30" s="133">
        <v>105.52742700991556</v>
      </c>
      <c r="C30" s="133">
        <v>104.33014407003036</v>
      </c>
      <c r="D30" s="133">
        <v>74.442584844552556</v>
      </c>
      <c r="E30" s="133">
        <v>171.15498991614129</v>
      </c>
      <c r="F30" s="133">
        <v>154.64386078928828</v>
      </c>
      <c r="G30" s="133">
        <v>256.02041332938722</v>
      </c>
      <c r="H30" s="133">
        <v>177.75205473446928</v>
      </c>
      <c r="I30" s="133">
        <v>159.89029479987099</v>
      </c>
      <c r="J30" s="133">
        <v>182.26987389980803</v>
      </c>
      <c r="K30" s="133">
        <v>167.76626099332557</v>
      </c>
      <c r="L30" s="133">
        <v>145.71961039480468</v>
      </c>
      <c r="M30" s="133">
        <v>146.72751233258717</v>
      </c>
      <c r="N30" s="133">
        <v>162.05402628209396</v>
      </c>
      <c r="O30" s="133">
        <v>216.76760189028826</v>
      </c>
      <c r="P30" s="133">
        <v>179.50884650866945</v>
      </c>
      <c r="Q30" s="133">
        <v>143.62548634216955</v>
      </c>
      <c r="R30" s="133">
        <v>195.36382162298602</v>
      </c>
      <c r="S30" s="133">
        <v>119.73808577673036</v>
      </c>
      <c r="T30" s="133">
        <v>78.597075297723123</v>
      </c>
      <c r="U30" s="133">
        <v>86.434921579027758</v>
      </c>
      <c r="V30" s="133">
        <v>85.108251386207897</v>
      </c>
      <c r="W30" s="133">
        <v>69.90471904941505</v>
      </c>
      <c r="DA30" s="157" t="s">
        <v>326</v>
      </c>
    </row>
    <row r="31" spans="1:105" ht="12" customHeight="1" x14ac:dyDescent="0.25">
      <c r="A31" s="132" t="s">
        <v>153</v>
      </c>
      <c r="B31" s="133">
        <v>1167.9622556080483</v>
      </c>
      <c r="C31" s="133">
        <v>1171.4341468518428</v>
      </c>
      <c r="D31" s="133">
        <v>1239.4340460984258</v>
      </c>
      <c r="E31" s="133">
        <v>1213.171326281227</v>
      </c>
      <c r="F31" s="133">
        <v>1231.1416628771494</v>
      </c>
      <c r="G31" s="133">
        <v>1163.1926198123786</v>
      </c>
      <c r="H31" s="133">
        <v>1206.711083897552</v>
      </c>
      <c r="I31" s="133">
        <v>1189.3040370099566</v>
      </c>
      <c r="J31" s="133">
        <v>1193.301906755564</v>
      </c>
      <c r="K31" s="133">
        <v>1152.0121572847167</v>
      </c>
      <c r="L31" s="133">
        <v>1110.2670309498196</v>
      </c>
      <c r="M31" s="133">
        <v>1050.5713031059995</v>
      </c>
      <c r="N31" s="133">
        <v>1050.1534592820094</v>
      </c>
      <c r="O31" s="133">
        <v>1068.4686453978859</v>
      </c>
      <c r="P31" s="133">
        <v>1439.6743975230895</v>
      </c>
      <c r="Q31" s="133">
        <v>1349.4224202222752</v>
      </c>
      <c r="R31" s="133">
        <v>1315.2694203721107</v>
      </c>
      <c r="S31" s="133">
        <v>1430.2935573692632</v>
      </c>
      <c r="T31" s="133">
        <v>1638.5223614397166</v>
      </c>
      <c r="U31" s="133">
        <v>1787.172149229566</v>
      </c>
      <c r="V31" s="133">
        <v>1484.9502372986801</v>
      </c>
      <c r="W31" s="133">
        <v>1485.5918609697801</v>
      </c>
      <c r="DA31" s="157" t="s">
        <v>327</v>
      </c>
    </row>
    <row r="32" spans="1:105" ht="12" customHeight="1" x14ac:dyDescent="0.25">
      <c r="A32" s="132" t="s">
        <v>128</v>
      </c>
      <c r="B32" s="133">
        <v>0</v>
      </c>
      <c r="C32" s="133">
        <v>0</v>
      </c>
      <c r="D32" s="133">
        <v>0</v>
      </c>
      <c r="E32" s="133">
        <v>3.4560149863640577</v>
      </c>
      <c r="F32" s="133">
        <v>3.456563657599351</v>
      </c>
      <c r="G32" s="133">
        <v>3.8892664811278115</v>
      </c>
      <c r="H32" s="133">
        <v>3.8894823773191751</v>
      </c>
      <c r="I32" s="133">
        <v>3.8899064608979952</v>
      </c>
      <c r="J32" s="133">
        <v>3.8907146068702718</v>
      </c>
      <c r="K32" s="133">
        <v>4.7572487344219132</v>
      </c>
      <c r="L32" s="133">
        <v>5.1920475916076896</v>
      </c>
      <c r="M32" s="133">
        <v>5.1942726678623989</v>
      </c>
      <c r="N32" s="133">
        <v>5.6297091792706278</v>
      </c>
      <c r="O32" s="133">
        <v>5.7190458546629399</v>
      </c>
      <c r="P32" s="133">
        <v>5.7222139934382081</v>
      </c>
      <c r="Q32" s="133">
        <v>5.7260267630296271</v>
      </c>
      <c r="R32" s="133">
        <v>5.2505794437023665</v>
      </c>
      <c r="S32" s="133">
        <v>5.2525196586928731</v>
      </c>
      <c r="T32" s="133">
        <v>5.2108522405746776</v>
      </c>
      <c r="U32" s="133">
        <v>4.7780346647899963</v>
      </c>
      <c r="V32" s="133">
        <v>3.4754776442632358</v>
      </c>
      <c r="W32" s="133">
        <v>3.4801709502277647</v>
      </c>
      <c r="DA32" s="157" t="s">
        <v>328</v>
      </c>
    </row>
    <row r="33" spans="1:105" ht="12" customHeight="1" x14ac:dyDescent="0.25">
      <c r="A33" s="62" t="s">
        <v>24</v>
      </c>
      <c r="B33" s="68">
        <v>680.09353225927009</v>
      </c>
      <c r="C33" s="68">
        <v>720.17128006362611</v>
      </c>
      <c r="D33" s="68">
        <v>704.9010207296858</v>
      </c>
      <c r="E33" s="68">
        <v>654.11105252155141</v>
      </c>
      <c r="F33" s="68">
        <v>674.03452410124589</v>
      </c>
      <c r="G33" s="68">
        <v>684.61209662525891</v>
      </c>
      <c r="H33" s="68">
        <v>746.07968901595586</v>
      </c>
      <c r="I33" s="68">
        <v>826.71982347175287</v>
      </c>
      <c r="J33" s="68">
        <v>844.73322378433761</v>
      </c>
      <c r="K33" s="68">
        <v>917.65106246614118</v>
      </c>
      <c r="L33" s="68">
        <v>1001.7550940401707</v>
      </c>
      <c r="M33" s="68">
        <v>1066.9879941698748</v>
      </c>
      <c r="N33" s="68">
        <v>1065.2497937280627</v>
      </c>
      <c r="O33" s="68">
        <v>1055.7736710261663</v>
      </c>
      <c r="P33" s="68">
        <v>747.96434246991123</v>
      </c>
      <c r="Q33" s="68">
        <v>857.48641006600053</v>
      </c>
      <c r="R33" s="68">
        <v>878.63659671768119</v>
      </c>
      <c r="S33" s="68">
        <v>900.91762064543605</v>
      </c>
      <c r="T33" s="68">
        <v>699.36774058347453</v>
      </c>
      <c r="U33" s="68">
        <v>566.38108875660987</v>
      </c>
      <c r="V33" s="68">
        <v>732.74060733239651</v>
      </c>
      <c r="W33" s="68">
        <v>835.98017098580749</v>
      </c>
      <c r="DA33" s="111" t="s">
        <v>329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theme="6" tint="0.39997558519241921"/>
    <pageSetUpPr fitToPage="1"/>
  </sheetPr>
  <dimension ref="A1:DA33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2" customHeight="1" x14ac:dyDescent="0.25"/>
  <cols>
    <col min="1" max="1" width="40.7109375" style="1" customWidth="1"/>
    <col min="2" max="23" width="10.7109375" style="1" customWidth="1"/>
    <col min="24" max="103" width="9.140625" style="1" hidden="1" customWidth="1"/>
    <col min="104" max="104" width="2.7109375" style="1" customWidth="1"/>
    <col min="105" max="105" width="10.7109375" style="118" customWidth="1"/>
    <col min="106" max="16384" width="9.140625" style="1"/>
  </cols>
  <sheetData>
    <row r="1" spans="1:105" ht="12.95" customHeight="1" x14ac:dyDescent="0.25">
      <c r="A1" s="28" t="s">
        <v>330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156</v>
      </c>
    </row>
    <row r="2" spans="1:105" s="2" customFormat="1" ht="12" customHeight="1" x14ac:dyDescent="0.25">
      <c r="DA2" s="7"/>
    </row>
    <row r="3" spans="1:105" ht="12.95" customHeight="1" x14ac:dyDescent="0.25">
      <c r="A3" s="124" t="s">
        <v>83</v>
      </c>
      <c r="B3" s="127">
        <f>IF(SER_hh_tes!B3=0,"",SER_hh_tes!B3/SER_hh_fec!B3)</f>
        <v>0.60279976268305224</v>
      </c>
      <c r="C3" s="127">
        <f>IF(SER_hh_tes!C3=0,"",SER_hh_tes!C3/SER_hh_fec!C3)</f>
        <v>0.6040337442500584</v>
      </c>
      <c r="D3" s="127">
        <f>IF(SER_hh_tes!D3=0,"",SER_hh_tes!D3/SER_hh_fec!D3)</f>
        <v>0.6199776476525688</v>
      </c>
      <c r="E3" s="127">
        <f>IF(SER_hh_tes!E3=0,"",SER_hh_tes!E3/SER_hh_fec!E3)</f>
        <v>0.65637943401321286</v>
      </c>
      <c r="F3" s="127">
        <f>IF(SER_hh_tes!F3=0,"",SER_hh_tes!F3/SER_hh_fec!F3)</f>
        <v>0.65818635149183502</v>
      </c>
      <c r="G3" s="127">
        <f>IF(SER_hh_tes!G3=0,"",SER_hh_tes!G3/SER_hh_fec!G3)</f>
        <v>0.66060960959216541</v>
      </c>
      <c r="H3" s="127">
        <f>IF(SER_hh_tes!H3=0,"",SER_hh_tes!H3/SER_hh_fec!H3)</f>
        <v>0.66716813476780357</v>
      </c>
      <c r="I3" s="127">
        <f>IF(SER_hh_tes!I3=0,"",SER_hh_tes!I3/SER_hh_fec!I3)</f>
        <v>0.69237924142215568</v>
      </c>
      <c r="J3" s="127">
        <f>IF(SER_hh_tes!J3=0,"",SER_hh_tes!J3/SER_hh_fec!J3)</f>
        <v>0.69383169263308808</v>
      </c>
      <c r="K3" s="127">
        <f>IF(SER_hh_tes!K3=0,"",SER_hh_tes!K3/SER_hh_fec!K3)</f>
        <v>0.70975388929225436</v>
      </c>
      <c r="L3" s="127">
        <f>IF(SER_hh_tes!L3=0,"",SER_hh_tes!L3/SER_hh_fec!L3)</f>
        <v>0.73125246362009444</v>
      </c>
      <c r="M3" s="127">
        <f>IF(SER_hh_tes!M3=0,"",SER_hh_tes!M3/SER_hh_fec!M3)</f>
        <v>0.73906304854789828</v>
      </c>
      <c r="N3" s="127">
        <f>IF(SER_hh_tes!N3=0,"",SER_hh_tes!N3/SER_hh_fec!N3)</f>
        <v>0.75544546830379933</v>
      </c>
      <c r="O3" s="127">
        <f>IF(SER_hh_tes!O3=0,"",SER_hh_tes!O3/SER_hh_fec!O3)</f>
        <v>0.76464012865120312</v>
      </c>
      <c r="P3" s="127">
        <f>IF(SER_hh_tes!P3=0,"",SER_hh_tes!P3/SER_hh_fec!P3)</f>
        <v>0.7667481724762879</v>
      </c>
      <c r="Q3" s="127">
        <f>IF(SER_hh_tes!Q3=0,"",SER_hh_tes!Q3/SER_hh_fec!Q3)</f>
        <v>0.78437024791839027</v>
      </c>
      <c r="R3" s="127">
        <f>IF(SER_hh_tes!R3=0,"",SER_hh_tes!R3/SER_hh_fec!R3)</f>
        <v>0.78730210251438681</v>
      </c>
      <c r="S3" s="127">
        <f>IF(SER_hh_tes!S3=0,"",SER_hh_tes!S3/SER_hh_fec!S3)</f>
        <v>0.7956085538031753</v>
      </c>
      <c r="T3" s="127">
        <f>IF(SER_hh_tes!T3=0,"",SER_hh_tes!T3/SER_hh_fec!T3)</f>
        <v>0.84750257396101247</v>
      </c>
      <c r="U3" s="127">
        <f>IF(SER_hh_tes!U3=0,"",SER_hh_tes!U3/SER_hh_fec!U3)</f>
        <v>0.85470249163012812</v>
      </c>
      <c r="V3" s="127">
        <f>IF(SER_hh_tes!V3=0,"",SER_hh_tes!V3/SER_hh_fec!V3)</f>
        <v>0.86111446657415547</v>
      </c>
      <c r="W3" s="127">
        <f>IF(SER_hh_tes!W3=0,"",SER_hh_tes!W3/SER_hh_fec!W3)</f>
        <v>0.85649716161575939</v>
      </c>
      <c r="DA3" s="162" t="s">
        <v>238</v>
      </c>
    </row>
    <row r="4" spans="1:105" ht="12.95" customHeight="1" x14ac:dyDescent="0.25">
      <c r="A4" s="130" t="s">
        <v>32</v>
      </c>
      <c r="B4" s="136">
        <f>IF(SER_hh_tes!B4=0,"",SER_hh_tes!B4/SER_hh_fec!B4)</f>
        <v>0.5612499109406236</v>
      </c>
      <c r="C4" s="136">
        <f>IF(SER_hh_tes!C4=0,"",SER_hh_tes!C4/SER_hh_fec!C4)</f>
        <v>0.56301359004822271</v>
      </c>
      <c r="D4" s="136">
        <f>IF(SER_hh_tes!D4=0,"",SER_hh_tes!D4/SER_hh_fec!D4)</f>
        <v>0.58077973058009646</v>
      </c>
      <c r="E4" s="136">
        <f>IF(SER_hh_tes!E4=0,"",SER_hh_tes!E4/SER_hh_fec!E4)</f>
        <v>0.62448744724652205</v>
      </c>
      <c r="F4" s="136">
        <f>IF(SER_hh_tes!F4=0,"",SER_hh_tes!F4/SER_hh_fec!F4)</f>
        <v>0.62898748156655993</v>
      </c>
      <c r="G4" s="136">
        <f>IF(SER_hh_tes!G4=0,"",SER_hh_tes!G4/SER_hh_fec!G4)</f>
        <v>0.626487740286364</v>
      </c>
      <c r="H4" s="136">
        <f>IF(SER_hh_tes!H4=0,"",SER_hh_tes!H4/SER_hh_fec!H4)</f>
        <v>0.63060610366845449</v>
      </c>
      <c r="I4" s="136">
        <f>IF(SER_hh_tes!I4=0,"",SER_hh_tes!I4/SER_hh_fec!I4)</f>
        <v>0.65088548153230119</v>
      </c>
      <c r="J4" s="136">
        <f>IF(SER_hh_tes!J4=0,"",SER_hh_tes!J4/SER_hh_fec!J4)</f>
        <v>0.65479390590448516</v>
      </c>
      <c r="K4" s="136">
        <f>IF(SER_hh_tes!K4=0,"",SER_hh_tes!K4/SER_hh_fec!K4)</f>
        <v>0.66761074426094613</v>
      </c>
      <c r="L4" s="136">
        <f>IF(SER_hh_tes!L4=0,"",SER_hh_tes!L4/SER_hh_fec!L4)</f>
        <v>0.68971238727640394</v>
      </c>
      <c r="M4" s="136">
        <f>IF(SER_hh_tes!M4=0,"",SER_hh_tes!M4/SER_hh_fec!M4)</f>
        <v>0.6894548275778255</v>
      </c>
      <c r="N4" s="136">
        <f>IF(SER_hh_tes!N4=0,"",SER_hh_tes!N4/SER_hh_fec!N4)</f>
        <v>0.70971155202954883</v>
      </c>
      <c r="O4" s="136">
        <f>IF(SER_hh_tes!O4=0,"",SER_hh_tes!O4/SER_hh_fec!O4)</f>
        <v>0.7199481492136014</v>
      </c>
      <c r="P4" s="136">
        <f>IF(SER_hh_tes!P4=0,"",SER_hh_tes!P4/SER_hh_fec!P4)</f>
        <v>0.72162924596000555</v>
      </c>
      <c r="Q4" s="136">
        <f>IF(SER_hh_tes!Q4=0,"",SER_hh_tes!Q4/SER_hh_fec!Q4)</f>
        <v>0.73369641287414833</v>
      </c>
      <c r="R4" s="136">
        <f>IF(SER_hh_tes!R4=0,"",SER_hh_tes!R4/SER_hh_fec!R4)</f>
        <v>0.74034581208091776</v>
      </c>
      <c r="S4" s="136">
        <f>IF(SER_hh_tes!S4=0,"",SER_hh_tes!S4/SER_hh_fec!S4)</f>
        <v>0.74939678970850798</v>
      </c>
      <c r="T4" s="136">
        <f>IF(SER_hh_tes!T4=0,"",SER_hh_tes!T4/SER_hh_fec!T4)</f>
        <v>0.78670095180119592</v>
      </c>
      <c r="U4" s="136">
        <f>IF(SER_hh_tes!U4=0,"",SER_hh_tes!U4/SER_hh_fec!U4)</f>
        <v>0.79581109540119543</v>
      </c>
      <c r="V4" s="136">
        <f>IF(SER_hh_tes!V4=0,"",SER_hh_tes!V4/SER_hh_fec!V4)</f>
        <v>0.80874876483608849</v>
      </c>
      <c r="W4" s="136">
        <f>IF(SER_hh_tes!W4=0,"",SER_hh_tes!W4/SER_hh_fec!W4)</f>
        <v>0.81077222470539212</v>
      </c>
      <c r="DA4" s="163" t="s">
        <v>239</v>
      </c>
    </row>
    <row r="5" spans="1:105" ht="12" customHeight="1" x14ac:dyDescent="0.25">
      <c r="A5" s="132" t="s">
        <v>29</v>
      </c>
      <c r="B5" s="137">
        <f>IF(SER_hh_tes!B5=0,"",SER_hh_tes!B5/SER_hh_fec!B5)</f>
        <v>0.59110583189204635</v>
      </c>
      <c r="C5" s="137">
        <f>IF(SER_hh_tes!C5=0,"",SER_hh_tes!C5/SER_hh_fec!C5)</f>
        <v>0.5936675867855854</v>
      </c>
      <c r="D5" s="137">
        <f>IF(SER_hh_tes!D5=0,"",SER_hh_tes!D5/SER_hh_fec!D5)</f>
        <v>0.59389633069819103</v>
      </c>
      <c r="E5" s="137">
        <f>IF(SER_hh_tes!E5=0,"",SER_hh_tes!E5/SER_hh_fec!E5)</f>
        <v>0.59389633069819103</v>
      </c>
      <c r="F5" s="137">
        <f>IF(SER_hh_tes!F5=0,"",SER_hh_tes!F5/SER_hh_fec!F5)</f>
        <v>0.59389633069819103</v>
      </c>
      <c r="G5" s="137">
        <f>IF(SER_hh_tes!G5=0,"",SER_hh_tes!G5/SER_hh_fec!G5)</f>
        <v>0.59389633069819103</v>
      </c>
      <c r="H5" s="137">
        <f>IF(SER_hh_tes!H5=0,"",SER_hh_tes!H5/SER_hh_fec!H5)</f>
        <v>0.59389633069819114</v>
      </c>
      <c r="I5" s="137">
        <f>IF(SER_hh_tes!I5=0,"",SER_hh_tes!I5/SER_hh_fec!I5)</f>
        <v>0.62864262390832737</v>
      </c>
      <c r="J5" s="137">
        <f>IF(SER_hh_tes!J5=0,"",SER_hh_tes!J5/SER_hh_fec!J5)</f>
        <v>0.62863657794425387</v>
      </c>
      <c r="K5" s="137">
        <f>IF(SER_hh_tes!K5=0,"",SER_hh_tes!K5/SER_hh_fec!K5)</f>
        <v>0.62863657794425365</v>
      </c>
      <c r="L5" s="137">
        <f>IF(SER_hh_tes!L5=0,"",SER_hh_tes!L5/SER_hh_fec!L5)</f>
        <v>0.63020139513576412</v>
      </c>
      <c r="M5" s="137">
        <f>IF(SER_hh_tes!M5=0,"",SER_hh_tes!M5/SER_hh_fec!M5)</f>
        <v>0.64976347265460976</v>
      </c>
      <c r="N5" s="137">
        <f>IF(SER_hh_tes!N5=0,"",SER_hh_tes!N5/SER_hh_fec!N5)</f>
        <v>0.68848805851082229</v>
      </c>
      <c r="O5" s="137">
        <f>IF(SER_hh_tes!O5=0,"",SER_hh_tes!O5/SER_hh_fec!O5)</f>
        <v>0.73074562911922147</v>
      </c>
      <c r="P5" s="137">
        <f>IF(SER_hh_tes!P5=0,"",SER_hh_tes!P5/SER_hh_fec!P5)</f>
        <v>0.73073315610714162</v>
      </c>
      <c r="Q5" s="137">
        <f>IF(SER_hh_tes!Q5=0,"",SER_hh_tes!Q5/SER_hh_fec!Q5)</f>
        <v>0.74187387367582569</v>
      </c>
      <c r="R5" s="137">
        <f>IF(SER_hh_tes!R5=0,"",SER_hh_tes!R5/SER_hh_fec!R5)</f>
        <v>0.74198549814471337</v>
      </c>
      <c r="S5" s="137">
        <f>IF(SER_hh_tes!S5=0,"",SER_hh_tes!S5/SER_hh_fec!S5)</f>
        <v>0.74332317091766564</v>
      </c>
      <c r="T5" s="137">
        <f>IF(SER_hh_tes!T5=0,"",SER_hh_tes!T5/SER_hh_fec!T5)</f>
        <v>0.74332317091766564</v>
      </c>
      <c r="U5" s="137">
        <f>IF(SER_hh_tes!U5=0,"",SER_hh_tes!U5/SER_hh_fec!U5)</f>
        <v>0.74332317091766476</v>
      </c>
      <c r="V5" s="137">
        <f>IF(SER_hh_tes!V5=0,"",SER_hh_tes!V5/SER_hh_fec!V5)</f>
        <v>0.74332317091766587</v>
      </c>
      <c r="W5" s="137">
        <f>IF(SER_hh_tes!W5=0,"",SER_hh_tes!W5/SER_hh_fec!W5)</f>
        <v>0.74332317091766598</v>
      </c>
      <c r="DA5" s="164" t="s">
        <v>331</v>
      </c>
    </row>
    <row r="6" spans="1:105" ht="12" customHeight="1" x14ac:dyDescent="0.25">
      <c r="A6" s="132" t="s">
        <v>52</v>
      </c>
      <c r="B6" s="137" t="str">
        <f>IF(SER_hh_tes!B6=0,"",SER_hh_tes!B6/SER_hh_fec!B6)</f>
        <v/>
      </c>
      <c r="C6" s="137" t="str">
        <f>IF(SER_hh_tes!C6=0,"",SER_hh_tes!C6/SER_hh_fec!C6)</f>
        <v/>
      </c>
      <c r="D6" s="137" t="str">
        <f>IF(SER_hh_tes!D6=0,"",SER_hh_tes!D6/SER_hh_fec!D6)</f>
        <v/>
      </c>
      <c r="E6" s="137" t="str">
        <f>IF(SER_hh_tes!E6=0,"",SER_hh_tes!E6/SER_hh_fec!E6)</f>
        <v/>
      </c>
      <c r="F6" s="137" t="str">
        <f>IF(SER_hh_tes!F6=0,"",SER_hh_tes!F6/SER_hh_fec!F6)</f>
        <v/>
      </c>
      <c r="G6" s="137" t="str">
        <f>IF(SER_hh_tes!G6=0,"",SER_hh_tes!G6/SER_hh_fec!G6)</f>
        <v/>
      </c>
      <c r="H6" s="137" t="str">
        <f>IF(SER_hh_tes!H6=0,"",SER_hh_tes!H6/SER_hh_fec!H6)</f>
        <v/>
      </c>
      <c r="I6" s="137" t="str">
        <f>IF(SER_hh_tes!I6=0,"",SER_hh_tes!I6/SER_hh_fec!I6)</f>
        <v/>
      </c>
      <c r="J6" s="137" t="str">
        <f>IF(SER_hh_tes!J6=0,"",SER_hh_tes!J6/SER_hh_fec!J6)</f>
        <v/>
      </c>
      <c r="K6" s="137" t="str">
        <f>IF(SER_hh_tes!K6=0,"",SER_hh_tes!K6/SER_hh_fec!K6)</f>
        <v/>
      </c>
      <c r="L6" s="137" t="str">
        <f>IF(SER_hh_tes!L6=0,"",SER_hh_tes!L6/SER_hh_fec!L6)</f>
        <v/>
      </c>
      <c r="M6" s="137" t="str">
        <f>IF(SER_hh_tes!M6=0,"",SER_hh_tes!M6/SER_hh_fec!M6)</f>
        <v/>
      </c>
      <c r="N6" s="137" t="str">
        <f>IF(SER_hh_tes!N6=0,"",SER_hh_tes!N6/SER_hh_fec!N6)</f>
        <v/>
      </c>
      <c r="O6" s="137" t="str">
        <f>IF(SER_hh_tes!O6=0,"",SER_hh_tes!O6/SER_hh_fec!O6)</f>
        <v/>
      </c>
      <c r="P6" s="137" t="str">
        <f>IF(SER_hh_tes!P6=0,"",SER_hh_tes!P6/SER_hh_fec!P6)</f>
        <v/>
      </c>
      <c r="Q6" s="137" t="str">
        <f>IF(SER_hh_tes!Q6=0,"",SER_hh_tes!Q6/SER_hh_fec!Q6)</f>
        <v/>
      </c>
      <c r="R6" s="137" t="str">
        <f>IF(SER_hh_tes!R6=0,"",SER_hh_tes!R6/SER_hh_fec!R6)</f>
        <v/>
      </c>
      <c r="S6" s="137" t="str">
        <f>IF(SER_hh_tes!S6=0,"",SER_hh_tes!S6/SER_hh_fec!S6)</f>
        <v/>
      </c>
      <c r="T6" s="137" t="str">
        <f>IF(SER_hh_tes!T6=0,"",SER_hh_tes!T6/SER_hh_fec!T6)</f>
        <v/>
      </c>
      <c r="U6" s="137" t="str">
        <f>IF(SER_hh_tes!U6=0,"",SER_hh_tes!U6/SER_hh_fec!U6)</f>
        <v/>
      </c>
      <c r="V6" s="137" t="str">
        <f>IF(SER_hh_tes!V6=0,"",SER_hh_tes!V6/SER_hh_fec!V6)</f>
        <v/>
      </c>
      <c r="W6" s="137" t="str">
        <f>IF(SER_hh_tes!W6=0,"",SER_hh_tes!W6/SER_hh_fec!W6)</f>
        <v/>
      </c>
      <c r="DA6" s="164" t="s">
        <v>332</v>
      </c>
    </row>
    <row r="7" spans="1:105" ht="12" customHeight="1" x14ac:dyDescent="0.25">
      <c r="A7" s="132" t="s">
        <v>168</v>
      </c>
      <c r="B7" s="137">
        <f>IF(SER_hh_tes!B7=0,"",SER_hh_tes!B7/SER_hh_fec!B7)</f>
        <v>0.51162808340121158</v>
      </c>
      <c r="C7" s="137">
        <f>IF(SER_hh_tes!C7=0,"",SER_hh_tes!C7/SER_hh_fec!C7)</f>
        <v>0.514249524334354</v>
      </c>
      <c r="D7" s="137">
        <f>IF(SER_hh_tes!D7=0,"",SER_hh_tes!D7/SER_hh_fec!D7)</f>
        <v>0.52672588491201866</v>
      </c>
      <c r="E7" s="137">
        <f>IF(SER_hh_tes!E7=0,"",SER_hh_tes!E7/SER_hh_fec!E7)</f>
        <v>0.52792810371881904</v>
      </c>
      <c r="F7" s="137">
        <f>IF(SER_hh_tes!F7=0,"",SER_hh_tes!F7/SER_hh_fec!F7)</f>
        <v>0.52792810371881904</v>
      </c>
      <c r="G7" s="137">
        <f>IF(SER_hh_tes!G7=0,"",SER_hh_tes!G7/SER_hh_fec!G7)</f>
        <v>0.52800709353923614</v>
      </c>
      <c r="H7" s="137">
        <f>IF(SER_hh_tes!H7=0,"",SER_hh_tes!H7/SER_hh_fec!H7)</f>
        <v>0.53487200283349634</v>
      </c>
      <c r="I7" s="137">
        <f>IF(SER_hh_tes!I7=0,"",SER_hh_tes!I7/SER_hh_fec!I7)</f>
        <v>0.54328592812078291</v>
      </c>
      <c r="J7" s="137">
        <f>IF(SER_hh_tes!J7=0,"",SER_hh_tes!J7/SER_hh_fec!J7)</f>
        <v>0.55528511667410507</v>
      </c>
      <c r="K7" s="137">
        <f>IF(SER_hh_tes!K7=0,"",SER_hh_tes!K7/SER_hh_fec!K7)</f>
        <v>0.56738488397865028</v>
      </c>
      <c r="L7" s="137">
        <f>IF(SER_hh_tes!L7=0,"",SER_hh_tes!L7/SER_hh_fec!L7)</f>
        <v>0.5803557781109937</v>
      </c>
      <c r="M7" s="137">
        <f>IF(SER_hh_tes!M7=0,"",SER_hh_tes!M7/SER_hh_fec!M7)</f>
        <v>0.59671651303477979</v>
      </c>
      <c r="N7" s="137">
        <f>IF(SER_hh_tes!N7=0,"",SER_hh_tes!N7/SER_hh_fec!N7)</f>
        <v>0.615343377659897</v>
      </c>
      <c r="O7" s="137">
        <f>IF(SER_hh_tes!O7=0,"",SER_hh_tes!O7/SER_hh_fec!O7)</f>
        <v>0.63456216378993635</v>
      </c>
      <c r="P7" s="137">
        <f>IF(SER_hh_tes!P7=0,"",SER_hh_tes!P7/SER_hh_fec!P7)</f>
        <v>0.64084004724352839</v>
      </c>
      <c r="Q7" s="137">
        <f>IF(SER_hh_tes!Q7=0,"",SER_hh_tes!Q7/SER_hh_fec!Q7)</f>
        <v>0.64609498332556115</v>
      </c>
      <c r="R7" s="137">
        <f>IF(SER_hh_tes!R7=0,"",SER_hh_tes!R7/SER_hh_fec!R7)</f>
        <v>0.65086871743521402</v>
      </c>
      <c r="S7" s="137">
        <f>IF(SER_hh_tes!S7=0,"",SER_hh_tes!S7/SER_hh_fec!S7)</f>
        <v>0.65511059177365205</v>
      </c>
      <c r="T7" s="137">
        <f>IF(SER_hh_tes!T7=0,"",SER_hh_tes!T7/SER_hh_fec!T7)</f>
        <v>0.65998696184850114</v>
      </c>
      <c r="U7" s="137">
        <f>IF(SER_hh_tes!U7=0,"",SER_hh_tes!U7/SER_hh_fec!U7)</f>
        <v>0.66018442790236564</v>
      </c>
      <c r="V7" s="137">
        <f>IF(SER_hh_tes!V7=0,"",SER_hh_tes!V7/SER_hh_fec!V7)</f>
        <v>0.66098784459896764</v>
      </c>
      <c r="W7" s="137">
        <f>IF(SER_hh_tes!W7=0,"",SER_hh_tes!W7/SER_hh_fec!W7)</f>
        <v>0.66899326791675706</v>
      </c>
      <c r="DA7" s="164" t="s">
        <v>333</v>
      </c>
    </row>
    <row r="8" spans="1:105" ht="12" customHeight="1" x14ac:dyDescent="0.25">
      <c r="A8" s="132" t="s">
        <v>73</v>
      </c>
      <c r="B8" s="137">
        <f>IF(SER_hh_tes!B8=0,"",SER_hh_tes!B8/SER_hh_fec!B8)</f>
        <v>1.0589225331185492</v>
      </c>
      <c r="C8" s="137">
        <f>IF(SER_hh_tes!C8=0,"",SER_hh_tes!C8/SER_hh_fec!C8)</f>
        <v>1.1334395088710509</v>
      </c>
      <c r="D8" s="137">
        <f>IF(SER_hh_tes!D8=0,"",SER_hh_tes!D8/SER_hh_fec!D8)</f>
        <v>1.2114133806776854</v>
      </c>
      <c r="E8" s="137">
        <f>IF(SER_hh_tes!E8=0,"",SER_hh_tes!E8/SER_hh_fec!E8)</f>
        <v>1.2757815953723486</v>
      </c>
      <c r="F8" s="137">
        <f>IF(SER_hh_tes!F8=0,"",SER_hh_tes!F8/SER_hh_fec!F8)</f>
        <v>1.3501874617462288</v>
      </c>
      <c r="G8" s="137">
        <f>IF(SER_hh_tes!G8=0,"",SER_hh_tes!G8/SER_hh_fec!G8)</f>
        <v>1.4472677001196999</v>
      </c>
      <c r="H8" s="137">
        <f>IF(SER_hh_tes!H8=0,"",SER_hh_tes!H8/SER_hh_fec!H8)</f>
        <v>1.5372696453116632</v>
      </c>
      <c r="I8" s="137">
        <f>IF(SER_hh_tes!I8=0,"",SER_hh_tes!I8/SER_hh_fec!I8)</f>
        <v>1.6165091857097706</v>
      </c>
      <c r="J8" s="137">
        <f>IF(SER_hh_tes!J8=0,"",SER_hh_tes!J8/SER_hh_fec!J8)</f>
        <v>1.64995046838132</v>
      </c>
      <c r="K8" s="137">
        <f>IF(SER_hh_tes!K8=0,"",SER_hh_tes!K8/SER_hh_fec!K8)</f>
        <v>1.679127450590753</v>
      </c>
      <c r="L8" s="137">
        <f>IF(SER_hh_tes!L8=0,"",SER_hh_tes!L8/SER_hh_fec!L8)</f>
        <v>1.7086830771408343</v>
      </c>
      <c r="M8" s="137">
        <f>IF(SER_hh_tes!M8=0,"",SER_hh_tes!M8/SER_hh_fec!M8)</f>
        <v>1.7824016322399716</v>
      </c>
      <c r="N8" s="137">
        <f>IF(SER_hh_tes!N8=0,"",SER_hh_tes!N8/SER_hh_fec!N8)</f>
        <v>1.8572636380087046</v>
      </c>
      <c r="O8" s="137">
        <f>IF(SER_hh_tes!O8=0,"",SER_hh_tes!O8/SER_hh_fec!O8)</f>
        <v>1.9334781653361726</v>
      </c>
      <c r="P8" s="137">
        <f>IF(SER_hh_tes!P8=0,"",SER_hh_tes!P8/SER_hh_fec!P8)</f>
        <v>2.0013202040076163</v>
      </c>
      <c r="Q8" s="137">
        <f>IF(SER_hh_tes!Q8=0,"",SER_hh_tes!Q8/SER_hh_fec!Q8)</f>
        <v>2.0562059322311708</v>
      </c>
      <c r="R8" s="137">
        <f>IF(SER_hh_tes!R8=0,"",SER_hh_tes!R8/SER_hh_fec!R8)</f>
        <v>2.1134962260634649</v>
      </c>
      <c r="S8" s="137">
        <f>IF(SER_hh_tes!S8=0,"",SER_hh_tes!S8/SER_hh_fec!S8)</f>
        <v>2.1744264494716621</v>
      </c>
      <c r="T8" s="137">
        <f>IF(SER_hh_tes!T8=0,"",SER_hh_tes!T8/SER_hh_fec!T8)</f>
        <v>2.2356557927546352</v>
      </c>
      <c r="U8" s="137">
        <f>IF(SER_hh_tes!U8=0,"",SER_hh_tes!U8/SER_hh_fec!U8)</f>
        <v>2.2799835112266504</v>
      </c>
      <c r="V8" s="137">
        <f>IF(SER_hh_tes!V8=0,"",SER_hh_tes!V8/SER_hh_fec!V8)</f>
        <v>2.3237243985598881</v>
      </c>
      <c r="W8" s="137">
        <f>IF(SER_hh_tes!W8=0,"",SER_hh_tes!W8/SER_hh_fec!W8)</f>
        <v>2.3405619917614757</v>
      </c>
      <c r="DA8" s="164" t="s">
        <v>334</v>
      </c>
    </row>
    <row r="9" spans="1:105" ht="12" customHeight="1" x14ac:dyDescent="0.25">
      <c r="A9" s="132" t="s">
        <v>78</v>
      </c>
      <c r="B9" s="137">
        <f>IF(SER_hh_tes!B9=0,"",SER_hh_tes!B9/SER_hh_fec!B9)</f>
        <v>0.56238790583742171</v>
      </c>
      <c r="C9" s="137">
        <f>IF(SER_hh_tes!C9=0,"",SER_hh_tes!C9/SER_hh_fec!C9)</f>
        <v>0.57879366184333425</v>
      </c>
      <c r="D9" s="137">
        <f>IF(SER_hh_tes!D9=0,"",SER_hh_tes!D9/SER_hh_fec!D9)</f>
        <v>0.5800538086970598</v>
      </c>
      <c r="E9" s="137">
        <f>IF(SER_hh_tes!E9=0,"",SER_hh_tes!E9/SER_hh_fec!E9)</f>
        <v>0.58064478141249376</v>
      </c>
      <c r="F9" s="137">
        <f>IF(SER_hh_tes!F9=0,"",SER_hh_tes!F9/SER_hh_fec!F9)</f>
        <v>0.58083574231313462</v>
      </c>
      <c r="G9" s="137">
        <f>IF(SER_hh_tes!G9=0,"",SER_hh_tes!G9/SER_hh_fec!G9)</f>
        <v>0.58817572798190176</v>
      </c>
      <c r="H9" s="137">
        <f>IF(SER_hh_tes!H9=0,"",SER_hh_tes!H9/SER_hh_fec!H9)</f>
        <v>0.61243865887601956</v>
      </c>
      <c r="I9" s="137">
        <f>IF(SER_hh_tes!I9=0,"",SER_hh_tes!I9/SER_hh_fec!I9)</f>
        <v>0.62907404186214877</v>
      </c>
      <c r="J9" s="137">
        <f>IF(SER_hh_tes!J9=0,"",SER_hh_tes!J9/SER_hh_fec!J9)</f>
        <v>0.64089849078933647</v>
      </c>
      <c r="K9" s="137">
        <f>IF(SER_hh_tes!K9=0,"",SER_hh_tes!K9/SER_hh_fec!K9)</f>
        <v>0.65282058392288955</v>
      </c>
      <c r="L9" s="137">
        <f>IF(SER_hh_tes!L9=0,"",SER_hh_tes!L9/SER_hh_fec!L9)</f>
        <v>0.6678068825030129</v>
      </c>
      <c r="M9" s="137">
        <f>IF(SER_hh_tes!M9=0,"",SER_hh_tes!M9/SER_hh_fec!M9)</f>
        <v>0.68946843666606517</v>
      </c>
      <c r="N9" s="137">
        <f>IF(SER_hh_tes!N9=0,"",SER_hh_tes!N9/SER_hh_fec!N9)</f>
        <v>0.71368043192338926</v>
      </c>
      <c r="O9" s="137">
        <f>IF(SER_hh_tes!O9=0,"",SER_hh_tes!O9/SER_hh_fec!O9)</f>
        <v>0.73709402804090152</v>
      </c>
      <c r="P9" s="137">
        <f>IF(SER_hh_tes!P9=0,"",SER_hh_tes!P9/SER_hh_fec!P9)</f>
        <v>0.74470802436820949</v>
      </c>
      <c r="Q9" s="137">
        <f>IF(SER_hh_tes!Q9=0,"",SER_hh_tes!Q9/SER_hh_fec!Q9)</f>
        <v>0.75285281982792418</v>
      </c>
      <c r="R9" s="137">
        <f>IF(SER_hh_tes!R9=0,"",SER_hh_tes!R9/SER_hh_fec!R9)</f>
        <v>0.76405142623258449</v>
      </c>
      <c r="S9" s="137">
        <f>IF(SER_hh_tes!S9=0,"",SER_hh_tes!S9/SER_hh_fec!S9)</f>
        <v>0.77655230932584551</v>
      </c>
      <c r="T9" s="137">
        <f>IF(SER_hh_tes!T9=0,"",SER_hh_tes!T9/SER_hh_fec!T9)</f>
        <v>0.78764575357525679</v>
      </c>
      <c r="U9" s="137">
        <f>IF(SER_hh_tes!U9=0,"",SER_hh_tes!U9/SER_hh_fec!U9)</f>
        <v>0.79455838935829171</v>
      </c>
      <c r="V9" s="137">
        <f>IF(SER_hh_tes!V9=0,"",SER_hh_tes!V9/SER_hh_fec!V9)</f>
        <v>0.80620825020171971</v>
      </c>
      <c r="W9" s="137">
        <f>IF(SER_hh_tes!W9=0,"",SER_hh_tes!W9/SER_hh_fec!W9)</f>
        <v>0.81570773693726717</v>
      </c>
      <c r="DA9" s="164" t="s">
        <v>335</v>
      </c>
    </row>
    <row r="10" spans="1:105" ht="12" customHeight="1" x14ac:dyDescent="0.25">
      <c r="A10" s="132" t="s">
        <v>128</v>
      </c>
      <c r="B10" s="137" t="str">
        <f>IF(SER_hh_tes!B10=0,"",SER_hh_tes!B10/SER_hh_fec!B10)</f>
        <v/>
      </c>
      <c r="C10" s="137" t="str">
        <f>IF(SER_hh_tes!C10=0,"",SER_hh_tes!C10/SER_hh_fec!C10)</f>
        <v/>
      </c>
      <c r="D10" s="137" t="str">
        <f>IF(SER_hh_tes!D10=0,"",SER_hh_tes!D10/SER_hh_fec!D10)</f>
        <v/>
      </c>
      <c r="E10" s="137">
        <f>IF(SER_hh_tes!E10=0,"",SER_hh_tes!E10/SER_hh_fec!E10)</f>
        <v>0.69351311092643086</v>
      </c>
      <c r="F10" s="137">
        <f>IF(SER_hh_tes!F10=0,"",SER_hh_tes!F10/SER_hh_fec!F10)</f>
        <v>0.69763677525544132</v>
      </c>
      <c r="G10" s="137">
        <f>IF(SER_hh_tes!G10=0,"",SER_hh_tes!G10/SER_hh_fec!G10)</f>
        <v>0.70195318379956484</v>
      </c>
      <c r="H10" s="137">
        <f>IF(SER_hh_tes!H10=0,"",SER_hh_tes!H10/SER_hh_fec!H10)</f>
        <v>0.70619601639469498</v>
      </c>
      <c r="I10" s="137">
        <f>IF(SER_hh_tes!I10=0,"",SER_hh_tes!I10/SER_hh_fec!I10)</f>
        <v>0.71248313832651566</v>
      </c>
      <c r="J10" s="137">
        <f>IF(SER_hh_tes!J10=0,"",SER_hh_tes!J10/SER_hh_fec!J10)</f>
        <v>0.71889460760548796</v>
      </c>
      <c r="K10" s="137">
        <f>IF(SER_hh_tes!K10=0,"",SER_hh_tes!K10/SER_hh_fec!K10)</f>
        <v>0.72429013429670897</v>
      </c>
      <c r="L10" s="137">
        <f>IF(SER_hh_tes!L10=0,"",SER_hh_tes!L10/SER_hh_fec!L10)</f>
        <v>0.72872890220866438</v>
      </c>
      <c r="M10" s="137">
        <f>IF(SER_hh_tes!M10=0,"",SER_hh_tes!M10/SER_hh_fec!M10)</f>
        <v>0.72997772404670469</v>
      </c>
      <c r="N10" s="137">
        <f>IF(SER_hh_tes!N10=0,"",SER_hh_tes!N10/SER_hh_fec!N10)</f>
        <v>0.73139165122442162</v>
      </c>
      <c r="O10" s="137">
        <f>IF(SER_hh_tes!O10=0,"",SER_hh_tes!O10/SER_hh_fec!O10)</f>
        <v>0.7333269433040247</v>
      </c>
      <c r="P10" s="137">
        <f>IF(SER_hh_tes!P10=0,"",SER_hh_tes!P10/SER_hh_fec!P10)</f>
        <v>0.73754650365757524</v>
      </c>
      <c r="Q10" s="137">
        <f>IF(SER_hh_tes!Q10=0,"",SER_hh_tes!Q10/SER_hh_fec!Q10)</f>
        <v>0.74532693708586206</v>
      </c>
      <c r="R10" s="137">
        <f>IF(SER_hh_tes!R10=0,"",SER_hh_tes!R10/SER_hh_fec!R10)</f>
        <v>0.75828593269421196</v>
      </c>
      <c r="S10" s="137">
        <f>IF(SER_hh_tes!S10=0,"",SER_hh_tes!S10/SER_hh_fec!S10)</f>
        <v>0.77824238168562199</v>
      </c>
      <c r="T10" s="137">
        <f>IF(SER_hh_tes!T10=0,"",SER_hh_tes!T10/SER_hh_fec!T10)</f>
        <v>0.80265632226521233</v>
      </c>
      <c r="U10" s="137">
        <f>IF(SER_hh_tes!U10=0,"",SER_hh_tes!U10/SER_hh_fec!U10)</f>
        <v>0.82293798986518185</v>
      </c>
      <c r="V10" s="137">
        <f>IF(SER_hh_tes!V10=0,"",SER_hh_tes!V10/SER_hh_fec!V10)</f>
        <v>0.83792619607732088</v>
      </c>
      <c r="W10" s="137">
        <f>IF(SER_hh_tes!W10=0,"",SER_hh_tes!W10/SER_hh_fec!W10)</f>
        <v>0.84486497749423273</v>
      </c>
      <c r="DA10" s="164" t="s">
        <v>336</v>
      </c>
    </row>
    <row r="11" spans="1:105" ht="12" customHeight="1" x14ac:dyDescent="0.25">
      <c r="A11" s="132" t="s">
        <v>25</v>
      </c>
      <c r="B11" s="137" t="str">
        <f>IF(SER_hh_tes!B11=0,"",SER_hh_tes!B11/SER_hh_fec!B11)</f>
        <v/>
      </c>
      <c r="C11" s="137" t="str">
        <f>IF(SER_hh_tes!C11=0,"",SER_hh_tes!C11/SER_hh_fec!C11)</f>
        <v/>
      </c>
      <c r="D11" s="137" t="str">
        <f>IF(SER_hh_tes!D11=0,"",SER_hh_tes!D11/SER_hh_fec!D11)</f>
        <v/>
      </c>
      <c r="E11" s="137">
        <f>IF(SER_hh_tes!E11=0,"",SER_hh_tes!E11/SER_hh_fec!E11)</f>
        <v>0.87215448858413858</v>
      </c>
      <c r="F11" s="137">
        <f>IF(SER_hh_tes!F11=0,"",SER_hh_tes!F11/SER_hh_fec!F11)</f>
        <v>0.87327027550440239</v>
      </c>
      <c r="G11" s="137">
        <f>IF(SER_hh_tes!G11=0,"",SER_hh_tes!G11/SER_hh_fec!G11)</f>
        <v>0.8746201124473314</v>
      </c>
      <c r="H11" s="137">
        <f>IF(SER_hh_tes!H11=0,"",SER_hh_tes!H11/SER_hh_fec!H11)</f>
        <v>0.8748357906940305</v>
      </c>
      <c r="I11" s="137">
        <f>IF(SER_hh_tes!I11=0,"",SER_hh_tes!I11/SER_hh_fec!I11)</f>
        <v>0.87612965742263915</v>
      </c>
      <c r="J11" s="137">
        <f>IF(SER_hh_tes!J11=0,"",SER_hh_tes!J11/SER_hh_fec!J11)</f>
        <v>0.8761593238371771</v>
      </c>
      <c r="K11" s="137">
        <f>IF(SER_hh_tes!K11=0,"",SER_hh_tes!K11/SER_hh_fec!K11)</f>
        <v>0.87759713579317944</v>
      </c>
      <c r="L11" s="137">
        <f>IF(SER_hh_tes!L11=0,"",SER_hh_tes!L11/SER_hh_fec!L11)</f>
        <v>0.87903350770883482</v>
      </c>
      <c r="M11" s="137">
        <f>IF(SER_hh_tes!M11=0,"",SER_hh_tes!M11/SER_hh_fec!M11)</f>
        <v>0.88333432139244561</v>
      </c>
      <c r="N11" s="137">
        <f>IF(SER_hh_tes!N11=0,"",SER_hh_tes!N11/SER_hh_fec!N11)</f>
        <v>0.88691734877440209</v>
      </c>
      <c r="O11" s="137">
        <f>IF(SER_hh_tes!O11=0,"",SER_hh_tes!O11/SER_hh_fec!O11)</f>
        <v>0.88844489485998224</v>
      </c>
      <c r="P11" s="137">
        <f>IF(SER_hh_tes!P11=0,"",SER_hh_tes!P11/SER_hh_fec!P11)</f>
        <v>0.89645729194619606</v>
      </c>
      <c r="Q11" s="137">
        <f>IF(SER_hh_tes!Q11=0,"",SER_hh_tes!Q11/SER_hh_fec!Q11)</f>
        <v>0.89827107167138898</v>
      </c>
      <c r="R11" s="137">
        <f>IF(SER_hh_tes!R11=0,"",SER_hh_tes!R11/SER_hh_fec!R11)</f>
        <v>0.90438015051069076</v>
      </c>
      <c r="S11" s="137">
        <f>IF(SER_hh_tes!S11=0,"",SER_hh_tes!S11/SER_hh_fec!S11)</f>
        <v>0.91195352787809858</v>
      </c>
      <c r="T11" s="137">
        <f>IF(SER_hh_tes!T11=0,"",SER_hh_tes!T11/SER_hh_fec!T11)</f>
        <v>0.92076082374478008</v>
      </c>
      <c r="U11" s="137">
        <f>IF(SER_hh_tes!U11=0,"",SER_hh_tes!U11/SER_hh_fec!U11)</f>
        <v>0.92797295739478125</v>
      </c>
      <c r="V11" s="137">
        <f>IF(SER_hh_tes!V11=0,"",SER_hh_tes!V11/SER_hh_fec!V11)</f>
        <v>0.93185042686527231</v>
      </c>
      <c r="W11" s="137">
        <f>IF(SER_hh_tes!W11=0,"",SER_hh_tes!W11/SER_hh_fec!W11)</f>
        <v>0.93314065830523407</v>
      </c>
      <c r="DA11" s="164" t="s">
        <v>337</v>
      </c>
    </row>
    <row r="12" spans="1:105" ht="12" customHeight="1" x14ac:dyDescent="0.25">
      <c r="A12" s="132" t="s">
        <v>169</v>
      </c>
      <c r="B12" s="137" t="str">
        <f>IF(SER_hh_tes!B12=0,"",SER_hh_tes!B12/SER_hh_fec!B12)</f>
        <v/>
      </c>
      <c r="C12" s="137" t="str">
        <f>IF(SER_hh_tes!C12=0,"",SER_hh_tes!C12/SER_hh_fec!C12)</f>
        <v/>
      </c>
      <c r="D12" s="137" t="str">
        <f>IF(SER_hh_tes!D12=0,"",SER_hh_tes!D12/SER_hh_fec!D12)</f>
        <v/>
      </c>
      <c r="E12" s="137">
        <f>IF(SER_hh_tes!E12=0,"",SER_hh_tes!E12/SER_hh_fec!E12)</f>
        <v>0.87786579009646504</v>
      </c>
      <c r="F12" s="137">
        <f>IF(SER_hh_tes!F12=0,"",SER_hh_tes!F12/SER_hh_fec!F12)</f>
        <v>0.87824986889702805</v>
      </c>
      <c r="G12" s="137">
        <f>IF(SER_hh_tes!G12=0,"",SER_hh_tes!G12/SER_hh_fec!G12)</f>
        <v>0.87881762668313645</v>
      </c>
      <c r="H12" s="137">
        <f>IF(SER_hh_tes!H12=0,"",SER_hh_tes!H12/SER_hh_fec!H12)</f>
        <v>0.8788202495513957</v>
      </c>
      <c r="I12" s="137">
        <f>IF(SER_hh_tes!I12=0,"",SER_hh_tes!I12/SER_hh_fec!I12)</f>
        <v>0.8790281283640089</v>
      </c>
      <c r="J12" s="137">
        <f>IF(SER_hh_tes!J12=0,"",SER_hh_tes!J12/SER_hh_fec!J12)</f>
        <v>0.87925514693056028</v>
      </c>
      <c r="K12" s="137">
        <f>IF(SER_hh_tes!K12=0,"",SER_hh_tes!K12/SER_hh_fec!K12)</f>
        <v>0.87932376764345477</v>
      </c>
      <c r="L12" s="137">
        <f>IF(SER_hh_tes!L12=0,"",SER_hh_tes!L12/SER_hh_fec!L12)</f>
        <v>0.88038328879299066</v>
      </c>
      <c r="M12" s="137">
        <f>IF(SER_hh_tes!M12=0,"",SER_hh_tes!M12/SER_hh_fec!M12)</f>
        <v>0.88044721814473181</v>
      </c>
      <c r="N12" s="137">
        <f>IF(SER_hh_tes!N12=0,"",SER_hh_tes!N12/SER_hh_fec!N12)</f>
        <v>0.88044721814473204</v>
      </c>
      <c r="O12" s="137">
        <f>IF(SER_hh_tes!O12=0,"",SER_hh_tes!O12/SER_hh_fec!O12)</f>
        <v>0.88044721814473104</v>
      </c>
      <c r="P12" s="137">
        <f>IF(SER_hh_tes!P12=0,"",SER_hh_tes!P12/SER_hh_fec!P12)</f>
        <v>0.88044721814473159</v>
      </c>
      <c r="Q12" s="137">
        <f>IF(SER_hh_tes!Q12=0,"",SER_hh_tes!Q12/SER_hh_fec!Q12)</f>
        <v>0.88044721814473137</v>
      </c>
      <c r="R12" s="137">
        <f>IF(SER_hh_tes!R12=0,"",SER_hh_tes!R12/SER_hh_fec!R12)</f>
        <v>0.88045700920440662</v>
      </c>
      <c r="S12" s="137">
        <f>IF(SER_hh_tes!S12=0,"",SER_hh_tes!S12/SER_hh_fec!S12)</f>
        <v>0.89269643467726711</v>
      </c>
      <c r="T12" s="137">
        <f>IF(SER_hh_tes!T12=0,"",SER_hh_tes!T12/SER_hh_fec!T12)</f>
        <v>0.90770662602704255</v>
      </c>
      <c r="U12" s="137">
        <f>IF(SER_hh_tes!U12=0,"",SER_hh_tes!U12/SER_hh_fec!U12)</f>
        <v>0.92615309420711034</v>
      </c>
      <c r="V12" s="137">
        <f>IF(SER_hh_tes!V12=0,"",SER_hh_tes!V12/SER_hh_fec!V12)</f>
        <v>0.93004687044284173</v>
      </c>
      <c r="W12" s="137">
        <f>IF(SER_hh_tes!W12=0,"",SER_hh_tes!W12/SER_hh_fec!W12)</f>
        <v>0.93409111243101028</v>
      </c>
      <c r="DA12" s="164" t="s">
        <v>338</v>
      </c>
    </row>
    <row r="13" spans="1:105" ht="12" customHeight="1" x14ac:dyDescent="0.25">
      <c r="A13" s="132" t="s">
        <v>77</v>
      </c>
      <c r="B13" s="137">
        <f>IF(SER_hh_tes!B13=0,"",SER_hh_tes!B13/SER_hh_fec!B13)</f>
        <v>1.5205066073033191</v>
      </c>
      <c r="C13" s="137">
        <f>IF(SER_hh_tes!C13=0,"",SER_hh_tes!C13/SER_hh_fec!C13)</f>
        <v>1.760681974410121</v>
      </c>
      <c r="D13" s="137">
        <f>IF(SER_hh_tes!D13=0,"",SER_hh_tes!D13/SER_hh_fec!D13)</f>
        <v>1.955599558339739</v>
      </c>
      <c r="E13" s="137">
        <f>IF(SER_hh_tes!E13=0,"",SER_hh_tes!E13/SER_hh_fec!E13)</f>
        <v>2.0361781181850689</v>
      </c>
      <c r="F13" s="137">
        <f>IF(SER_hh_tes!F13=0,"",SER_hh_tes!F13/SER_hh_fec!F13)</f>
        <v>2.0812832475288294</v>
      </c>
      <c r="G13" s="137">
        <f>IF(SER_hh_tes!G13=0,"",SER_hh_tes!G13/SER_hh_fec!G13)</f>
        <v>2.1270222266654764</v>
      </c>
      <c r="H13" s="137">
        <f>IF(SER_hh_tes!H13=0,"",SER_hh_tes!H13/SER_hh_fec!H13)</f>
        <v>2.1729524520614598</v>
      </c>
      <c r="I13" s="137">
        <f>IF(SER_hh_tes!I13=0,"",SER_hh_tes!I13/SER_hh_fec!I13)</f>
        <v>2.2451025950647181</v>
      </c>
      <c r="J13" s="137">
        <f>IF(SER_hh_tes!J13=0,"",SER_hh_tes!J13/SER_hh_fec!J13)</f>
        <v>2.2986898723693785</v>
      </c>
      <c r="K13" s="137">
        <f>IF(SER_hh_tes!K13=0,"",SER_hh_tes!K13/SER_hh_fec!K13)</f>
        <v>2.3761988396565688</v>
      </c>
      <c r="L13" s="137">
        <f>IF(SER_hh_tes!L13=0,"",SER_hh_tes!L13/SER_hh_fec!L13)</f>
        <v>2.4427034617345758</v>
      </c>
      <c r="M13" s="137">
        <f>IF(SER_hh_tes!M13=0,"",SER_hh_tes!M13/SER_hh_fec!M13)</f>
        <v>2.5190542305596781</v>
      </c>
      <c r="N13" s="137">
        <f>IF(SER_hh_tes!N13=0,"",SER_hh_tes!N13/SER_hh_fec!N13)</f>
        <v>2.5760464778451273</v>
      </c>
      <c r="O13" s="137">
        <f>IF(SER_hh_tes!O13=0,"",SER_hh_tes!O13/SER_hh_fec!O13)</f>
        <v>2.6359726952594187</v>
      </c>
      <c r="P13" s="137">
        <f>IF(SER_hh_tes!P13=0,"",SER_hh_tes!P13/SER_hh_fec!P13)</f>
        <v>2.718487964908133</v>
      </c>
      <c r="Q13" s="137">
        <f>IF(SER_hh_tes!Q13=0,"",SER_hh_tes!Q13/SER_hh_fec!Q13)</f>
        <v>2.7945504340410281</v>
      </c>
      <c r="R13" s="137">
        <f>IF(SER_hh_tes!R13=0,"",SER_hh_tes!R13/SER_hh_fec!R13)</f>
        <v>2.8995695647539508</v>
      </c>
      <c r="S13" s="137">
        <f>IF(SER_hh_tes!S13=0,"",SER_hh_tes!S13/SER_hh_fec!S13)</f>
        <v>3.0177556413898312</v>
      </c>
      <c r="T13" s="137">
        <f>IF(SER_hh_tes!T13=0,"",SER_hh_tes!T13/SER_hh_fec!T13)</f>
        <v>3.133791738935352</v>
      </c>
      <c r="U13" s="137">
        <f>IF(SER_hh_tes!U13=0,"",SER_hh_tes!U13/SER_hh_fec!U13)</f>
        <v>3.2094057436048522</v>
      </c>
      <c r="V13" s="137">
        <f>IF(SER_hh_tes!V13=0,"",SER_hh_tes!V13/SER_hh_fec!V13)</f>
        <v>3.2760594766654001</v>
      </c>
      <c r="W13" s="137">
        <f>IF(SER_hh_tes!W13=0,"",SER_hh_tes!W13/SER_hh_fec!W13)</f>
        <v>3.2986440576894687</v>
      </c>
      <c r="DA13" s="164" t="s">
        <v>339</v>
      </c>
    </row>
    <row r="14" spans="1:105" ht="12" customHeight="1" x14ac:dyDescent="0.25">
      <c r="A14" s="60" t="s">
        <v>76</v>
      </c>
      <c r="B14" s="138">
        <f>IF(SER_hh_tes!B14=0,"",SER_hh_tes!B14/SER_hh_fec!B14)</f>
        <v>0.77702940222140049</v>
      </c>
      <c r="C14" s="138">
        <f>IF(SER_hh_tes!C14=0,"",SER_hh_tes!C14/SER_hh_fec!C14)</f>
        <v>0.7770294022214006</v>
      </c>
      <c r="D14" s="138">
        <f>IF(SER_hh_tes!D14=0,"",SER_hh_tes!D14/SER_hh_fec!D14)</f>
        <v>0.78248059844619777</v>
      </c>
      <c r="E14" s="138">
        <f>IF(SER_hh_tes!E14=0,"",SER_hh_tes!E14/SER_hh_fec!E14)</f>
        <v>0.78789229802160543</v>
      </c>
      <c r="F14" s="138">
        <f>IF(SER_hh_tes!F14=0,"",SER_hh_tes!F14/SER_hh_fec!F14)</f>
        <v>0.7935436112111629</v>
      </c>
      <c r="G14" s="138">
        <f>IF(SER_hh_tes!G14=0,"",SER_hh_tes!G14/SER_hh_fec!G14)</f>
        <v>0.79482407973762492</v>
      </c>
      <c r="H14" s="138">
        <f>IF(SER_hh_tes!H14=0,"",SER_hh_tes!H14/SER_hh_fec!H14)</f>
        <v>0.79556121890735676</v>
      </c>
      <c r="I14" s="138">
        <f>IF(SER_hh_tes!I14=0,"",SER_hh_tes!I14/SER_hh_fec!I14)</f>
        <v>0.79630359328930145</v>
      </c>
      <c r="J14" s="138">
        <f>IF(SER_hh_tes!J14=0,"",SER_hh_tes!J14/SER_hh_fec!J14)</f>
        <v>0.79725781535258333</v>
      </c>
      <c r="K14" s="138">
        <f>IF(SER_hh_tes!K14=0,"",SER_hh_tes!K14/SER_hh_fec!K14)</f>
        <v>0.80092453707442146</v>
      </c>
      <c r="L14" s="138">
        <f>IF(SER_hh_tes!L14=0,"",SER_hh_tes!L14/SER_hh_fec!L14)</f>
        <v>0.80565719862579421</v>
      </c>
      <c r="M14" s="138">
        <f>IF(SER_hh_tes!M14=0,"",SER_hh_tes!M14/SER_hh_fec!M14)</f>
        <v>0.81052792716684074</v>
      </c>
      <c r="N14" s="138">
        <f>IF(SER_hh_tes!N14=0,"",SER_hh_tes!N14/SER_hh_fec!N14)</f>
        <v>0.81966592095117208</v>
      </c>
      <c r="O14" s="138">
        <f>IF(SER_hh_tes!O14=0,"",SER_hh_tes!O14/SER_hh_fec!O14)</f>
        <v>0.83561399577192308</v>
      </c>
      <c r="P14" s="138">
        <f>IF(SER_hh_tes!P14=0,"",SER_hh_tes!P14/SER_hh_fec!P14)</f>
        <v>0.83623582942537311</v>
      </c>
      <c r="Q14" s="138">
        <f>IF(SER_hh_tes!Q14=0,"",SER_hh_tes!Q14/SER_hh_fec!Q14)</f>
        <v>0.84173650132605027</v>
      </c>
      <c r="R14" s="138">
        <f>IF(SER_hh_tes!R14=0,"",SER_hh_tes!R14/SER_hh_fec!R14)</f>
        <v>0.84781046514585023</v>
      </c>
      <c r="S14" s="138">
        <f>IF(SER_hh_tes!S14=0,"",SER_hh_tes!S14/SER_hh_fec!S14)</f>
        <v>0.85315343745743433</v>
      </c>
      <c r="T14" s="138">
        <f>IF(SER_hh_tes!T14=0,"",SER_hh_tes!T14/SER_hh_fec!T14)</f>
        <v>0.8635827852628305</v>
      </c>
      <c r="U14" s="138">
        <f>IF(SER_hh_tes!U14=0,"",SER_hh_tes!U14/SER_hh_fec!U14)</f>
        <v>0.87857181222309766</v>
      </c>
      <c r="V14" s="138">
        <f>IF(SER_hh_tes!V14=0,"",SER_hh_tes!V14/SER_hh_fec!V14)</f>
        <v>0.89079301793360832</v>
      </c>
      <c r="W14" s="138">
        <f>IF(SER_hh_tes!W14=0,"",SER_hh_tes!W14/SER_hh_fec!W14)</f>
        <v>0.89128303465290881</v>
      </c>
      <c r="DA14" s="165" t="s">
        <v>340</v>
      </c>
    </row>
    <row r="15" spans="1:105" ht="12" customHeight="1" x14ac:dyDescent="0.25">
      <c r="A15" s="134" t="s">
        <v>80</v>
      </c>
      <c r="B15" s="139">
        <f>IF(SER_hh_tes!B15=0,"",SER_hh_tes!B15/SER_hh_fec!B15)</f>
        <v>1</v>
      </c>
      <c r="C15" s="139">
        <f>IF(SER_hh_tes!C15=0,"",SER_hh_tes!C15/SER_hh_fec!C15)</f>
        <v>1</v>
      </c>
      <c r="D15" s="139">
        <f>IF(SER_hh_tes!D15=0,"",SER_hh_tes!D15/SER_hh_fec!D15)</f>
        <v>1</v>
      </c>
      <c r="E15" s="139">
        <f>IF(SER_hh_tes!E15=0,"",SER_hh_tes!E15/SER_hh_fec!E15)</f>
        <v>1</v>
      </c>
      <c r="F15" s="139">
        <f>IF(SER_hh_tes!F15=0,"",SER_hh_tes!F15/SER_hh_fec!F15)</f>
        <v>1</v>
      </c>
      <c r="G15" s="139">
        <f>IF(SER_hh_tes!G15=0,"",SER_hh_tes!G15/SER_hh_fec!G15)</f>
        <v>1</v>
      </c>
      <c r="H15" s="139">
        <f>IF(SER_hh_tes!H15=0,"",SER_hh_tes!H15/SER_hh_fec!H15)</f>
        <v>1</v>
      </c>
      <c r="I15" s="139">
        <f>IF(SER_hh_tes!I15=0,"",SER_hh_tes!I15/SER_hh_fec!I15)</f>
        <v>1</v>
      </c>
      <c r="J15" s="139">
        <f>IF(SER_hh_tes!J15=0,"",SER_hh_tes!J15/SER_hh_fec!J15)</f>
        <v>1</v>
      </c>
      <c r="K15" s="139">
        <f>IF(SER_hh_tes!K15=0,"",SER_hh_tes!K15/SER_hh_fec!K15)</f>
        <v>1</v>
      </c>
      <c r="L15" s="139">
        <f>IF(SER_hh_tes!L15=0,"",SER_hh_tes!L15/SER_hh_fec!L15)</f>
        <v>1</v>
      </c>
      <c r="M15" s="139">
        <f>IF(SER_hh_tes!M15=0,"",SER_hh_tes!M15/SER_hh_fec!M15)</f>
        <v>1</v>
      </c>
      <c r="N15" s="139">
        <f>IF(SER_hh_tes!N15=0,"",SER_hh_tes!N15/SER_hh_fec!N15)</f>
        <v>1</v>
      </c>
      <c r="O15" s="139">
        <f>IF(SER_hh_tes!O15=0,"",SER_hh_tes!O15/SER_hh_fec!O15)</f>
        <v>1</v>
      </c>
      <c r="P15" s="139">
        <f>IF(SER_hh_tes!P15=0,"",SER_hh_tes!P15/SER_hh_fec!P15)</f>
        <v>1</v>
      </c>
      <c r="Q15" s="139">
        <f>IF(SER_hh_tes!Q15=0,"",SER_hh_tes!Q15/SER_hh_fec!Q15)</f>
        <v>1</v>
      </c>
      <c r="R15" s="139">
        <f>IF(SER_hh_tes!R15=0,"",SER_hh_tes!R15/SER_hh_fec!R15)</f>
        <v>1</v>
      </c>
      <c r="S15" s="139">
        <f>IF(SER_hh_tes!S15=0,"",SER_hh_tes!S15/SER_hh_fec!S15)</f>
        <v>1</v>
      </c>
      <c r="T15" s="139">
        <f>IF(SER_hh_tes!T15=0,"",SER_hh_tes!T15/SER_hh_fec!T15)</f>
        <v>1</v>
      </c>
      <c r="U15" s="139">
        <f>IF(SER_hh_tes!U15=0,"",SER_hh_tes!U15/SER_hh_fec!U15)</f>
        <v>1</v>
      </c>
      <c r="V15" s="139">
        <f>IF(SER_hh_tes!V15=0,"",SER_hh_tes!V15/SER_hh_fec!V15)</f>
        <v>1</v>
      </c>
      <c r="W15" s="139">
        <f>IF(SER_hh_tes!W15=0,"",SER_hh_tes!W15/SER_hh_fec!W15)</f>
        <v>1</v>
      </c>
      <c r="DA15" s="166" t="s">
        <v>341</v>
      </c>
    </row>
    <row r="16" spans="1:105" ht="12.95" customHeight="1" x14ac:dyDescent="0.25">
      <c r="A16" s="130" t="s">
        <v>74</v>
      </c>
      <c r="B16" s="136">
        <f>IF(SER_hh_tes!B16=0,"",SER_hh_tes!B16/SER_hh_fec!B16)</f>
        <v>1.9214338689092789</v>
      </c>
      <c r="C16" s="136">
        <f>IF(SER_hh_tes!C16=0,"",SER_hh_tes!C16/SER_hh_fec!C16)</f>
        <v>1.9924644455911094</v>
      </c>
      <c r="D16" s="136">
        <f>IF(SER_hh_tes!D16=0,"",SER_hh_tes!D16/SER_hh_fec!D16)</f>
        <v>2.0747695070551311</v>
      </c>
      <c r="E16" s="136">
        <f>IF(SER_hh_tes!E16=0,"",SER_hh_tes!E16/SER_hh_fec!E16)</f>
        <v>2.1580100195229801</v>
      </c>
      <c r="F16" s="136">
        <f>IF(SER_hh_tes!F16=0,"",SER_hh_tes!F16/SER_hh_fec!F16)</f>
        <v>2.2559076028789238</v>
      </c>
      <c r="G16" s="136">
        <f>IF(SER_hh_tes!G16=0,"",SER_hh_tes!G16/SER_hh_fec!G16)</f>
        <v>2.3639109645489498</v>
      </c>
      <c r="H16" s="136">
        <f>IF(SER_hh_tes!H16=0,"",SER_hh_tes!H16/SER_hh_fec!H16)</f>
        <v>2.4867487446896082</v>
      </c>
      <c r="I16" s="136">
        <f>IF(SER_hh_tes!I16=0,"",SER_hh_tes!I16/SER_hh_fec!I16)</f>
        <v>2.6252522461958048</v>
      </c>
      <c r="J16" s="136">
        <f>IF(SER_hh_tes!J16=0,"",SER_hh_tes!J16/SER_hh_fec!J16)</f>
        <v>2.76831873592741</v>
      </c>
      <c r="K16" s="136">
        <f>IF(SER_hh_tes!K16=0,"",SER_hh_tes!K16/SER_hh_fec!K16)</f>
        <v>2.8200612950252348</v>
      </c>
      <c r="L16" s="136">
        <f>IF(SER_hh_tes!L16=0,"",SER_hh_tes!L16/SER_hh_fec!L16)</f>
        <v>2.8852648655220565</v>
      </c>
      <c r="M16" s="136">
        <f>IF(SER_hh_tes!M16=0,"",SER_hh_tes!M16/SER_hh_fec!M16)</f>
        <v>2.9721097387346309</v>
      </c>
      <c r="N16" s="136">
        <f>IF(SER_hh_tes!N16=0,"",SER_hh_tes!N16/SER_hh_fec!N16)</f>
        <v>3.065053212029619</v>
      </c>
      <c r="O16" s="136">
        <f>IF(SER_hh_tes!O16=0,"",SER_hh_tes!O16/SER_hh_fec!O16)</f>
        <v>3.1616702256786615</v>
      </c>
      <c r="P16" s="136">
        <f>IF(SER_hh_tes!P16=0,"",SER_hh_tes!P16/SER_hh_fec!P16)</f>
        <v>3.2634714498831898</v>
      </c>
      <c r="Q16" s="136">
        <f>IF(SER_hh_tes!Q16=0,"",SER_hh_tes!Q16/SER_hh_fec!Q16)</f>
        <v>3.3785672679687631</v>
      </c>
      <c r="R16" s="136">
        <f>IF(SER_hh_tes!R16=0,"",SER_hh_tes!R16/SER_hh_fec!R16)</f>
        <v>3.4987320088641547</v>
      </c>
      <c r="S16" s="136">
        <f>IF(SER_hh_tes!S16=0,"",SER_hh_tes!S16/SER_hh_fec!S16)</f>
        <v>3.615423289293568</v>
      </c>
      <c r="T16" s="136">
        <f>IF(SER_hh_tes!T16=0,"",SER_hh_tes!T16/SER_hh_fec!T16)</f>
        <v>3.7194083193220684</v>
      </c>
      <c r="U16" s="136">
        <f>IF(SER_hh_tes!U16=0,"",SER_hh_tes!U16/SER_hh_fec!U16)</f>
        <v>3.8211199012881698</v>
      </c>
      <c r="V16" s="136">
        <f>IF(SER_hh_tes!V16=0,"",SER_hh_tes!V16/SER_hh_fec!V16)</f>
        <v>3.9141963520358058</v>
      </c>
      <c r="W16" s="136">
        <f>IF(SER_hh_tes!W16=0,"",SER_hh_tes!W16/SER_hh_fec!W16)</f>
        <v>4.0180624408342087</v>
      </c>
      <c r="DA16" s="163" t="s">
        <v>240</v>
      </c>
    </row>
    <row r="17" spans="1:105" ht="12.95" customHeight="1" x14ac:dyDescent="0.25">
      <c r="A17" s="132" t="s">
        <v>73</v>
      </c>
      <c r="B17" s="137">
        <f>IF(SER_hh_tes!B17=0,"",SER_hh_tes!B17/SER_hh_fec!B17)</f>
        <v>1.2883392886725618</v>
      </c>
      <c r="C17" s="137">
        <f>IF(SER_hh_tes!C17=0,"",SER_hh_tes!C17/SER_hh_fec!C17)</f>
        <v>1.2919404463535384</v>
      </c>
      <c r="D17" s="137">
        <f>IF(SER_hh_tes!D17=0,"",SER_hh_tes!D17/SER_hh_fec!D17)</f>
        <v>1.2964383210635746</v>
      </c>
      <c r="E17" s="137">
        <f>IF(SER_hh_tes!E17=0,"",SER_hh_tes!E17/SER_hh_fec!E17)</f>
        <v>1.2998448604130561</v>
      </c>
      <c r="F17" s="137">
        <f>IF(SER_hh_tes!F17=0,"",SER_hh_tes!F17/SER_hh_fec!F17)</f>
        <v>1.3097462254836121</v>
      </c>
      <c r="G17" s="137">
        <f>IF(SER_hh_tes!G17=0,"",SER_hh_tes!G17/SER_hh_fec!G17)</f>
        <v>1.3148906567370888</v>
      </c>
      <c r="H17" s="137">
        <f>IF(SER_hh_tes!H17=0,"",SER_hh_tes!H17/SER_hh_fec!H17)</f>
        <v>1.3179546858014155</v>
      </c>
      <c r="I17" s="137">
        <f>IF(SER_hh_tes!I17=0,"",SER_hh_tes!I17/SER_hh_fec!I17)</f>
        <v>1.3242377724646588</v>
      </c>
      <c r="J17" s="137">
        <f>IF(SER_hh_tes!J17=0,"",SER_hh_tes!J17/SER_hh_fec!J17)</f>
        <v>1.3271957668483496</v>
      </c>
      <c r="K17" s="137">
        <f>IF(SER_hh_tes!K17=0,"",SER_hh_tes!K17/SER_hh_fec!K17)</f>
        <v>1.3290130160969902</v>
      </c>
      <c r="L17" s="137">
        <f>IF(SER_hh_tes!L17=0,"",SER_hh_tes!L17/SER_hh_fec!L17)</f>
        <v>1.3309217743995718</v>
      </c>
      <c r="M17" s="137">
        <f>IF(SER_hh_tes!M17=0,"",SER_hh_tes!M17/SER_hh_fec!M17)</f>
        <v>1.3341337895228274</v>
      </c>
      <c r="N17" s="137">
        <f>IF(SER_hh_tes!N17=0,"",SER_hh_tes!N17/SER_hh_fec!N17)</f>
        <v>1.3386810700126277</v>
      </c>
      <c r="O17" s="137">
        <f>IF(SER_hh_tes!O17=0,"",SER_hh_tes!O17/SER_hh_fec!O17)</f>
        <v>1.3482689703297941</v>
      </c>
      <c r="P17" s="137">
        <f>IF(SER_hh_tes!P17=0,"",SER_hh_tes!P17/SER_hh_fec!P17)</f>
        <v>1.3719601739829159</v>
      </c>
      <c r="Q17" s="137">
        <f>IF(SER_hh_tes!Q17=0,"",SER_hh_tes!Q17/SER_hh_fec!Q17)</f>
        <v>1.3918129840165876</v>
      </c>
      <c r="R17" s="137">
        <f>IF(SER_hh_tes!R17=0,"",SER_hh_tes!R17/SER_hh_fec!R17)</f>
        <v>1.4229044226029275</v>
      </c>
      <c r="S17" s="137">
        <f>IF(SER_hh_tes!S17=0,"",SER_hh_tes!S17/SER_hh_fec!S17)</f>
        <v>1.4392102260936557</v>
      </c>
      <c r="T17" s="137">
        <f>IF(SER_hh_tes!T17=0,"",SER_hh_tes!T17/SER_hh_fec!T17)</f>
        <v>1.4739490927713441</v>
      </c>
      <c r="U17" s="137">
        <f>IF(SER_hh_tes!U17=0,"",SER_hh_tes!U17/SER_hh_fec!U17)</f>
        <v>1.4955400340163361</v>
      </c>
      <c r="V17" s="137">
        <f>IF(SER_hh_tes!V17=0,"",SER_hh_tes!V17/SER_hh_fec!V17)</f>
        <v>1.5115288195153243</v>
      </c>
      <c r="W17" s="137">
        <f>IF(SER_hh_tes!W17=0,"",SER_hh_tes!W17/SER_hh_fec!W17)</f>
        <v>1.53092357191397</v>
      </c>
      <c r="DA17" s="164" t="s">
        <v>342</v>
      </c>
    </row>
    <row r="18" spans="1:105" ht="12" customHeight="1" x14ac:dyDescent="0.25">
      <c r="A18" s="132" t="s">
        <v>72</v>
      </c>
      <c r="B18" s="137">
        <f>IF(SER_hh_tes!B18=0,"",SER_hh_tes!B18/SER_hh_fec!B18)</f>
        <v>1.921741958253858</v>
      </c>
      <c r="C18" s="137">
        <f>IF(SER_hh_tes!C18=0,"",SER_hh_tes!C18/SER_hh_fec!C18)</f>
        <v>1.9928191516223923</v>
      </c>
      <c r="D18" s="137">
        <f>IF(SER_hh_tes!D18=0,"",SER_hh_tes!D18/SER_hh_fec!D18)</f>
        <v>2.0751862600476896</v>
      </c>
      <c r="E18" s="137">
        <f>IF(SER_hh_tes!E18=0,"",SER_hh_tes!E18/SER_hh_fec!E18)</f>
        <v>2.1584697799849524</v>
      </c>
      <c r="F18" s="137">
        <f>IF(SER_hh_tes!F18=0,"",SER_hh_tes!F18/SER_hh_fec!F18)</f>
        <v>2.2566600838766089</v>
      </c>
      <c r="G18" s="137">
        <f>IF(SER_hh_tes!G18=0,"",SER_hh_tes!G18/SER_hh_fec!G18)</f>
        <v>2.3649244107969283</v>
      </c>
      <c r="H18" s="137">
        <f>IF(SER_hh_tes!H18=0,"",SER_hh_tes!H18/SER_hh_fec!H18)</f>
        <v>2.4879128917038211</v>
      </c>
      <c r="I18" s="137">
        <f>IF(SER_hh_tes!I18=0,"",SER_hh_tes!I18/SER_hh_fec!I18)</f>
        <v>2.6273270666811319</v>
      </c>
      <c r="J18" s="137">
        <f>IF(SER_hh_tes!J18=0,"",SER_hh_tes!J18/SER_hh_fec!J18)</f>
        <v>2.7711237709221272</v>
      </c>
      <c r="K18" s="137">
        <f>IF(SER_hh_tes!K18=0,"",SER_hh_tes!K18/SER_hh_fec!K18)</f>
        <v>2.8234460098697327</v>
      </c>
      <c r="L18" s="137">
        <f>IF(SER_hh_tes!L18=0,"",SER_hh_tes!L18/SER_hh_fec!L18)</f>
        <v>2.8892922495748823</v>
      </c>
      <c r="M18" s="137">
        <f>IF(SER_hh_tes!M18=0,"",SER_hh_tes!M18/SER_hh_fec!M18)</f>
        <v>2.9771037852789632</v>
      </c>
      <c r="N18" s="137">
        <f>IF(SER_hh_tes!N18=0,"",SER_hh_tes!N18/SER_hh_fec!N18)</f>
        <v>3.0709003237247057</v>
      </c>
      <c r="O18" s="137">
        <f>IF(SER_hh_tes!O18=0,"",SER_hh_tes!O18/SER_hh_fec!O18)</f>
        <v>3.1688188118304921</v>
      </c>
      <c r="P18" s="137">
        <f>IF(SER_hh_tes!P18=0,"",SER_hh_tes!P18/SER_hh_fec!P18)</f>
        <v>3.2739748514826474</v>
      </c>
      <c r="Q18" s="137">
        <f>IF(SER_hh_tes!Q18=0,"",SER_hh_tes!Q18/SER_hh_fec!Q18)</f>
        <v>3.3921254613400271</v>
      </c>
      <c r="R18" s="137">
        <f>IF(SER_hh_tes!R18=0,"",SER_hh_tes!R18/SER_hh_fec!R18)</f>
        <v>3.5187326773932641</v>
      </c>
      <c r="S18" s="137">
        <f>IF(SER_hh_tes!S18=0,"",SER_hh_tes!S18/SER_hh_fec!S18)</f>
        <v>3.6388300986138726</v>
      </c>
      <c r="T18" s="137">
        <f>IF(SER_hh_tes!T18=0,"",SER_hh_tes!T18/SER_hh_fec!T18)</f>
        <v>3.7525559788503511</v>
      </c>
      <c r="U18" s="137">
        <f>IF(SER_hh_tes!U18=0,"",SER_hh_tes!U18/SER_hh_fec!U18)</f>
        <v>3.8600706836197798</v>
      </c>
      <c r="V18" s="137">
        <f>IF(SER_hh_tes!V18=0,"",SER_hh_tes!V18/SER_hh_fec!V18)</f>
        <v>3.9502449623451712</v>
      </c>
      <c r="W18" s="137">
        <f>IF(SER_hh_tes!W18=0,"",SER_hh_tes!W18/SER_hh_fec!W18)</f>
        <v>4.0570667661081803</v>
      </c>
      <c r="DA18" s="164" t="s">
        <v>343</v>
      </c>
    </row>
    <row r="19" spans="1:105" ht="12.95" customHeight="1" x14ac:dyDescent="0.25">
      <c r="A19" s="130" t="s">
        <v>35</v>
      </c>
      <c r="B19" s="136">
        <f>IF(SER_hh_tes!B19=0,"",SER_hh_tes!B19/SER_hh_fec!B19)</f>
        <v>0.63074409824751454</v>
      </c>
      <c r="C19" s="136">
        <f>IF(SER_hh_tes!C19=0,"",SER_hh_tes!C19/SER_hh_fec!C19)</f>
        <v>0.63246125230619565</v>
      </c>
      <c r="D19" s="136">
        <f>IF(SER_hh_tes!D19=0,"",SER_hh_tes!D19/SER_hh_fec!D19)</f>
        <v>0.63451065017927832</v>
      </c>
      <c r="E19" s="136">
        <f>IF(SER_hh_tes!E19=0,"",SER_hh_tes!E19/SER_hh_fec!E19)</f>
        <v>0.65353083353047303</v>
      </c>
      <c r="F19" s="136">
        <f>IF(SER_hh_tes!F19=0,"",SER_hh_tes!F19/SER_hh_fec!F19)</f>
        <v>0.65723114241119718</v>
      </c>
      <c r="G19" s="136">
        <f>IF(SER_hh_tes!G19=0,"",SER_hh_tes!G19/SER_hh_fec!G19)</f>
        <v>0.66090344565476167</v>
      </c>
      <c r="H19" s="136">
        <f>IF(SER_hh_tes!H19=0,"",SER_hh_tes!H19/SER_hh_fec!H19)</f>
        <v>0.66445238521655914</v>
      </c>
      <c r="I19" s="136">
        <f>IF(SER_hh_tes!I19=0,"",SER_hh_tes!I19/SER_hh_fec!I19)</f>
        <v>0.66968928041139653</v>
      </c>
      <c r="J19" s="136">
        <f>IF(SER_hh_tes!J19=0,"",SER_hh_tes!J19/SER_hh_fec!J19)</f>
        <v>0.67580349919226657</v>
      </c>
      <c r="K19" s="136">
        <f>IF(SER_hh_tes!K19=0,"",SER_hh_tes!K19/SER_hh_fec!K19)</f>
        <v>0.68234835873927746</v>
      </c>
      <c r="L19" s="136">
        <f>IF(SER_hh_tes!L19=0,"",SER_hh_tes!L19/SER_hh_fec!L19)</f>
        <v>0.68932869841306077</v>
      </c>
      <c r="M19" s="136">
        <f>IF(SER_hh_tes!M19=0,"",SER_hh_tes!M19/SER_hh_fec!M19)</f>
        <v>0.69540375469103999</v>
      </c>
      <c r="N19" s="136">
        <f>IF(SER_hh_tes!N19=0,"",SER_hh_tes!N19/SER_hh_fec!N19)</f>
        <v>0.70565236704203038</v>
      </c>
      <c r="O19" s="136">
        <f>IF(SER_hh_tes!O19=0,"",SER_hh_tes!O19/SER_hh_fec!O19)</f>
        <v>0.71019049606067264</v>
      </c>
      <c r="P19" s="136">
        <f>IF(SER_hh_tes!P19=0,"",SER_hh_tes!P19/SER_hh_fec!P19)</f>
        <v>0.71569815460475017</v>
      </c>
      <c r="Q19" s="136">
        <f>IF(SER_hh_tes!Q19=0,"",SER_hh_tes!Q19/SER_hh_fec!Q19)</f>
        <v>0.72332809737614145</v>
      </c>
      <c r="R19" s="136">
        <f>IF(SER_hh_tes!R19=0,"",SER_hh_tes!R19/SER_hh_fec!R19)</f>
        <v>0.7318581746186964</v>
      </c>
      <c r="S19" s="136">
        <f>IF(SER_hh_tes!S19=0,"",SER_hh_tes!S19/SER_hh_fec!S19)</f>
        <v>0.74354524558264357</v>
      </c>
      <c r="T19" s="136">
        <f>IF(SER_hh_tes!T19=0,"",SER_hh_tes!T19/SER_hh_fec!T19)</f>
        <v>0.77890215733548884</v>
      </c>
      <c r="U19" s="136">
        <f>IF(SER_hh_tes!U19=0,"",SER_hh_tes!U19/SER_hh_fec!U19)</f>
        <v>0.79040845241255431</v>
      </c>
      <c r="V19" s="136">
        <f>IF(SER_hh_tes!V19=0,"",SER_hh_tes!V19/SER_hh_fec!V19)</f>
        <v>0.80229210470535339</v>
      </c>
      <c r="W19" s="136">
        <f>IF(SER_hh_tes!W19=0,"",SER_hh_tes!W19/SER_hh_fec!W19)</f>
        <v>0.81304716630313878</v>
      </c>
      <c r="DA19" s="163" t="s">
        <v>241</v>
      </c>
    </row>
    <row r="20" spans="1:105" ht="12" customHeight="1" x14ac:dyDescent="0.25">
      <c r="A20" s="132" t="s">
        <v>29</v>
      </c>
      <c r="B20" s="137" t="str">
        <f>IF(SER_hh_tes!B20=0,"",SER_hh_tes!B20/SER_hh_fec!B20)</f>
        <v/>
      </c>
      <c r="C20" s="137" t="str">
        <f>IF(SER_hh_tes!C20=0,"",SER_hh_tes!C20/SER_hh_fec!C20)</f>
        <v/>
      </c>
      <c r="D20" s="137" t="str">
        <f>IF(SER_hh_tes!D20=0,"",SER_hh_tes!D20/SER_hh_fec!D20)</f>
        <v/>
      </c>
      <c r="E20" s="137" t="str">
        <f>IF(SER_hh_tes!E20=0,"",SER_hh_tes!E20/SER_hh_fec!E20)</f>
        <v/>
      </c>
      <c r="F20" s="137" t="str">
        <f>IF(SER_hh_tes!F20=0,"",SER_hh_tes!F20/SER_hh_fec!F20)</f>
        <v/>
      </c>
      <c r="G20" s="137" t="str">
        <f>IF(SER_hh_tes!G20=0,"",SER_hh_tes!G20/SER_hh_fec!G20)</f>
        <v/>
      </c>
      <c r="H20" s="137" t="str">
        <f>IF(SER_hh_tes!H20=0,"",SER_hh_tes!H20/SER_hh_fec!H20)</f>
        <v/>
      </c>
      <c r="I20" s="137" t="str">
        <f>IF(SER_hh_tes!I20=0,"",SER_hh_tes!I20/SER_hh_fec!I20)</f>
        <v/>
      </c>
      <c r="J20" s="137" t="str">
        <f>IF(SER_hh_tes!J20=0,"",SER_hh_tes!J20/SER_hh_fec!J20)</f>
        <v/>
      </c>
      <c r="K20" s="137" t="str">
        <f>IF(SER_hh_tes!K20=0,"",SER_hh_tes!K20/SER_hh_fec!K20)</f>
        <v/>
      </c>
      <c r="L20" s="137" t="str">
        <f>IF(SER_hh_tes!L20=0,"",SER_hh_tes!L20/SER_hh_fec!L20)</f>
        <v/>
      </c>
      <c r="M20" s="137" t="str">
        <f>IF(SER_hh_tes!M20=0,"",SER_hh_tes!M20/SER_hh_fec!M20)</f>
        <v/>
      </c>
      <c r="N20" s="137" t="str">
        <f>IF(SER_hh_tes!N20=0,"",SER_hh_tes!N20/SER_hh_fec!N20)</f>
        <v/>
      </c>
      <c r="O20" s="137" t="str">
        <f>IF(SER_hh_tes!O20=0,"",SER_hh_tes!O20/SER_hh_fec!O20)</f>
        <v/>
      </c>
      <c r="P20" s="137" t="str">
        <f>IF(SER_hh_tes!P20=0,"",SER_hh_tes!P20/SER_hh_fec!P20)</f>
        <v/>
      </c>
      <c r="Q20" s="137" t="str">
        <f>IF(SER_hh_tes!Q20=0,"",SER_hh_tes!Q20/SER_hh_fec!Q20)</f>
        <v/>
      </c>
      <c r="R20" s="137" t="str">
        <f>IF(SER_hh_tes!R20=0,"",SER_hh_tes!R20/SER_hh_fec!R20)</f>
        <v/>
      </c>
      <c r="S20" s="137" t="str">
        <f>IF(SER_hh_tes!S20=0,"",SER_hh_tes!S20/SER_hh_fec!S20)</f>
        <v/>
      </c>
      <c r="T20" s="137" t="str">
        <f>IF(SER_hh_tes!T20=0,"",SER_hh_tes!T20/SER_hh_fec!T20)</f>
        <v/>
      </c>
      <c r="U20" s="137" t="str">
        <f>IF(SER_hh_tes!U20=0,"",SER_hh_tes!U20/SER_hh_fec!U20)</f>
        <v/>
      </c>
      <c r="V20" s="137" t="str">
        <f>IF(SER_hh_tes!V20=0,"",SER_hh_tes!V20/SER_hh_fec!V20)</f>
        <v/>
      </c>
      <c r="W20" s="137" t="str">
        <f>IF(SER_hh_tes!W20=0,"",SER_hh_tes!W20/SER_hh_fec!W20)</f>
        <v/>
      </c>
      <c r="DA20" s="164" t="s">
        <v>344</v>
      </c>
    </row>
    <row r="21" spans="1:105" s="2" customFormat="1" ht="12" customHeight="1" x14ac:dyDescent="0.25">
      <c r="A21" s="132" t="s">
        <v>52</v>
      </c>
      <c r="B21" s="137">
        <f>IF(SER_hh_tes!B21=0,"",SER_hh_tes!B21/SER_hh_fec!B21)</f>
        <v>0.61938555994998357</v>
      </c>
      <c r="C21" s="137">
        <f>IF(SER_hh_tes!C21=0,"",SER_hh_tes!C21/SER_hh_fec!C21)</f>
        <v>0.62460289925747781</v>
      </c>
      <c r="D21" s="137">
        <f>IF(SER_hh_tes!D21=0,"",SER_hh_tes!D21/SER_hh_fec!D21)</f>
        <v>0.62989813677280326</v>
      </c>
      <c r="E21" s="137">
        <f>IF(SER_hh_tes!E21=0,"",SER_hh_tes!E21/SER_hh_fec!E21)</f>
        <v>0.63342292341196205</v>
      </c>
      <c r="F21" s="137">
        <f>IF(SER_hh_tes!F21=0,"",SER_hh_tes!F21/SER_hh_fec!F21)</f>
        <v>0.63647314456290183</v>
      </c>
      <c r="G21" s="137">
        <f>IF(SER_hh_tes!G21=0,"",SER_hh_tes!G21/SER_hh_fec!G21)</f>
        <v>0.63864806529606066</v>
      </c>
      <c r="H21" s="137">
        <f>IF(SER_hh_tes!H21=0,"",SER_hh_tes!H21/SER_hh_fec!H21)</f>
        <v>0.6402932074869937</v>
      </c>
      <c r="I21" s="137">
        <f>IF(SER_hh_tes!I21=0,"",SER_hh_tes!I21/SER_hh_fec!I21)</f>
        <v>0.64160469814246401</v>
      </c>
      <c r="J21" s="137">
        <f>IF(SER_hh_tes!J21=0,"",SER_hh_tes!J21/SER_hh_fec!J21)</f>
        <v>0.64263813524135416</v>
      </c>
      <c r="K21" s="137">
        <f>IF(SER_hh_tes!K21=0,"",SER_hh_tes!K21/SER_hh_fec!K21)</f>
        <v>0.64366417170652435</v>
      </c>
      <c r="L21" s="137">
        <f>IF(SER_hh_tes!L21=0,"",SER_hh_tes!L21/SER_hh_fec!L21)</f>
        <v>0.6448069516670959</v>
      </c>
      <c r="M21" s="137">
        <f>IF(SER_hh_tes!M21=0,"",SER_hh_tes!M21/SER_hh_fec!M21)</f>
        <v>0.64651325144213878</v>
      </c>
      <c r="N21" s="137">
        <f>IF(SER_hh_tes!N21=0,"",SER_hh_tes!N21/SER_hh_fec!N21)</f>
        <v>0.64848025630462858</v>
      </c>
      <c r="O21" s="137">
        <f>IF(SER_hh_tes!O21=0,"",SER_hh_tes!O21/SER_hh_fec!O21)</f>
        <v>0.65129174373321885</v>
      </c>
      <c r="P21" s="137">
        <f>IF(SER_hh_tes!P21=0,"",SER_hh_tes!P21/SER_hh_fec!P21)</f>
        <v>0.65540625902513283</v>
      </c>
      <c r="Q21" s="137">
        <f>IF(SER_hh_tes!Q21=0,"",SER_hh_tes!Q21/SER_hh_fec!Q21)</f>
        <v>0.66370986365621443</v>
      </c>
      <c r="R21" s="137">
        <f>IF(SER_hh_tes!R21=0,"",SER_hh_tes!R21/SER_hh_fec!R21)</f>
        <v>0.67352678860512905</v>
      </c>
      <c r="S21" s="137">
        <f>IF(SER_hh_tes!S21=0,"",SER_hh_tes!S21/SER_hh_fec!S21)</f>
        <v>0.68034062682226815</v>
      </c>
      <c r="T21" s="137">
        <f>IF(SER_hh_tes!T21=0,"",SER_hh_tes!T21/SER_hh_fec!T21)</f>
        <v>0.6884070971658115</v>
      </c>
      <c r="U21" s="137">
        <f>IF(SER_hh_tes!U21=0,"",SER_hh_tes!U21/SER_hh_fec!U21)</f>
        <v>0.69718861349888828</v>
      </c>
      <c r="V21" s="137">
        <f>IF(SER_hh_tes!V21=0,"",SER_hh_tes!V21/SER_hh_fec!V21)</f>
        <v>0.70860743969858198</v>
      </c>
      <c r="W21" s="137">
        <f>IF(SER_hh_tes!W21=0,"",SER_hh_tes!W21/SER_hh_fec!W21)</f>
        <v>0.72059227188987651</v>
      </c>
      <c r="DA21" s="164" t="s">
        <v>345</v>
      </c>
    </row>
    <row r="22" spans="1:105" ht="12" customHeight="1" x14ac:dyDescent="0.25">
      <c r="A22" s="132" t="s">
        <v>168</v>
      </c>
      <c r="B22" s="137">
        <f>IF(SER_hh_tes!B22=0,"",SER_hh_tes!B22/SER_hh_fec!B22)</f>
        <v>0.58370201823832302</v>
      </c>
      <c r="C22" s="137">
        <f>IF(SER_hh_tes!C22=0,"",SER_hh_tes!C22/SER_hh_fec!C22)</f>
        <v>0.58601561968744154</v>
      </c>
      <c r="D22" s="137">
        <f>IF(SER_hh_tes!D22=0,"",SER_hh_tes!D22/SER_hh_fec!D22)</f>
        <v>0.58831350116578851</v>
      </c>
      <c r="E22" s="137">
        <f>IF(SER_hh_tes!E22=0,"",SER_hh_tes!E22/SER_hh_fec!E22)</f>
        <v>0.58955874599677449</v>
      </c>
      <c r="F22" s="137">
        <f>IF(SER_hh_tes!F22=0,"",SER_hh_tes!F22/SER_hh_fec!F22)</f>
        <v>0.59169864418808193</v>
      </c>
      <c r="G22" s="137">
        <f>IF(SER_hh_tes!G22=0,"",SER_hh_tes!G22/SER_hh_fec!G22)</f>
        <v>0.59364677472620142</v>
      </c>
      <c r="H22" s="137">
        <f>IF(SER_hh_tes!H22=0,"",SER_hh_tes!H22/SER_hh_fec!H22)</f>
        <v>0.59616068870793804</v>
      </c>
      <c r="I22" s="137">
        <f>IF(SER_hh_tes!I22=0,"",SER_hh_tes!I22/SER_hh_fec!I22)</f>
        <v>0.59922798547267342</v>
      </c>
      <c r="J22" s="137">
        <f>IF(SER_hh_tes!J22=0,"",SER_hh_tes!J22/SER_hh_fec!J22)</f>
        <v>0.60206641672607419</v>
      </c>
      <c r="K22" s="137">
        <f>IF(SER_hh_tes!K22=0,"",SER_hh_tes!K22/SER_hh_fec!K22)</f>
        <v>0.60462929531227705</v>
      </c>
      <c r="L22" s="137">
        <f>IF(SER_hh_tes!L22=0,"",SER_hh_tes!L22/SER_hh_fec!L22)</f>
        <v>0.60897316303159699</v>
      </c>
      <c r="M22" s="137">
        <f>IF(SER_hh_tes!M22=0,"",SER_hh_tes!M22/SER_hh_fec!M22)</f>
        <v>0.61408469885485717</v>
      </c>
      <c r="N22" s="137">
        <f>IF(SER_hh_tes!N22=0,"",SER_hh_tes!N22/SER_hh_fec!N22)</f>
        <v>0.62192197048675735</v>
      </c>
      <c r="O22" s="137">
        <f>IF(SER_hh_tes!O22=0,"",SER_hh_tes!O22/SER_hh_fec!O22)</f>
        <v>0.6314304046334599</v>
      </c>
      <c r="P22" s="137">
        <f>IF(SER_hh_tes!P22=0,"",SER_hh_tes!P22/SER_hh_fec!P22)</f>
        <v>0.63584930371617765</v>
      </c>
      <c r="Q22" s="137">
        <f>IF(SER_hh_tes!Q22=0,"",SER_hh_tes!Q22/SER_hh_fec!Q22)</f>
        <v>0.64269699024525384</v>
      </c>
      <c r="R22" s="137">
        <f>IF(SER_hh_tes!R22=0,"",SER_hh_tes!R22/SER_hh_fec!R22)</f>
        <v>0.64674266761977217</v>
      </c>
      <c r="S22" s="137">
        <f>IF(SER_hh_tes!S22=0,"",SER_hh_tes!S22/SER_hh_fec!S22)</f>
        <v>0.65039876263622831</v>
      </c>
      <c r="T22" s="137">
        <f>IF(SER_hh_tes!T22=0,"",SER_hh_tes!T22/SER_hh_fec!T22)</f>
        <v>0.65377870742166733</v>
      </c>
      <c r="U22" s="137">
        <f>IF(SER_hh_tes!U22=0,"",SER_hh_tes!U22/SER_hh_fec!U22)</f>
        <v>0.65520650602922204</v>
      </c>
      <c r="V22" s="137">
        <f>IF(SER_hh_tes!V22=0,"",SER_hh_tes!V22/SER_hh_fec!V22)</f>
        <v>0.65757143798233786</v>
      </c>
      <c r="W22" s="137">
        <f>IF(SER_hh_tes!W22=0,"",SER_hh_tes!W22/SER_hh_fec!W22)</f>
        <v>0.66986790621395831</v>
      </c>
      <c r="DA22" s="164" t="s">
        <v>346</v>
      </c>
    </row>
    <row r="23" spans="1:105" ht="12" customHeight="1" x14ac:dyDescent="0.25">
      <c r="A23" s="132" t="s">
        <v>153</v>
      </c>
      <c r="B23" s="137">
        <f>IF(SER_hh_tes!B23=0,"",SER_hh_tes!B23/SER_hh_fec!B23)</f>
        <v>0.59632403547490442</v>
      </c>
      <c r="C23" s="137">
        <f>IF(SER_hh_tes!C23=0,"",SER_hh_tes!C23/SER_hh_fec!C23)</f>
        <v>0.60094767265831051</v>
      </c>
      <c r="D23" s="137">
        <f>IF(SER_hh_tes!D23=0,"",SER_hh_tes!D23/SER_hh_fec!D23)</f>
        <v>0.60510548324692526</v>
      </c>
      <c r="E23" s="137">
        <f>IF(SER_hh_tes!E23=0,"",SER_hh_tes!E23/SER_hh_fec!E23)</f>
        <v>0.6090948082881732</v>
      </c>
      <c r="F23" s="137">
        <f>IF(SER_hh_tes!F23=0,"",SER_hh_tes!F23/SER_hh_fec!F23)</f>
        <v>0.61424291724626634</v>
      </c>
      <c r="G23" s="137">
        <f>IF(SER_hh_tes!G23=0,"",SER_hh_tes!G23/SER_hh_fec!G23)</f>
        <v>0.62127062357719953</v>
      </c>
      <c r="H23" s="137">
        <f>IF(SER_hh_tes!H23=0,"",SER_hh_tes!H23/SER_hh_fec!H23)</f>
        <v>0.63020479775179838</v>
      </c>
      <c r="I23" s="137">
        <f>IF(SER_hh_tes!I23=0,"",SER_hh_tes!I23/SER_hh_fec!I23)</f>
        <v>0.63923028807265558</v>
      </c>
      <c r="J23" s="137">
        <f>IF(SER_hh_tes!J23=0,"",SER_hh_tes!J23/SER_hh_fec!J23)</f>
        <v>0.64849118603904887</v>
      </c>
      <c r="K23" s="137">
        <f>IF(SER_hh_tes!K23=0,"",SER_hh_tes!K23/SER_hh_fec!K23)</f>
        <v>0.65809954425035389</v>
      </c>
      <c r="L23" s="137">
        <f>IF(SER_hh_tes!L23=0,"",SER_hh_tes!L23/SER_hh_fec!L23)</f>
        <v>0.66904551831118331</v>
      </c>
      <c r="M23" s="137">
        <f>IF(SER_hh_tes!M23=0,"",SER_hh_tes!M23/SER_hh_fec!M23)</f>
        <v>0.68172229628331382</v>
      </c>
      <c r="N23" s="137">
        <f>IF(SER_hh_tes!N23=0,"",SER_hh_tes!N23/SER_hh_fec!N23)</f>
        <v>0.69747132900160713</v>
      </c>
      <c r="O23" s="137">
        <f>IF(SER_hh_tes!O23=0,"",SER_hh_tes!O23/SER_hh_fec!O23)</f>
        <v>0.71477936703821687</v>
      </c>
      <c r="P23" s="137">
        <f>IF(SER_hh_tes!P23=0,"",SER_hh_tes!P23/SER_hh_fec!P23)</f>
        <v>0.7234940880985008</v>
      </c>
      <c r="Q23" s="137">
        <f>IF(SER_hh_tes!Q23=0,"",SER_hh_tes!Q23/SER_hh_fec!Q23)</f>
        <v>0.73351706567709785</v>
      </c>
      <c r="R23" s="137">
        <f>IF(SER_hh_tes!R23=0,"",SER_hh_tes!R23/SER_hh_fec!R23)</f>
        <v>0.74916524628634706</v>
      </c>
      <c r="S23" s="137">
        <f>IF(SER_hh_tes!S23=0,"",SER_hh_tes!S23/SER_hh_fec!S23)</f>
        <v>0.76907210023387407</v>
      </c>
      <c r="T23" s="137">
        <f>IF(SER_hh_tes!T23=0,"",SER_hh_tes!T23/SER_hh_fec!T23)</f>
        <v>0.79216563653137462</v>
      </c>
      <c r="U23" s="137">
        <f>IF(SER_hh_tes!U23=0,"",SER_hh_tes!U23/SER_hh_fec!U23)</f>
        <v>0.80775332744349582</v>
      </c>
      <c r="V23" s="137">
        <f>IF(SER_hh_tes!V23=0,"",SER_hh_tes!V23/SER_hh_fec!V23)</f>
        <v>0.82134800052320933</v>
      </c>
      <c r="W23" s="137">
        <f>IF(SER_hh_tes!W23=0,"",SER_hh_tes!W23/SER_hh_fec!W23)</f>
        <v>0.83096089394321349</v>
      </c>
      <c r="DA23" s="164" t="s">
        <v>347</v>
      </c>
    </row>
    <row r="24" spans="1:105" ht="12" customHeight="1" x14ac:dyDescent="0.25">
      <c r="A24" s="132" t="s">
        <v>128</v>
      </c>
      <c r="B24" s="137" t="str">
        <f>IF(SER_hh_tes!B24=0,"",SER_hh_tes!B24/SER_hh_fec!B24)</f>
        <v/>
      </c>
      <c r="C24" s="137" t="str">
        <f>IF(SER_hh_tes!C24=0,"",SER_hh_tes!C24/SER_hh_fec!C24)</f>
        <v/>
      </c>
      <c r="D24" s="137" t="str">
        <f>IF(SER_hh_tes!D24=0,"",SER_hh_tes!D24/SER_hh_fec!D24)</f>
        <v/>
      </c>
      <c r="E24" s="137" t="str">
        <f>IF(SER_hh_tes!E24=0,"",SER_hh_tes!E24/SER_hh_fec!E24)</f>
        <v/>
      </c>
      <c r="F24" s="137" t="str">
        <f>IF(SER_hh_tes!F24=0,"",SER_hh_tes!F24/SER_hh_fec!F24)</f>
        <v/>
      </c>
      <c r="G24" s="137" t="str">
        <f>IF(SER_hh_tes!G24=0,"",SER_hh_tes!G24/SER_hh_fec!G24)</f>
        <v/>
      </c>
      <c r="H24" s="137" t="str">
        <f>IF(SER_hh_tes!H24=0,"",SER_hh_tes!H24/SER_hh_fec!H24)</f>
        <v/>
      </c>
      <c r="I24" s="137" t="str">
        <f>IF(SER_hh_tes!I24=0,"",SER_hh_tes!I24/SER_hh_fec!I24)</f>
        <v/>
      </c>
      <c r="J24" s="137" t="str">
        <f>IF(SER_hh_tes!J24=0,"",SER_hh_tes!J24/SER_hh_fec!J24)</f>
        <v/>
      </c>
      <c r="K24" s="137" t="str">
        <f>IF(SER_hh_tes!K24=0,"",SER_hh_tes!K24/SER_hh_fec!K24)</f>
        <v/>
      </c>
      <c r="L24" s="137" t="str">
        <f>IF(SER_hh_tes!L24=0,"",SER_hh_tes!L24/SER_hh_fec!L24)</f>
        <v/>
      </c>
      <c r="M24" s="137" t="str">
        <f>IF(SER_hh_tes!M24=0,"",SER_hh_tes!M24/SER_hh_fec!M24)</f>
        <v/>
      </c>
      <c r="N24" s="137" t="str">
        <f>IF(SER_hh_tes!N24=0,"",SER_hh_tes!N24/SER_hh_fec!N24)</f>
        <v/>
      </c>
      <c r="O24" s="137" t="str">
        <f>IF(SER_hh_tes!O24=0,"",SER_hh_tes!O24/SER_hh_fec!O24)</f>
        <v/>
      </c>
      <c r="P24" s="137" t="str">
        <f>IF(SER_hh_tes!P24=0,"",SER_hh_tes!P24/SER_hh_fec!P24)</f>
        <v/>
      </c>
      <c r="Q24" s="137" t="str">
        <f>IF(SER_hh_tes!Q24=0,"",SER_hh_tes!Q24/SER_hh_fec!Q24)</f>
        <v/>
      </c>
      <c r="R24" s="137" t="str">
        <f>IF(SER_hh_tes!R24=0,"",SER_hh_tes!R24/SER_hh_fec!R24)</f>
        <v/>
      </c>
      <c r="S24" s="137" t="str">
        <f>IF(SER_hh_tes!S24=0,"",SER_hh_tes!S24/SER_hh_fec!S24)</f>
        <v/>
      </c>
      <c r="T24" s="137" t="str">
        <f>IF(SER_hh_tes!T24=0,"",SER_hh_tes!T24/SER_hh_fec!T24)</f>
        <v/>
      </c>
      <c r="U24" s="137" t="str">
        <f>IF(SER_hh_tes!U24=0,"",SER_hh_tes!U24/SER_hh_fec!U24)</f>
        <v/>
      </c>
      <c r="V24" s="137" t="str">
        <f>IF(SER_hh_tes!V24=0,"",SER_hh_tes!V24/SER_hh_fec!V24)</f>
        <v/>
      </c>
      <c r="W24" s="137" t="str">
        <f>IF(SER_hh_tes!W24=0,"",SER_hh_tes!W24/SER_hh_fec!W24)</f>
        <v/>
      </c>
      <c r="DA24" s="164" t="s">
        <v>348</v>
      </c>
    </row>
    <row r="25" spans="1:105" ht="12" customHeight="1" x14ac:dyDescent="0.25">
      <c r="A25" s="132" t="s">
        <v>169</v>
      </c>
      <c r="B25" s="137" t="str">
        <f>IF(SER_hh_tes!B25=0,"",SER_hh_tes!B25/SER_hh_fec!B25)</f>
        <v/>
      </c>
      <c r="C25" s="137" t="str">
        <f>IF(SER_hh_tes!C25=0,"",SER_hh_tes!C25/SER_hh_fec!C25)</f>
        <v/>
      </c>
      <c r="D25" s="137" t="str">
        <f>IF(SER_hh_tes!D25=0,"",SER_hh_tes!D25/SER_hh_fec!D25)</f>
        <v/>
      </c>
      <c r="E25" s="137">
        <f>IF(SER_hh_tes!E25=0,"",SER_hh_tes!E25/SER_hh_fec!E25)</f>
        <v>0.89653344881179031</v>
      </c>
      <c r="F25" s="137">
        <f>IF(SER_hh_tes!F25=0,"",SER_hh_tes!F25/SER_hh_fec!F25)</f>
        <v>0.89691132813711361</v>
      </c>
      <c r="G25" s="137">
        <f>IF(SER_hh_tes!G25=0,"",SER_hh_tes!G25/SER_hh_fec!G25)</f>
        <v>0.8972307733973599</v>
      </c>
      <c r="H25" s="137">
        <f>IF(SER_hh_tes!H25=0,"",SER_hh_tes!H25/SER_hh_fec!H25)</f>
        <v>0.89726145055015749</v>
      </c>
      <c r="I25" s="137">
        <f>IF(SER_hh_tes!I25=0,"",SER_hh_tes!I25/SER_hh_fec!I25)</f>
        <v>0.89728091827323153</v>
      </c>
      <c r="J25" s="137">
        <f>IF(SER_hh_tes!J25=0,"",SER_hh_tes!J25/SER_hh_fec!J25)</f>
        <v>0.89732143204812753</v>
      </c>
      <c r="K25" s="137">
        <f>IF(SER_hh_tes!K25=0,"",SER_hh_tes!K25/SER_hh_fec!K25)</f>
        <v>0.8974753664915438</v>
      </c>
      <c r="L25" s="137">
        <f>IF(SER_hh_tes!L25=0,"",SER_hh_tes!L25/SER_hh_fec!L25)</f>
        <v>0.897826750129053</v>
      </c>
      <c r="M25" s="137">
        <f>IF(SER_hh_tes!M25=0,"",SER_hh_tes!M25/SER_hh_fec!M25)</f>
        <v>0.89796398117502996</v>
      </c>
      <c r="N25" s="137">
        <f>IF(SER_hh_tes!N25=0,"",SER_hh_tes!N25/SER_hh_fec!N25)</f>
        <v>0.89800980602036529</v>
      </c>
      <c r="O25" s="137">
        <f>IF(SER_hh_tes!O25=0,"",SER_hh_tes!O25/SER_hh_fec!O25)</f>
        <v>0.89805779218184012</v>
      </c>
      <c r="P25" s="137">
        <f>IF(SER_hh_tes!P25=0,"",SER_hh_tes!P25/SER_hh_fec!P25)</f>
        <v>0.89805772258457839</v>
      </c>
      <c r="Q25" s="137">
        <f>IF(SER_hh_tes!Q25=0,"",SER_hh_tes!Q25/SER_hh_fec!Q25)</f>
        <v>0.89806394403463596</v>
      </c>
      <c r="R25" s="137">
        <f>IF(SER_hh_tes!R25=0,"",SER_hh_tes!R25/SER_hh_fec!R25)</f>
        <v>0.89817142066539402</v>
      </c>
      <c r="S25" s="137">
        <f>IF(SER_hh_tes!S25=0,"",SER_hh_tes!S25/SER_hh_fec!S25)</f>
        <v>0.90510437686370837</v>
      </c>
      <c r="T25" s="137">
        <f>IF(SER_hh_tes!T25=0,"",SER_hh_tes!T25/SER_hh_fec!T25)</f>
        <v>0.91767617793681122</v>
      </c>
      <c r="U25" s="137">
        <f>IF(SER_hh_tes!U25=0,"",SER_hh_tes!U25/SER_hh_fec!U25)</f>
        <v>0.93467649447192547</v>
      </c>
      <c r="V25" s="137">
        <f>IF(SER_hh_tes!V25=0,"",SER_hh_tes!V25/SER_hh_fec!V25)</f>
        <v>0.94059685461253795</v>
      </c>
      <c r="W25" s="137">
        <f>IF(SER_hh_tes!W25=0,"",SER_hh_tes!W25/SER_hh_fec!W25)</f>
        <v>0.94347922919890626</v>
      </c>
      <c r="DA25" s="164" t="s">
        <v>349</v>
      </c>
    </row>
    <row r="26" spans="1:105" ht="12" customHeight="1" x14ac:dyDescent="0.25">
      <c r="A26" s="132" t="s">
        <v>24</v>
      </c>
      <c r="B26" s="138">
        <f>IF(SER_hh_tes!B26=0,"",SER_hh_tes!B26/SER_hh_fec!B26)</f>
        <v>0.73552070470372954</v>
      </c>
      <c r="C26" s="138">
        <f>IF(SER_hh_tes!C26=0,"",SER_hh_tes!C26/SER_hh_fec!C26)</f>
        <v>0.73723930732336707</v>
      </c>
      <c r="D26" s="138">
        <f>IF(SER_hh_tes!D26=0,"",SER_hh_tes!D26/SER_hh_fec!D26)</f>
        <v>0.73872760189240527</v>
      </c>
      <c r="E26" s="138">
        <f>IF(SER_hh_tes!E26=0,"",SER_hh_tes!E26/SER_hh_fec!E26)</f>
        <v>0.73901598826979797</v>
      </c>
      <c r="F26" s="138">
        <f>IF(SER_hh_tes!F26=0,"",SER_hh_tes!F26/SER_hh_fec!F26)</f>
        <v>0.73904086866654528</v>
      </c>
      <c r="G26" s="138">
        <f>IF(SER_hh_tes!G26=0,"",SER_hh_tes!G26/SER_hh_fec!G26)</f>
        <v>0.73905042862654646</v>
      </c>
      <c r="H26" s="138">
        <f>IF(SER_hh_tes!H26=0,"",SER_hh_tes!H26/SER_hh_fec!H26)</f>
        <v>0.74097494090647276</v>
      </c>
      <c r="I26" s="138">
        <f>IF(SER_hh_tes!I26=0,"",SER_hh_tes!I26/SER_hh_fec!I26)</f>
        <v>0.74528341784494501</v>
      </c>
      <c r="J26" s="138">
        <f>IF(SER_hh_tes!J26=0,"",SER_hh_tes!J26/SER_hh_fec!J26)</f>
        <v>0.75202035491215602</v>
      </c>
      <c r="K26" s="138">
        <f>IF(SER_hh_tes!K26=0,"",SER_hh_tes!K26/SER_hh_fec!K26)</f>
        <v>0.75819208521631143</v>
      </c>
      <c r="L26" s="138">
        <f>IF(SER_hh_tes!L26=0,"",SER_hh_tes!L26/SER_hh_fec!L26)</f>
        <v>0.76419134391113175</v>
      </c>
      <c r="M26" s="138">
        <f>IF(SER_hh_tes!M26=0,"",SER_hh_tes!M26/SER_hh_fec!M26)</f>
        <v>0.77058054431125012</v>
      </c>
      <c r="N26" s="138">
        <f>IF(SER_hh_tes!N26=0,"",SER_hh_tes!N26/SER_hh_fec!N26)</f>
        <v>0.77897865727453042</v>
      </c>
      <c r="O26" s="138">
        <f>IF(SER_hh_tes!O26=0,"",SER_hh_tes!O26/SER_hh_fec!O26)</f>
        <v>0.78788630542842641</v>
      </c>
      <c r="P26" s="138">
        <f>IF(SER_hh_tes!P26=0,"",SER_hh_tes!P26/SER_hh_fec!P26)</f>
        <v>0.79066892420372525</v>
      </c>
      <c r="Q26" s="138">
        <f>IF(SER_hh_tes!Q26=0,"",SER_hh_tes!Q26/SER_hh_fec!Q26)</f>
        <v>0.79512502596132395</v>
      </c>
      <c r="R26" s="138">
        <f>IF(SER_hh_tes!R26=0,"",SER_hh_tes!R26/SER_hh_fec!R26)</f>
        <v>0.80152142303934726</v>
      </c>
      <c r="S26" s="138">
        <f>IF(SER_hh_tes!S26=0,"",SER_hh_tes!S26/SER_hh_fec!S26)</f>
        <v>0.8072419660088852</v>
      </c>
      <c r="T26" s="138">
        <f>IF(SER_hh_tes!T26=0,"",SER_hh_tes!T26/SER_hh_fec!T26)</f>
        <v>0.80975908794842377</v>
      </c>
      <c r="U26" s="138">
        <f>IF(SER_hh_tes!U26=0,"",SER_hh_tes!U26/SER_hh_fec!U26)</f>
        <v>0.8125759122335583</v>
      </c>
      <c r="V26" s="138">
        <f>IF(SER_hh_tes!V26=0,"",SER_hh_tes!V26/SER_hh_fec!V26)</f>
        <v>0.81457940574205367</v>
      </c>
      <c r="W26" s="138">
        <f>IF(SER_hh_tes!W26=0,"",SER_hh_tes!W26/SER_hh_fec!W26)</f>
        <v>0.82904631914930393</v>
      </c>
      <c r="DA26" s="165" t="s">
        <v>350</v>
      </c>
    </row>
    <row r="27" spans="1:105" ht="12" customHeight="1" x14ac:dyDescent="0.25">
      <c r="A27" s="145" t="s">
        <v>26</v>
      </c>
      <c r="B27" s="154">
        <f>IF(SER_hh_tes!B27=0,"",SER_hh_tes!B27/SER_hh_fec!B27)</f>
        <v>1</v>
      </c>
      <c r="C27" s="154">
        <f>IF(SER_hh_tes!C27=0,"",SER_hh_tes!C27/SER_hh_fec!C27)</f>
        <v>1</v>
      </c>
      <c r="D27" s="154">
        <f>IF(SER_hh_tes!D27=0,"",SER_hh_tes!D27/SER_hh_fec!D27)</f>
        <v>1</v>
      </c>
      <c r="E27" s="154">
        <f>IF(SER_hh_tes!E27=0,"",SER_hh_tes!E27/SER_hh_fec!E27)</f>
        <v>1</v>
      </c>
      <c r="F27" s="154">
        <f>IF(SER_hh_tes!F27=0,"",SER_hh_tes!F27/SER_hh_fec!F27)</f>
        <v>1</v>
      </c>
      <c r="G27" s="154">
        <f>IF(SER_hh_tes!G27=0,"",SER_hh_tes!G27/SER_hh_fec!G27)</f>
        <v>1</v>
      </c>
      <c r="H27" s="154">
        <f>IF(SER_hh_tes!H27=0,"",SER_hh_tes!H27/SER_hh_fec!H27)</f>
        <v>1</v>
      </c>
      <c r="I27" s="154">
        <f>IF(SER_hh_tes!I27=0,"",SER_hh_tes!I27/SER_hh_fec!I27)</f>
        <v>1</v>
      </c>
      <c r="J27" s="154">
        <f>IF(SER_hh_tes!J27=0,"",SER_hh_tes!J27/SER_hh_fec!J27)</f>
        <v>1</v>
      </c>
      <c r="K27" s="154">
        <f>IF(SER_hh_tes!K27=0,"",SER_hh_tes!K27/SER_hh_fec!K27)</f>
        <v>1</v>
      </c>
      <c r="L27" s="154">
        <f>IF(SER_hh_tes!L27=0,"",SER_hh_tes!L27/SER_hh_fec!L27)</f>
        <v>1</v>
      </c>
      <c r="M27" s="154">
        <f>IF(SER_hh_tes!M27=0,"",SER_hh_tes!M27/SER_hh_fec!M27)</f>
        <v>1</v>
      </c>
      <c r="N27" s="154">
        <f>IF(SER_hh_tes!N27=0,"",SER_hh_tes!N27/SER_hh_fec!N27)</f>
        <v>1</v>
      </c>
      <c r="O27" s="154">
        <f>IF(SER_hh_tes!O27=0,"",SER_hh_tes!O27/SER_hh_fec!O27)</f>
        <v>1</v>
      </c>
      <c r="P27" s="154">
        <f>IF(SER_hh_tes!P27=0,"",SER_hh_tes!P27/SER_hh_fec!P27)</f>
        <v>1</v>
      </c>
      <c r="Q27" s="154">
        <f>IF(SER_hh_tes!Q27=0,"",SER_hh_tes!Q27/SER_hh_fec!Q27)</f>
        <v>1</v>
      </c>
      <c r="R27" s="154">
        <f>IF(SER_hh_tes!R27=0,"",SER_hh_tes!R27/SER_hh_fec!R27)</f>
        <v>1</v>
      </c>
      <c r="S27" s="154">
        <f>IF(SER_hh_tes!S27=0,"",SER_hh_tes!S27/SER_hh_fec!S27)</f>
        <v>1</v>
      </c>
      <c r="T27" s="154">
        <f>IF(SER_hh_tes!T27=0,"",SER_hh_tes!T27/SER_hh_fec!T27)</f>
        <v>1</v>
      </c>
      <c r="U27" s="154">
        <f>IF(SER_hh_tes!U27=0,"",SER_hh_tes!U27/SER_hh_fec!U27)</f>
        <v>1</v>
      </c>
      <c r="V27" s="154">
        <f>IF(SER_hh_tes!V27=0,"",SER_hh_tes!V27/SER_hh_fec!V27)</f>
        <v>1</v>
      </c>
      <c r="W27" s="154">
        <f>IF(SER_hh_tes!W27=0,"",SER_hh_tes!W27/SER_hh_fec!W27)</f>
        <v>1</v>
      </c>
      <c r="DA27" s="177" t="s">
        <v>351</v>
      </c>
    </row>
    <row r="28" spans="1:105" ht="12" hidden="1" customHeight="1" x14ac:dyDescent="0.25">
      <c r="A28" s="78" t="s">
        <v>26</v>
      </c>
      <c r="B28" s="150"/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DA28" s="168"/>
    </row>
    <row r="29" spans="1:105" ht="12.95" customHeight="1" x14ac:dyDescent="0.25">
      <c r="A29" s="130" t="s">
        <v>34</v>
      </c>
      <c r="B29" s="136">
        <f>IF(SER_hh_tes!B29=0,"",SER_hh_tes!B29/SER_hh_fec!B29)</f>
        <v>0.63814828521541644</v>
      </c>
      <c r="C29" s="136">
        <f>IF(SER_hh_tes!C29=0,"",SER_hh_tes!C29/SER_hh_fec!C29)</f>
        <v>0.64121914015897175</v>
      </c>
      <c r="D29" s="136">
        <f>IF(SER_hh_tes!D29=0,"",SER_hh_tes!D29/SER_hh_fec!D29)</f>
        <v>0.64036645759788846</v>
      </c>
      <c r="E29" s="136">
        <f>IF(SER_hh_tes!E29=0,"",SER_hh_tes!E29/SER_hh_fec!E29)</f>
        <v>0.63651246449405929</v>
      </c>
      <c r="F29" s="136">
        <f>IF(SER_hh_tes!F29=0,"",SER_hh_tes!F29/SER_hh_fec!F29)</f>
        <v>0.63871289439473888</v>
      </c>
      <c r="G29" s="136">
        <f>IF(SER_hh_tes!G29=0,"",SER_hh_tes!G29/SER_hh_fec!G29)</f>
        <v>0.6395468542638294</v>
      </c>
      <c r="H29" s="136">
        <f>IF(SER_hh_tes!H29=0,"",SER_hh_tes!H29/SER_hh_fec!H29)</f>
        <v>0.64514416632141092</v>
      </c>
      <c r="I29" s="136">
        <f>IF(SER_hh_tes!I29=0,"",SER_hh_tes!I29/SER_hh_fec!I29)</f>
        <v>0.65172464773264549</v>
      </c>
      <c r="J29" s="136">
        <f>IF(SER_hh_tes!J29=0,"",SER_hh_tes!J29/SER_hh_fec!J29)</f>
        <v>0.65332746647650985</v>
      </c>
      <c r="K29" s="136">
        <f>IF(SER_hh_tes!K29=0,"",SER_hh_tes!K29/SER_hh_fec!K29)</f>
        <v>0.6600915629330163</v>
      </c>
      <c r="L29" s="136">
        <f>IF(SER_hh_tes!L29=0,"",SER_hh_tes!L29/SER_hh_fec!L29)</f>
        <v>0.66735195554843274</v>
      </c>
      <c r="M29" s="136">
        <f>IF(SER_hh_tes!M29=0,"",SER_hh_tes!M29/SER_hh_fec!M29)</f>
        <v>0.67276703063204701</v>
      </c>
      <c r="N29" s="136">
        <f>IF(SER_hh_tes!N29=0,"",SER_hh_tes!N29/SER_hh_fec!N29)</f>
        <v>0.67267229879070378</v>
      </c>
      <c r="O29" s="136">
        <f>IF(SER_hh_tes!O29=0,"",SER_hh_tes!O29/SER_hh_fec!O29)</f>
        <v>0.67024059595341012</v>
      </c>
      <c r="P29" s="136">
        <f>IF(SER_hh_tes!P29=0,"",SER_hh_tes!P29/SER_hh_fec!P29)</f>
        <v>0.64727616935638188</v>
      </c>
      <c r="Q29" s="136">
        <f>IF(SER_hh_tes!Q29=0,"",SER_hh_tes!Q29/SER_hh_fec!Q29)</f>
        <v>0.65656476341157932</v>
      </c>
      <c r="R29" s="136">
        <f>IF(SER_hh_tes!R29=0,"",SER_hh_tes!R29/SER_hh_fec!R29)</f>
        <v>0.65835232146049516</v>
      </c>
      <c r="S29" s="136">
        <f>IF(SER_hh_tes!S29=0,"",SER_hh_tes!S29/SER_hh_fec!S29)</f>
        <v>0.660442547276614</v>
      </c>
      <c r="T29" s="136">
        <f>IF(SER_hh_tes!T29=0,"",SER_hh_tes!T29/SER_hh_fec!T29)</f>
        <v>0.64876309862193748</v>
      </c>
      <c r="U29" s="136">
        <f>IF(SER_hh_tes!U29=0,"",SER_hh_tes!U29/SER_hh_fec!U29)</f>
        <v>0.64128626592100069</v>
      </c>
      <c r="V29" s="136">
        <f>IF(SER_hh_tes!V29=0,"",SER_hh_tes!V29/SER_hh_fec!V29)</f>
        <v>0.66000697679317399</v>
      </c>
      <c r="W29" s="136">
        <f>IF(SER_hh_tes!W29=0,"",SER_hh_tes!W29/SER_hh_fec!W29)</f>
        <v>0.66978288261525543</v>
      </c>
      <c r="DA29" s="163" t="s">
        <v>242</v>
      </c>
    </row>
    <row r="30" spans="1:105" ht="12" customHeight="1" x14ac:dyDescent="0.25">
      <c r="A30" s="132" t="s">
        <v>52</v>
      </c>
      <c r="B30" s="137">
        <f>IF(SER_hh_tes!B30=0,"",SER_hh_tes!B30/SER_hh_fec!B30)</f>
        <v>0.58337723265818509</v>
      </c>
      <c r="C30" s="137">
        <f>IF(SER_hh_tes!C30=0,"",SER_hh_tes!C30/SER_hh_fec!C30)</f>
        <v>0.58424895538837396</v>
      </c>
      <c r="D30" s="137">
        <f>IF(SER_hh_tes!D30=0,"",SER_hh_tes!D30/SER_hh_fec!D30)</f>
        <v>0.58529333711506892</v>
      </c>
      <c r="E30" s="137">
        <f>IF(SER_hh_tes!E30=0,"",SER_hh_tes!E30/SER_hh_fec!E30)</f>
        <v>0.58726991410751916</v>
      </c>
      <c r="F30" s="137">
        <f>IF(SER_hh_tes!F30=0,"",SER_hh_tes!F30/SER_hh_fec!F30)</f>
        <v>0.58830160298259138</v>
      </c>
      <c r="G30" s="137">
        <f>IF(SER_hh_tes!G30=0,"",SER_hh_tes!G30/SER_hh_fec!G30)</f>
        <v>0.58912124170374536</v>
      </c>
      <c r="H30" s="137">
        <f>IF(SER_hh_tes!H30=0,"",SER_hh_tes!H30/SER_hh_fec!H30)</f>
        <v>0.58963107753757704</v>
      </c>
      <c r="I30" s="137">
        <f>IF(SER_hh_tes!I30=0,"",SER_hh_tes!I30/SER_hh_fec!I30)</f>
        <v>0.59005862029364375</v>
      </c>
      <c r="J30" s="137">
        <f>IF(SER_hh_tes!J30=0,"",SER_hh_tes!J30/SER_hh_fec!J30)</f>
        <v>0.59060457432677571</v>
      </c>
      <c r="K30" s="137">
        <f>IF(SER_hh_tes!K30=0,"",SER_hh_tes!K30/SER_hh_fec!K30)</f>
        <v>0.59137138807006673</v>
      </c>
      <c r="L30" s="137">
        <f>IF(SER_hh_tes!L30=0,"",SER_hh_tes!L30/SER_hh_fec!L30)</f>
        <v>0.59198447767671702</v>
      </c>
      <c r="M30" s="137">
        <f>IF(SER_hh_tes!M30=0,"",SER_hh_tes!M30/SER_hh_fec!M30)</f>
        <v>0.5923370853727804</v>
      </c>
      <c r="N30" s="137">
        <f>IF(SER_hh_tes!N30=0,"",SER_hh_tes!N30/SER_hh_fec!N30)</f>
        <v>0.59279517200022569</v>
      </c>
      <c r="O30" s="137">
        <f>IF(SER_hh_tes!O30=0,"",SER_hh_tes!O30/SER_hh_fec!O30)</f>
        <v>0.59334977491541974</v>
      </c>
      <c r="P30" s="137">
        <f>IF(SER_hh_tes!P30=0,"",SER_hh_tes!P30/SER_hh_fec!P30)</f>
        <v>0.59380745400609547</v>
      </c>
      <c r="Q30" s="137">
        <f>IF(SER_hh_tes!Q30=0,"",SER_hh_tes!Q30/SER_hh_fec!Q30)</f>
        <v>0.59424367952931745</v>
      </c>
      <c r="R30" s="137">
        <f>IF(SER_hh_tes!R30=0,"",SER_hh_tes!R30/SER_hh_fec!R30)</f>
        <v>0.59462653891041461</v>
      </c>
      <c r="S30" s="137">
        <f>IF(SER_hh_tes!S30=0,"",SER_hh_tes!S30/SER_hh_fec!S30)</f>
        <v>0.59479559693691664</v>
      </c>
      <c r="T30" s="137">
        <f>IF(SER_hh_tes!T30=0,"",SER_hh_tes!T30/SER_hh_fec!T30)</f>
        <v>0.59485652211066165</v>
      </c>
      <c r="U30" s="137">
        <f>IF(SER_hh_tes!U30=0,"",SER_hh_tes!U30/SER_hh_fec!U30)</f>
        <v>0.59488894925853608</v>
      </c>
      <c r="V30" s="137">
        <f>IF(SER_hh_tes!V30=0,"",SER_hh_tes!V30/SER_hh_fec!V30)</f>
        <v>0.59536450657828621</v>
      </c>
      <c r="W30" s="137">
        <f>IF(SER_hh_tes!W30=0,"",SER_hh_tes!W30/SER_hh_fec!W30)</f>
        <v>0.59608536450550786</v>
      </c>
      <c r="DA30" s="164" t="s">
        <v>352</v>
      </c>
    </row>
    <row r="31" spans="1:105" ht="12" customHeight="1" x14ac:dyDescent="0.25">
      <c r="A31" s="132" t="s">
        <v>153</v>
      </c>
      <c r="B31" s="137">
        <f>IF(SER_hh_tes!B31=0,"",SER_hh_tes!B31/SER_hh_fec!B31)</f>
        <v>0.58645404286913638</v>
      </c>
      <c r="C31" s="137">
        <f>IF(SER_hh_tes!C31=0,"",SER_hh_tes!C31/SER_hh_fec!C31)</f>
        <v>0.5872773555354287</v>
      </c>
      <c r="D31" s="137">
        <f>IF(SER_hh_tes!D31=0,"",SER_hh_tes!D31/SER_hh_fec!D31)</f>
        <v>0.58810726174127359</v>
      </c>
      <c r="E31" s="137">
        <f>IF(SER_hh_tes!E31=0,"",SER_hh_tes!E31/SER_hh_fec!E31)</f>
        <v>0.58884473706091445</v>
      </c>
      <c r="F31" s="137">
        <f>IF(SER_hh_tes!F31=0,"",SER_hh_tes!F31/SER_hh_fec!F31)</f>
        <v>0.58974353748056785</v>
      </c>
      <c r="G31" s="137">
        <f>IF(SER_hh_tes!G31=0,"",SER_hh_tes!G31/SER_hh_fec!G31)</f>
        <v>0.59058325862234706</v>
      </c>
      <c r="H31" s="137">
        <f>IF(SER_hh_tes!H31=0,"",SER_hh_tes!H31/SER_hh_fec!H31)</f>
        <v>0.59175112429320886</v>
      </c>
      <c r="I31" s="137">
        <f>IF(SER_hh_tes!I31=0,"",SER_hh_tes!I31/SER_hh_fec!I31)</f>
        <v>0.59294339178635402</v>
      </c>
      <c r="J31" s="137">
        <f>IF(SER_hh_tes!J31=0,"",SER_hh_tes!J31/SER_hh_fec!J31)</f>
        <v>0.5941785191423512</v>
      </c>
      <c r="K31" s="137">
        <f>IF(SER_hh_tes!K31=0,"",SER_hh_tes!K31/SER_hh_fec!K31)</f>
        <v>0.59544161882128399</v>
      </c>
      <c r="L31" s="137">
        <f>IF(SER_hh_tes!L31=0,"",SER_hh_tes!L31/SER_hh_fec!L31)</f>
        <v>0.59646283887074658</v>
      </c>
      <c r="M31" s="137">
        <f>IF(SER_hh_tes!M31=0,"",SER_hh_tes!M31/SER_hh_fec!M31)</f>
        <v>0.59669320379474766</v>
      </c>
      <c r="N31" s="137">
        <f>IF(SER_hh_tes!N31=0,"",SER_hh_tes!N31/SER_hh_fec!N31)</f>
        <v>0.59722359270870107</v>
      </c>
      <c r="O31" s="137">
        <f>IF(SER_hh_tes!O31=0,"",SER_hh_tes!O31/SER_hh_fec!O31)</f>
        <v>0.59790479812812269</v>
      </c>
      <c r="P31" s="137">
        <f>IF(SER_hh_tes!P31=0,"",SER_hh_tes!P31/SER_hh_fec!P31)</f>
        <v>0.59848524502591616</v>
      </c>
      <c r="Q31" s="137">
        <f>IF(SER_hh_tes!Q31=0,"",SER_hh_tes!Q31/SER_hh_fec!Q31)</f>
        <v>0.59883762437876853</v>
      </c>
      <c r="R31" s="137">
        <f>IF(SER_hh_tes!R31=0,"",SER_hh_tes!R31/SER_hh_fec!R31)</f>
        <v>0.59939922361780773</v>
      </c>
      <c r="S31" s="137">
        <f>IF(SER_hh_tes!S31=0,"",SER_hh_tes!S31/SER_hh_fec!S31)</f>
        <v>0.60038660599648996</v>
      </c>
      <c r="T31" s="137">
        <f>IF(SER_hh_tes!T31=0,"",SER_hh_tes!T31/SER_hh_fec!T31)</f>
        <v>0.6019781239062173</v>
      </c>
      <c r="U31" s="137">
        <f>IF(SER_hh_tes!U31=0,"",SER_hh_tes!U31/SER_hh_fec!U31)</f>
        <v>0.603573032241563</v>
      </c>
      <c r="V31" s="137">
        <f>IF(SER_hh_tes!V31=0,"",SER_hh_tes!V31/SER_hh_fec!V31)</f>
        <v>0.60502889312301678</v>
      </c>
      <c r="W31" s="137">
        <f>IF(SER_hh_tes!W31=0,"",SER_hh_tes!W31/SER_hh_fec!W31)</f>
        <v>0.60659189709744432</v>
      </c>
      <c r="DA31" s="164" t="s">
        <v>353</v>
      </c>
    </row>
    <row r="32" spans="1:105" ht="12" customHeight="1" x14ac:dyDescent="0.25">
      <c r="A32" s="132" t="s">
        <v>128</v>
      </c>
      <c r="B32" s="137" t="str">
        <f>IF(SER_hh_tes!B32=0,"",SER_hh_tes!B32/SER_hh_fec!B32)</f>
        <v/>
      </c>
      <c r="C32" s="137" t="str">
        <f>IF(SER_hh_tes!C32=0,"",SER_hh_tes!C32/SER_hh_fec!C32)</f>
        <v/>
      </c>
      <c r="D32" s="137" t="str">
        <f>IF(SER_hh_tes!D32=0,"",SER_hh_tes!D32/SER_hh_fec!D32)</f>
        <v/>
      </c>
      <c r="E32" s="137">
        <f>IF(SER_hh_tes!E32=0,"",SER_hh_tes!E32/SER_hh_fec!E32)</f>
        <v>0.56522133413134379</v>
      </c>
      <c r="F32" s="137">
        <f>IF(SER_hh_tes!F32=0,"",SER_hh_tes!F32/SER_hh_fec!F32)</f>
        <v>0.56531106773748707</v>
      </c>
      <c r="G32" s="137">
        <f>IF(SER_hh_tes!G32=0,"",SER_hh_tes!G32/SER_hh_fec!G32)</f>
        <v>0.56540211469395552</v>
      </c>
      <c r="H32" s="137">
        <f>IF(SER_hh_tes!H32=0,"",SER_hh_tes!H32/SER_hh_fec!H32)</f>
        <v>0.56543350060277486</v>
      </c>
      <c r="I32" s="137">
        <f>IF(SER_hh_tes!I32=0,"",SER_hh_tes!I32/SER_hh_fec!I32)</f>
        <v>0.56549515175304599</v>
      </c>
      <c r="J32" s="137">
        <f>IF(SER_hh_tes!J32=0,"",SER_hh_tes!J32/SER_hh_fec!J32)</f>
        <v>0.56561263597376565</v>
      </c>
      <c r="K32" s="137">
        <f>IF(SER_hh_tes!K32=0,"",SER_hh_tes!K32/SER_hh_fec!K32)</f>
        <v>0.56584101517035379</v>
      </c>
      <c r="L32" s="137">
        <f>IF(SER_hh_tes!L32=0,"",SER_hh_tes!L32/SER_hh_fec!L32)</f>
        <v>0.56609366992975763</v>
      </c>
      <c r="M32" s="137">
        <f>IF(SER_hh_tes!M32=0,"",SER_hh_tes!M32/SER_hh_fec!M32)</f>
        <v>0.56633627201702197</v>
      </c>
      <c r="N32" s="137">
        <f>IF(SER_hh_tes!N32=0,"",SER_hh_tes!N32/SER_hh_fec!N32)</f>
        <v>0.56659557058843668</v>
      </c>
      <c r="O32" s="137">
        <f>IF(SER_hh_tes!O32=0,"",SER_hh_tes!O32/SER_hh_fec!O32)</f>
        <v>0.56686615430801213</v>
      </c>
      <c r="P32" s="137">
        <f>IF(SER_hh_tes!P32=0,"",SER_hh_tes!P32/SER_hh_fec!P32)</f>
        <v>0.56718017708200008</v>
      </c>
      <c r="Q32" s="137">
        <f>IF(SER_hh_tes!Q32=0,"",SER_hh_tes!Q32/SER_hh_fec!Q32)</f>
        <v>0.56755809502329291</v>
      </c>
      <c r="R32" s="137">
        <f>IF(SER_hh_tes!R32=0,"",SER_hh_tes!R32/SER_hh_fec!R32)</f>
        <v>0.56774473278296977</v>
      </c>
      <c r="S32" s="137">
        <f>IF(SER_hh_tes!S32=0,"",SER_hh_tes!S32/SER_hh_fec!S32)</f>
        <v>0.56795452807378088</v>
      </c>
      <c r="T32" s="137">
        <f>IF(SER_hh_tes!T32=0,"",SER_hh_tes!T32/SER_hh_fec!T32)</f>
        <v>0.56814395790528938</v>
      </c>
      <c r="U32" s="137">
        <f>IF(SER_hh_tes!U32=0,"",SER_hh_tes!U32/SER_hh_fec!U32)</f>
        <v>0.56831335424643248</v>
      </c>
      <c r="V32" s="137">
        <f>IF(SER_hh_tes!V32=0,"",SER_hh_tes!V32/SER_hh_fec!V32)</f>
        <v>0.56840439598348258</v>
      </c>
      <c r="W32" s="137">
        <f>IF(SER_hh_tes!W32=0,"",SER_hh_tes!W32/SER_hh_fec!W32)</f>
        <v>0.56917197270673869</v>
      </c>
      <c r="DA32" s="164" t="s">
        <v>354</v>
      </c>
    </row>
    <row r="33" spans="1:105" ht="12" customHeight="1" x14ac:dyDescent="0.25">
      <c r="A33" s="62" t="s">
        <v>24</v>
      </c>
      <c r="B33" s="150">
        <f>IF(SER_hh_tes!B33=0,"",SER_hh_tes!B33/SER_hh_fec!B33)</f>
        <v>0.76511800747640757</v>
      </c>
      <c r="C33" s="150">
        <f>IF(SER_hh_tes!C33=0,"",SER_hh_tes!C33/SER_hh_fec!C33)</f>
        <v>0.76657830673209626</v>
      </c>
      <c r="D33" s="150">
        <f>IF(SER_hh_tes!D33=0,"",SER_hh_tes!D33/SER_hh_fec!D33)</f>
        <v>0.76799162520740138</v>
      </c>
      <c r="E33" s="150">
        <f>IF(SER_hh_tes!E33=0,"",SER_hh_tes!E33/SER_hh_fec!E33)</f>
        <v>0.76942798993506123</v>
      </c>
      <c r="F33" s="150">
        <f>IF(SER_hh_tes!F33=0,"",SER_hh_tes!F33/SER_hh_fec!F33)</f>
        <v>0.7713842114563324</v>
      </c>
      <c r="G33" s="150">
        <f>IF(SER_hh_tes!G33=0,"",SER_hh_tes!G33/SER_hh_fec!G33)</f>
        <v>0.77391194142146347</v>
      </c>
      <c r="H33" s="150">
        <f>IF(SER_hh_tes!H33=0,"",SER_hh_tes!H33/SER_hh_fec!H33)</f>
        <v>0.77644218190583214</v>
      </c>
      <c r="I33" s="150">
        <f>IF(SER_hh_tes!I33=0,"",SER_hh_tes!I33/SER_hh_fec!I33)</f>
        <v>0.7791490785724221</v>
      </c>
      <c r="J33" s="150">
        <f>IF(SER_hh_tes!J33=0,"",SER_hh_tes!J33/SER_hh_fec!J33)</f>
        <v>0.78172966778200692</v>
      </c>
      <c r="K33" s="150">
        <f>IF(SER_hh_tes!K33=0,"",SER_hh_tes!K33/SER_hh_fec!K33)</f>
        <v>0.78434068479080676</v>
      </c>
      <c r="L33" s="150">
        <f>IF(SER_hh_tes!L33=0,"",SER_hh_tes!L33/SER_hh_fec!L33)</f>
        <v>0.78620190544586388</v>
      </c>
      <c r="M33" s="150">
        <f>IF(SER_hh_tes!M33=0,"",SER_hh_tes!M33/SER_hh_fec!M33)</f>
        <v>0.78697069303185141</v>
      </c>
      <c r="N33" s="150">
        <f>IF(SER_hh_tes!N33=0,"",SER_hh_tes!N33/SER_hh_fec!N33)</f>
        <v>0.78770033947223261</v>
      </c>
      <c r="O33" s="150">
        <f>IF(SER_hh_tes!O33=0,"",SER_hh_tes!O33/SER_hh_fec!O33)</f>
        <v>0.78854726464509517</v>
      </c>
      <c r="P33" s="150">
        <f>IF(SER_hh_tes!P33=0,"",SER_hh_tes!P33/SER_hh_fec!P33)</f>
        <v>0.78898325873112884</v>
      </c>
      <c r="Q33" s="150">
        <f>IF(SER_hh_tes!Q33=0,"",SER_hh_tes!Q33/SER_hh_fec!Q33)</f>
        <v>0.79134260131719669</v>
      </c>
      <c r="R33" s="150">
        <f>IF(SER_hh_tes!R33=0,"",SER_hh_tes!R33/SER_hh_fec!R33)</f>
        <v>0.79512354862048329</v>
      </c>
      <c r="S33" s="150">
        <f>IF(SER_hh_tes!S33=0,"",SER_hh_tes!S33/SER_hh_fec!S33)</f>
        <v>0.79997743228394635</v>
      </c>
      <c r="T33" s="150">
        <f>IF(SER_hh_tes!T33=0,"",SER_hh_tes!T33/SER_hh_fec!T33)</f>
        <v>0.80424429239785478</v>
      </c>
      <c r="U33" s="150">
        <f>IF(SER_hh_tes!U33=0,"",SER_hh_tes!U33/SER_hh_fec!U33)</f>
        <v>0.81190579795244333</v>
      </c>
      <c r="V33" s="150">
        <f>IF(SER_hh_tes!V33=0,"",SER_hh_tes!V33/SER_hh_fec!V33)</f>
        <v>0.82246630360752404</v>
      </c>
      <c r="W33" s="150">
        <f>IF(SER_hh_tes!W33=0,"",SER_hh_tes!W33/SER_hh_fec!W33)</f>
        <v>0.83326852826392561</v>
      </c>
      <c r="DA33" s="168" t="s">
        <v>355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theme="6" tint="0.39997558519241921"/>
    <pageSetUpPr fitToPage="1"/>
  </sheetPr>
  <dimension ref="A1:DA33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2" customHeight="1" x14ac:dyDescent="0.25"/>
  <cols>
    <col min="1" max="1" width="40.7109375" style="1" customWidth="1"/>
    <col min="2" max="23" width="10.7109375" style="1" customWidth="1"/>
    <col min="24" max="103" width="9.140625" style="1" hidden="1" customWidth="1"/>
    <col min="104" max="104" width="2.7109375" style="1" customWidth="1"/>
    <col min="105" max="105" width="10.7109375" style="118" customWidth="1"/>
    <col min="106" max="16384" width="9.140625" style="1"/>
  </cols>
  <sheetData>
    <row r="1" spans="1:105" ht="12.95" customHeight="1" x14ac:dyDescent="0.25">
      <c r="A1" s="28" t="s">
        <v>356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156</v>
      </c>
    </row>
    <row r="2" spans="1:105" s="2" customFormat="1" ht="12" customHeight="1" x14ac:dyDescent="0.25">
      <c r="DA2" s="7"/>
    </row>
    <row r="3" spans="1:105" ht="12.95" customHeight="1" x14ac:dyDescent="0.25">
      <c r="A3" s="124" t="s">
        <v>84</v>
      </c>
      <c r="B3" s="126">
        <f t="shared" ref="B3:Q3" si="0">SUM(B4,B16,B19,B29)</f>
        <v>52396.258215335998</v>
      </c>
      <c r="C3" s="126">
        <f t="shared" si="0"/>
        <v>57264.351480216021</v>
      </c>
      <c r="D3" s="126">
        <f t="shared" si="0"/>
        <v>53743.609347924001</v>
      </c>
      <c r="E3" s="126">
        <f t="shared" si="0"/>
        <v>52225.036636607852</v>
      </c>
      <c r="F3" s="126">
        <f t="shared" si="0"/>
        <v>49675.073956715823</v>
      </c>
      <c r="G3" s="126">
        <f t="shared" si="0"/>
        <v>48691.003511742245</v>
      </c>
      <c r="H3" s="126">
        <f t="shared" si="0"/>
        <v>55175.999850752873</v>
      </c>
      <c r="I3" s="126">
        <f t="shared" si="0"/>
        <v>42343.368543522716</v>
      </c>
      <c r="J3" s="126">
        <f t="shared" si="0"/>
        <v>49292.090316747461</v>
      </c>
      <c r="K3" s="126">
        <f t="shared" si="0"/>
        <v>45204.564450064092</v>
      </c>
      <c r="L3" s="126">
        <f t="shared" si="0"/>
        <v>45541.36873375201</v>
      </c>
      <c r="M3" s="126">
        <f t="shared" si="0"/>
        <v>40926.934140779988</v>
      </c>
      <c r="N3" s="126">
        <f t="shared" si="0"/>
        <v>42540.61100072402</v>
      </c>
      <c r="O3" s="126">
        <f t="shared" si="0"/>
        <v>47655.095763672012</v>
      </c>
      <c r="P3" s="126">
        <f t="shared" si="0"/>
        <v>43665.799282427979</v>
      </c>
      <c r="Q3" s="126">
        <f t="shared" si="0"/>
        <v>44958.451196076021</v>
      </c>
      <c r="R3" s="126">
        <f t="shared" ref="R3:W3" si="1">SUM(R4,R16,R19,R29)</f>
        <v>44234.012314944033</v>
      </c>
      <c r="S3" s="126">
        <f t="shared" si="1"/>
        <v>44131.348984679993</v>
      </c>
      <c r="T3" s="126">
        <f t="shared" si="1"/>
        <v>34592.087225364026</v>
      </c>
      <c r="U3" s="126">
        <f t="shared" si="1"/>
        <v>32512.457938464002</v>
      </c>
      <c r="V3" s="126">
        <f t="shared" si="1"/>
        <v>31783.439971295989</v>
      </c>
      <c r="W3" s="126">
        <f t="shared" si="1"/>
        <v>37485.901307760039</v>
      </c>
      <c r="DA3" s="155" t="s">
        <v>232</v>
      </c>
    </row>
    <row r="4" spans="1:105" ht="12.95" customHeight="1" x14ac:dyDescent="0.25">
      <c r="A4" s="130" t="s">
        <v>32</v>
      </c>
      <c r="B4" s="131">
        <f t="shared" ref="B4:Q4" si="2">SUM(B5:B15)</f>
        <v>40991.594033473084</v>
      </c>
      <c r="C4" s="131">
        <f t="shared" si="2"/>
        <v>45811.989003539347</v>
      </c>
      <c r="D4" s="131">
        <f t="shared" si="2"/>
        <v>42084.059875851206</v>
      </c>
      <c r="E4" s="131">
        <f t="shared" si="2"/>
        <v>40431.884826961526</v>
      </c>
      <c r="F4" s="131">
        <f t="shared" si="2"/>
        <v>37944.920597716016</v>
      </c>
      <c r="G4" s="131">
        <f t="shared" si="2"/>
        <v>36788.987894978869</v>
      </c>
      <c r="H4" s="131">
        <f t="shared" si="2"/>
        <v>43205.926330955735</v>
      </c>
      <c r="I4" s="131">
        <f t="shared" si="2"/>
        <v>30627.045129389855</v>
      </c>
      <c r="J4" s="131">
        <f t="shared" si="2"/>
        <v>37436.115739479967</v>
      </c>
      <c r="K4" s="131">
        <f t="shared" si="2"/>
        <v>33741.357475617631</v>
      </c>
      <c r="L4" s="131">
        <f t="shared" si="2"/>
        <v>34476.942145940382</v>
      </c>
      <c r="M4" s="131">
        <f t="shared" si="2"/>
        <v>30115.943088769607</v>
      </c>
      <c r="N4" s="131">
        <f t="shared" si="2"/>
        <v>31729.594624955957</v>
      </c>
      <c r="O4" s="131">
        <f t="shared" si="2"/>
        <v>36382.214923439678</v>
      </c>
      <c r="P4" s="131">
        <f t="shared" si="2"/>
        <v>30985.261750540016</v>
      </c>
      <c r="Q4" s="131">
        <f t="shared" si="2"/>
        <v>32832.379014308463</v>
      </c>
      <c r="R4" s="131">
        <f t="shared" ref="R4:W4" si="3">SUM(R5:R15)</f>
        <v>32164.899856577649</v>
      </c>
      <c r="S4" s="131">
        <f t="shared" si="3"/>
        <v>31964.594452263678</v>
      </c>
      <c r="T4" s="131">
        <f t="shared" si="3"/>
        <v>22480.514776092226</v>
      </c>
      <c r="U4" s="131">
        <f t="shared" si="3"/>
        <v>20012.003066287627</v>
      </c>
      <c r="V4" s="131">
        <f t="shared" si="3"/>
        <v>20922.667104819207</v>
      </c>
      <c r="W4" s="131">
        <f t="shared" si="3"/>
        <v>26712.933456373845</v>
      </c>
      <c r="DA4" s="156" t="s">
        <v>233</v>
      </c>
    </row>
    <row r="5" spans="1:105" ht="12" customHeight="1" x14ac:dyDescent="0.25">
      <c r="A5" s="132" t="s">
        <v>29</v>
      </c>
      <c r="B5" s="133">
        <v>1361.1365576160001</v>
      </c>
      <c r="C5" s="133">
        <v>1434.009078216</v>
      </c>
      <c r="D5" s="133">
        <v>1184.6224509240001</v>
      </c>
      <c r="E5" s="133">
        <v>516.91649000400002</v>
      </c>
      <c r="F5" s="133">
        <v>375.95488472400007</v>
      </c>
      <c r="G5" s="133">
        <v>333.68728836000003</v>
      </c>
      <c r="H5" s="133">
        <v>390.31934266799993</v>
      </c>
      <c r="I5" s="133">
        <v>819.56190804000028</v>
      </c>
      <c r="J5" s="133">
        <v>615.93687706800017</v>
      </c>
      <c r="K5" s="133">
        <v>472.4906933879999</v>
      </c>
      <c r="L5" s="133">
        <v>390.25633444800002</v>
      </c>
      <c r="M5" s="133">
        <v>399.07893368399999</v>
      </c>
      <c r="N5" s="133">
        <v>422.37561236399995</v>
      </c>
      <c r="O5" s="133">
        <v>189.53947447199994</v>
      </c>
      <c r="P5" s="133">
        <v>221.14552666799986</v>
      </c>
      <c r="Q5" s="133">
        <v>751.13950995600021</v>
      </c>
      <c r="R5" s="133">
        <v>113.54574686399999</v>
      </c>
      <c r="S5" s="133">
        <v>74.906956080000029</v>
      </c>
      <c r="T5" s="133">
        <v>85.640380583999871</v>
      </c>
      <c r="U5" s="133">
        <v>7.6099580639999935</v>
      </c>
      <c r="V5" s="133">
        <v>5.2063734959999968</v>
      </c>
      <c r="W5" s="133">
        <v>3.2715275999999971</v>
      </c>
      <c r="DA5" s="157" t="s">
        <v>357</v>
      </c>
    </row>
    <row r="6" spans="1:105" ht="12" customHeight="1" x14ac:dyDescent="0.25">
      <c r="A6" s="132" t="s">
        <v>52</v>
      </c>
      <c r="B6" s="133">
        <v>0</v>
      </c>
      <c r="C6" s="133">
        <v>0</v>
      </c>
      <c r="D6" s="133">
        <v>0</v>
      </c>
      <c r="E6" s="133">
        <v>0</v>
      </c>
      <c r="F6" s="133">
        <v>0</v>
      </c>
      <c r="G6" s="133">
        <v>0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  <c r="P6" s="133">
        <v>0</v>
      </c>
      <c r="Q6" s="133">
        <v>0</v>
      </c>
      <c r="R6" s="133">
        <v>0</v>
      </c>
      <c r="S6" s="133">
        <v>0</v>
      </c>
      <c r="T6" s="133">
        <v>0</v>
      </c>
      <c r="U6" s="133">
        <v>0</v>
      </c>
      <c r="V6" s="133">
        <v>0</v>
      </c>
      <c r="W6" s="133">
        <v>0</v>
      </c>
      <c r="DA6" s="157" t="s">
        <v>358</v>
      </c>
    </row>
    <row r="7" spans="1:105" ht="12" customHeight="1" x14ac:dyDescent="0.25">
      <c r="A7" s="132" t="s">
        <v>168</v>
      </c>
      <c r="B7" s="133">
        <v>23353.557047827882</v>
      </c>
      <c r="C7" s="133">
        <v>27322.801316160156</v>
      </c>
      <c r="D7" s="133">
        <v>24123.857041513173</v>
      </c>
      <c r="E7" s="133">
        <v>25150.951680036342</v>
      </c>
      <c r="F7" s="133">
        <v>22840.593189069463</v>
      </c>
      <c r="G7" s="133">
        <v>22241.445456686255</v>
      </c>
      <c r="H7" s="133">
        <v>23705.62872027445</v>
      </c>
      <c r="I7" s="133">
        <v>15347.263037587942</v>
      </c>
      <c r="J7" s="133">
        <v>21076.934766147682</v>
      </c>
      <c r="K7" s="133">
        <v>18990.241869841466</v>
      </c>
      <c r="L7" s="133">
        <v>19250.133824862969</v>
      </c>
      <c r="M7" s="133">
        <v>17088.544316952964</v>
      </c>
      <c r="N7" s="133">
        <v>18129.572773273219</v>
      </c>
      <c r="O7" s="133">
        <v>19411.805622218708</v>
      </c>
      <c r="P7" s="133">
        <v>17584.994299023543</v>
      </c>
      <c r="Q7" s="133">
        <v>17314.86523028637</v>
      </c>
      <c r="R7" s="133">
        <v>17270.752472414362</v>
      </c>
      <c r="S7" s="133">
        <v>17608.916245195753</v>
      </c>
      <c r="T7" s="133">
        <v>7884.610408751696</v>
      </c>
      <c r="U7" s="133">
        <v>8263.5500656266413</v>
      </c>
      <c r="V7" s="133">
        <v>6747.8167751864703</v>
      </c>
      <c r="W7" s="133">
        <v>10695.052506912567</v>
      </c>
      <c r="DA7" s="157" t="s">
        <v>359</v>
      </c>
    </row>
    <row r="8" spans="1:105" ht="12" customHeight="1" x14ac:dyDescent="0.25">
      <c r="A8" s="132" t="s">
        <v>73</v>
      </c>
      <c r="B8" s="133">
        <v>1.2209792084239495</v>
      </c>
      <c r="C8" s="133">
        <v>1.5323477508062706</v>
      </c>
      <c r="D8" s="133">
        <v>1.8967445249523189</v>
      </c>
      <c r="E8" s="133">
        <v>2.2562836637335364</v>
      </c>
      <c r="F8" s="133">
        <v>2.5096510226188729</v>
      </c>
      <c r="G8" s="133">
        <v>2.6685363903663104</v>
      </c>
      <c r="H8" s="133">
        <v>3.7892431990505955</v>
      </c>
      <c r="I8" s="133">
        <v>5.3954933662852165</v>
      </c>
      <c r="J8" s="133">
        <v>5.9771411257083029</v>
      </c>
      <c r="K8" s="133">
        <v>5.4177276598524911</v>
      </c>
      <c r="L8" s="133">
        <v>4.9143325083182683</v>
      </c>
      <c r="M8" s="133">
        <v>5.971425615312671</v>
      </c>
      <c r="N8" s="133">
        <v>7.2221382555713785</v>
      </c>
      <c r="O8" s="133">
        <v>8.9059463620435189</v>
      </c>
      <c r="P8" s="133">
        <v>9.7381240635152846</v>
      </c>
      <c r="Q8" s="133">
        <v>11.341287706769167</v>
      </c>
      <c r="R8" s="133">
        <v>12.162451782081638</v>
      </c>
      <c r="S8" s="133">
        <v>12.911577387885396</v>
      </c>
      <c r="T8" s="133">
        <v>13.668839323380508</v>
      </c>
      <c r="U8" s="133">
        <v>15.244409086801747</v>
      </c>
      <c r="V8" s="133">
        <v>16.184329846036288</v>
      </c>
      <c r="W8" s="133">
        <v>17.128935441045538</v>
      </c>
      <c r="DA8" s="157" t="s">
        <v>360</v>
      </c>
    </row>
    <row r="9" spans="1:105" ht="12" customHeight="1" x14ac:dyDescent="0.25">
      <c r="A9" s="132" t="s">
        <v>78</v>
      </c>
      <c r="B9" s="133">
        <v>16275.67944882078</v>
      </c>
      <c r="C9" s="133">
        <v>17053.646261412381</v>
      </c>
      <c r="D9" s="133">
        <v>16773.683638889084</v>
      </c>
      <c r="E9" s="133">
        <v>14727.241984475999</v>
      </c>
      <c r="F9" s="133">
        <v>14665.393736436305</v>
      </c>
      <c r="G9" s="133">
        <v>14107.063761789072</v>
      </c>
      <c r="H9" s="133">
        <v>19006.80346360472</v>
      </c>
      <c r="I9" s="133">
        <v>14362.204616624251</v>
      </c>
      <c r="J9" s="133">
        <v>15667.829012862494</v>
      </c>
      <c r="K9" s="133">
        <v>14202.646209829283</v>
      </c>
      <c r="L9" s="133">
        <v>14760.045677513088</v>
      </c>
      <c r="M9" s="133">
        <v>12616.636370986886</v>
      </c>
      <c r="N9" s="133">
        <v>13170.424101063161</v>
      </c>
      <c r="O9" s="133">
        <v>16771.963880386927</v>
      </c>
      <c r="P9" s="133">
        <v>13169.383800784959</v>
      </c>
      <c r="Q9" s="133">
        <v>14755.032986359325</v>
      </c>
      <c r="R9" s="133">
        <v>14768.439185517202</v>
      </c>
      <c r="S9" s="133">
        <v>14267.85967360004</v>
      </c>
      <c r="T9" s="133">
        <v>14496.595147433149</v>
      </c>
      <c r="U9" s="133">
        <v>11725.598633510184</v>
      </c>
      <c r="V9" s="133">
        <v>14153.4596262907</v>
      </c>
      <c r="W9" s="133">
        <v>15997.480486420232</v>
      </c>
      <c r="DA9" s="157" t="s">
        <v>361</v>
      </c>
    </row>
    <row r="10" spans="1:105" ht="12" customHeight="1" x14ac:dyDescent="0.25">
      <c r="A10" s="132" t="s">
        <v>128</v>
      </c>
      <c r="B10" s="133">
        <v>0</v>
      </c>
      <c r="C10" s="133">
        <v>0</v>
      </c>
      <c r="D10" s="133">
        <v>0</v>
      </c>
      <c r="E10" s="133">
        <v>34.518388781451165</v>
      </c>
      <c r="F10" s="133">
        <v>60.46913646363388</v>
      </c>
      <c r="G10" s="133">
        <v>104.12285175316892</v>
      </c>
      <c r="H10" s="133">
        <v>99.385561209512971</v>
      </c>
      <c r="I10" s="133">
        <v>92.620073771378259</v>
      </c>
      <c r="J10" s="133">
        <v>69.437942276082808</v>
      </c>
      <c r="K10" s="133">
        <v>70.560974899029361</v>
      </c>
      <c r="L10" s="133">
        <v>71.591976608000934</v>
      </c>
      <c r="M10" s="133">
        <v>5.7120415304445844</v>
      </c>
      <c r="N10" s="133">
        <v>0</v>
      </c>
      <c r="O10" s="133">
        <v>0</v>
      </c>
      <c r="P10" s="133">
        <v>0</v>
      </c>
      <c r="Q10" s="133">
        <v>0</v>
      </c>
      <c r="R10" s="133">
        <v>0</v>
      </c>
      <c r="S10" s="133">
        <v>0</v>
      </c>
      <c r="T10" s="133">
        <v>0</v>
      </c>
      <c r="U10" s="133">
        <v>0</v>
      </c>
      <c r="V10" s="133">
        <v>0</v>
      </c>
      <c r="W10" s="133">
        <v>0</v>
      </c>
      <c r="DA10" s="157" t="s">
        <v>362</v>
      </c>
    </row>
    <row r="11" spans="1:105" ht="12" customHeight="1" x14ac:dyDescent="0.25">
      <c r="A11" s="132" t="s">
        <v>25</v>
      </c>
      <c r="B11" s="133">
        <v>0</v>
      </c>
      <c r="C11" s="133">
        <v>0</v>
      </c>
      <c r="D11" s="133">
        <v>0</v>
      </c>
      <c r="E11" s="133">
        <v>0</v>
      </c>
      <c r="F11" s="133">
        <v>0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  <c r="P11" s="133">
        <v>0</v>
      </c>
      <c r="Q11" s="133">
        <v>0</v>
      </c>
      <c r="R11" s="133">
        <v>0</v>
      </c>
      <c r="S11" s="133">
        <v>0</v>
      </c>
      <c r="T11" s="133">
        <v>0</v>
      </c>
      <c r="U11" s="133">
        <v>0</v>
      </c>
      <c r="V11" s="133">
        <v>0</v>
      </c>
      <c r="W11" s="133">
        <v>0</v>
      </c>
      <c r="DA11" s="157" t="s">
        <v>363</v>
      </c>
    </row>
    <row r="12" spans="1:105" ht="12" customHeight="1" x14ac:dyDescent="0.25">
      <c r="A12" s="132" t="s">
        <v>169</v>
      </c>
      <c r="B12" s="133">
        <v>0</v>
      </c>
      <c r="C12" s="133">
        <v>0</v>
      </c>
      <c r="D12" s="133">
        <v>0</v>
      </c>
      <c r="E12" s="133">
        <v>0</v>
      </c>
      <c r="F12" s="133">
        <v>0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  <c r="P12" s="133">
        <v>0</v>
      </c>
      <c r="Q12" s="133">
        <v>0</v>
      </c>
      <c r="R12" s="133">
        <v>0</v>
      </c>
      <c r="S12" s="133">
        <v>0</v>
      </c>
      <c r="T12" s="133">
        <v>0</v>
      </c>
      <c r="U12" s="133">
        <v>0</v>
      </c>
      <c r="V12" s="133">
        <v>0</v>
      </c>
      <c r="W12" s="133">
        <v>0</v>
      </c>
      <c r="DA12" s="157" t="s">
        <v>364</v>
      </c>
    </row>
    <row r="13" spans="1:105" ht="12" customHeight="1" x14ac:dyDescent="0.25">
      <c r="A13" s="132" t="s">
        <v>77</v>
      </c>
      <c r="B13" s="133">
        <v>0</v>
      </c>
      <c r="C13" s="133">
        <v>0</v>
      </c>
      <c r="D13" s="133">
        <v>0</v>
      </c>
      <c r="E13" s="133">
        <v>0</v>
      </c>
      <c r="F13" s="133">
        <v>0</v>
      </c>
      <c r="G13" s="133">
        <v>0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  <c r="P13" s="133">
        <v>0</v>
      </c>
      <c r="Q13" s="133">
        <v>0</v>
      </c>
      <c r="R13" s="133">
        <v>0</v>
      </c>
      <c r="S13" s="133">
        <v>0</v>
      </c>
      <c r="T13" s="133">
        <v>0</v>
      </c>
      <c r="U13" s="133">
        <v>0</v>
      </c>
      <c r="V13" s="133">
        <v>0</v>
      </c>
      <c r="W13" s="133">
        <v>0</v>
      </c>
      <c r="DA13" s="157" t="s">
        <v>365</v>
      </c>
    </row>
    <row r="14" spans="1:105" ht="12" customHeight="1" x14ac:dyDescent="0.25">
      <c r="A14" s="60" t="s">
        <v>76</v>
      </c>
      <c r="B14" s="65">
        <v>0</v>
      </c>
      <c r="C14" s="65">
        <v>0</v>
      </c>
      <c r="D14" s="65">
        <v>0</v>
      </c>
      <c r="E14" s="65">
        <v>0</v>
      </c>
      <c r="F14" s="65">
        <v>0</v>
      </c>
      <c r="G14" s="65">
        <v>0</v>
      </c>
      <c r="H14" s="65">
        <v>0</v>
      </c>
      <c r="I14" s="65">
        <v>0</v>
      </c>
      <c r="J14" s="65">
        <v>0</v>
      </c>
      <c r="K14" s="65">
        <v>0</v>
      </c>
      <c r="L14" s="65">
        <v>0</v>
      </c>
      <c r="M14" s="65">
        <v>0</v>
      </c>
      <c r="N14" s="65">
        <v>0</v>
      </c>
      <c r="O14" s="65">
        <v>0</v>
      </c>
      <c r="P14" s="65">
        <v>0</v>
      </c>
      <c r="Q14" s="65">
        <v>0</v>
      </c>
      <c r="R14" s="65">
        <v>0</v>
      </c>
      <c r="S14" s="65">
        <v>0</v>
      </c>
      <c r="T14" s="65">
        <v>0</v>
      </c>
      <c r="U14" s="65">
        <v>0</v>
      </c>
      <c r="V14" s="65">
        <v>0</v>
      </c>
      <c r="W14" s="65">
        <v>0</v>
      </c>
      <c r="DA14" s="109" t="s">
        <v>366</v>
      </c>
    </row>
    <row r="15" spans="1:105" ht="12" customHeight="1" x14ac:dyDescent="0.25">
      <c r="A15" s="134" t="s">
        <v>80</v>
      </c>
      <c r="B15" s="135">
        <v>0</v>
      </c>
      <c r="C15" s="135">
        <v>0</v>
      </c>
      <c r="D15" s="135">
        <v>0</v>
      </c>
      <c r="E15" s="135">
        <v>0</v>
      </c>
      <c r="F15" s="135">
        <v>0</v>
      </c>
      <c r="G15" s="135">
        <v>0</v>
      </c>
      <c r="H15" s="135">
        <v>0</v>
      </c>
      <c r="I15" s="135">
        <v>0</v>
      </c>
      <c r="J15" s="135">
        <v>0</v>
      </c>
      <c r="K15" s="135">
        <v>0</v>
      </c>
      <c r="L15" s="135">
        <v>0</v>
      </c>
      <c r="M15" s="135">
        <v>0</v>
      </c>
      <c r="N15" s="135">
        <v>0</v>
      </c>
      <c r="O15" s="135">
        <v>0</v>
      </c>
      <c r="P15" s="135">
        <v>0</v>
      </c>
      <c r="Q15" s="135">
        <v>0</v>
      </c>
      <c r="R15" s="135">
        <v>0</v>
      </c>
      <c r="S15" s="135">
        <v>0</v>
      </c>
      <c r="T15" s="135">
        <v>0</v>
      </c>
      <c r="U15" s="135">
        <v>0</v>
      </c>
      <c r="V15" s="135">
        <v>0</v>
      </c>
      <c r="W15" s="135">
        <v>0</v>
      </c>
      <c r="DA15" s="158" t="s">
        <v>367</v>
      </c>
    </row>
    <row r="16" spans="1:105" ht="12.95" customHeight="1" x14ac:dyDescent="0.25">
      <c r="A16" s="130" t="s">
        <v>74</v>
      </c>
      <c r="B16" s="131">
        <f t="shared" ref="B16:Q16" si="4">SUM(B17:B18)</f>
        <v>0.41626278380523507</v>
      </c>
      <c r="C16" s="131">
        <f t="shared" si="4"/>
        <v>0.44534000575824245</v>
      </c>
      <c r="D16" s="131">
        <f t="shared" si="4"/>
        <v>0.48437684136769432</v>
      </c>
      <c r="E16" s="131">
        <f t="shared" si="4"/>
        <v>0.58083229380204249</v>
      </c>
      <c r="F16" s="131">
        <f t="shared" si="4"/>
        <v>0.71673804350476678</v>
      </c>
      <c r="G16" s="131">
        <f t="shared" si="4"/>
        <v>0.89321221688122165</v>
      </c>
      <c r="H16" s="131">
        <f t="shared" si="4"/>
        <v>1.055773011554906</v>
      </c>
      <c r="I16" s="131">
        <f t="shared" si="4"/>
        <v>1.6016112223448475</v>
      </c>
      <c r="J16" s="131">
        <f t="shared" si="4"/>
        <v>1.9802680276676072</v>
      </c>
      <c r="K16" s="131">
        <f t="shared" si="4"/>
        <v>2.4149363853123162</v>
      </c>
      <c r="L16" s="131">
        <f t="shared" si="4"/>
        <v>3.1110807239331568</v>
      </c>
      <c r="M16" s="131">
        <f t="shared" si="4"/>
        <v>3.4040886688341163</v>
      </c>
      <c r="N16" s="131">
        <f t="shared" si="4"/>
        <v>3.8926363631984331</v>
      </c>
      <c r="O16" s="131">
        <f t="shared" si="4"/>
        <v>4.7865505976106224</v>
      </c>
      <c r="P16" s="131">
        <f t="shared" si="4"/>
        <v>6.2679176530514269</v>
      </c>
      <c r="Q16" s="131">
        <f t="shared" si="4"/>
        <v>8.5951602996521288</v>
      </c>
      <c r="R16" s="131">
        <f t="shared" ref="R16:W16" si="5">SUM(R17:R18)</f>
        <v>10.87572461696765</v>
      </c>
      <c r="S16" s="131">
        <f t="shared" si="5"/>
        <v>11.685123452157397</v>
      </c>
      <c r="T16" s="131">
        <f t="shared" si="5"/>
        <v>19.333842964975165</v>
      </c>
      <c r="U16" s="131">
        <f t="shared" si="5"/>
        <v>20.814871968176472</v>
      </c>
      <c r="V16" s="131">
        <f t="shared" si="5"/>
        <v>15.936206575873795</v>
      </c>
      <c r="W16" s="131">
        <f t="shared" si="5"/>
        <v>16.079855743596852</v>
      </c>
      <c r="DA16" s="156" t="s">
        <v>234</v>
      </c>
    </row>
    <row r="17" spans="1:105" ht="12.95" customHeight="1" x14ac:dyDescent="0.25">
      <c r="A17" s="132" t="s">
        <v>73</v>
      </c>
      <c r="B17" s="133">
        <v>0.41626278380523507</v>
      </c>
      <c r="C17" s="133">
        <v>0.44534000575824245</v>
      </c>
      <c r="D17" s="133">
        <v>0.48437684136769432</v>
      </c>
      <c r="E17" s="133">
        <v>0.58083229380204249</v>
      </c>
      <c r="F17" s="133">
        <v>0.71673804350476678</v>
      </c>
      <c r="G17" s="133">
        <v>0.89321221688122165</v>
      </c>
      <c r="H17" s="133">
        <v>1.055773011554906</v>
      </c>
      <c r="I17" s="133">
        <v>1.6016112223448475</v>
      </c>
      <c r="J17" s="133">
        <v>1.9802680276676072</v>
      </c>
      <c r="K17" s="133">
        <v>2.4149363853123162</v>
      </c>
      <c r="L17" s="133">
        <v>3.1110807239331568</v>
      </c>
      <c r="M17" s="133">
        <v>3.4040886688341163</v>
      </c>
      <c r="N17" s="133">
        <v>3.8926363631984331</v>
      </c>
      <c r="O17" s="133">
        <v>4.7865505976106224</v>
      </c>
      <c r="P17" s="133">
        <v>6.2679176530514269</v>
      </c>
      <c r="Q17" s="133">
        <v>8.5951602996521288</v>
      </c>
      <c r="R17" s="133">
        <v>10.87572461696765</v>
      </c>
      <c r="S17" s="133">
        <v>11.685123452157397</v>
      </c>
      <c r="T17" s="133">
        <v>19.333842964975165</v>
      </c>
      <c r="U17" s="133">
        <v>20.814871968176472</v>
      </c>
      <c r="V17" s="133">
        <v>15.936206575873795</v>
      </c>
      <c r="W17" s="133">
        <v>16.079855743596852</v>
      </c>
      <c r="DA17" s="157" t="s">
        <v>368</v>
      </c>
    </row>
    <row r="18" spans="1:105" ht="12" customHeight="1" x14ac:dyDescent="0.25">
      <c r="A18" s="132" t="s">
        <v>72</v>
      </c>
      <c r="B18" s="133">
        <v>0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0</v>
      </c>
      <c r="I18" s="133">
        <v>0</v>
      </c>
      <c r="J18" s="133">
        <v>0</v>
      </c>
      <c r="K18" s="133">
        <v>0</v>
      </c>
      <c r="L18" s="133">
        <v>0</v>
      </c>
      <c r="M18" s="133">
        <v>0</v>
      </c>
      <c r="N18" s="133">
        <v>0</v>
      </c>
      <c r="O18" s="133">
        <v>0</v>
      </c>
      <c r="P18" s="133">
        <v>0</v>
      </c>
      <c r="Q18" s="133">
        <v>0</v>
      </c>
      <c r="R18" s="133">
        <v>0</v>
      </c>
      <c r="S18" s="133">
        <v>0</v>
      </c>
      <c r="T18" s="133">
        <v>0</v>
      </c>
      <c r="U18" s="133">
        <v>0</v>
      </c>
      <c r="V18" s="133">
        <v>0</v>
      </c>
      <c r="W18" s="133">
        <v>0</v>
      </c>
      <c r="DA18" s="157" t="s">
        <v>369</v>
      </c>
    </row>
    <row r="19" spans="1:105" ht="12.95" customHeight="1" x14ac:dyDescent="0.25">
      <c r="A19" s="130" t="s">
        <v>35</v>
      </c>
      <c r="B19" s="131">
        <f t="shared" ref="B19:Q19" si="6">SUM(B20:B27)</f>
        <v>6249.0041953686832</v>
      </c>
      <c r="C19" s="131">
        <f t="shared" si="6"/>
        <v>6295.3772959502921</v>
      </c>
      <c r="D19" s="131">
        <f t="shared" si="6"/>
        <v>6373.2863918074599</v>
      </c>
      <c r="E19" s="131">
        <f t="shared" si="6"/>
        <v>6266.9312383426995</v>
      </c>
      <c r="F19" s="131">
        <f t="shared" si="6"/>
        <v>6221.4051917449669</v>
      </c>
      <c r="G19" s="131">
        <f t="shared" si="6"/>
        <v>6220.7062026470649</v>
      </c>
      <c r="H19" s="131">
        <f t="shared" si="6"/>
        <v>6456.5494798682194</v>
      </c>
      <c r="I19" s="131">
        <f t="shared" si="6"/>
        <v>6385.9802175653531</v>
      </c>
      <c r="J19" s="131">
        <f t="shared" si="6"/>
        <v>6417.8719417708535</v>
      </c>
      <c r="K19" s="131">
        <f t="shared" si="6"/>
        <v>6277.7024982490921</v>
      </c>
      <c r="L19" s="131">
        <f t="shared" si="6"/>
        <v>6158.2387175858457</v>
      </c>
      <c r="M19" s="131">
        <f t="shared" si="6"/>
        <v>6157.1578047097792</v>
      </c>
      <c r="N19" s="131">
        <f t="shared" si="6"/>
        <v>6104.9537493068874</v>
      </c>
      <c r="O19" s="131">
        <f t="shared" si="6"/>
        <v>6235.6204797063456</v>
      </c>
      <c r="P19" s="131">
        <f t="shared" si="6"/>
        <v>6433.7021881511864</v>
      </c>
      <c r="Q19" s="131">
        <f t="shared" si="6"/>
        <v>6384.5303466603664</v>
      </c>
      <c r="R19" s="131">
        <f t="shared" ref="R19:W19" si="7">SUM(R20:R27)</f>
        <v>6239.2144139143093</v>
      </c>
      <c r="S19" s="131">
        <f t="shared" si="7"/>
        <v>6252.5739603559541</v>
      </c>
      <c r="T19" s="131">
        <f t="shared" si="7"/>
        <v>5592.5853473711923</v>
      </c>
      <c r="U19" s="131">
        <f t="shared" si="7"/>
        <v>5424.6889859365374</v>
      </c>
      <c r="V19" s="131">
        <f t="shared" si="7"/>
        <v>4925.2684105337876</v>
      </c>
      <c r="W19" s="131">
        <f t="shared" si="7"/>
        <v>4862.4933637332324</v>
      </c>
      <c r="DA19" s="156" t="s">
        <v>235</v>
      </c>
    </row>
    <row r="20" spans="1:105" ht="12" customHeight="1" x14ac:dyDescent="0.25">
      <c r="A20" s="132" t="s">
        <v>29</v>
      </c>
      <c r="B20" s="133">
        <v>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0</v>
      </c>
      <c r="I20" s="133">
        <v>0</v>
      </c>
      <c r="J20" s="133">
        <v>0</v>
      </c>
      <c r="K20" s="133">
        <v>0</v>
      </c>
      <c r="L20" s="133">
        <v>0</v>
      </c>
      <c r="M20" s="133">
        <v>0</v>
      </c>
      <c r="N20" s="133">
        <v>0</v>
      </c>
      <c r="O20" s="133">
        <v>0</v>
      </c>
      <c r="P20" s="133">
        <v>0</v>
      </c>
      <c r="Q20" s="133">
        <v>0</v>
      </c>
      <c r="R20" s="133">
        <v>0</v>
      </c>
      <c r="S20" s="133">
        <v>0</v>
      </c>
      <c r="T20" s="133">
        <v>0</v>
      </c>
      <c r="U20" s="133">
        <v>0</v>
      </c>
      <c r="V20" s="133">
        <v>0</v>
      </c>
      <c r="W20" s="133">
        <v>0</v>
      </c>
      <c r="DA20" s="157" t="s">
        <v>370</v>
      </c>
    </row>
    <row r="21" spans="1:105" s="2" customFormat="1" ht="12" customHeight="1" x14ac:dyDescent="0.25">
      <c r="A21" s="132" t="s">
        <v>52</v>
      </c>
      <c r="B21" s="133">
        <v>113.06728458483299</v>
      </c>
      <c r="C21" s="133">
        <v>137.10192140961499</v>
      </c>
      <c r="D21" s="133">
        <v>201.21780114365936</v>
      </c>
      <c r="E21" s="133">
        <v>224.97769264224274</v>
      </c>
      <c r="F21" s="133">
        <v>292.79353013851943</v>
      </c>
      <c r="G21" s="133">
        <v>329.38303238339103</v>
      </c>
      <c r="H21" s="133">
        <v>340.62558263778169</v>
      </c>
      <c r="I21" s="133">
        <v>346.66917200156576</v>
      </c>
      <c r="J21" s="133">
        <v>343.7207532590179</v>
      </c>
      <c r="K21" s="133">
        <v>333.92658547765899</v>
      </c>
      <c r="L21" s="133">
        <v>314.0043601219204</v>
      </c>
      <c r="M21" s="133">
        <v>312.80084863613774</v>
      </c>
      <c r="N21" s="133">
        <v>291.47474572323398</v>
      </c>
      <c r="O21" s="133">
        <v>257.66740162548945</v>
      </c>
      <c r="P21" s="133">
        <v>254.52148796867343</v>
      </c>
      <c r="Q21" s="133">
        <v>246.01583440818087</v>
      </c>
      <c r="R21" s="133">
        <v>243.66606652398039</v>
      </c>
      <c r="S21" s="133">
        <v>196.58174714835218</v>
      </c>
      <c r="T21" s="133">
        <v>112.99025810439809</v>
      </c>
      <c r="U21" s="133">
        <v>108.09948227753274</v>
      </c>
      <c r="V21" s="133">
        <v>73.523517308397743</v>
      </c>
      <c r="W21" s="133">
        <v>43.515907238321503</v>
      </c>
      <c r="DA21" s="157" t="s">
        <v>371</v>
      </c>
    </row>
    <row r="22" spans="1:105" ht="12" customHeight="1" x14ac:dyDescent="0.25">
      <c r="A22" s="132" t="s">
        <v>168</v>
      </c>
      <c r="B22" s="133">
        <v>3554.116029892115</v>
      </c>
      <c r="C22" s="133">
        <v>3656.9631615598555</v>
      </c>
      <c r="D22" s="133">
        <v>3656.8622954868279</v>
      </c>
      <c r="E22" s="133">
        <v>3664.3121396036545</v>
      </c>
      <c r="F22" s="133">
        <v>3690.2206861705399</v>
      </c>
      <c r="G22" s="133">
        <v>3653.3208131137458</v>
      </c>
      <c r="H22" s="133">
        <v>3710.3572568055524</v>
      </c>
      <c r="I22" s="133">
        <v>3664.8895602520588</v>
      </c>
      <c r="J22" s="133">
        <v>3678.0287122523177</v>
      </c>
      <c r="K22" s="133">
        <v>3580.4643193185366</v>
      </c>
      <c r="L22" s="133">
        <v>3486.3735744170372</v>
      </c>
      <c r="M22" s="133">
        <v>3530.7257752070232</v>
      </c>
      <c r="N22" s="133">
        <v>3502.2982718867875</v>
      </c>
      <c r="O22" s="133">
        <v>3497.919715461298</v>
      </c>
      <c r="P22" s="133">
        <v>3466.8084599364347</v>
      </c>
      <c r="Q22" s="133">
        <v>3411.8625744336628</v>
      </c>
      <c r="R22" s="133">
        <v>3300.3859617456601</v>
      </c>
      <c r="S22" s="133">
        <v>3218.8629151242294</v>
      </c>
      <c r="T22" s="133">
        <v>1598.4738976083122</v>
      </c>
      <c r="U22" s="133">
        <v>1511.111190293361</v>
      </c>
      <c r="V22" s="133">
        <v>1220.4540652935225</v>
      </c>
      <c r="W22" s="133">
        <v>1264.0292608074419</v>
      </c>
      <c r="DA22" s="157" t="s">
        <v>372</v>
      </c>
    </row>
    <row r="23" spans="1:105" ht="12" customHeight="1" x14ac:dyDescent="0.25">
      <c r="A23" s="132" t="s">
        <v>153</v>
      </c>
      <c r="B23" s="133">
        <v>2581.8208808917348</v>
      </c>
      <c r="C23" s="133">
        <v>2501.3122129808216</v>
      </c>
      <c r="D23" s="133">
        <v>2515.2062951769726</v>
      </c>
      <c r="E23" s="133">
        <v>2377.6414060968023</v>
      </c>
      <c r="F23" s="133">
        <v>2238.3909754359074</v>
      </c>
      <c r="G23" s="133">
        <v>2238.0023571499282</v>
      </c>
      <c r="H23" s="133">
        <v>2405.566640424885</v>
      </c>
      <c r="I23" s="133">
        <v>2374.4214853117287</v>
      </c>
      <c r="J23" s="133">
        <v>2396.122476259518</v>
      </c>
      <c r="K23" s="133">
        <v>2363.3115934528964</v>
      </c>
      <c r="L23" s="133">
        <v>2357.8607830468877</v>
      </c>
      <c r="M23" s="133">
        <v>2313.6311808666187</v>
      </c>
      <c r="N23" s="133">
        <v>2311.1807316968657</v>
      </c>
      <c r="O23" s="133">
        <v>2480.0333626195579</v>
      </c>
      <c r="P23" s="133">
        <v>2712.3722402460789</v>
      </c>
      <c r="Q23" s="133">
        <v>2726.6519378185226</v>
      </c>
      <c r="R23" s="133">
        <v>2695.1623856446686</v>
      </c>
      <c r="S23" s="133">
        <v>2837.1292980833728</v>
      </c>
      <c r="T23" s="133">
        <v>3881.1211916584816</v>
      </c>
      <c r="U23" s="133">
        <v>3805.4783133656433</v>
      </c>
      <c r="V23" s="133">
        <v>3631.2908279318672</v>
      </c>
      <c r="W23" s="133">
        <v>3554.9481956874693</v>
      </c>
      <c r="DA23" s="157" t="s">
        <v>373</v>
      </c>
    </row>
    <row r="24" spans="1:105" ht="12" customHeight="1" x14ac:dyDescent="0.25">
      <c r="A24" s="132" t="s">
        <v>128</v>
      </c>
      <c r="B24" s="133">
        <v>0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0</v>
      </c>
      <c r="I24" s="133">
        <v>0</v>
      </c>
      <c r="J24" s="133">
        <v>0</v>
      </c>
      <c r="K24" s="133">
        <v>0</v>
      </c>
      <c r="L24" s="133">
        <v>0</v>
      </c>
      <c r="M24" s="133">
        <v>0</v>
      </c>
      <c r="N24" s="133">
        <v>0</v>
      </c>
      <c r="O24" s="133">
        <v>0</v>
      </c>
      <c r="P24" s="133">
        <v>0</v>
      </c>
      <c r="Q24" s="133">
        <v>0</v>
      </c>
      <c r="R24" s="133">
        <v>0</v>
      </c>
      <c r="S24" s="133">
        <v>0</v>
      </c>
      <c r="T24" s="133">
        <v>0</v>
      </c>
      <c r="U24" s="133">
        <v>0</v>
      </c>
      <c r="V24" s="133">
        <v>0</v>
      </c>
      <c r="W24" s="133">
        <v>0</v>
      </c>
      <c r="DA24" s="157" t="s">
        <v>374</v>
      </c>
    </row>
    <row r="25" spans="1:105" ht="12" customHeight="1" x14ac:dyDescent="0.25">
      <c r="A25" s="132" t="s">
        <v>169</v>
      </c>
      <c r="B25" s="133">
        <v>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0</v>
      </c>
      <c r="I25" s="133">
        <v>0</v>
      </c>
      <c r="J25" s="133">
        <v>0</v>
      </c>
      <c r="K25" s="133">
        <v>0</v>
      </c>
      <c r="L25" s="133">
        <v>0</v>
      </c>
      <c r="M25" s="133">
        <v>0</v>
      </c>
      <c r="N25" s="133">
        <v>0</v>
      </c>
      <c r="O25" s="133">
        <v>0</v>
      </c>
      <c r="P25" s="133">
        <v>0</v>
      </c>
      <c r="Q25" s="133">
        <v>0</v>
      </c>
      <c r="R25" s="133">
        <v>0</v>
      </c>
      <c r="S25" s="133">
        <v>0</v>
      </c>
      <c r="T25" s="133">
        <v>0</v>
      </c>
      <c r="U25" s="133">
        <v>0</v>
      </c>
      <c r="V25" s="133">
        <v>0</v>
      </c>
      <c r="W25" s="133">
        <v>0</v>
      </c>
      <c r="DA25" s="157" t="s">
        <v>375</v>
      </c>
    </row>
    <row r="26" spans="1:105" ht="12" customHeight="1" x14ac:dyDescent="0.25">
      <c r="A26" s="132" t="s">
        <v>24</v>
      </c>
      <c r="B26" s="65">
        <v>0</v>
      </c>
      <c r="C26" s="65">
        <v>0</v>
      </c>
      <c r="D26" s="65">
        <v>0</v>
      </c>
      <c r="E26" s="65">
        <v>0</v>
      </c>
      <c r="F26" s="65">
        <v>0</v>
      </c>
      <c r="G26" s="65">
        <v>0</v>
      </c>
      <c r="H26" s="65">
        <v>0</v>
      </c>
      <c r="I26" s="65">
        <v>0</v>
      </c>
      <c r="J26" s="65">
        <v>0</v>
      </c>
      <c r="K26" s="65">
        <v>0</v>
      </c>
      <c r="L26" s="65">
        <v>0</v>
      </c>
      <c r="M26" s="65">
        <v>0</v>
      </c>
      <c r="N26" s="65">
        <v>0</v>
      </c>
      <c r="O26" s="65">
        <v>0</v>
      </c>
      <c r="P26" s="65">
        <v>0</v>
      </c>
      <c r="Q26" s="65">
        <v>0</v>
      </c>
      <c r="R26" s="65">
        <v>0</v>
      </c>
      <c r="S26" s="65">
        <v>0</v>
      </c>
      <c r="T26" s="65">
        <v>0</v>
      </c>
      <c r="U26" s="65">
        <v>0</v>
      </c>
      <c r="V26" s="65">
        <v>0</v>
      </c>
      <c r="W26" s="65">
        <v>0</v>
      </c>
      <c r="DA26" s="109" t="s">
        <v>376</v>
      </c>
    </row>
    <row r="27" spans="1:105" ht="12" customHeight="1" x14ac:dyDescent="0.25">
      <c r="A27" s="145" t="s">
        <v>26</v>
      </c>
      <c r="B27" s="146">
        <v>0</v>
      </c>
      <c r="C27" s="146">
        <v>0</v>
      </c>
      <c r="D27" s="146">
        <v>0</v>
      </c>
      <c r="E27" s="146">
        <v>0</v>
      </c>
      <c r="F27" s="146">
        <v>0</v>
      </c>
      <c r="G27" s="146">
        <v>0</v>
      </c>
      <c r="H27" s="146">
        <v>0</v>
      </c>
      <c r="I27" s="146">
        <v>0</v>
      </c>
      <c r="J27" s="146">
        <v>0</v>
      </c>
      <c r="K27" s="146">
        <v>0</v>
      </c>
      <c r="L27" s="146">
        <v>0</v>
      </c>
      <c r="M27" s="146">
        <v>0</v>
      </c>
      <c r="N27" s="146">
        <v>0</v>
      </c>
      <c r="O27" s="146">
        <v>0</v>
      </c>
      <c r="P27" s="146">
        <v>0</v>
      </c>
      <c r="Q27" s="146">
        <v>0</v>
      </c>
      <c r="R27" s="146">
        <v>0</v>
      </c>
      <c r="S27" s="146">
        <v>0</v>
      </c>
      <c r="T27" s="146">
        <v>0</v>
      </c>
      <c r="U27" s="146">
        <v>0</v>
      </c>
      <c r="V27" s="146">
        <v>0</v>
      </c>
      <c r="W27" s="146">
        <v>0</v>
      </c>
      <c r="DA27" s="159" t="s">
        <v>377</v>
      </c>
    </row>
    <row r="28" spans="1:105" ht="12" hidden="1" customHeight="1" x14ac:dyDescent="0.25">
      <c r="A28" s="78" t="s">
        <v>26</v>
      </c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DA28" s="111"/>
    </row>
    <row r="29" spans="1:105" ht="12.95" customHeight="1" x14ac:dyDescent="0.25">
      <c r="A29" s="130" t="s">
        <v>34</v>
      </c>
      <c r="B29" s="131">
        <f t="shared" ref="B29:Q29" si="8">SUM(B30:B33)</f>
        <v>5155.2437237104232</v>
      </c>
      <c r="C29" s="131">
        <f t="shared" si="8"/>
        <v>5156.539840720623</v>
      </c>
      <c r="D29" s="131">
        <f t="shared" si="8"/>
        <v>5285.7787034239664</v>
      </c>
      <c r="E29" s="131">
        <f t="shared" si="8"/>
        <v>5525.6397390098191</v>
      </c>
      <c r="F29" s="131">
        <f t="shared" si="8"/>
        <v>5508.0314292113335</v>
      </c>
      <c r="G29" s="131">
        <f t="shared" si="8"/>
        <v>5680.4162018994275</v>
      </c>
      <c r="H29" s="131">
        <f t="shared" si="8"/>
        <v>5512.4682669173644</v>
      </c>
      <c r="I29" s="131">
        <f t="shared" si="8"/>
        <v>5328.7415853451585</v>
      </c>
      <c r="J29" s="131">
        <f t="shared" si="8"/>
        <v>5436.1223674689682</v>
      </c>
      <c r="K29" s="131">
        <f t="shared" si="8"/>
        <v>5183.089539812052</v>
      </c>
      <c r="L29" s="131">
        <f t="shared" si="8"/>
        <v>4903.0767895018525</v>
      </c>
      <c r="M29" s="131">
        <f t="shared" si="8"/>
        <v>4650.4291586317604</v>
      </c>
      <c r="N29" s="131">
        <f t="shared" si="8"/>
        <v>4702.1699900979775</v>
      </c>
      <c r="O29" s="131">
        <f t="shared" si="8"/>
        <v>5032.4738099283804</v>
      </c>
      <c r="P29" s="131">
        <f t="shared" si="8"/>
        <v>6240.567426083725</v>
      </c>
      <c r="Q29" s="131">
        <f t="shared" si="8"/>
        <v>5732.9466748075429</v>
      </c>
      <c r="R29" s="131">
        <f t="shared" ref="R29:W29" si="9">SUM(R30:R33)</f>
        <v>5819.0223198351105</v>
      </c>
      <c r="S29" s="131">
        <f t="shared" si="9"/>
        <v>5902.4954486082042</v>
      </c>
      <c r="T29" s="131">
        <f t="shared" si="9"/>
        <v>6499.6532589356375</v>
      </c>
      <c r="U29" s="131">
        <f t="shared" si="9"/>
        <v>7054.9510142716608</v>
      </c>
      <c r="V29" s="131">
        <f t="shared" si="9"/>
        <v>5919.5682493671238</v>
      </c>
      <c r="W29" s="131">
        <f t="shared" si="9"/>
        <v>5894.3946319093639</v>
      </c>
      <c r="DA29" s="156" t="s">
        <v>236</v>
      </c>
    </row>
    <row r="30" spans="1:105" ht="12" customHeight="1" x14ac:dyDescent="0.25">
      <c r="A30" s="132" t="s">
        <v>52</v>
      </c>
      <c r="B30" s="133">
        <v>477.88945541516699</v>
      </c>
      <c r="C30" s="133">
        <v>471.76252287038517</v>
      </c>
      <c r="D30" s="133">
        <v>336.01559885634072</v>
      </c>
      <c r="E30" s="133">
        <v>769.95153211775744</v>
      </c>
      <c r="F30" s="133">
        <v>694.45518786148068</v>
      </c>
      <c r="G30" s="133">
        <v>1148.1046791366086</v>
      </c>
      <c r="H30" s="133">
        <v>796.42675044221846</v>
      </c>
      <c r="I30" s="133">
        <v>715.8771798384339</v>
      </c>
      <c r="J30" s="133">
        <v>815.32293942098283</v>
      </c>
      <c r="K30" s="133">
        <v>749.47282720234125</v>
      </c>
      <c r="L30" s="133">
        <v>650.30823983807988</v>
      </c>
      <c r="M30" s="133">
        <v>654.41644624386197</v>
      </c>
      <c r="N30" s="133">
        <v>722.215396276766</v>
      </c>
      <c r="O30" s="133">
        <v>965.15077957451012</v>
      </c>
      <c r="P30" s="133">
        <v>798.64133859132676</v>
      </c>
      <c r="Q30" s="133">
        <v>638.5258969918192</v>
      </c>
      <c r="R30" s="133">
        <v>867.98341807602048</v>
      </c>
      <c r="S30" s="133">
        <v>531.8340520516482</v>
      </c>
      <c r="T30" s="133">
        <v>349.06453989560197</v>
      </c>
      <c r="U30" s="133">
        <v>383.85297912246733</v>
      </c>
      <c r="V30" s="133">
        <v>377.65940309160283</v>
      </c>
      <c r="W30" s="133">
        <v>309.8201147616785</v>
      </c>
      <c r="DA30" s="157" t="s">
        <v>378</v>
      </c>
    </row>
    <row r="31" spans="1:105" ht="12" customHeight="1" x14ac:dyDescent="0.25">
      <c r="A31" s="132" t="s">
        <v>153</v>
      </c>
      <c r="B31" s="133">
        <v>4677.3542682952566</v>
      </c>
      <c r="C31" s="133">
        <v>4684.7773178502375</v>
      </c>
      <c r="D31" s="133">
        <v>4949.7631045676253</v>
      </c>
      <c r="E31" s="133">
        <v>4755.2686308095126</v>
      </c>
      <c r="F31" s="133">
        <v>4813.0759965494863</v>
      </c>
      <c r="G31" s="133">
        <v>4531.3858149439875</v>
      </c>
      <c r="H31" s="133">
        <v>4715.2797183726589</v>
      </c>
      <c r="I31" s="133">
        <v>4612.1762601421024</v>
      </c>
      <c r="J31" s="133">
        <v>4620.4327052840681</v>
      </c>
      <c r="K31" s="133">
        <v>4433.1725668167401</v>
      </c>
      <c r="L31" s="133">
        <v>4252.3886189677733</v>
      </c>
      <c r="M31" s="133">
        <v>3995.9704187823427</v>
      </c>
      <c r="N31" s="133">
        <v>3979.9545938212113</v>
      </c>
      <c r="O31" s="133">
        <v>4067.3230303538703</v>
      </c>
      <c r="P31" s="133">
        <v>5441.9260874923984</v>
      </c>
      <c r="Q31" s="133">
        <v>5094.4207778157233</v>
      </c>
      <c r="R31" s="133">
        <v>4951.0389017590896</v>
      </c>
      <c r="S31" s="133">
        <v>5370.6613965565557</v>
      </c>
      <c r="T31" s="133">
        <v>6150.5887190400354</v>
      </c>
      <c r="U31" s="133">
        <v>6671.0980351491935</v>
      </c>
      <c r="V31" s="133">
        <v>5541.9088462755208</v>
      </c>
      <c r="W31" s="133">
        <v>5584.5745171476856</v>
      </c>
      <c r="DA31" s="157" t="s">
        <v>379</v>
      </c>
    </row>
    <row r="32" spans="1:105" ht="12" customHeight="1" x14ac:dyDescent="0.25">
      <c r="A32" s="132" t="s">
        <v>128</v>
      </c>
      <c r="B32" s="133">
        <v>0</v>
      </c>
      <c r="C32" s="133">
        <v>0</v>
      </c>
      <c r="D32" s="133">
        <v>0</v>
      </c>
      <c r="E32" s="133">
        <v>0.41957608254884471</v>
      </c>
      <c r="F32" s="133">
        <v>0.50024480036611596</v>
      </c>
      <c r="G32" s="133">
        <v>0.92570781883107645</v>
      </c>
      <c r="H32" s="133">
        <v>0.76179810248698676</v>
      </c>
      <c r="I32" s="133">
        <v>0.68814536462176912</v>
      </c>
      <c r="J32" s="133">
        <v>0.36672276391718062</v>
      </c>
      <c r="K32" s="133">
        <v>0.4441457929706516</v>
      </c>
      <c r="L32" s="133">
        <v>0.37993069599896173</v>
      </c>
      <c r="M32" s="133">
        <v>4.2293605555415899E-2</v>
      </c>
      <c r="N32" s="133">
        <v>0</v>
      </c>
      <c r="O32" s="133">
        <v>0</v>
      </c>
      <c r="P32" s="133">
        <v>0</v>
      </c>
      <c r="Q32" s="133">
        <v>0</v>
      </c>
      <c r="R32" s="133">
        <v>0</v>
      </c>
      <c r="S32" s="133">
        <v>0</v>
      </c>
      <c r="T32" s="133">
        <v>0</v>
      </c>
      <c r="U32" s="133">
        <v>0</v>
      </c>
      <c r="V32" s="133">
        <v>0</v>
      </c>
      <c r="W32" s="133">
        <v>0</v>
      </c>
      <c r="DA32" s="157" t="s">
        <v>380</v>
      </c>
    </row>
    <row r="33" spans="1:105" ht="12" customHeight="1" x14ac:dyDescent="0.25">
      <c r="A33" s="62" t="s">
        <v>24</v>
      </c>
      <c r="B33" s="68">
        <v>0</v>
      </c>
      <c r="C33" s="68">
        <v>0</v>
      </c>
      <c r="D33" s="68">
        <v>0</v>
      </c>
      <c r="E33" s="68">
        <v>0</v>
      </c>
      <c r="F33" s="68">
        <v>0</v>
      </c>
      <c r="G33" s="68">
        <v>0</v>
      </c>
      <c r="H33" s="68">
        <v>0</v>
      </c>
      <c r="I33" s="68">
        <v>0</v>
      </c>
      <c r="J33" s="68">
        <v>0</v>
      </c>
      <c r="K33" s="68">
        <v>0</v>
      </c>
      <c r="L33" s="68">
        <v>0</v>
      </c>
      <c r="M33" s="68">
        <v>0</v>
      </c>
      <c r="N33" s="68">
        <v>0</v>
      </c>
      <c r="O33" s="68">
        <v>0</v>
      </c>
      <c r="P33" s="68">
        <v>0</v>
      </c>
      <c r="Q33" s="68">
        <v>0</v>
      </c>
      <c r="R33" s="68">
        <v>0</v>
      </c>
      <c r="S33" s="68">
        <v>0</v>
      </c>
      <c r="T33" s="68">
        <v>0</v>
      </c>
      <c r="U33" s="68">
        <v>0</v>
      </c>
      <c r="V33" s="68">
        <v>0</v>
      </c>
      <c r="W33" s="68">
        <v>0</v>
      </c>
      <c r="DA33" s="111" t="s">
        <v>381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6" tint="0.39997558519241921"/>
    <pageSetUpPr fitToPage="1"/>
  </sheetPr>
  <dimension ref="A1:DA33"/>
  <sheetViews>
    <sheetView showGridLines="0" zoomScaleNormal="100" workbookViewId="0">
      <pane xSplit="1" ySplit="1" topLeftCell="B2" activePane="bottomRight" state="frozen"/>
      <selection activeCell="CY1" sqref="X1:CY1048576"/>
      <selection pane="topRight" activeCell="CY1" sqref="X1:CY1048576"/>
      <selection pane="bottomLeft" activeCell="CY1" sqref="X1:CY1048576"/>
      <selection pane="bottomRight" activeCell="B2" sqref="B2"/>
    </sheetView>
  </sheetViews>
  <sheetFormatPr defaultRowHeight="12" customHeight="1" x14ac:dyDescent="0.25"/>
  <cols>
    <col min="1" max="1" width="40.7109375" style="1" customWidth="1"/>
    <col min="2" max="23" width="10.7109375" style="1" customWidth="1"/>
    <col min="24" max="103" width="9.140625" style="1" hidden="1" customWidth="1"/>
    <col min="104" max="104" width="2.7109375" style="1" customWidth="1"/>
    <col min="105" max="105" width="10.7109375" style="118" customWidth="1"/>
    <col min="106" max="16384" width="9.140625" style="1"/>
  </cols>
  <sheetData>
    <row r="1" spans="1:105" ht="12.95" customHeight="1" x14ac:dyDescent="0.25">
      <c r="A1" s="28" t="s">
        <v>382</v>
      </c>
      <c r="B1" s="27">
        <v>2000</v>
      </c>
      <c r="C1" s="27">
        <v>2001</v>
      </c>
      <c r="D1" s="27">
        <v>2002</v>
      </c>
      <c r="E1" s="27">
        <v>2003</v>
      </c>
      <c r="F1" s="27">
        <v>2004</v>
      </c>
      <c r="G1" s="27">
        <v>2005</v>
      </c>
      <c r="H1" s="27">
        <v>2006</v>
      </c>
      <c r="I1" s="27">
        <v>2007</v>
      </c>
      <c r="J1" s="27">
        <v>2008</v>
      </c>
      <c r="K1" s="27">
        <v>2009</v>
      </c>
      <c r="L1" s="27">
        <v>2010</v>
      </c>
      <c r="M1" s="27">
        <v>2011</v>
      </c>
      <c r="N1" s="27">
        <v>2012</v>
      </c>
      <c r="O1" s="27">
        <v>2013</v>
      </c>
      <c r="P1" s="27">
        <v>2014</v>
      </c>
      <c r="Q1" s="27">
        <v>2015</v>
      </c>
      <c r="R1" s="27">
        <v>2016</v>
      </c>
      <c r="S1" s="27">
        <v>2017</v>
      </c>
      <c r="T1" s="27">
        <v>2018</v>
      </c>
      <c r="U1" s="27">
        <v>2019</v>
      </c>
      <c r="V1" s="27">
        <v>2020</v>
      </c>
      <c r="W1" s="27">
        <v>2021</v>
      </c>
      <c r="DA1" s="87" t="s">
        <v>156</v>
      </c>
    </row>
    <row r="2" spans="1:105" s="2" customFormat="1" ht="12" customHeight="1" x14ac:dyDescent="0.25">
      <c r="DA2" s="7"/>
    </row>
    <row r="3" spans="1:105" ht="12.95" customHeight="1" x14ac:dyDescent="0.25">
      <c r="A3" s="124" t="s">
        <v>87</v>
      </c>
      <c r="B3" s="126">
        <f>IF(SER_hh_fec!B3=0,0,11630*1000*SER_hh_fec!B3/SER_hh_num!B3)</f>
        <v>81295.187471648722</v>
      </c>
      <c r="C3" s="126">
        <f>IF(SER_hh_fec!C3=0,0,11630*1000*SER_hh_fec!C3/SER_hh_num!C3)</f>
        <v>85017.303244533192</v>
      </c>
      <c r="D3" s="126">
        <f>IF(SER_hh_fec!D3=0,0,11630*1000*SER_hh_fec!D3/SER_hh_num!D3)</f>
        <v>82646.708986467012</v>
      </c>
      <c r="E3" s="126">
        <f>IF(SER_hh_fec!E3=0,0,11630*1000*SER_hh_fec!E3/SER_hh_num!E3)</f>
        <v>92297.217481768152</v>
      </c>
      <c r="F3" s="126">
        <f>IF(SER_hh_fec!F3=0,0,11630*1000*SER_hh_fec!F3/SER_hh_num!F3)</f>
        <v>88500.572346637287</v>
      </c>
      <c r="G3" s="126">
        <f>IF(SER_hh_fec!G3=0,0,11630*1000*SER_hh_fec!G3/SER_hh_num!G3)</f>
        <v>84295.19026728005</v>
      </c>
      <c r="H3" s="126">
        <f>IF(SER_hh_fec!H3=0,0,11630*1000*SER_hh_fec!H3/SER_hh_num!H3)</f>
        <v>91219.994054393479</v>
      </c>
      <c r="I3" s="126">
        <f>IF(SER_hh_fec!I3=0,0,11630*1000*SER_hh_fec!I3/SER_hh_num!I3)</f>
        <v>72192.673982150183</v>
      </c>
      <c r="J3" s="126">
        <f>IF(SER_hh_fec!J3=0,0,11630*1000*SER_hh_fec!J3/SER_hh_num!J3)</f>
        <v>81823.773140818827</v>
      </c>
      <c r="K3" s="126">
        <f>IF(SER_hh_fec!K3=0,0,11630*1000*SER_hh_fec!K3/SER_hh_num!K3)</f>
        <v>78001.234895656802</v>
      </c>
      <c r="L3" s="126">
        <f>IF(SER_hh_fec!L3=0,0,11630*1000*SER_hh_fec!L3/SER_hh_num!L3)</f>
        <v>82682.178665210988</v>
      </c>
      <c r="M3" s="126">
        <f>IF(SER_hh_fec!M3=0,0,11630*1000*SER_hh_fec!M3/SER_hh_num!M3)</f>
        <v>69913.131151551308</v>
      </c>
      <c r="N3" s="126">
        <f>IF(SER_hh_fec!N3=0,0,11630*1000*SER_hh_fec!N3/SER_hh_num!N3)</f>
        <v>73449.405464935946</v>
      </c>
      <c r="O3" s="126">
        <f>IF(SER_hh_fec!O3=0,0,11630*1000*SER_hh_fec!O3/SER_hh_num!O3)</f>
        <v>77759.954730269732</v>
      </c>
      <c r="P3" s="126">
        <f>IF(SER_hh_fec!P3=0,0,11630*1000*SER_hh_fec!P3/SER_hh_num!P3)</f>
        <v>68219.378036860769</v>
      </c>
      <c r="Q3" s="126">
        <f>IF(SER_hh_fec!Q3=0,0,11630*1000*SER_hh_fec!Q3/SER_hh_num!Q3)</f>
        <v>71800.103704748777</v>
      </c>
      <c r="R3" s="126">
        <f>IF(SER_hh_fec!R3=0,0,11630*1000*SER_hh_fec!R3/SER_hh_num!R3)</f>
        <v>69649.599716195342</v>
      </c>
      <c r="S3" s="126">
        <f>IF(SER_hh_fec!S3=0,0,11630*1000*SER_hh_fec!S3/SER_hh_num!S3)</f>
        <v>68749.465189404582</v>
      </c>
      <c r="T3" s="126">
        <f>IF(SER_hh_fec!T3=0,0,11630*1000*SER_hh_fec!T3/SER_hh_num!T3)</f>
        <v>58817.12672346348</v>
      </c>
      <c r="U3" s="126">
        <f>IF(SER_hh_fec!U3=0,0,11630*1000*SER_hh_fec!U3/SER_hh_num!U3)</f>
        <v>55570.133574581392</v>
      </c>
      <c r="V3" s="126">
        <f>IF(SER_hh_fec!V3=0,0,11630*1000*SER_hh_fec!V3/SER_hh_num!V3)</f>
        <v>53941.454287630622</v>
      </c>
      <c r="W3" s="126">
        <f>IF(SER_hh_fec!W3=0,0,11630*1000*SER_hh_fec!W3/SER_hh_num!W3)</f>
        <v>62879.310998097259</v>
      </c>
      <c r="DA3" s="155" t="s">
        <v>383</v>
      </c>
    </row>
    <row r="4" spans="1:105" ht="12.95" customHeight="1" x14ac:dyDescent="0.25">
      <c r="A4" s="130" t="s">
        <v>32</v>
      </c>
      <c r="B4" s="131">
        <f>IF(SER_hh_fec!B4=0,0,11630*1000*SER_hh_fec!B4/SER_hh_num!B4)</f>
        <v>57943.553221923772</v>
      </c>
      <c r="C4" s="131">
        <f>IF(SER_hh_fec!C4=0,0,11630*1000*SER_hh_fec!C4/SER_hh_num!C4)</f>
        <v>61895.496047627566</v>
      </c>
      <c r="D4" s="131">
        <f>IF(SER_hh_fec!D4=0,0,11630*1000*SER_hh_fec!D4/SER_hh_num!D4)</f>
        <v>59492.156645839073</v>
      </c>
      <c r="E4" s="131">
        <f>IF(SER_hh_fec!E4=0,0,11630*1000*SER_hh_fec!E4/SER_hh_num!E4)</f>
        <v>68782.613406111952</v>
      </c>
      <c r="F4" s="131">
        <f>IF(SER_hh_fec!F4=0,0,11630*1000*SER_hh_fec!F4/SER_hh_num!F4)</f>
        <v>65510.399109545237</v>
      </c>
      <c r="G4" s="131">
        <f>IF(SER_hh_fec!G4=0,0,11630*1000*SER_hh_fec!G4/SER_hh_num!G4)</f>
        <v>61240.628637561706</v>
      </c>
      <c r="H4" s="131">
        <f>IF(SER_hh_fec!H4=0,0,11630*1000*SER_hh_fec!H4/SER_hh_num!H4)</f>
        <v>68121.189125257748</v>
      </c>
      <c r="I4" s="131">
        <f>IF(SER_hh_fec!I4=0,0,11630*1000*SER_hh_fec!I4/SER_hh_num!I4)</f>
        <v>49530.582566629528</v>
      </c>
      <c r="J4" s="131">
        <f>IF(SER_hh_fec!J4=0,0,11630*1000*SER_hh_fec!J4/SER_hh_num!J4)</f>
        <v>59063.859142631089</v>
      </c>
      <c r="K4" s="131">
        <f>IF(SER_hh_fec!K4=0,0,11630*1000*SER_hh_fec!K4/SER_hh_num!K4)</f>
        <v>55089.209475791773</v>
      </c>
      <c r="L4" s="131">
        <f>IF(SER_hh_fec!L4=0,0,11630*1000*SER_hh_fec!L4/SER_hh_num!L4)</f>
        <v>59943.347717376564</v>
      </c>
      <c r="M4" s="131">
        <f>IF(SER_hh_fec!M4=0,0,11630*1000*SER_hh_fec!M4/SER_hh_num!M4)</f>
        <v>47452.207691559939</v>
      </c>
      <c r="N4" s="131">
        <f>IF(SER_hh_fec!N4=0,0,11630*1000*SER_hh_fec!N4/SER_hh_num!N4)</f>
        <v>50986.012482455437</v>
      </c>
      <c r="O4" s="131">
        <f>IF(SER_hh_fec!O4=0,0,11630*1000*SER_hh_fec!O4/SER_hh_num!O4)</f>
        <v>55155.648726517131</v>
      </c>
      <c r="P4" s="131">
        <f>IF(SER_hh_fec!P4=0,0,11630*1000*SER_hh_fec!P4/SER_hh_num!P4)</f>
        <v>45069.895854185066</v>
      </c>
      <c r="Q4" s="131">
        <f>IF(SER_hh_fec!Q4=0,0,11630*1000*SER_hh_fec!Q4/SER_hh_num!Q4)</f>
        <v>48953.357099916044</v>
      </c>
      <c r="R4" s="131">
        <f>IF(SER_hh_fec!R4=0,0,11630*1000*SER_hh_fec!R4/SER_hh_num!R4)</f>
        <v>47235.155411026586</v>
      </c>
      <c r="S4" s="131">
        <f>IF(SER_hh_fec!S4=0,0,11630*1000*SER_hh_fec!S4/SER_hh_num!S4)</f>
        <v>46335.147755528116</v>
      </c>
      <c r="T4" s="131">
        <f>IF(SER_hh_fec!T4=0,0,11630*1000*SER_hh_fec!T4/SER_hh_num!T4)</f>
        <v>36717.408598270085</v>
      </c>
      <c r="U4" s="131">
        <f>IF(SER_hh_fec!U4=0,0,11630*1000*SER_hh_fec!U4/SER_hh_num!U4)</f>
        <v>33661.7015300442</v>
      </c>
      <c r="V4" s="131">
        <f>IF(SER_hh_fec!V4=0,0,11630*1000*SER_hh_fec!V4/SER_hh_num!V4)</f>
        <v>34438.122988340911</v>
      </c>
      <c r="W4" s="131">
        <f>IF(SER_hh_fec!W4=0,0,11630*1000*SER_hh_fec!W4/SER_hh_num!W4)</f>
        <v>43178.010791699082</v>
      </c>
      <c r="DA4" s="156" t="s">
        <v>384</v>
      </c>
    </row>
    <row r="5" spans="1:105" ht="12" customHeight="1" x14ac:dyDescent="0.25">
      <c r="A5" s="132" t="s">
        <v>29</v>
      </c>
      <c r="B5" s="133">
        <f>IF(SER_hh_fec!B5=0,0,11630*1000*SER_hh_fec!B5/SER_hh_num!B5)</f>
        <v>54530.88578571377</v>
      </c>
      <c r="C5" s="133">
        <f>IF(SER_hh_fec!C5=0,0,11630*1000*SER_hh_fec!C5/SER_hh_num!C5)</f>
        <v>60622.561682089217</v>
      </c>
      <c r="D5" s="133">
        <f>IF(SER_hh_fec!D5=0,0,11630*1000*SER_hh_fec!D5/SER_hh_num!D5)</f>
        <v>64212.300909358215</v>
      </c>
      <c r="E5" s="133">
        <f>IF(SER_hh_fec!E5=0,0,11630*1000*SER_hh_fec!E5/SER_hh_num!E5)</f>
        <v>35334.448350452825</v>
      </c>
      <c r="F5" s="133">
        <f>IF(SER_hh_fec!F5=0,0,11630*1000*SER_hh_fec!F5/SER_hh_num!F5)</f>
        <v>34369.923313366307</v>
      </c>
      <c r="G5" s="133">
        <f>IF(SER_hh_fec!G5=0,0,11630*1000*SER_hh_fec!G5/SER_hh_num!G5)</f>
        <v>39306.778834696815</v>
      </c>
      <c r="H5" s="133">
        <f>IF(SER_hh_fec!H5=0,0,11630*1000*SER_hh_fec!H5/SER_hh_num!H5)</f>
        <v>52804.073814143565</v>
      </c>
      <c r="I5" s="133">
        <f>IF(SER_hh_fec!I5=0,0,11630*1000*SER_hh_fec!I5/SER_hh_num!I5)</f>
        <v>74720.58226776481</v>
      </c>
      <c r="J5" s="133">
        <f>IF(SER_hh_fec!J5=0,0,11630*1000*SER_hh_fec!J5/SER_hh_num!J5)</f>
        <v>60223.243753710427</v>
      </c>
      <c r="K5" s="133">
        <f>IF(SER_hh_fec!K5=0,0,11630*1000*SER_hh_fec!K5/SER_hh_num!K5)</f>
        <v>52569.786410142377</v>
      </c>
      <c r="L5" s="133">
        <f>IF(SER_hh_fec!L5=0,0,11630*1000*SER_hh_fec!L5/SER_hh_num!L5)</f>
        <v>52136.932354338736</v>
      </c>
      <c r="M5" s="133">
        <f>IF(SER_hh_fec!M5=0,0,11630*1000*SER_hh_fec!M5/SER_hh_num!M5)</f>
        <v>55430.288783541902</v>
      </c>
      <c r="N5" s="133">
        <f>IF(SER_hh_fec!N5=0,0,11630*1000*SER_hh_fec!N5/SER_hh_num!N5)</f>
        <v>64025.224371349075</v>
      </c>
      <c r="O5" s="133">
        <f>IF(SER_hh_fec!O5=0,0,11630*1000*SER_hh_fec!O5/SER_hh_num!O5)</f>
        <v>29509.7396565237</v>
      </c>
      <c r="P5" s="133">
        <f>IF(SER_hh_fec!P5=0,0,11630*1000*SER_hh_fec!P5/SER_hh_num!P5)</f>
        <v>42983.659383643004</v>
      </c>
      <c r="Q5" s="133">
        <f>IF(SER_hh_fec!Q5=0,0,11630*1000*SER_hh_fec!Q5/SER_hh_num!Q5)</f>
        <v>91450.694244720755</v>
      </c>
      <c r="R5" s="133">
        <f>IF(SER_hh_fec!R5=0,0,11630*1000*SER_hh_fec!R5/SER_hh_num!R5)</f>
        <v>21886.668868570632</v>
      </c>
      <c r="S5" s="133">
        <f>IF(SER_hh_fec!S5=0,0,11630*1000*SER_hh_fec!S5/SER_hh_num!S5)</f>
        <v>23721.330286209417</v>
      </c>
      <c r="T5" s="133">
        <f>IF(SER_hh_fec!T5=0,0,11630*1000*SER_hh_fec!T5/SER_hh_num!T5)</f>
        <v>56918.397089444043</v>
      </c>
      <c r="U5" s="133">
        <f>IF(SER_hh_fec!U5=0,0,11630*1000*SER_hh_fec!U5/SER_hh_num!U5)</f>
        <v>10412.80695750835</v>
      </c>
      <c r="V5" s="133">
        <f>IF(SER_hh_fec!V5=0,0,11630*1000*SER_hh_fec!V5/SER_hh_num!V5)</f>
        <v>36979.281554539666</v>
      </c>
      <c r="W5" s="133">
        <f>IF(SER_hh_fec!W5=0,0,11630*1000*SER_hh_fec!W5/SER_hh_num!W5)</f>
        <v>35182.662807939589</v>
      </c>
      <c r="DA5" s="157" t="s">
        <v>385</v>
      </c>
    </row>
    <row r="6" spans="1:105" ht="12" customHeight="1" x14ac:dyDescent="0.25">
      <c r="A6" s="132" t="s">
        <v>52</v>
      </c>
      <c r="B6" s="133">
        <f>IF(SER_hh_fec!B6=0,0,11630*1000*SER_hh_fec!B6/SER_hh_num!B6)</f>
        <v>0</v>
      </c>
      <c r="C6" s="133">
        <f>IF(SER_hh_fec!C6=0,0,11630*1000*SER_hh_fec!C6/SER_hh_num!C6)</f>
        <v>0</v>
      </c>
      <c r="D6" s="133">
        <f>IF(SER_hh_fec!D6=0,0,11630*1000*SER_hh_fec!D6/SER_hh_num!D6)</f>
        <v>0</v>
      </c>
      <c r="E6" s="133">
        <f>IF(SER_hh_fec!E6=0,0,11630*1000*SER_hh_fec!E6/SER_hh_num!E6)</f>
        <v>0</v>
      </c>
      <c r="F6" s="133">
        <f>IF(SER_hh_fec!F6=0,0,11630*1000*SER_hh_fec!F6/SER_hh_num!F6)</f>
        <v>0</v>
      </c>
      <c r="G6" s="133">
        <f>IF(SER_hh_fec!G6=0,0,11630*1000*SER_hh_fec!G6/SER_hh_num!G6)</f>
        <v>0</v>
      </c>
      <c r="H6" s="133">
        <f>IF(SER_hh_fec!H6=0,0,11630*1000*SER_hh_fec!H6/SER_hh_num!H6)</f>
        <v>0</v>
      </c>
      <c r="I6" s="133">
        <f>IF(SER_hh_fec!I6=0,0,11630*1000*SER_hh_fec!I6/SER_hh_num!I6)</f>
        <v>0</v>
      </c>
      <c r="J6" s="133">
        <f>IF(SER_hh_fec!J6=0,0,11630*1000*SER_hh_fec!J6/SER_hh_num!J6)</f>
        <v>0</v>
      </c>
      <c r="K6" s="133">
        <f>IF(SER_hh_fec!K6=0,0,11630*1000*SER_hh_fec!K6/SER_hh_num!K6)</f>
        <v>0</v>
      </c>
      <c r="L6" s="133">
        <f>IF(SER_hh_fec!L6=0,0,11630*1000*SER_hh_fec!L6/SER_hh_num!L6)</f>
        <v>0</v>
      </c>
      <c r="M6" s="133">
        <f>IF(SER_hh_fec!M6=0,0,11630*1000*SER_hh_fec!M6/SER_hh_num!M6)</f>
        <v>0</v>
      </c>
      <c r="N6" s="133">
        <f>IF(SER_hh_fec!N6=0,0,11630*1000*SER_hh_fec!N6/SER_hh_num!N6)</f>
        <v>0</v>
      </c>
      <c r="O6" s="133">
        <f>IF(SER_hh_fec!O6=0,0,11630*1000*SER_hh_fec!O6/SER_hh_num!O6)</f>
        <v>0</v>
      </c>
      <c r="P6" s="133">
        <f>IF(SER_hh_fec!P6=0,0,11630*1000*SER_hh_fec!P6/SER_hh_num!P6)</f>
        <v>0</v>
      </c>
      <c r="Q6" s="133">
        <f>IF(SER_hh_fec!Q6=0,0,11630*1000*SER_hh_fec!Q6/SER_hh_num!Q6)</f>
        <v>0</v>
      </c>
      <c r="R6" s="133">
        <f>IF(SER_hh_fec!R6=0,0,11630*1000*SER_hh_fec!R6/SER_hh_num!R6)</f>
        <v>0</v>
      </c>
      <c r="S6" s="133">
        <f>IF(SER_hh_fec!S6=0,0,11630*1000*SER_hh_fec!S6/SER_hh_num!S6)</f>
        <v>0</v>
      </c>
      <c r="T6" s="133">
        <f>IF(SER_hh_fec!T6=0,0,11630*1000*SER_hh_fec!T6/SER_hh_num!T6)</f>
        <v>0</v>
      </c>
      <c r="U6" s="133">
        <f>IF(SER_hh_fec!U6=0,0,11630*1000*SER_hh_fec!U6/SER_hh_num!U6)</f>
        <v>0</v>
      </c>
      <c r="V6" s="133">
        <f>IF(SER_hh_fec!V6=0,0,11630*1000*SER_hh_fec!V6/SER_hh_num!V6)</f>
        <v>0</v>
      </c>
      <c r="W6" s="133">
        <f>IF(SER_hh_fec!W6=0,0,11630*1000*SER_hh_fec!W6/SER_hh_num!W6)</f>
        <v>0</v>
      </c>
      <c r="DA6" s="157" t="s">
        <v>386</v>
      </c>
    </row>
    <row r="7" spans="1:105" ht="12" customHeight="1" x14ac:dyDescent="0.25">
      <c r="A7" s="132" t="s">
        <v>168</v>
      </c>
      <c r="B7" s="133">
        <f>IF(SER_hh_fec!B7=0,0,11630*1000*SER_hh_fec!B7/SER_hh_num!B7)</f>
        <v>60816.062208823088</v>
      </c>
      <c r="C7" s="133">
        <f>IF(SER_hh_fec!C7=0,0,11630*1000*SER_hh_fec!C7/SER_hh_num!C7)</f>
        <v>73937.558600457123</v>
      </c>
      <c r="D7" s="133">
        <f>IF(SER_hh_fec!D7=0,0,11630*1000*SER_hh_fec!D7/SER_hh_num!D7)</f>
        <v>57843.654877068264</v>
      </c>
      <c r="E7" s="133">
        <f>IF(SER_hh_fec!E7=0,0,11630*1000*SER_hh_fec!E7/SER_hh_num!E7)</f>
        <v>76600.334056292966</v>
      </c>
      <c r="F7" s="133">
        <f>IF(SER_hh_fec!F7=0,0,11630*1000*SER_hh_fec!F7/SER_hh_num!F7)</f>
        <v>73876.705713445059</v>
      </c>
      <c r="G7" s="133">
        <f>IF(SER_hh_fec!G7=0,0,11630*1000*SER_hh_fec!G7/SER_hh_num!G7)</f>
        <v>73646.659175384542</v>
      </c>
      <c r="H7" s="133">
        <f>IF(SER_hh_fec!H7=0,0,11630*1000*SER_hh_fec!H7/SER_hh_num!H7)</f>
        <v>79877.195906440902</v>
      </c>
      <c r="I7" s="133">
        <f>IF(SER_hh_fec!I7=0,0,11630*1000*SER_hh_fec!I7/SER_hh_num!I7)</f>
        <v>53279.823536131749</v>
      </c>
      <c r="J7" s="133">
        <f>IF(SER_hh_fec!J7=0,0,11630*1000*SER_hh_fec!J7/SER_hh_num!J7)</f>
        <v>71448.38881057367</v>
      </c>
      <c r="K7" s="133">
        <f>IF(SER_hh_fec!K7=0,0,11630*1000*SER_hh_fec!K7/SER_hh_num!K7)</f>
        <v>64634.23924747682</v>
      </c>
      <c r="L7" s="133">
        <f>IF(SER_hh_fec!L7=0,0,11630*1000*SER_hh_fec!L7/SER_hh_num!L7)</f>
        <v>65085.197708951418</v>
      </c>
      <c r="M7" s="133">
        <f>IF(SER_hh_fec!M7=0,0,11630*1000*SER_hh_fec!M7/SER_hh_num!M7)</f>
        <v>55693.719543868749</v>
      </c>
      <c r="N7" s="133">
        <f>IF(SER_hh_fec!N7=0,0,11630*1000*SER_hh_fec!N7/SER_hh_num!N7)</f>
        <v>57459.558101019451</v>
      </c>
      <c r="O7" s="133">
        <f>IF(SER_hh_fec!O7=0,0,11630*1000*SER_hh_fec!O7/SER_hh_num!O7)</f>
        <v>59965.882576015283</v>
      </c>
      <c r="P7" s="133">
        <f>IF(SER_hh_fec!P7=0,0,11630*1000*SER_hh_fec!P7/SER_hh_num!P7)</f>
        <v>53112.009124566888</v>
      </c>
      <c r="Q7" s="133">
        <f>IF(SER_hh_fec!Q7=0,0,11630*1000*SER_hh_fec!Q7/SER_hh_num!Q7)</f>
        <v>52896.015627668028</v>
      </c>
      <c r="R7" s="133">
        <f>IF(SER_hh_fec!R7=0,0,11630*1000*SER_hh_fec!R7/SER_hh_num!R7)</f>
        <v>55024.796278391324</v>
      </c>
      <c r="S7" s="133">
        <f>IF(SER_hh_fec!S7=0,0,11630*1000*SER_hh_fec!S7/SER_hh_num!S7)</f>
        <v>61312.513703902332</v>
      </c>
      <c r="T7" s="133">
        <f>IF(SER_hh_fec!T7=0,0,11630*1000*SER_hh_fec!T7/SER_hh_num!T7)</f>
        <v>34195.96611576507</v>
      </c>
      <c r="U7" s="133">
        <f>IF(SER_hh_fec!U7=0,0,11630*1000*SER_hh_fec!U7/SER_hh_num!U7)</f>
        <v>40236.033638896079</v>
      </c>
      <c r="V7" s="133">
        <f>IF(SER_hh_fec!V7=0,0,11630*1000*SER_hh_fec!V7/SER_hh_num!V7)</f>
        <v>39643.528473618469</v>
      </c>
      <c r="W7" s="133">
        <f>IF(SER_hh_fec!W7=0,0,11630*1000*SER_hh_fec!W7/SER_hh_num!W7)</f>
        <v>59761.384485515235</v>
      </c>
      <c r="DA7" s="157" t="s">
        <v>387</v>
      </c>
    </row>
    <row r="8" spans="1:105" ht="12" customHeight="1" x14ac:dyDescent="0.25">
      <c r="A8" s="132" t="s">
        <v>73</v>
      </c>
      <c r="B8" s="133">
        <f>IF(SER_hh_fec!B8=0,0,11630*1000*SER_hh_fec!B8/SER_hh_num!B8)</f>
        <v>28152.391876659563</v>
      </c>
      <c r="C8" s="133">
        <f>IF(SER_hh_fec!C8=0,0,11630*1000*SER_hh_fec!C8/SER_hh_num!C8)</f>
        <v>29568.832664538539</v>
      </c>
      <c r="D8" s="133">
        <f>IF(SER_hh_fec!D8=0,0,11630*1000*SER_hh_fec!D8/SER_hh_num!D8)</f>
        <v>30124.756755180497</v>
      </c>
      <c r="E8" s="133">
        <f>IF(SER_hh_fec!E8=0,0,11630*1000*SER_hh_fec!E8/SER_hh_num!E8)</f>
        <v>31440.485802902953</v>
      </c>
      <c r="F8" s="133">
        <f>IF(SER_hh_fec!F8=0,0,11630*1000*SER_hh_fec!F8/SER_hh_num!F8)</f>
        <v>28864.83462512726</v>
      </c>
      <c r="G8" s="133">
        <f>IF(SER_hh_fec!G8=0,0,11630*1000*SER_hh_fec!G8/SER_hh_num!G8)</f>
        <v>22624.273467124254</v>
      </c>
      <c r="H8" s="133">
        <f>IF(SER_hh_fec!H8=0,0,11630*1000*SER_hh_fec!H8/SER_hh_num!H8)</f>
        <v>23171.456265821344</v>
      </c>
      <c r="I8" s="133">
        <f>IF(SER_hh_fec!I8=0,0,11630*1000*SER_hh_fec!I8/SER_hh_num!I8)</f>
        <v>24293.939565687157</v>
      </c>
      <c r="J8" s="133">
        <f>IF(SER_hh_fec!J8=0,0,11630*1000*SER_hh_fec!J8/SER_hh_num!J8)</f>
        <v>24822.467404398529</v>
      </c>
      <c r="K8" s="133">
        <f>IF(SER_hh_fec!K8=0,0,11630*1000*SER_hh_fec!K8/SER_hh_num!K8)</f>
        <v>21563.0864751626</v>
      </c>
      <c r="L8" s="133">
        <f>IF(SER_hh_fec!L8=0,0,11630*1000*SER_hh_fec!L8/SER_hh_num!L8)</f>
        <v>18925.876352436728</v>
      </c>
      <c r="M8" s="133">
        <f>IF(SER_hh_fec!M8=0,0,11630*1000*SER_hh_fec!M8/SER_hh_num!M8)</f>
        <v>19046.379604862967</v>
      </c>
      <c r="N8" s="133">
        <f>IF(SER_hh_fec!N8=0,0,11630*1000*SER_hh_fec!N8/SER_hh_num!N8)</f>
        <v>18979.800810897512</v>
      </c>
      <c r="O8" s="133">
        <f>IF(SER_hh_fec!O8=0,0,11630*1000*SER_hh_fec!O8/SER_hh_num!O8)</f>
        <v>19038.109168617902</v>
      </c>
      <c r="P8" s="133">
        <f>IF(SER_hh_fec!P8=0,0,11630*1000*SER_hh_fec!P8/SER_hh_num!P8)</f>
        <v>17140.75083333821</v>
      </c>
      <c r="Q8" s="133">
        <f>IF(SER_hh_fec!Q8=0,0,11630*1000*SER_hh_fec!Q8/SER_hh_num!Q8)</f>
        <v>17372.960866359452</v>
      </c>
      <c r="R8" s="133">
        <f>IF(SER_hh_fec!R8=0,0,11630*1000*SER_hh_fec!R8/SER_hh_num!R8)</f>
        <v>16159.80343858167</v>
      </c>
      <c r="S8" s="133">
        <f>IF(SER_hh_fec!S8=0,0,11630*1000*SER_hh_fec!S8/SER_hh_num!S8)</f>
        <v>14724.339479055096</v>
      </c>
      <c r="T8" s="133">
        <f>IF(SER_hh_fec!T8=0,0,11630*1000*SER_hh_fec!T8/SER_hh_num!T8)</f>
        <v>12972.274902927607</v>
      </c>
      <c r="U8" s="133">
        <f>IF(SER_hh_fec!U8=0,0,11630*1000*SER_hh_fec!U8/SER_hh_num!U8)</f>
        <v>12784.692293354447</v>
      </c>
      <c r="V8" s="133">
        <f>IF(SER_hh_fec!V8=0,0,11630*1000*SER_hh_fec!V8/SER_hh_num!V8)</f>
        <v>11716.218720608384</v>
      </c>
      <c r="W8" s="133">
        <f>IF(SER_hh_fec!W8=0,0,11630*1000*SER_hh_fec!W8/SER_hh_num!W8)</f>
        <v>12995.678584483912</v>
      </c>
      <c r="DA8" s="157" t="s">
        <v>388</v>
      </c>
    </row>
    <row r="9" spans="1:105" ht="12" customHeight="1" x14ac:dyDescent="0.25">
      <c r="A9" s="132" t="s">
        <v>78</v>
      </c>
      <c r="B9" s="133">
        <f>IF(SER_hh_fec!B9=0,0,11630*1000*SER_hh_fec!B9/SER_hh_num!B9)</f>
        <v>58499.124864203492</v>
      </c>
      <c r="C9" s="133">
        <f>IF(SER_hh_fec!C9=0,0,11630*1000*SER_hh_fec!C9/SER_hh_num!C9)</f>
        <v>54503.658897286572</v>
      </c>
      <c r="D9" s="133">
        <f>IF(SER_hh_fec!D9=0,0,11630*1000*SER_hh_fec!D9/SER_hh_num!D9)</f>
        <v>61021.997150330608</v>
      </c>
      <c r="E9" s="133">
        <f>IF(SER_hh_fec!E9=0,0,11630*1000*SER_hh_fec!E9/SER_hh_num!E9)</f>
        <v>61894.941190150072</v>
      </c>
      <c r="F9" s="133">
        <f>IF(SER_hh_fec!F9=0,0,11630*1000*SER_hh_fec!F9/SER_hh_num!F9)</f>
        <v>64213.310496316408</v>
      </c>
      <c r="G9" s="133">
        <f>IF(SER_hh_fec!G9=0,0,11630*1000*SER_hh_fec!G9/SER_hh_num!G9)</f>
        <v>62559.006592180027</v>
      </c>
      <c r="H9" s="133">
        <f>IF(SER_hh_fec!H9=0,0,11630*1000*SER_hh_fec!H9/SER_hh_num!H9)</f>
        <v>73216.542244491939</v>
      </c>
      <c r="I9" s="133">
        <f>IF(SER_hh_fec!I9=0,0,11630*1000*SER_hh_fec!I9/SER_hh_num!I9)</f>
        <v>52636.642161351527</v>
      </c>
      <c r="J9" s="133">
        <f>IF(SER_hh_fec!J9=0,0,11630*1000*SER_hh_fec!J9/SER_hh_num!J9)</f>
        <v>58145.892086297572</v>
      </c>
      <c r="K9" s="133">
        <f>IF(SER_hh_fec!K9=0,0,11630*1000*SER_hh_fec!K9/SER_hh_num!K9)</f>
        <v>54566.288159383897</v>
      </c>
      <c r="L9" s="133">
        <f>IF(SER_hh_fec!L9=0,0,11630*1000*SER_hh_fec!L9/SER_hh_num!L9)</f>
        <v>57706.805608292911</v>
      </c>
      <c r="M9" s="133">
        <f>IF(SER_hh_fec!M9=0,0,11630*1000*SER_hh_fec!M9/SER_hh_num!M9)</f>
        <v>47796.527790340799</v>
      </c>
      <c r="N9" s="133">
        <f>IF(SER_hh_fec!N9=0,0,11630*1000*SER_hh_fec!N9/SER_hh_num!N9)</f>
        <v>47675.562999248701</v>
      </c>
      <c r="O9" s="133">
        <f>IF(SER_hh_fec!O9=0,0,11630*1000*SER_hh_fec!O9/SER_hh_num!O9)</f>
        <v>56787.710192723534</v>
      </c>
      <c r="P9" s="133">
        <f>IF(SER_hh_fec!P9=0,0,11630*1000*SER_hh_fec!P9/SER_hh_num!P9)</f>
        <v>42828.683398190566</v>
      </c>
      <c r="Q9" s="133">
        <f>IF(SER_hh_fec!Q9=0,0,11630*1000*SER_hh_fec!Q9/SER_hh_num!Q9)</f>
        <v>46677.573910140083</v>
      </c>
      <c r="R9" s="133">
        <f>IF(SER_hh_fec!R9=0,0,11630*1000*SER_hh_fec!R9/SER_hh_num!R9)</f>
        <v>44579.173080192901</v>
      </c>
      <c r="S9" s="133">
        <f>IF(SER_hh_fec!S9=0,0,11630*1000*SER_hh_fec!S9/SER_hh_num!S9)</f>
        <v>41459.053190239087</v>
      </c>
      <c r="T9" s="133">
        <f>IF(SER_hh_fec!T9=0,0,11630*1000*SER_hh_fec!T9/SER_hh_num!T9)</f>
        <v>38639.226113292665</v>
      </c>
      <c r="U9" s="133">
        <f>IF(SER_hh_fec!U9=0,0,11630*1000*SER_hh_fec!U9/SER_hh_num!U9)</f>
        <v>31181.370217930402</v>
      </c>
      <c r="V9" s="133">
        <f>IF(SER_hh_fec!V9=0,0,11630*1000*SER_hh_fec!V9/SER_hh_num!V9)</f>
        <v>35412.50281313403</v>
      </c>
      <c r="W9" s="133">
        <f>IF(SER_hh_fec!W9=0,0,11630*1000*SER_hh_fec!W9/SER_hh_num!W9)</f>
        <v>39783.803519432215</v>
      </c>
      <c r="DA9" s="157" t="s">
        <v>389</v>
      </c>
    </row>
    <row r="10" spans="1:105" ht="12" customHeight="1" x14ac:dyDescent="0.25">
      <c r="A10" s="132" t="s">
        <v>128</v>
      </c>
      <c r="B10" s="133">
        <f>IF(SER_hh_fec!B10=0,0,11630*1000*SER_hh_fec!B10/SER_hh_num!B10)</f>
        <v>0</v>
      </c>
      <c r="C10" s="133">
        <f>IF(SER_hh_fec!C10=0,0,11630*1000*SER_hh_fec!C10/SER_hh_num!C10)</f>
        <v>0</v>
      </c>
      <c r="D10" s="133">
        <f>IF(SER_hh_fec!D10=0,0,11630*1000*SER_hh_fec!D10/SER_hh_num!D10)</f>
        <v>0</v>
      </c>
      <c r="E10" s="133">
        <f>IF(SER_hh_fec!E10=0,0,11630*1000*SER_hh_fec!E10/SER_hh_num!E10)</f>
        <v>69478.122332786865</v>
      </c>
      <c r="F10" s="133">
        <f>IF(SER_hh_fec!F10=0,0,11630*1000*SER_hh_fec!F10/SER_hh_num!F10)</f>
        <v>66941.358713189198</v>
      </c>
      <c r="G10" s="133">
        <f>IF(SER_hh_fec!G10=0,0,11630*1000*SER_hh_fec!G10/SER_hh_num!G10)</f>
        <v>54864.113987852565</v>
      </c>
      <c r="H10" s="133">
        <f>IF(SER_hh_fec!H10=0,0,11630*1000*SER_hh_fec!H10/SER_hh_num!H10)</f>
        <v>53894.221809072696</v>
      </c>
      <c r="I10" s="133">
        <f>IF(SER_hh_fec!I10=0,0,11630*1000*SER_hh_fec!I10/SER_hh_num!I10)</f>
        <v>45810.448962089722</v>
      </c>
      <c r="J10" s="133">
        <f>IF(SER_hh_fec!J10=0,0,11630*1000*SER_hh_fec!J10/SER_hh_num!J10)</f>
        <v>54797.378478721825</v>
      </c>
      <c r="K10" s="133">
        <f>IF(SER_hh_fec!K10=0,0,11630*1000*SER_hh_fec!K10/SER_hh_num!K10)</f>
        <v>50426.076050303775</v>
      </c>
      <c r="L10" s="133">
        <f>IF(SER_hh_fec!L10=0,0,11630*1000*SER_hh_fec!L10/SER_hh_num!L10)</f>
        <v>60934.636829406132</v>
      </c>
      <c r="M10" s="133">
        <f>IF(SER_hh_fec!M10=0,0,11630*1000*SER_hh_fec!M10/SER_hh_num!M10)</f>
        <v>43997.581319068282</v>
      </c>
      <c r="N10" s="133">
        <f>IF(SER_hh_fec!N10=0,0,11630*1000*SER_hh_fec!N10/SER_hh_num!N10)</f>
        <v>49015.805613696386</v>
      </c>
      <c r="O10" s="133">
        <f>IF(SER_hh_fec!O10=0,0,11630*1000*SER_hh_fec!O10/SER_hh_num!O10)</f>
        <v>53597.29326676076</v>
      </c>
      <c r="P10" s="133">
        <f>IF(SER_hh_fec!P10=0,0,11630*1000*SER_hh_fec!P10/SER_hh_num!P10)</f>
        <v>42549.789601775949</v>
      </c>
      <c r="Q10" s="133">
        <f>IF(SER_hh_fec!Q10=0,0,11630*1000*SER_hh_fec!Q10/SER_hh_num!Q10)</f>
        <v>47900.289366737947</v>
      </c>
      <c r="R10" s="133">
        <f>IF(SER_hh_fec!R10=0,0,11630*1000*SER_hh_fec!R10/SER_hh_num!R10)</f>
        <v>43311.642139516611</v>
      </c>
      <c r="S10" s="133">
        <f>IF(SER_hh_fec!S10=0,0,11630*1000*SER_hh_fec!S10/SER_hh_num!S10)</f>
        <v>39758.060460445624</v>
      </c>
      <c r="T10" s="133">
        <f>IF(SER_hh_fec!T10=0,0,11630*1000*SER_hh_fec!T10/SER_hh_num!T10)</f>
        <v>37446.975035660362</v>
      </c>
      <c r="U10" s="133">
        <f>IF(SER_hh_fec!U10=0,0,11630*1000*SER_hh_fec!U10/SER_hh_num!U10)</f>
        <v>35598.808653664259</v>
      </c>
      <c r="V10" s="133">
        <f>IF(SER_hh_fec!V10=0,0,11630*1000*SER_hh_fec!V10/SER_hh_num!V10)</f>
        <v>32849.04852256798</v>
      </c>
      <c r="W10" s="133">
        <f>IF(SER_hh_fec!W10=0,0,11630*1000*SER_hh_fec!W10/SER_hh_num!W10)</f>
        <v>39025.160302787772</v>
      </c>
      <c r="DA10" s="157" t="s">
        <v>390</v>
      </c>
    </row>
    <row r="11" spans="1:105" ht="12" customHeight="1" x14ac:dyDescent="0.25">
      <c r="A11" s="132" t="s">
        <v>25</v>
      </c>
      <c r="B11" s="133">
        <f>IF(SER_hh_fec!B11=0,0,11630*1000*SER_hh_fec!B11/SER_hh_num!B11)</f>
        <v>0</v>
      </c>
      <c r="C11" s="133">
        <f>IF(SER_hh_fec!C11=0,0,11630*1000*SER_hh_fec!C11/SER_hh_num!C11)</f>
        <v>0</v>
      </c>
      <c r="D11" s="133">
        <f>IF(SER_hh_fec!D11=0,0,11630*1000*SER_hh_fec!D11/SER_hh_num!D11)</f>
        <v>0</v>
      </c>
      <c r="E11" s="133">
        <f>IF(SER_hh_fec!E11=0,0,11630*1000*SER_hh_fec!E11/SER_hh_num!E11)</f>
        <v>68116.407774297564</v>
      </c>
      <c r="F11" s="133">
        <f>IF(SER_hh_fec!F11=0,0,11630*1000*SER_hh_fec!F11/SER_hh_num!F11)</f>
        <v>49835.404561742012</v>
      </c>
      <c r="G11" s="133">
        <f>IF(SER_hh_fec!G11=0,0,11630*1000*SER_hh_fec!G11/SER_hh_num!G11)</f>
        <v>46404.924122520089</v>
      </c>
      <c r="H11" s="133">
        <f>IF(SER_hh_fec!H11=0,0,11630*1000*SER_hh_fec!H11/SER_hh_num!H11)</f>
        <v>44237.664310175896</v>
      </c>
      <c r="I11" s="133">
        <f>IF(SER_hh_fec!I11=0,0,11630*1000*SER_hh_fec!I11/SER_hh_num!I11)</f>
        <v>41347.372092149781</v>
      </c>
      <c r="J11" s="133">
        <f>IF(SER_hh_fec!J11=0,0,11630*1000*SER_hh_fec!J11/SER_hh_num!J11)</f>
        <v>40550.892336766927</v>
      </c>
      <c r="K11" s="133">
        <f>IF(SER_hh_fec!K11=0,0,11630*1000*SER_hh_fec!K11/SER_hh_num!K11)</f>
        <v>42408.707720103426</v>
      </c>
      <c r="L11" s="133">
        <f>IF(SER_hh_fec!L11=0,0,11630*1000*SER_hh_fec!L11/SER_hh_num!L11)</f>
        <v>40974.574804501877</v>
      </c>
      <c r="M11" s="133">
        <f>IF(SER_hh_fec!M11=0,0,11630*1000*SER_hh_fec!M11/SER_hh_num!M11)</f>
        <v>41400.211584182245</v>
      </c>
      <c r="N11" s="133">
        <f>IF(SER_hh_fec!N11=0,0,11630*1000*SER_hh_fec!N11/SER_hh_num!N11)</f>
        <v>39412.656690615928</v>
      </c>
      <c r="O11" s="133">
        <f>IF(SER_hh_fec!O11=0,0,11630*1000*SER_hh_fec!O11/SER_hh_num!O11)</f>
        <v>41345.943166227618</v>
      </c>
      <c r="P11" s="133">
        <f>IF(SER_hh_fec!P11=0,0,11630*1000*SER_hh_fec!P11/SER_hh_num!P11)</f>
        <v>45571.181165132293</v>
      </c>
      <c r="Q11" s="133">
        <f>IF(SER_hh_fec!Q11=0,0,11630*1000*SER_hh_fec!Q11/SER_hh_num!Q11)</f>
        <v>34390.059000564092</v>
      </c>
      <c r="R11" s="133">
        <f>IF(SER_hh_fec!R11=0,0,11630*1000*SER_hh_fec!R11/SER_hh_num!R11)</f>
        <v>35051.778320785517</v>
      </c>
      <c r="S11" s="133">
        <f>IF(SER_hh_fec!S11=0,0,11630*1000*SER_hh_fec!S11/SER_hh_num!S11)</f>
        <v>36561.339902522275</v>
      </c>
      <c r="T11" s="133">
        <f>IF(SER_hh_fec!T11=0,0,11630*1000*SER_hh_fec!T11/SER_hh_num!T11)</f>
        <v>34365.663786868703</v>
      </c>
      <c r="U11" s="133">
        <f>IF(SER_hh_fec!U11=0,0,11630*1000*SER_hh_fec!U11/SER_hh_num!U11)</f>
        <v>29259.227530011322</v>
      </c>
      <c r="V11" s="133">
        <f>IF(SER_hh_fec!V11=0,0,11630*1000*SER_hh_fec!V11/SER_hh_num!V11)</f>
        <v>28056.168786231377</v>
      </c>
      <c r="W11" s="133">
        <f>IF(SER_hh_fec!W11=0,0,11630*1000*SER_hh_fec!W11/SER_hh_num!W11)</f>
        <v>30305.638064364761</v>
      </c>
      <c r="DA11" s="157" t="s">
        <v>391</v>
      </c>
    </row>
    <row r="12" spans="1:105" ht="12" customHeight="1" x14ac:dyDescent="0.25">
      <c r="A12" s="132" t="s">
        <v>169</v>
      </c>
      <c r="B12" s="133">
        <f>IF(SER_hh_fec!B12=0,0,11630*1000*SER_hh_fec!B12/SER_hh_num!B12)</f>
        <v>0</v>
      </c>
      <c r="C12" s="133">
        <f>IF(SER_hh_fec!C12=0,0,11630*1000*SER_hh_fec!C12/SER_hh_num!C12)</f>
        <v>0</v>
      </c>
      <c r="D12" s="133">
        <f>IF(SER_hh_fec!D12=0,0,11630*1000*SER_hh_fec!D12/SER_hh_num!D12)</f>
        <v>0</v>
      </c>
      <c r="E12" s="133">
        <f>IF(SER_hh_fec!E12=0,0,11630*1000*SER_hh_fec!E12/SER_hh_num!E12)</f>
        <v>66925.810039631571</v>
      </c>
      <c r="F12" s="133">
        <f>IF(SER_hh_fec!F12=0,0,11630*1000*SER_hh_fec!F12/SER_hh_num!F12)</f>
        <v>56173.133528049133</v>
      </c>
      <c r="G12" s="133">
        <f>IF(SER_hh_fec!G12=0,0,11630*1000*SER_hh_fec!G12/SER_hh_num!G12)</f>
        <v>44657.588341225768</v>
      </c>
      <c r="H12" s="133">
        <f>IF(SER_hh_fec!H12=0,0,11630*1000*SER_hh_fec!H12/SER_hh_num!H12)</f>
        <v>41926.148580703295</v>
      </c>
      <c r="I12" s="133">
        <f>IF(SER_hh_fec!I12=0,0,11630*1000*SER_hh_fec!I12/SER_hh_num!I12)</f>
        <v>38696.429882369775</v>
      </c>
      <c r="J12" s="133">
        <f>IF(SER_hh_fec!J12=0,0,11630*1000*SER_hh_fec!J12/SER_hh_num!J12)</f>
        <v>42256.261548689676</v>
      </c>
      <c r="K12" s="133">
        <f>IF(SER_hh_fec!K12=0,0,11630*1000*SER_hh_fec!K12/SER_hh_num!K12)</f>
        <v>41024.819904258322</v>
      </c>
      <c r="L12" s="133">
        <f>IF(SER_hh_fec!L12=0,0,11630*1000*SER_hh_fec!L12/SER_hh_num!L12)</f>
        <v>54521.596141208378</v>
      </c>
      <c r="M12" s="133">
        <f>IF(SER_hh_fec!M12=0,0,11630*1000*SER_hh_fec!M12/SER_hh_num!M12)</f>
        <v>35205.752567197669</v>
      </c>
      <c r="N12" s="133">
        <f>IF(SER_hh_fec!N12=0,0,11630*1000*SER_hh_fec!N12/SER_hh_num!N12)</f>
        <v>46202.400118084399</v>
      </c>
      <c r="O12" s="133">
        <f>IF(SER_hh_fec!O12=0,0,11630*1000*SER_hh_fec!O12/SER_hh_num!O12)</f>
        <v>35900.996321328923</v>
      </c>
      <c r="P12" s="133">
        <f>IF(SER_hh_fec!P12=0,0,11630*1000*SER_hh_fec!P12/SER_hh_num!P12)</f>
        <v>36292.750137068819</v>
      </c>
      <c r="Q12" s="133">
        <f>IF(SER_hh_fec!Q12=0,0,11630*1000*SER_hh_fec!Q12/SER_hh_num!Q12)</f>
        <v>42178.621798432679</v>
      </c>
      <c r="R12" s="133">
        <f>IF(SER_hh_fec!R12=0,0,11630*1000*SER_hh_fec!R12/SER_hh_num!R12)</f>
        <v>33528.81655970907</v>
      </c>
      <c r="S12" s="133">
        <f>IF(SER_hh_fec!S12=0,0,11630*1000*SER_hh_fec!S12/SER_hh_num!S12)</f>
        <v>35932.994773658262</v>
      </c>
      <c r="T12" s="133">
        <f>IF(SER_hh_fec!T12=0,0,11630*1000*SER_hh_fec!T12/SER_hh_num!T12)</f>
        <v>34962.320525060139</v>
      </c>
      <c r="U12" s="133">
        <f>IF(SER_hh_fec!U12=0,0,11630*1000*SER_hh_fec!U12/SER_hh_num!U12)</f>
        <v>31863.379668622289</v>
      </c>
      <c r="V12" s="133">
        <f>IF(SER_hh_fec!V12=0,0,11630*1000*SER_hh_fec!V12/SER_hh_num!V12)</f>
        <v>25811.945857310013</v>
      </c>
      <c r="W12" s="133">
        <f>IF(SER_hh_fec!W12=0,0,11630*1000*SER_hh_fec!W12/SER_hh_num!W12)</f>
        <v>41805.154337430657</v>
      </c>
      <c r="DA12" s="157" t="s">
        <v>392</v>
      </c>
    </row>
    <row r="13" spans="1:105" ht="12" customHeight="1" x14ac:dyDescent="0.25">
      <c r="A13" s="132" t="s">
        <v>77</v>
      </c>
      <c r="B13" s="133">
        <f>IF(SER_hh_fec!B13=0,0,11630*1000*SER_hh_fec!B13/SER_hh_num!B13)</f>
        <v>18629.20641748944</v>
      </c>
      <c r="C13" s="133">
        <f>IF(SER_hh_fec!C13=0,0,11630*1000*SER_hh_fec!C13/SER_hh_num!C13)</f>
        <v>12678.570013738165</v>
      </c>
      <c r="D13" s="133">
        <f>IF(SER_hh_fec!D13=0,0,11630*1000*SER_hh_fec!D13/SER_hh_num!D13)</f>
        <v>17994.371172168729</v>
      </c>
      <c r="E13" s="133">
        <f>IF(SER_hh_fec!E13=0,0,11630*1000*SER_hh_fec!E13/SER_hh_num!E13)</f>
        <v>24445.484995595714</v>
      </c>
      <c r="F13" s="133">
        <f>IF(SER_hh_fec!F13=0,0,11630*1000*SER_hh_fec!F13/SER_hh_num!F13)</f>
        <v>20017.165418327088</v>
      </c>
      <c r="G13" s="133">
        <f>IF(SER_hh_fec!G13=0,0,11630*1000*SER_hh_fec!G13/SER_hh_num!G13)</f>
        <v>17465.785687929096</v>
      </c>
      <c r="H13" s="133">
        <f>IF(SER_hh_fec!H13=0,0,11630*1000*SER_hh_fec!H13/SER_hh_num!H13)</f>
        <v>17202.340091846407</v>
      </c>
      <c r="I13" s="133">
        <f>IF(SER_hh_fec!I13=0,0,11630*1000*SER_hh_fec!I13/SER_hh_num!I13)</f>
        <v>15831.99470730969</v>
      </c>
      <c r="J13" s="133">
        <f>IF(SER_hh_fec!J13=0,0,11630*1000*SER_hh_fec!J13/SER_hh_num!J13)</f>
        <v>15574.061246162812</v>
      </c>
      <c r="K13" s="133">
        <f>IF(SER_hh_fec!K13=0,0,11630*1000*SER_hh_fec!K13/SER_hh_num!K13)</f>
        <v>15437.983265318582</v>
      </c>
      <c r="L13" s="133">
        <f>IF(SER_hh_fec!L13=0,0,11630*1000*SER_hh_fec!L13/SER_hh_num!L13)</f>
        <v>15868.652251548185</v>
      </c>
      <c r="M13" s="133">
        <f>IF(SER_hh_fec!M13=0,0,11630*1000*SER_hh_fec!M13/SER_hh_num!M13)</f>
        <v>14378.425441271353</v>
      </c>
      <c r="N13" s="133">
        <f>IF(SER_hh_fec!N13=0,0,11630*1000*SER_hh_fec!N13/SER_hh_num!N13)</f>
        <v>14029.318420975889</v>
      </c>
      <c r="O13" s="133">
        <f>IF(SER_hh_fec!O13=0,0,11630*1000*SER_hh_fec!O13/SER_hh_num!O13)</f>
        <v>13674.278733333354</v>
      </c>
      <c r="P13" s="133">
        <f>IF(SER_hh_fec!P13=0,0,11630*1000*SER_hh_fec!P13/SER_hh_num!P13)</f>
        <v>12803.594418223904</v>
      </c>
      <c r="Q13" s="133">
        <f>IF(SER_hh_fec!Q13=0,0,11630*1000*SER_hh_fec!Q13/SER_hh_num!Q13)</f>
        <v>12312.94149676766</v>
      </c>
      <c r="R13" s="133">
        <f>IF(SER_hh_fec!R13=0,0,11630*1000*SER_hh_fec!R13/SER_hh_num!R13)</f>
        <v>11553.179635108907</v>
      </c>
      <c r="S13" s="133">
        <f>IF(SER_hh_fec!S13=0,0,11630*1000*SER_hh_fec!S13/SER_hh_num!S13)</f>
        <v>10619.438592619452</v>
      </c>
      <c r="T13" s="133">
        <f>IF(SER_hh_fec!T13=0,0,11630*1000*SER_hh_fec!T13/SER_hh_num!T13)</f>
        <v>9294.6519210491515</v>
      </c>
      <c r="U13" s="133">
        <f>IF(SER_hh_fec!U13=0,0,11630*1000*SER_hh_fec!U13/SER_hh_num!U13)</f>
        <v>8883.5067793886301</v>
      </c>
      <c r="V13" s="133">
        <f>IF(SER_hh_fec!V13=0,0,11630*1000*SER_hh_fec!V13/SER_hh_num!V13)</f>
        <v>8398.7220192516634</v>
      </c>
      <c r="W13" s="133">
        <f>IF(SER_hh_fec!W13=0,0,11630*1000*SER_hh_fec!W13/SER_hh_num!W13)</f>
        <v>9434.4996964319962</v>
      </c>
      <c r="DA13" s="157" t="s">
        <v>393</v>
      </c>
    </row>
    <row r="14" spans="1:105" ht="12" customHeight="1" x14ac:dyDescent="0.25">
      <c r="A14" s="60" t="s">
        <v>76</v>
      </c>
      <c r="B14" s="65">
        <f>IF(SER_hh_fec!B14=0,0,11630*1000*SER_hh_fec!B14/SER_hh_num!B14)</f>
        <v>40836.562766670359</v>
      </c>
      <c r="C14" s="65">
        <f>IF(SER_hh_fec!C14=0,0,11630*1000*SER_hh_fec!C14/SER_hh_num!C14)</f>
        <v>39303.047250034055</v>
      </c>
      <c r="D14" s="65">
        <f>IF(SER_hh_fec!D14=0,0,11630*1000*SER_hh_fec!D14/SER_hh_num!D14)</f>
        <v>55469.781489534456</v>
      </c>
      <c r="E14" s="65">
        <f>IF(SER_hh_fec!E14=0,0,11630*1000*SER_hh_fec!E14/SER_hh_num!E14)</f>
        <v>66254.8647391165</v>
      </c>
      <c r="F14" s="65">
        <f>IF(SER_hh_fec!F14=0,0,11630*1000*SER_hh_fec!F14/SER_hh_num!F14)</f>
        <v>55298.288286263218</v>
      </c>
      <c r="G14" s="65">
        <f>IF(SER_hh_fec!G14=0,0,11630*1000*SER_hh_fec!G14/SER_hh_num!G14)</f>
        <v>45659.968445828519</v>
      </c>
      <c r="H14" s="65">
        <f>IF(SER_hh_fec!H14=0,0,11630*1000*SER_hh_fec!H14/SER_hh_num!H14)</f>
        <v>55311.324849168144</v>
      </c>
      <c r="I14" s="65">
        <f>IF(SER_hh_fec!I14=0,0,11630*1000*SER_hh_fec!I14/SER_hh_num!I14)</f>
        <v>37091.000848438489</v>
      </c>
      <c r="J14" s="65">
        <f>IF(SER_hh_fec!J14=0,0,11630*1000*SER_hh_fec!J14/SER_hh_num!J14)</f>
        <v>47004.114935257574</v>
      </c>
      <c r="K14" s="65">
        <f>IF(SER_hh_fec!K14=0,0,11630*1000*SER_hh_fec!K14/SER_hh_num!K14)</f>
        <v>48626.085381903104</v>
      </c>
      <c r="L14" s="65">
        <f>IF(SER_hh_fec!L14=0,0,11630*1000*SER_hh_fec!L14/SER_hh_num!L14)</f>
        <v>57263.561159445424</v>
      </c>
      <c r="M14" s="65">
        <f>IF(SER_hh_fec!M14=0,0,11630*1000*SER_hh_fec!M14/SER_hh_num!M14)</f>
        <v>29588.475343023958</v>
      </c>
      <c r="N14" s="65">
        <f>IF(SER_hh_fec!N14=0,0,11630*1000*SER_hh_fec!N14/SER_hh_num!N14)</f>
        <v>44596.856801904338</v>
      </c>
      <c r="O14" s="65">
        <f>IF(SER_hh_fec!O14=0,0,11630*1000*SER_hh_fec!O14/SER_hh_num!O14)</f>
        <v>52143.756806027537</v>
      </c>
      <c r="P14" s="65">
        <f>IF(SER_hh_fec!P14=0,0,11630*1000*SER_hh_fec!P14/SER_hh_num!P14)</f>
        <v>19443.029674886209</v>
      </c>
      <c r="Q14" s="65">
        <f>IF(SER_hh_fec!Q14=0,0,11630*1000*SER_hh_fec!Q14/SER_hh_num!Q14)</f>
        <v>48159.83836529839</v>
      </c>
      <c r="R14" s="65">
        <f>IF(SER_hh_fec!R14=0,0,11630*1000*SER_hh_fec!R14/SER_hh_num!R14)</f>
        <v>53327.652362952824</v>
      </c>
      <c r="S14" s="65">
        <f>IF(SER_hh_fec!S14=0,0,11630*1000*SER_hh_fec!S14/SER_hh_num!S14)</f>
        <v>35777.314027136177</v>
      </c>
      <c r="T14" s="65">
        <f>IF(SER_hh_fec!T14=0,0,11630*1000*SER_hh_fec!T14/SER_hh_num!T14)</f>
        <v>27418.726741992228</v>
      </c>
      <c r="U14" s="65">
        <f>IF(SER_hh_fec!U14=0,0,11630*1000*SER_hh_fec!U14/SER_hh_num!U14)</f>
        <v>32854.599676938327</v>
      </c>
      <c r="V14" s="65">
        <f>IF(SER_hh_fec!V14=0,0,11630*1000*SER_hh_fec!V14/SER_hh_num!V14)</f>
        <v>32215.294457193282</v>
      </c>
      <c r="W14" s="65">
        <f>IF(SER_hh_fec!W14=0,0,11630*1000*SER_hh_fec!W14/SER_hh_num!W14)</f>
        <v>38435.642475783075</v>
      </c>
      <c r="DA14" s="109" t="s">
        <v>394</v>
      </c>
    </row>
    <row r="15" spans="1:105" ht="12" customHeight="1" x14ac:dyDescent="0.25">
      <c r="A15" s="134" t="s">
        <v>80</v>
      </c>
      <c r="B15" s="135">
        <f>IF(SER_hh_fec!B15=0,0,11630*1000*SER_hh_fec!B15/SER_hh_num!B15)</f>
        <v>632.0102407758128</v>
      </c>
      <c r="C15" s="135">
        <f>IF(SER_hh_fec!C15=0,0,11630*1000*SER_hh_fec!C15/SER_hh_num!C15)</f>
        <v>668.74545967341078</v>
      </c>
      <c r="D15" s="135">
        <f>IF(SER_hh_fec!D15=0,0,11630*1000*SER_hh_fec!D15/SER_hh_num!D15)</f>
        <v>623.23757336836252</v>
      </c>
      <c r="E15" s="135">
        <f>IF(SER_hh_fec!E15=0,0,11630*1000*SER_hh_fec!E15/SER_hh_num!E15)</f>
        <v>642.59337860135622</v>
      </c>
      <c r="F15" s="135">
        <f>IF(SER_hh_fec!F15=0,0,11630*1000*SER_hh_fec!F15/SER_hh_num!F15)</f>
        <v>607.57416860392391</v>
      </c>
      <c r="G15" s="135">
        <f>IF(SER_hh_fec!G15=0,0,11630*1000*SER_hh_fec!G15/SER_hh_num!G15)</f>
        <v>567.71573145870218</v>
      </c>
      <c r="H15" s="135">
        <f>IF(SER_hh_fec!H15=0,0,11630*1000*SER_hh_fec!H15/SER_hh_num!H15)</f>
        <v>647.16225043704685</v>
      </c>
      <c r="I15" s="135">
        <f>IF(SER_hh_fec!I15=0,0,11630*1000*SER_hh_fec!I15/SER_hh_num!I15)</f>
        <v>461.28710688405386</v>
      </c>
      <c r="J15" s="135">
        <f>IF(SER_hh_fec!J15=0,0,11630*1000*SER_hh_fec!J15/SER_hh_num!J15)</f>
        <v>549.39940774823106</v>
      </c>
      <c r="K15" s="135">
        <f>IF(SER_hh_fec!K15=0,0,11630*1000*SER_hh_fec!K15/SER_hh_num!K15)</f>
        <v>508.0649229099842</v>
      </c>
      <c r="L15" s="135">
        <f>IF(SER_hh_fec!L15=0,0,11630*1000*SER_hh_fec!L15/SER_hh_num!L15)</f>
        <v>536.42915535247278</v>
      </c>
      <c r="M15" s="135">
        <f>IF(SER_hh_fec!M15=0,0,11630*1000*SER_hh_fec!M15/SER_hh_num!M15)</f>
        <v>455.40769679286211</v>
      </c>
      <c r="N15" s="135">
        <f>IF(SER_hh_fec!N15=0,0,11630*1000*SER_hh_fec!N15/SER_hh_num!N15)</f>
        <v>487.68102153908575</v>
      </c>
      <c r="O15" s="135">
        <f>IF(SER_hh_fec!O15=0,0,11630*1000*SER_hh_fec!O15/SER_hh_num!O15)</f>
        <v>565.20596457479303</v>
      </c>
      <c r="P15" s="135">
        <f>IF(SER_hh_fec!P15=0,0,11630*1000*SER_hh_fec!P15/SER_hh_num!P15)</f>
        <v>467.74499523890466</v>
      </c>
      <c r="Q15" s="135">
        <f>IF(SER_hh_fec!Q15=0,0,11630*1000*SER_hh_fec!Q15/SER_hh_num!Q15)</f>
        <v>498.46023471867846</v>
      </c>
      <c r="R15" s="135">
        <f>IF(SER_hh_fec!R15=0,0,11630*1000*SER_hh_fec!R15/SER_hh_num!R15)</f>
        <v>489.0159214116166</v>
      </c>
      <c r="S15" s="135">
        <f>IF(SER_hh_fec!S15=0,0,11630*1000*SER_hh_fec!S15/SER_hh_num!S15)</f>
        <v>485.1977454037015</v>
      </c>
      <c r="T15" s="135">
        <f>IF(SER_hh_fec!T15=0,0,11630*1000*SER_hh_fec!T15/SER_hh_num!T15)</f>
        <v>385.70471171560422</v>
      </c>
      <c r="U15" s="135">
        <f>IF(SER_hh_fec!U15=0,0,11630*1000*SER_hh_fec!U15/SER_hh_num!U15)</f>
        <v>343.01426848513717</v>
      </c>
      <c r="V15" s="135">
        <f>IF(SER_hh_fec!V15=0,0,11630*1000*SER_hh_fec!V15/SER_hh_num!V15)</f>
        <v>368.90942823188016</v>
      </c>
      <c r="W15" s="135">
        <f>IF(SER_hh_fec!W15=0,0,11630*1000*SER_hh_fec!W15/SER_hh_num!W15)</f>
        <v>455.20695769313335</v>
      </c>
      <c r="DA15" s="158" t="s">
        <v>395</v>
      </c>
    </row>
    <row r="16" spans="1:105" ht="12.95" customHeight="1" x14ac:dyDescent="0.25">
      <c r="A16" s="130" t="s">
        <v>74</v>
      </c>
      <c r="B16" s="131">
        <f>IF(SER_hh_fec!B16=0,0,11630*1000*SER_hh_fec!B16/SER_hh_num!B16)</f>
        <v>13085.64037089183</v>
      </c>
      <c r="C16" s="131">
        <f>IF(SER_hh_fec!C16=0,0,11630*1000*SER_hh_fec!C16/SER_hh_num!C16)</f>
        <v>12738.435521874806</v>
      </c>
      <c r="D16" s="131">
        <f>IF(SER_hh_fec!D16=0,0,11630*1000*SER_hh_fec!D16/SER_hh_num!D16)</f>
        <v>12291.797503580921</v>
      </c>
      <c r="E16" s="131">
        <f>IF(SER_hh_fec!E16=0,0,11630*1000*SER_hh_fec!E16/SER_hh_num!E16)</f>
        <v>14330.919177299753</v>
      </c>
      <c r="F16" s="131">
        <f>IF(SER_hh_fec!F16=0,0,11630*1000*SER_hh_fec!F16/SER_hh_num!F16)</f>
        <v>11191.892950210808</v>
      </c>
      <c r="G16" s="131">
        <f>IF(SER_hh_fec!G16=0,0,11630*1000*SER_hh_fec!G16/SER_hh_num!G16)</f>
        <v>10778.288424882681</v>
      </c>
      <c r="H16" s="131">
        <f>IF(SER_hh_fec!H16=0,0,11630*1000*SER_hh_fec!H16/SER_hh_num!H16)</f>
        <v>11311.922948313389</v>
      </c>
      <c r="I16" s="131">
        <f>IF(SER_hh_fec!I16=0,0,11630*1000*SER_hh_fec!I16/SER_hh_num!I16)</f>
        <v>9730.9345442567064</v>
      </c>
      <c r="J16" s="131">
        <f>IF(SER_hh_fec!J16=0,0,11630*1000*SER_hh_fec!J16/SER_hh_num!J16)</f>
        <v>9246.7920235552847</v>
      </c>
      <c r="K16" s="131">
        <f>IF(SER_hh_fec!K16=0,0,11630*1000*SER_hh_fec!K16/SER_hh_num!K16)</f>
        <v>9046.0043767131956</v>
      </c>
      <c r="L16" s="131">
        <f>IF(SER_hh_fec!L16=0,0,11630*1000*SER_hh_fec!L16/SER_hh_num!L16)</f>
        <v>9628.5671937577463</v>
      </c>
      <c r="M16" s="131">
        <f>IF(SER_hh_fec!M16=0,0,11630*1000*SER_hh_fec!M16/SER_hh_num!M16)</f>
        <v>8658.5969875196079</v>
      </c>
      <c r="N16" s="131">
        <f>IF(SER_hh_fec!N16=0,0,11630*1000*SER_hh_fec!N16/SER_hh_num!N16)</f>
        <v>8540.8375181562587</v>
      </c>
      <c r="O16" s="131">
        <f>IF(SER_hh_fec!O16=0,0,11630*1000*SER_hh_fec!O16/SER_hh_num!O16)</f>
        <v>8674.4306529587011</v>
      </c>
      <c r="P16" s="131">
        <f>IF(SER_hh_fec!P16=0,0,11630*1000*SER_hh_fec!P16/SER_hh_num!P16)</f>
        <v>7960.9760126438887</v>
      </c>
      <c r="Q16" s="131">
        <f>IF(SER_hh_fec!Q16=0,0,11630*1000*SER_hh_fec!Q16/SER_hh_num!Q16)</f>
        <v>8690.5100258459315</v>
      </c>
      <c r="R16" s="131">
        <f>IF(SER_hh_fec!R16=0,0,11630*1000*SER_hh_fec!R16/SER_hh_num!R16)</f>
        <v>7590.8036325817993</v>
      </c>
      <c r="S16" s="131">
        <f>IF(SER_hh_fec!S16=0,0,11630*1000*SER_hh_fec!S16/SER_hh_num!S16)</f>
        <v>7255.8197460268302</v>
      </c>
      <c r="T16" s="131">
        <f>IF(SER_hh_fec!T16=0,0,11630*1000*SER_hh_fec!T16/SER_hh_num!T16)</f>
        <v>8635.3387278346836</v>
      </c>
      <c r="U16" s="131">
        <f>IF(SER_hh_fec!U16=0,0,11630*1000*SER_hh_fec!U16/SER_hh_num!U16)</f>
        <v>8072.2291867780559</v>
      </c>
      <c r="V16" s="131">
        <f>IF(SER_hh_fec!V16=0,0,11630*1000*SER_hh_fec!V16/SER_hh_num!V16)</f>
        <v>7076.1046976449888</v>
      </c>
      <c r="W16" s="131">
        <f>IF(SER_hh_fec!W16=0,0,11630*1000*SER_hh_fec!W16/SER_hh_num!W16)</f>
        <v>6632.8458629524102</v>
      </c>
      <c r="DA16" s="156" t="s">
        <v>396</v>
      </c>
    </row>
    <row r="17" spans="1:105" ht="12.95" customHeight="1" x14ac:dyDescent="0.25">
      <c r="A17" s="132" t="s">
        <v>73</v>
      </c>
      <c r="B17" s="133">
        <f>IF(SER_hh_fec!B17=0,0,11630*1000*SER_hh_fec!B17/SER_hh_num!B17)</f>
        <v>19515.971317543528</v>
      </c>
      <c r="C17" s="133">
        <f>IF(SER_hh_fec!C17=0,0,11630*1000*SER_hh_fec!C17/SER_hh_num!C17)</f>
        <v>19645.58130226309</v>
      </c>
      <c r="D17" s="133">
        <f>IF(SER_hh_fec!D17=0,0,11630*1000*SER_hh_fec!D17/SER_hh_num!D17)</f>
        <v>19671.323776542649</v>
      </c>
      <c r="E17" s="133">
        <f>IF(SER_hh_fec!E17=0,0,11630*1000*SER_hh_fec!E17/SER_hh_num!E17)</f>
        <v>23792.264343127699</v>
      </c>
      <c r="F17" s="133">
        <f>IF(SER_hh_fec!F17=0,0,11630*1000*SER_hh_fec!F17/SER_hh_num!F17)</f>
        <v>19276.90366428523</v>
      </c>
      <c r="G17" s="133">
        <f>IF(SER_hh_fec!G17=0,0,11630*1000*SER_hh_fec!G17/SER_hh_num!G17)</f>
        <v>19377.192037393266</v>
      </c>
      <c r="H17" s="133">
        <f>IF(SER_hh_fec!H17=0,0,11630*1000*SER_hh_fec!H17/SER_hh_num!H17)</f>
        <v>21343.596693837702</v>
      </c>
      <c r="I17" s="133">
        <f>IF(SER_hh_fec!I17=0,0,11630*1000*SER_hh_fec!I17/SER_hh_num!I17)</f>
        <v>19291.215335031146</v>
      </c>
      <c r="J17" s="133">
        <f>IF(SER_hh_fec!J17=0,0,11630*1000*SER_hh_fec!J17/SER_hh_num!J17)</f>
        <v>19287.340808285193</v>
      </c>
      <c r="K17" s="133">
        <f>IF(SER_hh_fec!K17=0,0,11630*1000*SER_hh_fec!K17/SER_hh_num!K17)</f>
        <v>19194.923744514472</v>
      </c>
      <c r="L17" s="133">
        <f>IF(SER_hh_fec!L17=0,0,11630*1000*SER_hh_fec!L17/SER_hh_num!L17)</f>
        <v>20873.497697363142</v>
      </c>
      <c r="M17" s="133">
        <f>IF(SER_hh_fec!M17=0,0,11630*1000*SER_hh_fec!M17/SER_hh_num!M17)</f>
        <v>19289.167240365139</v>
      </c>
      <c r="N17" s="133">
        <f>IF(SER_hh_fec!N17=0,0,11630*1000*SER_hh_fec!N17/SER_hh_num!N17)</f>
        <v>19555.154517425155</v>
      </c>
      <c r="O17" s="133">
        <f>IF(SER_hh_fec!O17=0,0,11630*1000*SER_hh_fec!O17/SER_hh_num!O17)</f>
        <v>20341.380244419805</v>
      </c>
      <c r="P17" s="133">
        <f>IF(SER_hh_fec!P17=0,0,11630*1000*SER_hh_fec!P17/SER_hh_num!P17)</f>
        <v>18936.677046022931</v>
      </c>
      <c r="Q17" s="133">
        <f>IF(SER_hh_fec!Q17=0,0,11630*1000*SER_hh_fec!Q17/SER_hh_num!Q17)</f>
        <v>21095.806655886419</v>
      </c>
      <c r="R17" s="133">
        <f>IF(SER_hh_fec!R17=0,0,11630*1000*SER_hh_fec!R17/SER_hh_num!R17)</f>
        <v>18664.752667497454</v>
      </c>
      <c r="S17" s="133">
        <f>IF(SER_hh_fec!S17=0,0,11630*1000*SER_hh_fec!S17/SER_hh_num!S17)</f>
        <v>18227.262161314888</v>
      </c>
      <c r="T17" s="133">
        <f>IF(SER_hh_fec!T17=0,0,11630*1000*SER_hh_fec!T17/SER_hh_num!T17)</f>
        <v>21790.702495203757</v>
      </c>
      <c r="U17" s="133">
        <f>IF(SER_hh_fec!U17=0,0,11630*1000*SER_hh_fec!U17/SER_hh_num!U17)</f>
        <v>20624.664175748567</v>
      </c>
      <c r="V17" s="133">
        <f>IF(SER_hh_fec!V17=0,0,11630*1000*SER_hh_fec!V17/SER_hh_num!V17)</f>
        <v>14979.872315671624</v>
      </c>
      <c r="W17" s="133">
        <f>IF(SER_hh_fec!W17=0,0,11630*1000*SER_hh_fec!W17/SER_hh_num!W17)</f>
        <v>14360.323989951621</v>
      </c>
      <c r="DA17" s="157" t="s">
        <v>397</v>
      </c>
    </row>
    <row r="18" spans="1:105" ht="12" customHeight="1" x14ac:dyDescent="0.25">
      <c r="A18" s="132" t="s">
        <v>72</v>
      </c>
      <c r="B18" s="133">
        <f>IF(SER_hh_fec!B18=0,0,11630*1000*SER_hh_fec!B18/SER_hh_num!B18)</f>
        <v>13083.542510485575</v>
      </c>
      <c r="C18" s="133">
        <f>IF(SER_hh_fec!C18=0,0,11630*1000*SER_hh_fec!C18/SER_hh_num!C18)</f>
        <v>12736.16817441801</v>
      </c>
      <c r="D18" s="133">
        <f>IF(SER_hh_fec!D18=0,0,11630*1000*SER_hh_fec!D18/SER_hh_num!D18)</f>
        <v>12289.32897953578</v>
      </c>
      <c r="E18" s="133">
        <f>IF(SER_hh_fec!E18=0,0,11630*1000*SER_hh_fec!E18/SER_hh_num!E18)</f>
        <v>14327.866651220338</v>
      </c>
      <c r="F18" s="133">
        <f>IF(SER_hh_fec!F18=0,0,11630*1000*SER_hh_fec!F18/SER_hh_num!F18)</f>
        <v>11188.16102997795</v>
      </c>
      <c r="G18" s="133">
        <f>IF(SER_hh_fec!G18=0,0,11630*1000*SER_hh_fec!G18/SER_hh_num!G18)</f>
        <v>10773.669587063489</v>
      </c>
      <c r="H18" s="133">
        <f>IF(SER_hh_fec!H18=0,0,11630*1000*SER_hh_fec!H18/SER_hh_num!H18)</f>
        <v>11306.629864120998</v>
      </c>
      <c r="I18" s="133">
        <f>IF(SER_hh_fec!I18=0,0,11630*1000*SER_hh_fec!I18/SER_hh_num!I18)</f>
        <v>9723.2499505926717</v>
      </c>
      <c r="J18" s="133">
        <f>IF(SER_hh_fec!J18=0,0,11630*1000*SER_hh_fec!J18/SER_hh_num!J18)</f>
        <v>9237.4320720750311</v>
      </c>
      <c r="K18" s="133">
        <f>IF(SER_hh_fec!K18=0,0,11630*1000*SER_hh_fec!K18/SER_hh_num!K18)</f>
        <v>9035.1601236213319</v>
      </c>
      <c r="L18" s="133">
        <f>IF(SER_hh_fec!L18=0,0,11630*1000*SER_hh_fec!L18/SER_hh_num!L18)</f>
        <v>9615.1459246001286</v>
      </c>
      <c r="M18" s="133">
        <f>IF(SER_hh_fec!M18=0,0,11630*1000*SER_hh_fec!M18/SER_hh_num!M18)</f>
        <v>8644.072308639219</v>
      </c>
      <c r="N18" s="133">
        <f>IF(SER_hh_fec!N18=0,0,11630*1000*SER_hh_fec!N18/SER_hh_num!N18)</f>
        <v>8524.5754398144509</v>
      </c>
      <c r="O18" s="133">
        <f>IF(SER_hh_fec!O18=0,0,11630*1000*SER_hh_fec!O18/SER_hh_num!O18)</f>
        <v>8654.8618937705232</v>
      </c>
      <c r="P18" s="133">
        <f>IF(SER_hh_fec!P18=0,0,11630*1000*SER_hh_fec!P18/SER_hh_num!P18)</f>
        <v>7935.4360458306564</v>
      </c>
      <c r="Q18" s="133">
        <f>IF(SER_hh_fec!Q18=0,0,11630*1000*SER_hh_fec!Q18/SER_hh_num!Q18)</f>
        <v>8655.7744411879976</v>
      </c>
      <c r="R18" s="133">
        <f>IF(SER_hh_fec!R18=0,0,11630*1000*SER_hh_fec!R18/SER_hh_num!R18)</f>
        <v>7547.6571221461372</v>
      </c>
      <c r="S18" s="133">
        <f>IF(SER_hh_fec!S18=0,0,11630*1000*SER_hh_fec!S18/SER_hh_num!S18)</f>
        <v>7209.1466134869806</v>
      </c>
      <c r="T18" s="133">
        <f>IF(SER_hh_fec!T18=0,0,11630*1000*SER_hh_fec!T18/SER_hh_num!T18)</f>
        <v>8559.0596595578154</v>
      </c>
      <c r="U18" s="133">
        <f>IF(SER_hh_fec!U18=0,0,11630*1000*SER_hh_fec!U18/SER_hh_num!U18)</f>
        <v>7990.7747194750809</v>
      </c>
      <c r="V18" s="133">
        <f>IF(SER_hh_fec!V18=0,0,11630*1000*SER_hh_fec!V18/SER_hh_num!V18)</f>
        <v>7020.5282619349327</v>
      </c>
      <c r="W18" s="133">
        <f>IF(SER_hh_fec!W18=0,0,11630*1000*SER_hh_fec!W18/SER_hh_num!W18)</f>
        <v>6577.3402896972411</v>
      </c>
      <c r="DA18" s="157" t="s">
        <v>398</v>
      </c>
    </row>
    <row r="19" spans="1:105" ht="12.95" customHeight="1" x14ac:dyDescent="0.25">
      <c r="A19" s="130" t="s">
        <v>35</v>
      </c>
      <c r="B19" s="131">
        <f>IF(SER_hh_fec!B19=0,0,11630*1000*SER_hh_fec!B19/SER_hh_num!B19)</f>
        <v>11156.128625611384</v>
      </c>
      <c r="C19" s="131">
        <f>IF(SER_hh_fec!C19=0,0,11630*1000*SER_hh_fec!C19/SER_hh_num!C19)</f>
        <v>10897.680880258387</v>
      </c>
      <c r="D19" s="131">
        <f>IF(SER_hh_fec!D19=0,0,11630*1000*SER_hh_fec!D19/SER_hh_num!D19)</f>
        <v>10844.598605157795</v>
      </c>
      <c r="E19" s="131">
        <f>IF(SER_hh_fec!E19=0,0,11630*1000*SER_hh_fec!E19/SER_hh_num!E19)</f>
        <v>10771.726577013676</v>
      </c>
      <c r="F19" s="131">
        <f>IF(SER_hh_fec!F19=0,0,11630*1000*SER_hh_fec!F19/SER_hh_num!F19)</f>
        <v>10601.168587980119</v>
      </c>
      <c r="G19" s="131">
        <f>IF(SER_hh_fec!G19=0,0,11630*1000*SER_hh_fec!G19/SER_hh_num!G19)</f>
        <v>10523.537219880514</v>
      </c>
      <c r="H19" s="131">
        <f>IF(SER_hh_fec!H19=0,0,11630*1000*SER_hh_fec!H19/SER_hh_num!H19)</f>
        <v>10643.532621581495</v>
      </c>
      <c r="I19" s="131">
        <f>IF(SER_hh_fec!I19=0,0,11630*1000*SER_hh_fec!I19/SER_hh_num!I19)</f>
        <v>10444.073046784046</v>
      </c>
      <c r="J19" s="131">
        <f>IF(SER_hh_fec!J19=0,0,11630*1000*SER_hh_fec!J19/SER_hh_num!J19)</f>
        <v>10475.011844512759</v>
      </c>
      <c r="K19" s="131">
        <f>IF(SER_hh_fec!K19=0,0,11630*1000*SER_hh_fec!K19/SER_hh_num!K19)</f>
        <v>10518.458419167933</v>
      </c>
      <c r="L19" s="131">
        <f>IF(SER_hh_fec!L19=0,0,11630*1000*SER_hh_fec!L19/SER_hh_num!L19)</f>
        <v>10277.888273914201</v>
      </c>
      <c r="M19" s="131">
        <f>IF(SER_hh_fec!M19=0,0,11630*1000*SER_hh_fec!M19/SER_hh_num!M19)</f>
        <v>10145.906554418933</v>
      </c>
      <c r="N19" s="131">
        <f>IF(SER_hh_fec!N19=0,0,11630*1000*SER_hh_fec!N19/SER_hh_num!N19)</f>
        <v>10108.976743389318</v>
      </c>
      <c r="O19" s="131">
        <f>IF(SER_hh_fec!O19=0,0,11630*1000*SER_hh_fec!O19/SER_hh_num!O19)</f>
        <v>9886.0811789066775</v>
      </c>
      <c r="P19" s="131">
        <f>IF(SER_hh_fec!P19=0,0,11630*1000*SER_hh_fec!P19/SER_hh_num!P19)</f>
        <v>10107.284816320358</v>
      </c>
      <c r="Q19" s="131">
        <f>IF(SER_hh_fec!Q19=0,0,11630*1000*SER_hh_fec!Q19/SER_hh_num!Q19)</f>
        <v>9979.3167146103497</v>
      </c>
      <c r="R19" s="131">
        <f>IF(SER_hh_fec!R19=0,0,11630*1000*SER_hh_fec!R19/SER_hh_num!R19)</f>
        <v>9730.4570836168168</v>
      </c>
      <c r="S19" s="131">
        <f>IF(SER_hh_fec!S19=0,0,11630*1000*SER_hh_fec!S19/SER_hh_num!S19)</f>
        <v>9646.139540084414</v>
      </c>
      <c r="T19" s="131">
        <f>IF(SER_hh_fec!T19=0,0,11630*1000*SER_hh_fec!T19/SER_hh_num!T19)</f>
        <v>9076.156614216472</v>
      </c>
      <c r="U19" s="131">
        <f>IF(SER_hh_fec!U19=0,0,11630*1000*SER_hh_fec!U19/SER_hh_num!U19)</f>
        <v>8799.9079145158503</v>
      </c>
      <c r="V19" s="131">
        <f>IF(SER_hh_fec!V19=0,0,11630*1000*SER_hh_fec!V19/SER_hh_num!V19)</f>
        <v>7649.1619593401665</v>
      </c>
      <c r="W19" s="131">
        <f>IF(SER_hh_fec!W19=0,0,11630*1000*SER_hh_fec!W19/SER_hh_num!W19)</f>
        <v>7706.2763031139439</v>
      </c>
      <c r="DA19" s="156" t="s">
        <v>399</v>
      </c>
    </row>
    <row r="20" spans="1:105" ht="12" customHeight="1" x14ac:dyDescent="0.25">
      <c r="A20" s="132" t="s">
        <v>29</v>
      </c>
      <c r="B20" s="133">
        <f>IF(SER_hh_fec!B20=0,0,11630*1000*SER_hh_fec!B20/SER_hh_num!B20)</f>
        <v>0</v>
      </c>
      <c r="C20" s="133">
        <f>IF(SER_hh_fec!C20=0,0,11630*1000*SER_hh_fec!C20/SER_hh_num!C20)</f>
        <v>0</v>
      </c>
      <c r="D20" s="133">
        <f>IF(SER_hh_fec!D20=0,0,11630*1000*SER_hh_fec!D20/SER_hh_num!D20)</f>
        <v>0</v>
      </c>
      <c r="E20" s="133">
        <f>IF(SER_hh_fec!E20=0,0,11630*1000*SER_hh_fec!E20/SER_hh_num!E20)</f>
        <v>0</v>
      </c>
      <c r="F20" s="133">
        <f>IF(SER_hh_fec!F20=0,0,11630*1000*SER_hh_fec!F20/SER_hh_num!F20)</f>
        <v>0</v>
      </c>
      <c r="G20" s="133">
        <f>IF(SER_hh_fec!G20=0,0,11630*1000*SER_hh_fec!G20/SER_hh_num!G20)</f>
        <v>0</v>
      </c>
      <c r="H20" s="133">
        <f>IF(SER_hh_fec!H20=0,0,11630*1000*SER_hh_fec!H20/SER_hh_num!H20)</f>
        <v>0</v>
      </c>
      <c r="I20" s="133">
        <f>IF(SER_hh_fec!I20=0,0,11630*1000*SER_hh_fec!I20/SER_hh_num!I20)</f>
        <v>0</v>
      </c>
      <c r="J20" s="133">
        <f>IF(SER_hh_fec!J20=0,0,11630*1000*SER_hh_fec!J20/SER_hh_num!J20)</f>
        <v>0</v>
      </c>
      <c r="K20" s="133">
        <f>IF(SER_hh_fec!K20=0,0,11630*1000*SER_hh_fec!K20/SER_hh_num!K20)</f>
        <v>0</v>
      </c>
      <c r="L20" s="133">
        <f>IF(SER_hh_fec!L20=0,0,11630*1000*SER_hh_fec!L20/SER_hh_num!L20)</f>
        <v>0</v>
      </c>
      <c r="M20" s="133">
        <f>IF(SER_hh_fec!M20=0,0,11630*1000*SER_hh_fec!M20/SER_hh_num!M20)</f>
        <v>0</v>
      </c>
      <c r="N20" s="133">
        <f>IF(SER_hh_fec!N20=0,0,11630*1000*SER_hh_fec!N20/SER_hh_num!N20)</f>
        <v>0</v>
      </c>
      <c r="O20" s="133">
        <f>IF(SER_hh_fec!O20=0,0,11630*1000*SER_hh_fec!O20/SER_hh_num!O20)</f>
        <v>0</v>
      </c>
      <c r="P20" s="133">
        <f>IF(SER_hh_fec!P20=0,0,11630*1000*SER_hh_fec!P20/SER_hh_num!P20)</f>
        <v>0</v>
      </c>
      <c r="Q20" s="133">
        <f>IF(SER_hh_fec!Q20=0,0,11630*1000*SER_hh_fec!Q20/SER_hh_num!Q20)</f>
        <v>0</v>
      </c>
      <c r="R20" s="133">
        <f>IF(SER_hh_fec!R20=0,0,11630*1000*SER_hh_fec!R20/SER_hh_num!R20)</f>
        <v>0</v>
      </c>
      <c r="S20" s="133">
        <f>IF(SER_hh_fec!S20=0,0,11630*1000*SER_hh_fec!S20/SER_hh_num!S20)</f>
        <v>0</v>
      </c>
      <c r="T20" s="133">
        <f>IF(SER_hh_fec!T20=0,0,11630*1000*SER_hh_fec!T20/SER_hh_num!T20)</f>
        <v>0</v>
      </c>
      <c r="U20" s="133">
        <f>IF(SER_hh_fec!U20=0,0,11630*1000*SER_hh_fec!U20/SER_hh_num!U20)</f>
        <v>0</v>
      </c>
      <c r="V20" s="133">
        <f>IF(SER_hh_fec!V20=0,0,11630*1000*SER_hh_fec!V20/SER_hh_num!V20)</f>
        <v>0</v>
      </c>
      <c r="W20" s="133">
        <f>IF(SER_hh_fec!W20=0,0,11630*1000*SER_hh_fec!W20/SER_hh_num!W20)</f>
        <v>0</v>
      </c>
      <c r="DA20" s="157" t="s">
        <v>400</v>
      </c>
    </row>
    <row r="21" spans="1:105" s="2" customFormat="1" ht="12" customHeight="1" x14ac:dyDescent="0.25">
      <c r="A21" s="132" t="s">
        <v>52</v>
      </c>
      <c r="B21" s="133">
        <f>IF(SER_hh_fec!B21=0,0,11630*1000*SER_hh_fec!B21/SER_hh_num!B21)</f>
        <v>10474.870595950182</v>
      </c>
      <c r="C21" s="133">
        <f>IF(SER_hh_fec!C21=0,0,11630*1000*SER_hh_fec!C21/SER_hh_num!C21)</f>
        <v>10289.946574939942</v>
      </c>
      <c r="D21" s="133">
        <f>IF(SER_hh_fec!D21=0,0,11630*1000*SER_hh_fec!D21/SER_hh_num!D21)</f>
        <v>11430.868565430861</v>
      </c>
      <c r="E21" s="133">
        <f>IF(SER_hh_fec!E21=0,0,11630*1000*SER_hh_fec!E21/SER_hh_num!E21)</f>
        <v>10489.336244214066</v>
      </c>
      <c r="F21" s="133">
        <f>IF(SER_hh_fec!F21=0,0,11630*1000*SER_hh_fec!F21/SER_hh_num!F21)</f>
        <v>11349.560811093219</v>
      </c>
      <c r="G21" s="133">
        <f>IF(SER_hh_fec!G21=0,0,11630*1000*SER_hh_fec!G21/SER_hh_num!G21)</f>
        <v>11390.233157906834</v>
      </c>
      <c r="H21" s="133">
        <f>IF(SER_hh_fec!H21=0,0,11630*1000*SER_hh_fec!H21/SER_hh_num!H21)</f>
        <v>11112.862772471732</v>
      </c>
      <c r="I21" s="133">
        <f>IF(SER_hh_fec!I21=0,0,11630*1000*SER_hh_fec!I21/SER_hh_num!I21)</f>
        <v>11089.893722613735</v>
      </c>
      <c r="J21" s="133">
        <f>IF(SER_hh_fec!J21=0,0,11630*1000*SER_hh_fec!J21/SER_hh_num!J21)</f>
        <v>11132.431841488702</v>
      </c>
      <c r="K21" s="133">
        <f>IF(SER_hh_fec!K21=0,0,11630*1000*SER_hh_fec!K21/SER_hh_num!K21)</f>
        <v>11102.322378865758</v>
      </c>
      <c r="L21" s="133">
        <f>IF(SER_hh_fec!L21=0,0,11630*1000*SER_hh_fec!L21/SER_hh_num!L21)</f>
        <v>10821.647405364121</v>
      </c>
      <c r="M21" s="133">
        <f>IF(SER_hh_fec!M21=0,0,11630*1000*SER_hh_fec!M21/SER_hh_num!M21)</f>
        <v>11185.472504870584</v>
      </c>
      <c r="N21" s="133">
        <f>IF(SER_hh_fec!N21=0,0,11630*1000*SER_hh_fec!N21/SER_hh_num!N21)</f>
        <v>11048.809948726994</v>
      </c>
      <c r="O21" s="133">
        <f>IF(SER_hh_fec!O21=0,0,11630*1000*SER_hh_fec!O21/SER_hh_num!O21)</f>
        <v>10422.831851430612</v>
      </c>
      <c r="P21" s="133">
        <f>IF(SER_hh_fec!P21=0,0,11630*1000*SER_hh_fec!P21/SER_hh_num!P21)</f>
        <v>10759.182453368905</v>
      </c>
      <c r="Q21" s="133">
        <f>IF(SER_hh_fec!Q21=0,0,11630*1000*SER_hh_fec!Q21/SER_hh_num!Q21)</f>
        <v>10803.718332101911</v>
      </c>
      <c r="R21" s="133">
        <f>IF(SER_hh_fec!R21=0,0,11630*1000*SER_hh_fec!R21/SER_hh_num!R21)</f>
        <v>11495.195179868502</v>
      </c>
      <c r="S21" s="133">
        <f>IF(SER_hh_fec!S21=0,0,11630*1000*SER_hh_fec!S21/SER_hh_num!S21)</f>
        <v>10963.564881032742</v>
      </c>
      <c r="T21" s="133">
        <f>IF(SER_hh_fec!T21=0,0,11630*1000*SER_hh_fec!T21/SER_hh_num!T21)</f>
        <v>8232.8096222478198</v>
      </c>
      <c r="U21" s="133">
        <f>IF(SER_hh_fec!U21=0,0,11630*1000*SER_hh_fec!U21/SER_hh_num!U21)</f>
        <v>9983.1270846507487</v>
      </c>
      <c r="V21" s="133">
        <f>IF(SER_hh_fec!V21=0,0,11630*1000*SER_hh_fec!V21/SER_hh_num!V21)</f>
        <v>8754.1936448867145</v>
      </c>
      <c r="W21" s="133">
        <f>IF(SER_hh_fec!W21=0,0,11630*1000*SER_hh_fec!W21/SER_hh_num!W21)</f>
        <v>6887.7408139960089</v>
      </c>
      <c r="DA21" s="157" t="s">
        <v>401</v>
      </c>
    </row>
    <row r="22" spans="1:105" ht="12" customHeight="1" x14ac:dyDescent="0.25">
      <c r="A22" s="132" t="s">
        <v>168</v>
      </c>
      <c r="B22" s="133">
        <f>IF(SER_hh_fec!B22=0,0,11630*1000*SER_hh_fec!B22/SER_hh_num!B22)</f>
        <v>11999.883901548274</v>
      </c>
      <c r="C22" s="133">
        <f>IF(SER_hh_fec!C22=0,0,11630*1000*SER_hh_fec!C22/SER_hh_num!C22)</f>
        <v>11812.802011958751</v>
      </c>
      <c r="D22" s="133">
        <f>IF(SER_hh_fec!D22=0,0,11630*1000*SER_hh_fec!D22/SER_hh_num!D22)</f>
        <v>11355.642223651201</v>
      </c>
      <c r="E22" s="133">
        <f>IF(SER_hh_fec!E22=0,0,11630*1000*SER_hh_fec!E22/SER_hh_num!E22)</f>
        <v>11675.944941072514</v>
      </c>
      <c r="F22" s="133">
        <f>IF(SER_hh_fec!F22=0,0,11630*1000*SER_hh_fec!F22/SER_hh_num!F22)</f>
        <v>11656.815332077096</v>
      </c>
      <c r="G22" s="133">
        <f>IF(SER_hh_fec!G22=0,0,11630*1000*SER_hh_fec!G22/SER_hh_num!G22)</f>
        <v>11674.267992469628</v>
      </c>
      <c r="H22" s="133">
        <f>IF(SER_hh_fec!H22=0,0,11630*1000*SER_hh_fec!H22/SER_hh_num!H22)</f>
        <v>11817.505410243293</v>
      </c>
      <c r="I22" s="133">
        <f>IF(SER_hh_fec!I22=0,0,11630*1000*SER_hh_fec!I22/SER_hh_num!I22)</f>
        <v>11542.423399194846</v>
      </c>
      <c r="J22" s="133">
        <f>IF(SER_hh_fec!J22=0,0,11630*1000*SER_hh_fec!J22/SER_hh_num!J22)</f>
        <v>11597.475053454957</v>
      </c>
      <c r="K22" s="133">
        <f>IF(SER_hh_fec!K22=0,0,11630*1000*SER_hh_fec!K22/SER_hh_num!K22)</f>
        <v>11844.249211883342</v>
      </c>
      <c r="L22" s="133">
        <f>IF(SER_hh_fec!L22=0,0,11630*1000*SER_hh_fec!L22/SER_hh_num!L22)</f>
        <v>11390.866583713569</v>
      </c>
      <c r="M22" s="133">
        <f>IF(SER_hh_fec!M22=0,0,11630*1000*SER_hh_fec!M22/SER_hh_num!M22)</f>
        <v>11565.392542143516</v>
      </c>
      <c r="N22" s="133">
        <f>IF(SER_hh_fec!N22=0,0,11630*1000*SER_hh_fec!N22/SER_hh_num!N22)</f>
        <v>11343.179091380636</v>
      </c>
      <c r="O22" s="133">
        <f>IF(SER_hh_fec!O22=0,0,11630*1000*SER_hh_fec!O22/SER_hh_num!O22)</f>
        <v>11234.589525062691</v>
      </c>
      <c r="P22" s="133">
        <f>IF(SER_hh_fec!P22=0,0,11630*1000*SER_hh_fec!P22/SER_hh_num!P22)</f>
        <v>11260.129940588959</v>
      </c>
      <c r="Q22" s="133">
        <f>IF(SER_hh_fec!Q22=0,0,11630*1000*SER_hh_fec!Q22/SER_hh_num!Q22)</f>
        <v>11163.428745607551</v>
      </c>
      <c r="R22" s="133">
        <f>IF(SER_hh_fec!R22=0,0,11630*1000*SER_hh_fec!R22/SER_hh_num!R22)</f>
        <v>11497.820638455269</v>
      </c>
      <c r="S22" s="133">
        <f>IF(SER_hh_fec!S22=0,0,11630*1000*SER_hh_fec!S22/SER_hh_num!S22)</f>
        <v>12710.711102912095</v>
      </c>
      <c r="T22" s="133">
        <f>IF(SER_hh_fec!T22=0,0,11630*1000*SER_hh_fec!T22/SER_hh_num!T22)</f>
        <v>8301.5254294642818</v>
      </c>
      <c r="U22" s="133">
        <f>IF(SER_hh_fec!U22=0,0,11630*1000*SER_hh_fec!U22/SER_hh_num!U22)</f>
        <v>9572.2164628852806</v>
      </c>
      <c r="V22" s="133">
        <f>IF(SER_hh_fec!V22=0,0,11630*1000*SER_hh_fec!V22/SER_hh_num!V22)</f>
        <v>8960.3991746244392</v>
      </c>
      <c r="W22" s="133">
        <f>IF(SER_hh_fec!W22=0,0,11630*1000*SER_hh_fec!W22/SER_hh_num!W22)</f>
        <v>9341.2089080358273</v>
      </c>
      <c r="DA22" s="157" t="s">
        <v>402</v>
      </c>
    </row>
    <row r="23" spans="1:105" ht="12" customHeight="1" x14ac:dyDescent="0.25">
      <c r="A23" s="132" t="s">
        <v>153</v>
      </c>
      <c r="B23" s="133">
        <f>IF(SER_hh_fec!B23=0,0,11630*1000*SER_hh_fec!B23/SER_hh_num!B23)</f>
        <v>11781.252452492787</v>
      </c>
      <c r="C23" s="133">
        <f>IF(SER_hh_fec!C23=0,0,11630*1000*SER_hh_fec!C23/SER_hh_num!C23)</f>
        <v>11374.325137676062</v>
      </c>
      <c r="D23" s="133">
        <f>IF(SER_hh_fec!D23=0,0,11630*1000*SER_hh_fec!D23/SER_hh_num!D23)</f>
        <v>11587.208745454845</v>
      </c>
      <c r="E23" s="133">
        <f>IF(SER_hh_fec!E23=0,0,11630*1000*SER_hh_fec!E23/SER_hh_num!E23)</f>
        <v>11428.444497171484</v>
      </c>
      <c r="F23" s="133">
        <f>IF(SER_hh_fec!F23=0,0,11630*1000*SER_hh_fec!F23/SER_hh_num!F23)</f>
        <v>10944.60912741006</v>
      </c>
      <c r="G23" s="133">
        <f>IF(SER_hh_fec!G23=0,0,11630*1000*SER_hh_fec!G23/SER_hh_num!G23)</f>
        <v>10887.388819089671</v>
      </c>
      <c r="H23" s="133">
        <f>IF(SER_hh_fec!H23=0,0,11630*1000*SER_hh_fec!H23/SER_hh_num!H23)</f>
        <v>11305.827264893062</v>
      </c>
      <c r="I23" s="133">
        <f>IF(SER_hh_fec!I23=0,0,11630*1000*SER_hh_fec!I23/SER_hh_num!I23)</f>
        <v>10973.678478918951</v>
      </c>
      <c r="J23" s="133">
        <f>IF(SER_hh_fec!J23=0,0,11630*1000*SER_hh_fec!J23/SER_hh_num!J23)</f>
        <v>10897.442718210134</v>
      </c>
      <c r="K23" s="133">
        <f>IF(SER_hh_fec!K23=0,0,11630*1000*SER_hh_fec!K23/SER_hh_num!K23)</f>
        <v>10710.61232217315</v>
      </c>
      <c r="L23" s="133">
        <f>IF(SER_hh_fec!L23=0,0,11630*1000*SER_hh_fec!L23/SER_hh_num!L23)</f>
        <v>10564.003789371995</v>
      </c>
      <c r="M23" s="133">
        <f>IF(SER_hh_fec!M23=0,0,11630*1000*SER_hh_fec!M23/SER_hh_num!M23)</f>
        <v>10209.955337997473</v>
      </c>
      <c r="N23" s="133">
        <f>IF(SER_hh_fec!N23=0,0,11630*1000*SER_hh_fec!N23/SER_hh_num!N23)</f>
        <v>9839.5265167976595</v>
      </c>
      <c r="O23" s="133">
        <f>IF(SER_hh_fec!O23=0,0,11630*1000*SER_hh_fec!O23/SER_hh_num!O23)</f>
        <v>9870.2725037929686</v>
      </c>
      <c r="P23" s="133">
        <f>IF(SER_hh_fec!P23=0,0,11630*1000*SER_hh_fec!P23/SER_hh_num!P23)</f>
        <v>10237.682931901772</v>
      </c>
      <c r="Q23" s="133">
        <f>IF(SER_hh_fec!Q23=0,0,11630*1000*SER_hh_fec!Q23/SER_hh_num!Q23)</f>
        <v>9817.5125431876841</v>
      </c>
      <c r="R23" s="133">
        <f>IF(SER_hh_fec!R23=0,0,11630*1000*SER_hh_fec!R23/SER_hh_num!R23)</f>
        <v>8905.3179667835411</v>
      </c>
      <c r="S23" s="133">
        <f>IF(SER_hh_fec!S23=0,0,11630*1000*SER_hh_fec!S23/SER_hh_num!S23)</f>
        <v>8347.8185546052046</v>
      </c>
      <c r="T23" s="133">
        <f>IF(SER_hh_fec!T23=0,0,11630*1000*SER_hh_fec!T23/SER_hh_num!T23)</f>
        <v>9608.9216820798065</v>
      </c>
      <c r="U23" s="133">
        <f>IF(SER_hh_fec!U23=0,0,11630*1000*SER_hh_fec!U23/SER_hh_num!U23)</f>
        <v>8640.7638128058243</v>
      </c>
      <c r="V23" s="133">
        <f>IF(SER_hh_fec!V23=0,0,11630*1000*SER_hh_fec!V23/SER_hh_num!V23)</f>
        <v>7689.0188413603355</v>
      </c>
      <c r="W23" s="133">
        <f>IF(SER_hh_fec!W23=0,0,11630*1000*SER_hh_fec!W23/SER_hh_num!W23)</f>
        <v>7414.7124043395879</v>
      </c>
      <c r="DA23" s="157" t="s">
        <v>403</v>
      </c>
    </row>
    <row r="24" spans="1:105" ht="12" customHeight="1" x14ac:dyDescent="0.25">
      <c r="A24" s="132" t="s">
        <v>128</v>
      </c>
      <c r="B24" s="133">
        <f>IF(SER_hh_fec!B24=0,0,11630*1000*SER_hh_fec!B24/SER_hh_num!B24)</f>
        <v>0</v>
      </c>
      <c r="C24" s="133">
        <f>IF(SER_hh_fec!C24=0,0,11630*1000*SER_hh_fec!C24/SER_hh_num!C24)</f>
        <v>0</v>
      </c>
      <c r="D24" s="133">
        <f>IF(SER_hh_fec!D24=0,0,11630*1000*SER_hh_fec!D24/SER_hh_num!D24)</f>
        <v>0</v>
      </c>
      <c r="E24" s="133">
        <f>IF(SER_hh_fec!E24=0,0,11630*1000*SER_hh_fec!E24/SER_hh_num!E24)</f>
        <v>0</v>
      </c>
      <c r="F24" s="133">
        <f>IF(SER_hh_fec!F24=0,0,11630*1000*SER_hh_fec!F24/SER_hh_num!F24)</f>
        <v>0</v>
      </c>
      <c r="G24" s="133">
        <f>IF(SER_hh_fec!G24=0,0,11630*1000*SER_hh_fec!G24/SER_hh_num!G24)</f>
        <v>0</v>
      </c>
      <c r="H24" s="133">
        <f>IF(SER_hh_fec!H24=0,0,11630*1000*SER_hh_fec!H24/SER_hh_num!H24)</f>
        <v>0</v>
      </c>
      <c r="I24" s="133">
        <f>IF(SER_hh_fec!I24=0,0,11630*1000*SER_hh_fec!I24/SER_hh_num!I24)</f>
        <v>0</v>
      </c>
      <c r="J24" s="133">
        <f>IF(SER_hh_fec!J24=0,0,11630*1000*SER_hh_fec!J24/SER_hh_num!J24)</f>
        <v>0</v>
      </c>
      <c r="K24" s="133">
        <f>IF(SER_hh_fec!K24=0,0,11630*1000*SER_hh_fec!K24/SER_hh_num!K24)</f>
        <v>0</v>
      </c>
      <c r="L24" s="133">
        <f>IF(SER_hh_fec!L24=0,0,11630*1000*SER_hh_fec!L24/SER_hh_num!L24)</f>
        <v>0</v>
      </c>
      <c r="M24" s="133">
        <f>IF(SER_hh_fec!M24=0,0,11630*1000*SER_hh_fec!M24/SER_hh_num!M24)</f>
        <v>0</v>
      </c>
      <c r="N24" s="133">
        <f>IF(SER_hh_fec!N24=0,0,11630*1000*SER_hh_fec!N24/SER_hh_num!N24)</f>
        <v>0</v>
      </c>
      <c r="O24" s="133">
        <f>IF(SER_hh_fec!O24=0,0,11630*1000*SER_hh_fec!O24/SER_hh_num!O24)</f>
        <v>0</v>
      </c>
      <c r="P24" s="133">
        <f>IF(SER_hh_fec!P24=0,0,11630*1000*SER_hh_fec!P24/SER_hh_num!P24)</f>
        <v>0</v>
      </c>
      <c r="Q24" s="133">
        <f>IF(SER_hh_fec!Q24=0,0,11630*1000*SER_hh_fec!Q24/SER_hh_num!Q24)</f>
        <v>0</v>
      </c>
      <c r="R24" s="133">
        <f>IF(SER_hh_fec!R24=0,0,11630*1000*SER_hh_fec!R24/SER_hh_num!R24)</f>
        <v>0</v>
      </c>
      <c r="S24" s="133">
        <f>IF(SER_hh_fec!S24=0,0,11630*1000*SER_hh_fec!S24/SER_hh_num!S24)</f>
        <v>0</v>
      </c>
      <c r="T24" s="133">
        <f>IF(SER_hh_fec!T24=0,0,11630*1000*SER_hh_fec!T24/SER_hh_num!T24)</f>
        <v>0</v>
      </c>
      <c r="U24" s="133">
        <f>IF(SER_hh_fec!U24=0,0,11630*1000*SER_hh_fec!U24/SER_hh_num!U24)</f>
        <v>0</v>
      </c>
      <c r="V24" s="133">
        <f>IF(SER_hh_fec!V24=0,0,11630*1000*SER_hh_fec!V24/SER_hh_num!V24)</f>
        <v>0</v>
      </c>
      <c r="W24" s="133">
        <f>IF(SER_hh_fec!W24=0,0,11630*1000*SER_hh_fec!W24/SER_hh_num!W24)</f>
        <v>0</v>
      </c>
      <c r="DA24" s="157" t="s">
        <v>404</v>
      </c>
    </row>
    <row r="25" spans="1:105" ht="12" customHeight="1" x14ac:dyDescent="0.25">
      <c r="A25" s="132" t="s">
        <v>169</v>
      </c>
      <c r="B25" s="133">
        <f>IF(SER_hh_fec!B25=0,0,11630*1000*SER_hh_fec!B25/SER_hh_num!B25)</f>
        <v>0</v>
      </c>
      <c r="C25" s="133">
        <f>IF(SER_hh_fec!C25=0,0,11630*1000*SER_hh_fec!C25/SER_hh_num!C25)</f>
        <v>0</v>
      </c>
      <c r="D25" s="133">
        <f>IF(SER_hh_fec!D25=0,0,11630*1000*SER_hh_fec!D25/SER_hh_num!D25)</f>
        <v>0</v>
      </c>
      <c r="E25" s="133">
        <f>IF(SER_hh_fec!E25=0,0,11630*1000*SER_hh_fec!E25/SER_hh_num!E25)</f>
        <v>10971.160314685536</v>
      </c>
      <c r="F25" s="133">
        <f>IF(SER_hh_fec!F25=0,0,11630*1000*SER_hh_fec!F25/SER_hh_num!F25)</f>
        <v>8605.8343749228625</v>
      </c>
      <c r="G25" s="133">
        <f>IF(SER_hh_fec!G25=0,0,11630*1000*SER_hh_fec!G25/SER_hh_num!G25)</f>
        <v>7849.0805479427672</v>
      </c>
      <c r="H25" s="133">
        <f>IF(SER_hh_fec!H25=0,0,11630*1000*SER_hh_fec!H25/SER_hh_num!H25)</f>
        <v>7879.1497851531012</v>
      </c>
      <c r="I25" s="133">
        <f>IF(SER_hh_fec!I25=0,0,11630*1000*SER_hh_fec!I25/SER_hh_num!I25)</f>
        <v>7788.1273580853695</v>
      </c>
      <c r="J25" s="133">
        <f>IF(SER_hh_fec!J25=0,0,11630*1000*SER_hh_fec!J25/SER_hh_num!J25)</f>
        <v>7851.8716737221903</v>
      </c>
      <c r="K25" s="133">
        <f>IF(SER_hh_fec!K25=0,0,11630*1000*SER_hh_fec!K25/SER_hh_num!K25)</f>
        <v>7881.312500958983</v>
      </c>
      <c r="L25" s="133">
        <f>IF(SER_hh_fec!L25=0,0,11630*1000*SER_hh_fec!L25/SER_hh_num!L25)</f>
        <v>7861.6662129826118</v>
      </c>
      <c r="M25" s="133">
        <f>IF(SER_hh_fec!M25=0,0,11630*1000*SER_hh_fec!M25/SER_hh_num!M25)</f>
        <v>8187.4177873348553</v>
      </c>
      <c r="N25" s="133">
        <f>IF(SER_hh_fec!N25=0,0,11630*1000*SER_hh_fec!N25/SER_hh_num!N25)</f>
        <v>8746.8583421804833</v>
      </c>
      <c r="O25" s="133">
        <f>IF(SER_hh_fec!O25=0,0,11630*1000*SER_hh_fec!O25/SER_hh_num!O25)</f>
        <v>6845.8535924788621</v>
      </c>
      <c r="P25" s="133">
        <f>IF(SER_hh_fec!P25=0,0,11630*1000*SER_hh_fec!P25/SER_hh_num!P25)</f>
        <v>7743.3383133942707</v>
      </c>
      <c r="Q25" s="133">
        <f>IF(SER_hh_fec!Q25=0,0,11630*1000*SER_hh_fec!Q25/SER_hh_num!Q25)</f>
        <v>8337.1791094079781</v>
      </c>
      <c r="R25" s="133">
        <f>IF(SER_hh_fec!R25=0,0,11630*1000*SER_hh_fec!R25/SER_hh_num!R25)</f>
        <v>7324.9927406766637</v>
      </c>
      <c r="S25" s="133">
        <f>IF(SER_hh_fec!S25=0,0,11630*1000*SER_hh_fec!S25/SER_hh_num!S25)</f>
        <v>7660.7859718806085</v>
      </c>
      <c r="T25" s="133">
        <f>IF(SER_hh_fec!T25=0,0,11630*1000*SER_hh_fec!T25/SER_hh_num!T25)</f>
        <v>7678.3631519785058</v>
      </c>
      <c r="U25" s="133">
        <f>IF(SER_hh_fec!U25=0,0,11630*1000*SER_hh_fec!U25/SER_hh_num!U25)</f>
        <v>7405.0865655135121</v>
      </c>
      <c r="V25" s="133">
        <f>IF(SER_hh_fec!V25=0,0,11630*1000*SER_hh_fec!V25/SER_hh_num!V25)</f>
        <v>6303.0911067415209</v>
      </c>
      <c r="W25" s="133">
        <f>IF(SER_hh_fec!W25=0,0,11630*1000*SER_hh_fec!W25/SER_hh_num!W25)</f>
        <v>6830.5515069338371</v>
      </c>
      <c r="DA25" s="157" t="s">
        <v>405</v>
      </c>
    </row>
    <row r="26" spans="1:105" ht="12" customHeight="1" x14ac:dyDescent="0.25">
      <c r="A26" s="132" t="s">
        <v>24</v>
      </c>
      <c r="B26" s="65">
        <f>IF(SER_hh_fec!B26=0,0,11630*1000*SER_hh_fec!B26/SER_hh_num!B26)</f>
        <v>9447.6284915083488</v>
      </c>
      <c r="C26" s="65">
        <f>IF(SER_hh_fec!C26=0,0,11630*1000*SER_hh_fec!C26/SER_hh_num!C26)</f>
        <v>9205.3466734798531</v>
      </c>
      <c r="D26" s="65">
        <f>IF(SER_hh_fec!D26=0,0,11630*1000*SER_hh_fec!D26/SER_hh_num!D26)</f>
        <v>9174.3172111445292</v>
      </c>
      <c r="E26" s="65">
        <f>IF(SER_hh_fec!E26=0,0,11630*1000*SER_hh_fec!E26/SER_hh_num!E26)</f>
        <v>7952.929020176759</v>
      </c>
      <c r="F26" s="65">
        <f>IF(SER_hh_fec!F26=0,0,11630*1000*SER_hh_fec!F26/SER_hh_num!F26)</f>
        <v>8999.4579185221228</v>
      </c>
      <c r="G26" s="65">
        <f>IF(SER_hh_fec!G26=0,0,11630*1000*SER_hh_fec!G26/SER_hh_num!G26)</f>
        <v>9279.3735001260338</v>
      </c>
      <c r="H26" s="65">
        <f>IF(SER_hh_fec!H26=0,0,11630*1000*SER_hh_fec!H26/SER_hh_num!H26)</f>
        <v>9009.7028620997007</v>
      </c>
      <c r="I26" s="65">
        <f>IF(SER_hh_fec!I26=0,0,11630*1000*SER_hh_fec!I26/SER_hh_num!I26)</f>
        <v>9020.9015421784752</v>
      </c>
      <c r="J26" s="65">
        <f>IF(SER_hh_fec!J26=0,0,11630*1000*SER_hh_fec!J26/SER_hh_num!J26)</f>
        <v>9183.6621037764053</v>
      </c>
      <c r="K26" s="65">
        <f>IF(SER_hh_fec!K26=0,0,11630*1000*SER_hh_fec!K26/SER_hh_num!K26)</f>
        <v>9339.8441186707641</v>
      </c>
      <c r="L26" s="65">
        <f>IF(SER_hh_fec!L26=0,0,11630*1000*SER_hh_fec!L26/SER_hh_num!L26)</f>
        <v>9142.2454003058792</v>
      </c>
      <c r="M26" s="65">
        <f>IF(SER_hh_fec!M26=0,0,11630*1000*SER_hh_fec!M26/SER_hh_num!M26)</f>
        <v>8398.3245606801866</v>
      </c>
      <c r="N26" s="65">
        <f>IF(SER_hh_fec!N26=0,0,11630*1000*SER_hh_fec!N26/SER_hh_num!N26)</f>
        <v>8782.7722158028082</v>
      </c>
      <c r="O26" s="65">
        <f>IF(SER_hh_fec!O26=0,0,11630*1000*SER_hh_fec!O26/SER_hh_num!O26)</f>
        <v>8748.5708964835867</v>
      </c>
      <c r="P26" s="65">
        <f>IF(SER_hh_fec!P26=0,0,11630*1000*SER_hh_fec!P26/SER_hh_num!P26)</f>
        <v>8536.0690071401805</v>
      </c>
      <c r="Q26" s="65">
        <f>IF(SER_hh_fec!Q26=0,0,11630*1000*SER_hh_fec!Q26/SER_hh_num!Q26)</f>
        <v>8528.0344059118506</v>
      </c>
      <c r="R26" s="65">
        <f>IF(SER_hh_fec!R26=0,0,11630*1000*SER_hh_fec!R26/SER_hh_num!R26)</f>
        <v>9058.75092082218</v>
      </c>
      <c r="S26" s="65">
        <f>IF(SER_hh_fec!S26=0,0,11630*1000*SER_hh_fec!S26/SER_hh_num!S26)</f>
        <v>8820.8873394635011</v>
      </c>
      <c r="T26" s="65">
        <f>IF(SER_hh_fec!T26=0,0,11630*1000*SER_hh_fec!T26/SER_hh_num!T26)</f>
        <v>8382.5983771077954</v>
      </c>
      <c r="U26" s="65">
        <f>IF(SER_hh_fec!U26=0,0,11630*1000*SER_hh_fec!U26/SER_hh_num!U26)</f>
        <v>8580.4993608033928</v>
      </c>
      <c r="V26" s="65">
        <f>IF(SER_hh_fec!V26=0,0,11630*1000*SER_hh_fec!V26/SER_hh_num!V26)</f>
        <v>6366.2015848665351</v>
      </c>
      <c r="W26" s="65">
        <f>IF(SER_hh_fec!W26=0,0,11630*1000*SER_hh_fec!W26/SER_hh_num!W26)</f>
        <v>7379.4911995525708</v>
      </c>
      <c r="DA26" s="109" t="s">
        <v>406</v>
      </c>
    </row>
    <row r="27" spans="1:105" ht="12" customHeight="1" x14ac:dyDescent="0.25">
      <c r="A27" s="145" t="s">
        <v>86</v>
      </c>
      <c r="B27" s="146">
        <f>IF(SER_hh_fec!B27=0,0,11630*1000*SER_hh_fec!B27/SER_hh_num!B19)</f>
        <v>50.166986130644204</v>
      </c>
      <c r="C27" s="146">
        <f>IF(SER_hh_fec!C27=0,0,11630*1000*SER_hh_fec!C27/SER_hh_num!C19)</f>
        <v>48.558191956698863</v>
      </c>
      <c r="D27" s="146">
        <f>IF(SER_hh_fec!D27=0,0,11630*1000*SER_hh_fec!D27/SER_hh_num!D19)</f>
        <v>53.519680561080136</v>
      </c>
      <c r="E27" s="146">
        <f>IF(SER_hh_fec!E27=0,0,11630*1000*SER_hh_fec!E27/SER_hh_num!E19)</f>
        <v>56.934120236822338</v>
      </c>
      <c r="F27" s="146">
        <f>IF(SER_hh_fec!F27=0,0,11630*1000*SER_hh_fec!F27/SER_hh_num!F19)</f>
        <v>52.619175786102765</v>
      </c>
      <c r="G27" s="146">
        <f>IF(SER_hh_fec!G27=0,0,11630*1000*SER_hh_fec!G27/SER_hh_num!G19)</f>
        <v>58.841548254267195</v>
      </c>
      <c r="H27" s="146">
        <f>IF(SER_hh_fec!H27=0,0,11630*1000*SER_hh_fec!H27/SER_hh_num!H19)</f>
        <v>62.856532632756647</v>
      </c>
      <c r="I27" s="146">
        <f>IF(SER_hh_fec!I27=0,0,11630*1000*SER_hh_fec!I27/SER_hh_num!I19)</f>
        <v>66.201884722555747</v>
      </c>
      <c r="J27" s="146">
        <f>IF(SER_hh_fec!J27=0,0,11630*1000*SER_hh_fec!J27/SER_hh_num!J19)</f>
        <v>70.619138997443656</v>
      </c>
      <c r="K27" s="146">
        <f>IF(SER_hh_fec!K27=0,0,11630*1000*SER_hh_fec!K27/SER_hh_num!K19)</f>
        <v>78.945266502271338</v>
      </c>
      <c r="L27" s="146">
        <f>IF(SER_hh_fec!L27=0,0,11630*1000*SER_hh_fec!L27/SER_hh_num!L19)</f>
        <v>79.916146465880047</v>
      </c>
      <c r="M27" s="146">
        <f>IF(SER_hh_fec!M27=0,0,11630*1000*SER_hh_fec!M27/SER_hh_num!M19)</f>
        <v>87.021923471810794</v>
      </c>
      <c r="N27" s="146">
        <f>IF(SER_hh_fec!N27=0,0,11630*1000*SER_hh_fec!N27/SER_hh_num!N19)</f>
        <v>86.251144524459846</v>
      </c>
      <c r="O27" s="146">
        <f>IF(SER_hh_fec!O27=0,0,11630*1000*SER_hh_fec!O27/SER_hh_num!O19)</f>
        <v>83.67594947132612</v>
      </c>
      <c r="P27" s="146">
        <f>IF(SER_hh_fec!P27=0,0,11630*1000*SER_hh_fec!P27/SER_hh_num!P19)</f>
        <v>86.77786241291885</v>
      </c>
      <c r="Q27" s="146">
        <f>IF(SER_hh_fec!Q27=0,0,11630*1000*SER_hh_fec!Q27/SER_hh_num!Q19)</f>
        <v>89.688981640969587</v>
      </c>
      <c r="R27" s="146">
        <f>IF(SER_hh_fec!R27=0,0,11630*1000*SER_hh_fec!R27/SER_hh_num!R19)</f>
        <v>86.960301624714077</v>
      </c>
      <c r="S27" s="146">
        <f>IF(SER_hh_fec!S27=0,0,11630*1000*SER_hh_fec!S27/SER_hh_num!S19)</f>
        <v>86.642993824878772</v>
      </c>
      <c r="T27" s="146">
        <f>IF(SER_hh_fec!T27=0,0,11630*1000*SER_hh_fec!T27/SER_hh_num!T19)</f>
        <v>96.105827114663398</v>
      </c>
      <c r="U27" s="146">
        <f>IF(SER_hh_fec!U27=0,0,11630*1000*SER_hh_fec!U27/SER_hh_num!U19)</f>
        <v>90.495346021094008</v>
      </c>
      <c r="V27" s="146">
        <f>IF(SER_hh_fec!V27=0,0,11630*1000*SER_hh_fec!V27/SER_hh_num!V19)</f>
        <v>93.598460329168546</v>
      </c>
      <c r="W27" s="146">
        <f>IF(SER_hh_fec!W27=0,0,11630*1000*SER_hh_fec!W27/SER_hh_num!W19)</f>
        <v>88.312742924988854</v>
      </c>
      <c r="DA27" s="159" t="s">
        <v>407</v>
      </c>
    </row>
    <row r="28" spans="1:105" ht="12" customHeight="1" x14ac:dyDescent="0.25">
      <c r="A28" s="78" t="s">
        <v>85</v>
      </c>
      <c r="B28" s="147">
        <f>IF(SER_hh_fec!B27=0,0,11630*1000*SER_hh_fec!B27/SER_hh_num!B27)</f>
        <v>3975.7219632528759</v>
      </c>
      <c r="C28" s="147">
        <f>IF(SER_hh_fec!C27=0,0,11630*1000*SER_hh_fec!C27/SER_hh_num!C27)</f>
        <v>4047.4034913080773</v>
      </c>
      <c r="D28" s="147">
        <f>IF(SER_hh_fec!D27=0,0,11630*1000*SER_hh_fec!D27/SER_hh_num!D27)</f>
        <v>3955.2090001736506</v>
      </c>
      <c r="E28" s="147">
        <f>IF(SER_hh_fec!E27=0,0,11630*1000*SER_hh_fec!E27/SER_hh_num!E27)</f>
        <v>4049.2485774182542</v>
      </c>
      <c r="F28" s="147">
        <f>IF(SER_hh_fec!F27=0,0,11630*1000*SER_hh_fec!F27/SER_hh_num!F27)</f>
        <v>3801.4311173330293</v>
      </c>
      <c r="G28" s="147">
        <f>IF(SER_hh_fec!G27=0,0,11630*1000*SER_hh_fec!G27/SER_hh_num!G27)</f>
        <v>3847.7292954160189</v>
      </c>
      <c r="H28" s="147">
        <f>IF(SER_hh_fec!H27=0,0,11630*1000*SER_hh_fec!H27/SER_hh_num!H27)</f>
        <v>3942.6644541115675</v>
      </c>
      <c r="I28" s="147">
        <f>IF(SER_hh_fec!I27=0,0,11630*1000*SER_hh_fec!I27/SER_hh_num!I27)</f>
        <v>3549.1795210401856</v>
      </c>
      <c r="J28" s="147">
        <f>IF(SER_hh_fec!J27=0,0,11630*1000*SER_hh_fec!J27/SER_hh_num!J27)</f>
        <v>3937.4658930083988</v>
      </c>
      <c r="K28" s="147">
        <f>IF(SER_hh_fec!K27=0,0,11630*1000*SER_hh_fec!K27/SER_hh_num!K27)</f>
        <v>3945.3038467748565</v>
      </c>
      <c r="L28" s="147">
        <f>IF(SER_hh_fec!L27=0,0,11630*1000*SER_hh_fec!L27/SER_hh_num!L27)</f>
        <v>3921.6280106388131</v>
      </c>
      <c r="M28" s="147">
        <f>IF(SER_hh_fec!M27=0,0,11630*1000*SER_hh_fec!M27/SER_hh_num!M27)</f>
        <v>3757.7062543084635</v>
      </c>
      <c r="N28" s="147">
        <f>IF(SER_hh_fec!N27=0,0,11630*1000*SER_hh_fec!N27/SER_hh_num!N27)</f>
        <v>3784.4331995828888</v>
      </c>
      <c r="O28" s="147">
        <f>IF(SER_hh_fec!O27=0,0,11630*1000*SER_hh_fec!O27/SER_hh_num!O27)</f>
        <v>3570.6161313667953</v>
      </c>
      <c r="P28" s="147">
        <f>IF(SER_hh_fec!P27=0,0,11630*1000*SER_hh_fec!P27/SER_hh_num!P27)</f>
        <v>4106.2865379847499</v>
      </c>
      <c r="Q28" s="147">
        <f>IF(SER_hh_fec!Q27=0,0,11630*1000*SER_hh_fec!Q27/SER_hh_num!Q27)</f>
        <v>4110.0976058455535</v>
      </c>
      <c r="R28" s="147">
        <f>IF(SER_hh_fec!R27=0,0,11630*1000*SER_hh_fec!R27/SER_hh_num!R27)</f>
        <v>4010.2905008549005</v>
      </c>
      <c r="S28" s="147">
        <f>IF(SER_hh_fec!S27=0,0,11630*1000*SER_hh_fec!S27/SER_hh_num!S27)</f>
        <v>3826.7627443829047</v>
      </c>
      <c r="T28" s="147">
        <f>IF(SER_hh_fec!T27=0,0,11630*1000*SER_hh_fec!T27/SER_hh_num!T27)</f>
        <v>4044.8260731122473</v>
      </c>
      <c r="U28" s="147">
        <f>IF(SER_hh_fec!U27=0,0,11630*1000*SER_hh_fec!U27/SER_hh_num!U27)</f>
        <v>3950.2338924767341</v>
      </c>
      <c r="V28" s="147">
        <f>IF(SER_hh_fec!V27=0,0,11630*1000*SER_hh_fec!V27/SER_hh_num!V27)</f>
        <v>3654.5618762746267</v>
      </c>
      <c r="W28" s="147">
        <f>IF(SER_hh_fec!W27=0,0,11630*1000*SER_hh_fec!W27/SER_hh_num!W27)</f>
        <v>3459.9921431477687</v>
      </c>
      <c r="DA28" s="160"/>
    </row>
    <row r="29" spans="1:105" ht="12.95" customHeight="1" x14ac:dyDescent="0.25">
      <c r="A29" s="130" t="s">
        <v>34</v>
      </c>
      <c r="B29" s="131">
        <f>IF(SER_hh_fec!B29=0,0,11630*1000*SER_hh_fec!B29/SER_hh_num!B29)</f>
        <v>10898.286704419352</v>
      </c>
      <c r="C29" s="131">
        <f>IF(SER_hh_fec!C29=0,0,11630*1000*SER_hh_fec!C29/SER_hh_num!C29)</f>
        <v>10910.811926286826</v>
      </c>
      <c r="D29" s="131">
        <f>IF(SER_hh_fec!D29=0,0,11630*1000*SER_hh_fec!D29/SER_hh_num!D29)</f>
        <v>10969.062319130906</v>
      </c>
      <c r="E29" s="131">
        <f>IF(SER_hh_fec!E29=0,0,11630*1000*SER_hh_fec!E29/SER_hh_num!E29)</f>
        <v>11114.573271194629</v>
      </c>
      <c r="F29" s="131">
        <f>IF(SER_hh_fec!F29=0,0,11630*1000*SER_hh_fec!F29/SER_hh_num!F29)</f>
        <v>11050.753482440841</v>
      </c>
      <c r="G29" s="131">
        <f>IF(SER_hh_fec!G29=0,0,11630*1000*SER_hh_fec!G29/SER_hh_num!G29)</f>
        <v>11167.91877630435</v>
      </c>
      <c r="H29" s="131">
        <f>IF(SER_hh_fec!H29=0,0,11630*1000*SER_hh_fec!H29/SER_hh_num!H29)</f>
        <v>10938.188368160776</v>
      </c>
      <c r="I29" s="131">
        <f>IF(SER_hh_fec!I29=0,0,11630*1000*SER_hh_fec!I29/SER_hh_num!I29)</f>
        <v>10804.861397892564</v>
      </c>
      <c r="J29" s="131">
        <f>IF(SER_hh_fec!J29=0,0,11630*1000*SER_hh_fec!J29/SER_hh_num!J29)</f>
        <v>10870.164242096376</v>
      </c>
      <c r="K29" s="131">
        <f>IF(SER_hh_fec!K29=0,0,11630*1000*SER_hh_fec!K29/SER_hh_num!K29)</f>
        <v>10900.310035380891</v>
      </c>
      <c r="L29" s="131">
        <f>IF(SER_hh_fec!L29=0,0,11630*1000*SER_hh_fec!L29/SER_hh_num!L29)</f>
        <v>10784.952797809417</v>
      </c>
      <c r="M29" s="131">
        <f>IF(SER_hh_fec!M29=0,0,11630*1000*SER_hh_fec!M29/SER_hh_num!M29)</f>
        <v>10743.515933117613</v>
      </c>
      <c r="N29" s="131">
        <f>IF(SER_hh_fec!N29=0,0,11630*1000*SER_hh_fec!N29/SER_hh_num!N29)</f>
        <v>10741.896469805031</v>
      </c>
      <c r="O29" s="131">
        <f>IF(SER_hh_fec!O29=0,0,11630*1000*SER_hh_fec!O29/SER_hh_num!O29)</f>
        <v>11030.879119087733</v>
      </c>
      <c r="P29" s="131">
        <f>IF(SER_hh_fec!P29=0,0,11630*1000*SER_hh_fec!P29/SER_hh_num!P29)</f>
        <v>11472.108212588539</v>
      </c>
      <c r="Q29" s="131">
        <f>IF(SER_hh_fec!Q29=0,0,11630*1000*SER_hh_fec!Q29/SER_hh_num!Q29)</f>
        <v>11128.143684829052</v>
      </c>
      <c r="R29" s="131">
        <f>IF(SER_hh_fec!R29=0,0,11630*1000*SER_hh_fec!R29/SER_hh_num!R29)</f>
        <v>11137.334908948113</v>
      </c>
      <c r="S29" s="131">
        <f>IF(SER_hh_fec!S29=0,0,11630*1000*SER_hh_fec!S29/SER_hh_num!S29)</f>
        <v>11289.568436958169</v>
      </c>
      <c r="T29" s="131">
        <f>IF(SER_hh_fec!T29=0,0,11630*1000*SER_hh_fec!T29/SER_hh_num!T29)</f>
        <v>11250.838998322077</v>
      </c>
      <c r="U29" s="131">
        <f>IF(SER_hh_fec!U29=0,0,11630*1000*SER_hh_fec!U29/SER_hh_num!U29)</f>
        <v>11427.38650316504</v>
      </c>
      <c r="V29" s="131">
        <f>IF(SER_hh_fec!V29=0,0,11630*1000*SER_hh_fec!V29/SER_hh_num!V29)</f>
        <v>10429.150708806765</v>
      </c>
      <c r="W29" s="131">
        <f>IF(SER_hh_fec!W29=0,0,11630*1000*SER_hh_fec!W29/SER_hh_num!W29)</f>
        <v>10636.477924904582</v>
      </c>
      <c r="DA29" s="156" t="s">
        <v>408</v>
      </c>
    </row>
    <row r="30" spans="1:105" ht="12" customHeight="1" x14ac:dyDescent="0.25">
      <c r="A30" s="132" t="s">
        <v>52</v>
      </c>
      <c r="B30" s="133">
        <f>IF(SER_hh_fec!B30=0,0,11630*1000*SER_hh_fec!B30/SER_hh_num!B30)</f>
        <v>12716.001551081195</v>
      </c>
      <c r="C30" s="133">
        <f>IF(SER_hh_fec!C30=0,0,11630*1000*SER_hh_fec!C30/SER_hh_num!C30)</f>
        <v>12101.853060909883</v>
      </c>
      <c r="D30" s="133">
        <f>IF(SER_hh_fec!D30=0,0,11630*1000*SER_hh_fec!D30/SER_hh_num!D30)</f>
        <v>8068.1229524447144</v>
      </c>
      <c r="E30" s="133">
        <f>IF(SER_hh_fec!E30=0,0,11630*1000*SER_hh_fec!E30/SER_hh_num!E30)</f>
        <v>13715.305535215701</v>
      </c>
      <c r="F30" s="133">
        <f>IF(SER_hh_fec!F30=0,0,11630*1000*SER_hh_fec!F30/SER_hh_num!F30)</f>
        <v>10797.20510647119</v>
      </c>
      <c r="G30" s="133">
        <f>IF(SER_hh_fec!G30=0,0,11630*1000*SER_hh_fec!G30/SER_hh_num!G30)</f>
        <v>16263.019141955683</v>
      </c>
      <c r="H30" s="133">
        <f>IF(SER_hh_fec!H30=0,0,11630*1000*SER_hh_fec!H30/SER_hh_num!H30)</f>
        <v>11359.134036296735</v>
      </c>
      <c r="I30" s="133">
        <f>IF(SER_hh_fec!I30=0,0,11630*1000*SER_hh_fec!I30/SER_hh_num!I30)</f>
        <v>10766.384453204873</v>
      </c>
      <c r="J30" s="133">
        <f>IF(SER_hh_fec!J30=0,0,11630*1000*SER_hh_fec!J30/SER_hh_num!J30)</f>
        <v>12850.688092358183</v>
      </c>
      <c r="K30" s="133">
        <f>IF(SER_hh_fec!K30=0,0,11630*1000*SER_hh_fec!K30/SER_hh_num!K30)</f>
        <v>11984.834526128561</v>
      </c>
      <c r="L30" s="133">
        <f>IF(SER_hh_fec!L30=0,0,11630*1000*SER_hh_fec!L30/SER_hh_num!L30)</f>
        <v>10541.511475999532</v>
      </c>
      <c r="M30" s="133">
        <f>IF(SER_hh_fec!M30=0,0,11630*1000*SER_hh_fec!M30/SER_hh_num!M30)</f>
        <v>10479.864102611811</v>
      </c>
      <c r="N30" s="133">
        <f>IF(SER_hh_fec!N30=0,0,11630*1000*SER_hh_fec!N30/SER_hh_num!N30)</f>
        <v>11299.942686507369</v>
      </c>
      <c r="O30" s="133">
        <f>IF(SER_hh_fec!O30=0,0,11630*1000*SER_hh_fec!O30/SER_hh_num!O30)</f>
        <v>14593.598884096857</v>
      </c>
      <c r="P30" s="133">
        <f>IF(SER_hh_fec!P30=0,0,11630*1000*SER_hh_fec!P30/SER_hh_num!P30)</f>
        <v>12412.089138118696</v>
      </c>
      <c r="Q30" s="133">
        <f>IF(SER_hh_fec!Q30=0,0,11630*1000*SER_hh_fec!Q30/SER_hh_num!Q30)</f>
        <v>10721.233911085943</v>
      </c>
      <c r="R30" s="133">
        <f>IF(SER_hh_fec!R30=0,0,11630*1000*SER_hh_fec!R30/SER_hh_num!R30)</f>
        <v>15442.053902694082</v>
      </c>
      <c r="S30" s="133">
        <f>IF(SER_hh_fec!S30=0,0,11630*1000*SER_hh_fec!S30/SER_hh_num!S30)</f>
        <v>11812.424234877735</v>
      </c>
      <c r="T30" s="133">
        <f>IF(SER_hh_fec!T30=0,0,11630*1000*SER_hh_fec!T30/SER_hh_num!T30)</f>
        <v>9588.4290466783368</v>
      </c>
      <c r="U30" s="133">
        <f>IF(SER_hh_fec!U30=0,0,11630*1000*SER_hh_fec!U30/SER_hh_num!U30)</f>
        <v>12167.387322747585</v>
      </c>
      <c r="V30" s="133">
        <f>IF(SER_hh_fec!V30=0,0,11630*1000*SER_hh_fec!V30/SER_hh_num!V30)</f>
        <v>12320.984360876419</v>
      </c>
      <c r="W30" s="133">
        <f>IF(SER_hh_fec!W30=0,0,11630*1000*SER_hh_fec!W30/SER_hh_num!W30)</f>
        <v>10979.57614777078</v>
      </c>
      <c r="DA30" s="157" t="s">
        <v>409</v>
      </c>
    </row>
    <row r="31" spans="1:105" ht="12" customHeight="1" x14ac:dyDescent="0.25">
      <c r="A31" s="132" t="s">
        <v>153</v>
      </c>
      <c r="B31" s="133">
        <f>IF(SER_hh_fec!B31=0,0,11630*1000*SER_hh_fec!B31/SER_hh_num!B31)</f>
        <v>11978.619624216171</v>
      </c>
      <c r="C31" s="133">
        <f>IF(SER_hh_fec!C31=0,0,11630*1000*SER_hh_fec!C31/SER_hh_num!C31)</f>
        <v>11719.351002211275</v>
      </c>
      <c r="D31" s="133">
        <f>IF(SER_hh_fec!D31=0,0,11630*1000*SER_hh_fec!D31/SER_hh_num!D31)</f>
        <v>12200.700010781062</v>
      </c>
      <c r="E31" s="133">
        <f>IF(SER_hh_fec!E31=0,0,11630*1000*SER_hh_fec!E31/SER_hh_num!E31)</f>
        <v>12078.403938659594</v>
      </c>
      <c r="F31" s="133">
        <f>IF(SER_hh_fec!F31=0,0,11630*1000*SER_hh_fec!F31/SER_hh_num!F31)</f>
        <v>12231.097264952958</v>
      </c>
      <c r="G31" s="133">
        <f>IF(SER_hh_fec!G31=0,0,11630*1000*SER_hh_fec!G31/SER_hh_num!G31)</f>
        <v>11839.871188922752</v>
      </c>
      <c r="H31" s="133">
        <f>IF(SER_hh_fec!H31=0,0,11630*1000*SER_hh_fec!H31/SER_hh_num!H31)</f>
        <v>12068.892479846898</v>
      </c>
      <c r="I31" s="133">
        <f>IF(SER_hh_fec!I31=0,0,11630*1000*SER_hh_fec!I31/SER_hh_num!I31)</f>
        <v>11820.295865587494</v>
      </c>
      <c r="J31" s="133">
        <f>IF(SER_hh_fec!J31=0,0,11630*1000*SER_hh_fec!J31/SER_hh_num!J31)</f>
        <v>11977.590808613697</v>
      </c>
      <c r="K31" s="133">
        <f>IF(SER_hh_fec!K31=0,0,11630*1000*SER_hh_fec!K31/SER_hh_num!K31)</f>
        <v>12154.779805451488</v>
      </c>
      <c r="L31" s="133">
        <f>IF(SER_hh_fec!L31=0,0,11630*1000*SER_hh_fec!L31/SER_hh_num!L31)</f>
        <v>12020.248026634556</v>
      </c>
      <c r="M31" s="133">
        <f>IF(SER_hh_fec!M31=0,0,11630*1000*SER_hh_fec!M31/SER_hh_num!M31)</f>
        <v>11895.926395145465</v>
      </c>
      <c r="N31" s="133">
        <f>IF(SER_hh_fec!N31=0,0,11630*1000*SER_hh_fec!N31/SER_hh_num!N31)</f>
        <v>11659.959675338734</v>
      </c>
      <c r="O31" s="133">
        <f>IF(SER_hh_fec!O31=0,0,11630*1000*SER_hh_fec!O31/SER_hh_num!O31)</f>
        <v>11294.5900127039</v>
      </c>
      <c r="P31" s="133">
        <f>IF(SER_hh_fec!P31=0,0,11630*1000*SER_hh_fec!P31/SER_hh_num!P31)</f>
        <v>13736.201004015556</v>
      </c>
      <c r="Q31" s="133">
        <f>IF(SER_hh_fec!Q31=0,0,11630*1000*SER_hh_fec!Q31/SER_hh_num!Q31)</f>
        <v>12417.131003036278</v>
      </c>
      <c r="R31" s="133">
        <f>IF(SER_hh_fec!R31=0,0,11630*1000*SER_hh_fec!R31/SER_hh_num!R31)</f>
        <v>11601.55370131754</v>
      </c>
      <c r="S31" s="133">
        <f>IF(SER_hh_fec!S31=0,0,11630*1000*SER_hh_fec!S31/SER_hh_num!S31)</f>
        <v>11865.552649484367</v>
      </c>
      <c r="T31" s="133">
        <f>IF(SER_hh_fec!T31=0,0,11630*1000*SER_hh_fec!T31/SER_hh_num!T31)</f>
        <v>12538.845567040313</v>
      </c>
      <c r="U31" s="133">
        <f>IF(SER_hh_fec!U31=0,0,11630*1000*SER_hh_fec!U31/SER_hh_num!U31)</f>
        <v>13074.633089851679</v>
      </c>
      <c r="V31" s="133">
        <f>IF(SER_hh_fec!V31=0,0,11630*1000*SER_hh_fec!V31/SER_hh_num!V31)</f>
        <v>10729.488065388208</v>
      </c>
      <c r="W31" s="133">
        <f>IF(SER_hh_fec!W31=0,0,11630*1000*SER_hh_fec!W31/SER_hh_num!W31)</f>
        <v>10679.94303705108</v>
      </c>
      <c r="DA31" s="157" t="s">
        <v>410</v>
      </c>
    </row>
    <row r="32" spans="1:105" ht="12" customHeight="1" x14ac:dyDescent="0.25">
      <c r="A32" s="132" t="s">
        <v>128</v>
      </c>
      <c r="B32" s="133">
        <f>IF(SER_hh_fec!B32=0,0,11630*1000*SER_hh_fec!B32/SER_hh_num!B32)</f>
        <v>0</v>
      </c>
      <c r="C32" s="133">
        <f>IF(SER_hh_fec!C32=0,0,11630*1000*SER_hh_fec!C32/SER_hh_num!C32)</f>
        <v>0</v>
      </c>
      <c r="D32" s="133">
        <f>IF(SER_hh_fec!D32=0,0,11630*1000*SER_hh_fec!D32/SER_hh_num!D32)</f>
        <v>0</v>
      </c>
      <c r="E32" s="133">
        <f>IF(SER_hh_fec!E32=0,0,11630*1000*SER_hh_fec!E32/SER_hh_num!E32)</f>
        <v>17577.495937048297</v>
      </c>
      <c r="F32" s="133">
        <f>IF(SER_hh_fec!F32=0,0,11630*1000*SER_hh_fec!F32/SER_hh_num!F32)</f>
        <v>13359.468645816882</v>
      </c>
      <c r="G32" s="133">
        <f>IF(SER_hh_fec!G32=0,0,11630*1000*SER_hh_fec!G32/SER_hh_num!G32)</f>
        <v>12975.79269340919</v>
      </c>
      <c r="H32" s="133">
        <f>IF(SER_hh_fec!H32=0,0,11630*1000*SER_hh_fec!H32/SER_hh_num!H32)</f>
        <v>12652.934238736561</v>
      </c>
      <c r="I32" s="133">
        <f>IF(SER_hh_fec!I32=0,0,11630*1000*SER_hh_fec!I32/SER_hh_num!I32)</f>
        <v>12252.921977514186</v>
      </c>
      <c r="J32" s="133">
        <f>IF(SER_hh_fec!J32=0,0,11630*1000*SER_hh_fec!J32/SER_hh_num!J32)</f>
        <v>11674.983005763073</v>
      </c>
      <c r="K32" s="133">
        <f>IF(SER_hh_fec!K32=0,0,11630*1000*SER_hh_fec!K32/SER_hh_num!K32)</f>
        <v>13024.517699404934</v>
      </c>
      <c r="L32" s="133">
        <f>IF(SER_hh_fec!L32=0,0,11630*1000*SER_hh_fec!L32/SER_hh_num!L32)</f>
        <v>13153.780308567508</v>
      </c>
      <c r="M32" s="133">
        <f>IF(SER_hh_fec!M32=0,0,11630*1000*SER_hh_fec!M32/SER_hh_num!M32)</f>
        <v>12546.744354011968</v>
      </c>
      <c r="N32" s="133">
        <f>IF(SER_hh_fec!N32=0,0,11630*1000*SER_hh_fec!N32/SER_hh_num!N32)</f>
        <v>13089.411369360494</v>
      </c>
      <c r="O32" s="133">
        <f>IF(SER_hh_fec!O32=0,0,11630*1000*SER_hh_fec!O32/SER_hh_num!O32)</f>
        <v>13117.036001656481</v>
      </c>
      <c r="P32" s="133">
        <f>IF(SER_hh_fec!P32=0,0,11630*1000*SER_hh_fec!P32/SER_hh_num!P32)</f>
        <v>13127.216333588431</v>
      </c>
      <c r="Q32" s="133">
        <f>IF(SER_hh_fec!Q32=0,0,11630*1000*SER_hh_fec!Q32/SER_hh_num!Q32)</f>
        <v>13312.490928505253</v>
      </c>
      <c r="R32" s="133">
        <f>IF(SER_hh_fec!R32=0,0,11630*1000*SER_hh_fec!R32/SER_hh_num!R32)</f>
        <v>12634.213238117996</v>
      </c>
      <c r="S32" s="133">
        <f>IF(SER_hh_fec!S32=0,0,11630*1000*SER_hh_fec!S32/SER_hh_num!S32)</f>
        <v>13001.91635547162</v>
      </c>
      <c r="T32" s="133">
        <f>IF(SER_hh_fec!T32=0,0,11630*1000*SER_hh_fec!T32/SER_hh_num!T32)</f>
        <v>13498.74638630108</v>
      </c>
      <c r="U32" s="133">
        <f>IF(SER_hh_fec!U32=0,0,11630*1000*SER_hh_fec!U32/SER_hh_num!U32)</f>
        <v>13455.776012309489</v>
      </c>
      <c r="V32" s="133">
        <f>IF(SER_hh_fec!V32=0,0,11630*1000*SER_hh_fec!V32/SER_hh_num!V32)</f>
        <v>11345.208481879754</v>
      </c>
      <c r="W32" s="133">
        <f>IF(SER_hh_fec!W32=0,0,11630*1000*SER_hh_fec!W32/SER_hh_num!W32)</f>
        <v>12343.98002487546</v>
      </c>
      <c r="DA32" s="157" t="s">
        <v>411</v>
      </c>
    </row>
    <row r="33" spans="1:105" ht="12" customHeight="1" x14ac:dyDescent="0.25">
      <c r="A33" s="62" t="s">
        <v>24</v>
      </c>
      <c r="B33" s="68">
        <f>IF(SER_hh_fec!B33=0,0,11630*1000*SER_hh_fec!B33/SER_hh_num!B33)</f>
        <v>8852.0319644051488</v>
      </c>
      <c r="C33" s="68">
        <f>IF(SER_hh_fec!C33=0,0,11630*1000*SER_hh_fec!C33/SER_hh_num!C33)</f>
        <v>9363.9603575962428</v>
      </c>
      <c r="D33" s="68">
        <f>IF(SER_hh_fec!D33=0,0,11630*1000*SER_hh_fec!D33/SER_hh_num!D33)</f>
        <v>9280.3621339594429</v>
      </c>
      <c r="E33" s="68">
        <f>IF(SER_hh_fec!E33=0,0,11630*1000*SER_hh_fec!E33/SER_hh_num!E33)</f>
        <v>8813.8217017057286</v>
      </c>
      <c r="F33" s="68">
        <f>IF(SER_hh_fec!F33=0,0,11630*1000*SER_hh_fec!F33/SER_hh_num!F33)</f>
        <v>9023.2255647257043</v>
      </c>
      <c r="G33" s="68">
        <f>IF(SER_hh_fec!G33=0,0,11630*1000*SER_hh_fec!G33/SER_hh_num!G33)</f>
        <v>8715.7182430136236</v>
      </c>
      <c r="H33" s="68">
        <f>IF(SER_hh_fec!H33=0,0,11630*1000*SER_hh_fec!H33/SER_hh_num!H33)</f>
        <v>9029.2229642394541</v>
      </c>
      <c r="I33" s="68">
        <f>IF(SER_hh_fec!I33=0,0,11630*1000*SER_hh_fec!I33/SER_hh_num!I33)</f>
        <v>9296.5374805020892</v>
      </c>
      <c r="J33" s="68">
        <f>IF(SER_hh_fec!J33=0,0,11630*1000*SER_hh_fec!J33/SER_hh_num!J33)</f>
        <v>8937.1386944250517</v>
      </c>
      <c r="K33" s="68">
        <f>IF(SER_hh_fec!K33=0,0,11630*1000*SER_hh_fec!K33/SER_hh_num!K33)</f>
        <v>9130.8858820462428</v>
      </c>
      <c r="L33" s="68">
        <f>IF(SER_hh_fec!L33=0,0,11630*1000*SER_hh_fec!L33/SER_hh_num!L33)</f>
        <v>9403.018276757517</v>
      </c>
      <c r="M33" s="68">
        <f>IF(SER_hh_fec!M33=0,0,11630*1000*SER_hh_fec!M33/SER_hh_num!M33)</f>
        <v>9573.8213949697656</v>
      </c>
      <c r="N33" s="68">
        <f>IF(SER_hh_fec!N33=0,0,11630*1000*SER_hh_fec!N33/SER_hh_num!N33)</f>
        <v>9645.4302191252118</v>
      </c>
      <c r="O33" s="68">
        <f>IF(SER_hh_fec!O33=0,0,11630*1000*SER_hh_fec!O33/SER_hh_num!O33)</f>
        <v>10037.425894903359</v>
      </c>
      <c r="P33" s="68">
        <f>IF(SER_hh_fec!P33=0,0,11630*1000*SER_hh_fec!P33/SER_hh_num!P33)</f>
        <v>7946.1554221871156</v>
      </c>
      <c r="Q33" s="68">
        <f>IF(SER_hh_fec!Q33=0,0,11630*1000*SER_hh_fec!Q33/SER_hh_num!Q33)</f>
        <v>9204.894229480311</v>
      </c>
      <c r="R33" s="68">
        <f>IF(SER_hh_fec!R33=0,0,11630*1000*SER_hh_fec!R33/SER_hh_num!R33)</f>
        <v>9573.6583854142391</v>
      </c>
      <c r="S33" s="68">
        <f>IF(SER_hh_fec!S33=0,0,11630*1000*SER_hh_fec!S33/SER_hh_num!S33)</f>
        <v>10155.418033919479</v>
      </c>
      <c r="T33" s="68">
        <f>IF(SER_hh_fec!T33=0,0,11630*1000*SER_hh_fec!T33/SER_hh_num!T33)</f>
        <v>8674.9234347695583</v>
      </c>
      <c r="U33" s="68">
        <f>IF(SER_hh_fec!U33=0,0,11630*1000*SER_hh_fec!U33/SER_hh_num!U33)</f>
        <v>7376.0831542833839</v>
      </c>
      <c r="V33" s="68">
        <f>IF(SER_hh_fec!V33=0,0,11630*1000*SER_hh_fec!V33/SER_hh_num!V33)</f>
        <v>9461.2149402051255</v>
      </c>
      <c r="W33" s="68">
        <f>IF(SER_hh_fec!W33=0,0,11630*1000*SER_hh_fec!W33/SER_hh_num!W33)</f>
        <v>10485.169548477988</v>
      </c>
      <c r="DA33" s="111" t="s">
        <v>412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35</vt:i4>
      </vt:variant>
    </vt:vector>
  </HeadingPairs>
  <TitlesOfParts>
    <vt:vector size="71" baseType="lpstr">
      <vt:lpstr>cover</vt:lpstr>
      <vt:lpstr>index</vt:lpstr>
      <vt:lpstr>SER_summary</vt:lpstr>
      <vt:lpstr>SER_hh_num</vt:lpstr>
      <vt:lpstr>SER_hh_fec</vt:lpstr>
      <vt:lpstr>SER_hh_tes</vt:lpstr>
      <vt:lpstr>SER_hh_eff</vt:lpstr>
      <vt:lpstr>SER_hh_emi</vt:lpstr>
      <vt:lpstr>SER_hh_fech</vt:lpstr>
      <vt:lpstr>SER_hh_tesh</vt:lpstr>
      <vt:lpstr>SER_hh_emih</vt:lpstr>
      <vt:lpstr>SER_hh_fecs</vt:lpstr>
      <vt:lpstr>SER_hh_tess</vt:lpstr>
      <vt:lpstr>SER_hh_emis</vt:lpstr>
      <vt:lpstr>SER_hh_num_in</vt:lpstr>
      <vt:lpstr>SER_hh_fec_in</vt:lpstr>
      <vt:lpstr>SER_hh_tes_in</vt:lpstr>
      <vt:lpstr>SER_hh_eff_in</vt:lpstr>
      <vt:lpstr>SER_hh_emi_in</vt:lpstr>
      <vt:lpstr>SER_hh_fech_in</vt:lpstr>
      <vt:lpstr>SER_hh_tesh_in</vt:lpstr>
      <vt:lpstr>SER_hh_emih_in</vt:lpstr>
      <vt:lpstr>SER_hh_fecs_in</vt:lpstr>
      <vt:lpstr>SER_hh_tess_in</vt:lpstr>
      <vt:lpstr>SER_hh_emis_in</vt:lpstr>
      <vt:lpstr>SER_se-appl</vt:lpstr>
      <vt:lpstr>SER_VE</vt:lpstr>
      <vt:lpstr>SER_SL</vt:lpstr>
      <vt:lpstr>SER_BL</vt:lpstr>
      <vt:lpstr>SER_CR</vt:lpstr>
      <vt:lpstr>SER_BT</vt:lpstr>
      <vt:lpstr>SER_IT</vt:lpstr>
      <vt:lpstr>AGR</vt:lpstr>
      <vt:lpstr>AGR_fec</vt:lpstr>
      <vt:lpstr>AGR_ued</vt:lpstr>
      <vt:lpstr>AGR_emi</vt:lpstr>
      <vt:lpstr>AGR!Print_Area</vt:lpstr>
      <vt:lpstr>AGR!Print_Titles</vt:lpstr>
      <vt:lpstr>AGR_emi!Print_Titles</vt:lpstr>
      <vt:lpstr>AGR_fec!Print_Titles</vt:lpstr>
      <vt:lpstr>AGR_ued!Print_Titles</vt:lpstr>
      <vt:lpstr>SER_BL!Print_Titles</vt:lpstr>
      <vt:lpstr>SER_BT!Print_Titles</vt:lpstr>
      <vt:lpstr>SER_CR!Print_Titles</vt:lpstr>
      <vt:lpstr>SER_hh_eff!Print_Titles</vt:lpstr>
      <vt:lpstr>SER_hh_eff_in!Print_Titles</vt:lpstr>
      <vt:lpstr>SER_hh_emi!Print_Titles</vt:lpstr>
      <vt:lpstr>SER_hh_emi_in!Print_Titles</vt:lpstr>
      <vt:lpstr>SER_hh_emih!Print_Titles</vt:lpstr>
      <vt:lpstr>SER_hh_emih_in!Print_Titles</vt:lpstr>
      <vt:lpstr>SER_hh_emis!Print_Titles</vt:lpstr>
      <vt:lpstr>SER_hh_emis_in!Print_Titles</vt:lpstr>
      <vt:lpstr>SER_hh_fec!Print_Titles</vt:lpstr>
      <vt:lpstr>SER_hh_fec_in!Print_Titles</vt:lpstr>
      <vt:lpstr>SER_hh_fech!Print_Titles</vt:lpstr>
      <vt:lpstr>SER_hh_fech_in!Print_Titles</vt:lpstr>
      <vt:lpstr>SER_hh_fecs!Print_Titles</vt:lpstr>
      <vt:lpstr>SER_hh_fecs_in!Print_Titles</vt:lpstr>
      <vt:lpstr>SER_hh_num!Print_Titles</vt:lpstr>
      <vt:lpstr>SER_hh_num_in!Print_Titles</vt:lpstr>
      <vt:lpstr>SER_hh_tes!Print_Titles</vt:lpstr>
      <vt:lpstr>SER_hh_tes_in!Print_Titles</vt:lpstr>
      <vt:lpstr>SER_hh_tesh!Print_Titles</vt:lpstr>
      <vt:lpstr>SER_hh_tesh_in!Print_Titles</vt:lpstr>
      <vt:lpstr>SER_hh_tess!Print_Titles</vt:lpstr>
      <vt:lpstr>SER_hh_tess_in!Print_Titles</vt:lpstr>
      <vt:lpstr>SER_IT!Print_Titles</vt:lpstr>
      <vt:lpstr>'SER_se-appl'!Print_Titles</vt:lpstr>
      <vt:lpstr>SER_SL!Print_Titles</vt:lpstr>
      <vt:lpstr>SER_summary!Print_Titles</vt:lpstr>
      <vt:lpstr>SER_VE!Print_Titles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JRC-IDEES-2021</dc:title>
  <dc:creator>JRC C.6</dc:creator>
  <dc:description>v2021-1.00</dc:description>
  <cp:lastModifiedBy>ROZSAI Mate (JRC-SEVILLA)</cp:lastModifiedBy>
  <dcterms:created xsi:type="dcterms:W3CDTF">2024-05-20T16:48:02Z</dcterms:created>
  <dcterms:modified xsi:type="dcterms:W3CDTF">2024-05-20T16:48:02Z</dcterms:modified>
</cp:coreProperties>
</file>