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Ex2.xml" ContentType="application/vnd.ms-office.chartex+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1.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2.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3.xml" ContentType="application/vnd.openxmlformats-officedocument.drawingml.chart+xml"/>
  <Override PartName="/xl/charts/style5.xml" ContentType="application/vnd.ms-office.chartstyle+xml"/>
  <Override PartName="/xl/charts/colors5.xml" ContentType="application/vnd.ms-office.chartcolorstyle+xml"/>
  <Override PartName="/xl/charts/chart4.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hidePivotFieldList="1" defaultThemeVersion="166925"/>
  <mc:AlternateContent xmlns:mc="http://schemas.openxmlformats.org/markup-compatibility/2006">
    <mc:Choice Requires="x15">
      <x15ac:absPath xmlns:x15ac="http://schemas.microsoft.com/office/spreadsheetml/2010/11/ac" url="https://d.docs.live.net/2a5cb99aacfb7612/Desktop/"/>
    </mc:Choice>
  </mc:AlternateContent>
  <xr:revisionPtr revIDLastSave="0" documentId="8_{CF92C865-6734-4516-AE9F-051E8CB65A7F}" xr6:coauthVersionLast="47" xr6:coauthVersionMax="47" xr10:uidLastSave="{00000000-0000-0000-0000-000000000000}"/>
  <bookViews>
    <workbookView xWindow="-110" yWindow="-110" windowWidth="19420" windowHeight="10300" firstSheet="6" activeTab="9" xr2:uid="{26D4546B-D2A1-4444-8EAF-A6228F96F0C1}"/>
  </bookViews>
  <sheets>
    <sheet name="NZ Staff" sheetId="3" r:id="rId1"/>
    <sheet name="India Staff" sheetId="2" r:id="rId2"/>
    <sheet name="All Staff" sheetId="6" r:id="rId3"/>
    <sheet name="Metrics" sheetId="8" r:id="rId4"/>
    <sheet name="Salary Spread" sheetId="9" r:id="rId5"/>
    <sheet name="Salary vs Rating" sheetId="10" r:id="rId6"/>
    <sheet name="Joining trend" sheetId="12" r:id="rId7"/>
    <sheet name="Mapping for rating" sheetId="11" r:id="rId8"/>
    <sheet name="Report IND vs NZ" sheetId="13" r:id="rId9"/>
    <sheet name="pivot deptt" sheetId="14" r:id="rId10"/>
  </sheets>
  <externalReferences>
    <externalReference r:id="rId11"/>
  </externalReferences>
  <definedNames>
    <definedName name="_xlnm._FilterDatabase" localSheetId="1" hidden="1">'India Staff'!$B$2:$H$114</definedName>
    <definedName name="_xlchart.v1.0" hidden="1">'All Staff'!$F$1</definedName>
    <definedName name="_xlchart.v1.1" hidden="1">'All Staff'!$F$2:$F$184</definedName>
    <definedName name="_xlchart.v1.2" hidden="1">'All Staff'!$F$1</definedName>
    <definedName name="_xlchart.v1.3" hidden="1">'All Staff'!$F$2:$F$184</definedName>
    <definedName name="_xlchart.v1.4" hidden="1">'All Staff'!$F$1</definedName>
    <definedName name="_xlchart.v1.5" hidden="1">'All Staff'!$F$2:$F$184</definedName>
    <definedName name="_xlcn.WorksheetConnection_blankdatafile.xlsxTable61" hidden="1">'[1]All Staff'!$A$1:$K$184</definedName>
    <definedName name="Slicer_Country">#N/A</definedName>
  </definedNames>
  <calcPr calcId="191029"/>
  <pivotCaches>
    <pivotCache cacheId="144" r:id="rId12"/>
    <pivotCache cacheId="147" r:id="rId13"/>
    <pivotCache cacheId="151" r:id="rId14"/>
    <pivotCache cacheId="202" r:id="rId15"/>
    <pivotCache cacheId="226" r:id="rId16"/>
    <pivotCache cacheId="229" r:id="rId17"/>
  </pivotCaches>
  <extLst>
    <ext xmlns:x14="http://schemas.microsoft.com/office/spreadsheetml/2009/9/main" uri="{876F7934-8845-4945-9796-88D515C7AA90}">
      <x14:pivotCaches>
        <pivotCache cacheId="150" r:id="rId18"/>
      </x14:pivotCaches>
    </ext>
    <ext xmlns:x14="http://schemas.microsoft.com/office/spreadsheetml/2009/9/main" uri="{BBE1A952-AA13-448e-AADC-164F8A28A991}">
      <x14:slicerCaches>
        <x14:slicerCache r:id="rId1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6" name="Table6" connection="WorksheetConnection_blank-data-file.xlsx!Table6"/>
        </x15:modelTables>
        <x15:extLst>
          <ext xmlns:x16="http://schemas.microsoft.com/office/spreadsheetml/2014/11/main" uri="{9835A34E-60A6-4A7C-AAB8-D5F71C897F49}">
            <x16:modelTimeGroupings>
              <x16:modelTimeGrouping tableName="Table6" columnName="Date Joined" columnId="Date Joined">
                <x16:calculatedTimeColumn columnName="Date Joined (Year)" columnId="Date Joined (Year)" contentType="years" isSelected="1"/>
                <x16:calculatedTimeColumn columnName="Date Joined (Quarter)" columnId="Date Joined (Quarter)" contentType="quarters" isSelected="1"/>
                <x16:calculatedTimeColumn columnName="Date Joined (Month Index)" columnId="Date Joined (Month Index)" contentType="monthsindex" isSelected="1"/>
                <x16:calculatedTimeColumn columnName="Date Joined (Month)" columnId="Date Joined (Month)" contentType="months" isSelected="1"/>
              </x16:modelTimeGrouping>
            </x16:modelTimeGroupings>
          </ext>
        </x15:extLst>
      </x15:dataModel>
    </ext>
  </extLst>
</workbook>
</file>

<file path=xl/calcChain.xml><?xml version="1.0" encoding="utf-8"?>
<calcChain xmlns="http://schemas.openxmlformats.org/spreadsheetml/2006/main">
  <c r="M4" i="13" l="1"/>
  <c r="K4" i="13"/>
  <c r="I4" i="13"/>
  <c r="G4" i="13"/>
  <c r="E4" i="13"/>
  <c r="C4" i="13"/>
  <c r="K3" i="6"/>
  <c r="K4" i="6"/>
  <c r="K5" i="6"/>
  <c r="K6" i="6"/>
  <c r="K7" i="6"/>
  <c r="K8" i="6"/>
  <c r="K9" i="6"/>
  <c r="K10" i="6"/>
  <c r="K11" i="6"/>
  <c r="K12" i="6"/>
  <c r="K13" i="6"/>
  <c r="K14" i="6"/>
  <c r="K15" i="6"/>
  <c r="K16" i="6"/>
  <c r="K17" i="6"/>
  <c r="K18" i="6"/>
  <c r="K19" i="6"/>
  <c r="K20" i="6"/>
  <c r="K21" i="6"/>
  <c r="K22" i="6"/>
  <c r="K23" i="6"/>
  <c r="K24" i="6"/>
  <c r="K25" i="6"/>
  <c r="K26" i="6"/>
  <c r="K27" i="6"/>
  <c r="K28" i="6"/>
  <c r="K29" i="6"/>
  <c r="K30" i="6"/>
  <c r="K31" i="6"/>
  <c r="K32" i="6"/>
  <c r="K33" i="6"/>
  <c r="K34" i="6"/>
  <c r="K35" i="6"/>
  <c r="K36" i="6"/>
  <c r="K37" i="6"/>
  <c r="K38" i="6"/>
  <c r="K39" i="6"/>
  <c r="K40" i="6"/>
  <c r="K41" i="6"/>
  <c r="K42" i="6"/>
  <c r="K43" i="6"/>
  <c r="K44" i="6"/>
  <c r="K45" i="6"/>
  <c r="K46" i="6"/>
  <c r="K47" i="6"/>
  <c r="K48" i="6"/>
  <c r="K49" i="6"/>
  <c r="K50" i="6"/>
  <c r="K51" i="6"/>
  <c r="K52" i="6"/>
  <c r="K53" i="6"/>
  <c r="K54" i="6"/>
  <c r="K55" i="6"/>
  <c r="K56" i="6"/>
  <c r="K57" i="6"/>
  <c r="K58" i="6"/>
  <c r="K59" i="6"/>
  <c r="K60" i="6"/>
  <c r="K61" i="6"/>
  <c r="K62" i="6"/>
  <c r="K63" i="6"/>
  <c r="K64" i="6"/>
  <c r="K65" i="6"/>
  <c r="K66" i="6"/>
  <c r="K67" i="6"/>
  <c r="K68" i="6"/>
  <c r="K69" i="6"/>
  <c r="K70" i="6"/>
  <c r="K71" i="6"/>
  <c r="K72" i="6"/>
  <c r="K73" i="6"/>
  <c r="K74" i="6"/>
  <c r="K75" i="6"/>
  <c r="K76" i="6"/>
  <c r="K77" i="6"/>
  <c r="K78" i="6"/>
  <c r="K79" i="6"/>
  <c r="K80" i="6"/>
  <c r="K81" i="6"/>
  <c r="K82" i="6"/>
  <c r="K83" i="6"/>
  <c r="K84" i="6"/>
  <c r="K85" i="6"/>
  <c r="K86" i="6"/>
  <c r="K87" i="6"/>
  <c r="K88" i="6"/>
  <c r="K89" i="6"/>
  <c r="K90" i="6"/>
  <c r="K91" i="6"/>
  <c r="K92" i="6"/>
  <c r="K93" i="6"/>
  <c r="K94" i="6"/>
  <c r="K95" i="6"/>
  <c r="K96" i="6"/>
  <c r="K97" i="6"/>
  <c r="K98" i="6"/>
  <c r="K99" i="6"/>
  <c r="K100" i="6"/>
  <c r="K101" i="6"/>
  <c r="K102" i="6"/>
  <c r="K103" i="6"/>
  <c r="K104" i="6"/>
  <c r="K105" i="6"/>
  <c r="K106" i="6"/>
  <c r="K107" i="6"/>
  <c r="K108" i="6"/>
  <c r="K109" i="6"/>
  <c r="K110" i="6"/>
  <c r="K111" i="6"/>
  <c r="K112" i="6"/>
  <c r="K113" i="6"/>
  <c r="K114" i="6"/>
  <c r="K115" i="6"/>
  <c r="K116" i="6"/>
  <c r="K117" i="6"/>
  <c r="K118" i="6"/>
  <c r="K119" i="6"/>
  <c r="K120" i="6"/>
  <c r="K121" i="6"/>
  <c r="K122" i="6"/>
  <c r="K123" i="6"/>
  <c r="K124" i="6"/>
  <c r="K125" i="6"/>
  <c r="K126" i="6"/>
  <c r="K127" i="6"/>
  <c r="K128" i="6"/>
  <c r="K129" i="6"/>
  <c r="K130" i="6"/>
  <c r="K131" i="6"/>
  <c r="K132" i="6"/>
  <c r="K133" i="6"/>
  <c r="K134" i="6"/>
  <c r="K135" i="6"/>
  <c r="K136" i="6"/>
  <c r="K137" i="6"/>
  <c r="K138" i="6"/>
  <c r="K139" i="6"/>
  <c r="K140" i="6"/>
  <c r="K141" i="6"/>
  <c r="K142" i="6"/>
  <c r="K143" i="6"/>
  <c r="K144" i="6"/>
  <c r="K145" i="6"/>
  <c r="K146" i="6"/>
  <c r="K147" i="6"/>
  <c r="K148" i="6"/>
  <c r="K149" i="6"/>
  <c r="K150" i="6"/>
  <c r="K151" i="6"/>
  <c r="K152" i="6"/>
  <c r="K153" i="6"/>
  <c r="K154" i="6"/>
  <c r="K155" i="6"/>
  <c r="K156" i="6"/>
  <c r="K157" i="6"/>
  <c r="K158" i="6"/>
  <c r="K159" i="6"/>
  <c r="K160" i="6"/>
  <c r="K161" i="6"/>
  <c r="K162" i="6"/>
  <c r="K163" i="6"/>
  <c r="K164" i="6"/>
  <c r="K165" i="6"/>
  <c r="K166" i="6"/>
  <c r="K167" i="6"/>
  <c r="K168" i="6"/>
  <c r="K169" i="6"/>
  <c r="K170" i="6"/>
  <c r="K171" i="6"/>
  <c r="K172" i="6"/>
  <c r="K173" i="6"/>
  <c r="K174" i="6"/>
  <c r="K175" i="6"/>
  <c r="K176" i="6"/>
  <c r="K177" i="6"/>
  <c r="K178" i="6"/>
  <c r="K179" i="6"/>
  <c r="K180" i="6"/>
  <c r="K181" i="6"/>
  <c r="K182" i="6"/>
  <c r="K183" i="6"/>
  <c r="K184" i="6"/>
  <c r="K2" i="6"/>
  <c r="P17" i="6"/>
  <c r="P18" i="6"/>
  <c r="P19" i="6"/>
  <c r="P20" i="6"/>
  <c r="P21" i="6"/>
  <c r="P16" i="6"/>
  <c r="P15" i="6"/>
  <c r="P8" i="6"/>
  <c r="P7" i="6"/>
  <c r="I165" i="6"/>
  <c r="J165" i="6" s="1"/>
  <c r="I86" i="6"/>
  <c r="J86" i="6" s="1"/>
  <c r="I36" i="6"/>
  <c r="J36" i="6" s="1"/>
  <c r="I175" i="6"/>
  <c r="J175" i="6" s="1"/>
  <c r="I38" i="6"/>
  <c r="J38" i="6" s="1"/>
  <c r="I160" i="6"/>
  <c r="J160" i="6" s="1"/>
  <c r="I26" i="6"/>
  <c r="J26" i="6" s="1"/>
  <c r="I62" i="6"/>
  <c r="J62" i="6" s="1"/>
  <c r="I42" i="6"/>
  <c r="J42" i="6" s="1"/>
  <c r="I183" i="6"/>
  <c r="J183" i="6" s="1"/>
  <c r="I158" i="6"/>
  <c r="J158" i="6" s="1"/>
  <c r="I68" i="6"/>
  <c r="J68" i="6" s="1"/>
  <c r="I78" i="6"/>
  <c r="J78" i="6" s="1"/>
  <c r="I152" i="6"/>
  <c r="J152" i="6" s="1"/>
  <c r="I18" i="6"/>
  <c r="J18" i="6" s="1"/>
  <c r="I136" i="6"/>
  <c r="J136" i="6" s="1"/>
  <c r="I8" i="6"/>
  <c r="J8" i="6" s="1"/>
  <c r="I48" i="6"/>
  <c r="J48" i="6" s="1"/>
  <c r="I14" i="6"/>
  <c r="J14" i="6" s="1"/>
  <c r="I98" i="6"/>
  <c r="J98" i="6" s="1"/>
  <c r="I52" i="6"/>
  <c r="J52" i="6" s="1"/>
  <c r="I72" i="6"/>
  <c r="J72" i="6" s="1"/>
  <c r="I50" i="6"/>
  <c r="J50" i="6" s="1"/>
  <c r="I30" i="6"/>
  <c r="J30" i="6" s="1"/>
  <c r="I64" i="6"/>
  <c r="J64" i="6" s="1"/>
  <c r="I92" i="6"/>
  <c r="J92" i="6" s="1"/>
  <c r="I118" i="6"/>
  <c r="J118" i="6" s="1"/>
  <c r="I4" i="6"/>
  <c r="J4" i="6" s="1"/>
  <c r="I100" i="6"/>
  <c r="J100" i="6" s="1"/>
  <c r="I58" i="6"/>
  <c r="J58" i="6" s="1"/>
  <c r="I96" i="6"/>
  <c r="J96" i="6" s="1"/>
  <c r="I177" i="6"/>
  <c r="J177" i="6" s="1"/>
  <c r="I106" i="6"/>
  <c r="J106" i="6" s="1"/>
  <c r="I156" i="6"/>
  <c r="J156" i="6" s="1"/>
  <c r="I32" i="6"/>
  <c r="J32" i="6" s="1"/>
  <c r="I138" i="6"/>
  <c r="J138" i="6" s="1"/>
  <c r="I132" i="6"/>
  <c r="J132" i="6" s="1"/>
  <c r="I142" i="6"/>
  <c r="J142" i="6" s="1"/>
  <c r="I28" i="6"/>
  <c r="J28" i="6" s="1"/>
  <c r="I34" i="6"/>
  <c r="J34" i="6" s="1"/>
  <c r="I104" i="6"/>
  <c r="J104" i="6" s="1"/>
  <c r="I116" i="6"/>
  <c r="J116" i="6" s="1"/>
  <c r="I112" i="6"/>
  <c r="J112" i="6" s="1"/>
  <c r="I128" i="6"/>
  <c r="J128" i="6" s="1"/>
  <c r="I162" i="6"/>
  <c r="J162" i="6" s="1"/>
  <c r="I108" i="6"/>
  <c r="J108" i="6" s="1"/>
  <c r="I76" i="6"/>
  <c r="J76" i="6" s="1"/>
  <c r="I110" i="6"/>
  <c r="J110" i="6" s="1"/>
  <c r="I54" i="6"/>
  <c r="J54" i="6" s="1"/>
  <c r="I181" i="6"/>
  <c r="J181" i="6" s="1"/>
  <c r="I24" i="6"/>
  <c r="J24" i="6" s="1"/>
  <c r="I20" i="6"/>
  <c r="J20" i="6" s="1"/>
  <c r="I173" i="6"/>
  <c r="J173" i="6" s="1"/>
  <c r="I82" i="6"/>
  <c r="J82" i="6" s="1"/>
  <c r="I88" i="6"/>
  <c r="J88" i="6" s="1"/>
  <c r="I154" i="6"/>
  <c r="J154" i="6" s="1"/>
  <c r="I167" i="6"/>
  <c r="J167" i="6" s="1"/>
  <c r="I80" i="6"/>
  <c r="J80" i="6" s="1"/>
  <c r="I179" i="6"/>
  <c r="J179" i="6" s="1"/>
  <c r="I102" i="6"/>
  <c r="J102" i="6" s="1"/>
  <c r="I171" i="6"/>
  <c r="J171" i="6" s="1"/>
  <c r="I124" i="6"/>
  <c r="J124" i="6" s="1"/>
  <c r="I148" i="6"/>
  <c r="J148" i="6" s="1"/>
  <c r="I44" i="6"/>
  <c r="J44" i="6" s="1"/>
  <c r="I122" i="6"/>
  <c r="J122" i="6" s="1"/>
  <c r="I46" i="6"/>
  <c r="J46" i="6" s="1"/>
  <c r="I130" i="6"/>
  <c r="J130" i="6" s="1"/>
  <c r="I70" i="6"/>
  <c r="J70" i="6" s="1"/>
  <c r="I22" i="6"/>
  <c r="J22" i="6" s="1"/>
  <c r="I60" i="6"/>
  <c r="J60" i="6" s="1"/>
  <c r="I144" i="6"/>
  <c r="J144" i="6" s="1"/>
  <c r="I120" i="6"/>
  <c r="J120" i="6" s="1"/>
  <c r="I140" i="6"/>
  <c r="J140" i="6" s="1"/>
  <c r="I169" i="6"/>
  <c r="J169" i="6" s="1"/>
  <c r="I2" i="6"/>
  <c r="J2" i="6" s="1"/>
  <c r="I150" i="6"/>
  <c r="J150" i="6" s="1"/>
  <c r="I10" i="6"/>
  <c r="J10" i="6" s="1"/>
  <c r="I126" i="6"/>
  <c r="J126" i="6" s="1"/>
  <c r="I6" i="6"/>
  <c r="J6" i="6" s="1"/>
  <c r="I146" i="6"/>
  <c r="J146" i="6" s="1"/>
  <c r="I134" i="6"/>
  <c r="J134" i="6" s="1"/>
  <c r="I114" i="6"/>
  <c r="J114" i="6" s="1"/>
  <c r="I16" i="6"/>
  <c r="J16" i="6" s="1"/>
  <c r="I56" i="6"/>
  <c r="J56" i="6" s="1"/>
  <c r="I66" i="6"/>
  <c r="J66" i="6" s="1"/>
  <c r="I12" i="6"/>
  <c r="J12" i="6" s="1"/>
  <c r="I94" i="6"/>
  <c r="J94" i="6" s="1"/>
  <c r="I90" i="6"/>
  <c r="J90" i="6" s="1"/>
  <c r="I74" i="6"/>
  <c r="J74" i="6" s="1"/>
  <c r="I84" i="6"/>
  <c r="J84" i="6" s="1"/>
  <c r="I39" i="6"/>
  <c r="J39" i="6" s="1"/>
  <c r="I163" i="6"/>
  <c r="J163" i="6" s="1"/>
  <c r="I19" i="6"/>
  <c r="J19" i="6" s="1"/>
  <c r="I143" i="6"/>
  <c r="J143" i="6" s="1"/>
  <c r="I21" i="6"/>
  <c r="J21" i="6" s="1"/>
  <c r="I176" i="6"/>
  <c r="J176" i="6" s="1"/>
  <c r="I47" i="6"/>
  <c r="J47" i="6" s="1"/>
  <c r="I131" i="6"/>
  <c r="J131" i="6" s="1"/>
  <c r="I125" i="6"/>
  <c r="J125" i="6" s="1"/>
  <c r="I91" i="6"/>
  <c r="J91" i="6" s="1"/>
  <c r="I157" i="6"/>
  <c r="J157" i="6" s="1"/>
  <c r="I147" i="6"/>
  <c r="J147" i="6" s="1"/>
  <c r="I135" i="6"/>
  <c r="J135" i="6" s="1"/>
  <c r="I25" i="6"/>
  <c r="J25" i="6" s="1"/>
  <c r="I9" i="6"/>
  <c r="J9" i="6" s="1"/>
  <c r="I164" i="6"/>
  <c r="J164" i="6" s="1"/>
  <c r="I33" i="6"/>
  <c r="J33" i="6" s="1"/>
  <c r="I182" i="6"/>
  <c r="J182" i="6" s="1"/>
  <c r="I83" i="6"/>
  <c r="J83" i="6" s="1"/>
  <c r="I109" i="6"/>
  <c r="J109" i="6" s="1"/>
  <c r="I103" i="6"/>
  <c r="J103" i="6" s="1"/>
  <c r="I45" i="6"/>
  <c r="J45" i="6" s="1"/>
  <c r="I121" i="6"/>
  <c r="J121" i="6" s="1"/>
  <c r="I7" i="6"/>
  <c r="J7" i="6" s="1"/>
  <c r="I93" i="6"/>
  <c r="J93" i="6" s="1"/>
  <c r="I11" i="6"/>
  <c r="J11" i="6" s="1"/>
  <c r="I141" i="6"/>
  <c r="J141" i="6" s="1"/>
  <c r="I51" i="6"/>
  <c r="J51" i="6" s="1"/>
  <c r="I172" i="6"/>
  <c r="J172" i="6" s="1"/>
  <c r="I13" i="6"/>
  <c r="J13" i="6" s="1"/>
  <c r="I161" i="6"/>
  <c r="J161" i="6" s="1"/>
  <c r="I23" i="6"/>
  <c r="J23" i="6" s="1"/>
  <c r="I71" i="6"/>
  <c r="J71" i="6" s="1"/>
  <c r="I139" i="6"/>
  <c r="J139" i="6" s="1"/>
  <c r="I111" i="6"/>
  <c r="J111" i="6" s="1"/>
  <c r="I35" i="6"/>
  <c r="J35" i="6" s="1"/>
  <c r="I159" i="6"/>
  <c r="J159" i="6" s="1"/>
  <c r="I184" i="6"/>
  <c r="J184" i="6" s="1"/>
  <c r="I166" i="6"/>
  <c r="J166" i="6" s="1"/>
  <c r="I174" i="6"/>
  <c r="J174" i="6" s="1"/>
  <c r="I31" i="6"/>
  <c r="J31" i="6" s="1"/>
  <c r="I99" i="6"/>
  <c r="J99" i="6" s="1"/>
  <c r="I37" i="6"/>
  <c r="J37" i="6" s="1"/>
  <c r="I115" i="6"/>
  <c r="J115" i="6" s="1"/>
  <c r="I3" i="6"/>
  <c r="J3" i="6" s="1"/>
  <c r="I95" i="6"/>
  <c r="J95" i="6" s="1"/>
  <c r="I53" i="6"/>
  <c r="J53" i="6" s="1"/>
  <c r="I149" i="6"/>
  <c r="J149" i="6" s="1"/>
  <c r="I49" i="6"/>
  <c r="J49" i="6" s="1"/>
  <c r="I127" i="6"/>
  <c r="J127" i="6" s="1"/>
  <c r="I85" i="6"/>
  <c r="J85" i="6" s="1"/>
  <c r="I101" i="6"/>
  <c r="J101" i="6" s="1"/>
  <c r="I123" i="6"/>
  <c r="J123" i="6" s="1"/>
  <c r="I61" i="6"/>
  <c r="J61" i="6" s="1"/>
  <c r="I178" i="6"/>
  <c r="J178" i="6" s="1"/>
  <c r="I67" i="6"/>
  <c r="J67" i="6" s="1"/>
  <c r="I65" i="6"/>
  <c r="J65" i="6" s="1"/>
  <c r="I129" i="6"/>
  <c r="J129" i="6" s="1"/>
  <c r="I29" i="6"/>
  <c r="J29" i="6" s="1"/>
  <c r="I113" i="6"/>
  <c r="J113" i="6" s="1"/>
  <c r="I119" i="6"/>
  <c r="J119" i="6" s="1"/>
  <c r="I77" i="6"/>
  <c r="J77" i="6" s="1"/>
  <c r="I40" i="6"/>
  <c r="J40" i="6" s="1"/>
  <c r="I17" i="6"/>
  <c r="J17" i="6" s="1"/>
  <c r="I155" i="6"/>
  <c r="J155" i="6" s="1"/>
  <c r="I137" i="6"/>
  <c r="J137" i="6" s="1"/>
  <c r="I15" i="6"/>
  <c r="J15" i="6" s="1"/>
  <c r="I89" i="6"/>
  <c r="J89" i="6" s="1"/>
  <c r="I168" i="6"/>
  <c r="J168" i="6" s="1"/>
  <c r="I117" i="6"/>
  <c r="J117" i="6" s="1"/>
  <c r="I41" i="6"/>
  <c r="J41" i="6" s="1"/>
  <c r="I79" i="6"/>
  <c r="J79" i="6" s="1"/>
  <c r="I73" i="6"/>
  <c r="J73" i="6" s="1"/>
  <c r="I81" i="6"/>
  <c r="J81" i="6" s="1"/>
  <c r="I59" i="6"/>
  <c r="J59" i="6" s="1"/>
  <c r="I151" i="6"/>
  <c r="J151" i="6" s="1"/>
  <c r="I180" i="6"/>
  <c r="J180" i="6" s="1"/>
  <c r="I105" i="6"/>
  <c r="J105" i="6" s="1"/>
  <c r="I170" i="6"/>
  <c r="J170" i="6" s="1"/>
  <c r="I145" i="6"/>
  <c r="J145" i="6" s="1"/>
  <c r="I75" i="6"/>
  <c r="J75" i="6" s="1"/>
  <c r="I5" i="6"/>
  <c r="J5" i="6" s="1"/>
  <c r="I63" i="6"/>
  <c r="J63" i="6" s="1"/>
  <c r="I153" i="6"/>
  <c r="J153" i="6" s="1"/>
  <c r="I69" i="6"/>
  <c r="J69" i="6" s="1"/>
  <c r="I97" i="6"/>
  <c r="J97" i="6" s="1"/>
  <c r="I43" i="6"/>
  <c r="J43" i="6" s="1"/>
  <c r="I107" i="6"/>
  <c r="J107" i="6" s="1"/>
  <c r="I55" i="6"/>
  <c r="J55" i="6" s="1"/>
  <c r="I87" i="6"/>
  <c r="J87" i="6" s="1"/>
  <c r="I57" i="6"/>
  <c r="J57" i="6" s="1"/>
  <c r="I27" i="6"/>
  <c r="J27" i="6" s="1"/>
  <c r="I133" i="6"/>
  <c r="J133" i="6" s="1"/>
  <c r="Q5" i="6"/>
  <c r="Q4" i="6"/>
  <c r="P5" i="6"/>
  <c r="P4" i="6"/>
  <c r="P3" i="6"/>
  <c r="F106" i="3"/>
  <c r="H106" i="3"/>
  <c r="I106" i="3"/>
  <c r="P6" i="6"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E26225B-7D53-47BB-AABB-CF5AA3FA5068}" keepAlive="1" name="Query - India Staff" description="Connection to the 'India Staff' query in the workbook." type="5" refreshedVersion="8" background="1" saveData="1">
    <dbPr connection="Provider=Microsoft.Mashup.OleDb.1;Data Source=$Workbook$;Location=&quot;India Staff&quot;;Extended Properties=&quot;&quot;" command="SELECT * FROM [India Staff]"/>
  </connection>
  <connection id="2" xr16:uid="{03E08300-074E-481C-8850-0FF3D433FB13}" keepAlive="1" name="Query - nz_staff" description="Connection to the 'nz_staff' query in the workbook." type="5" refreshedVersion="0" background="1">
    <dbPr connection="Provider=Microsoft.Mashup.OleDb.1;Data Source=$Workbook$;Location=nz_staff;Extended Properties=&quot;&quot;" command="SELECT * FROM [nz_staff]"/>
  </connection>
  <connection id="3" xr16:uid="{E47045E7-124C-4BEC-9E72-5A82D95588DF}" keepAlive="1" name="Query - Staff" description="Connection to the 'Staff' query in the workbook." type="5" refreshedVersion="8" background="1" saveData="1">
    <dbPr connection="Provider=Microsoft.Mashup.OleDb.1;Data Source=$Workbook$;Location=Staff;Extended Properties=&quot;&quot;" command="SELECT * FROM [Staff]"/>
  </connection>
  <connection id="4" xr16:uid="{E7040CC4-B5F7-4DEE-8621-843AD8F6D15A}"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5" xr16:uid="{3DF9FFDB-F5CD-4588-BC4D-6394FCBBB5D8}" name="WorksheetConnection_blank-data-file.xlsx!Table6" type="102" refreshedVersion="8" minRefreshableVersion="5">
    <extLst>
      <ext xmlns:x15="http://schemas.microsoft.com/office/spreadsheetml/2010/11/main" uri="{DE250136-89BD-433C-8126-D09CA5730AF9}">
        <x15:connection id="Table6" autoDelete="1">
          <x15:rangePr sourceName="_xlcn.WorksheetConnection_blankdatafile.xlsxTable61"/>
        </x15:connection>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3">
    <s v="ThisWorkbookDataModel"/>
    <s v="{[Table6].[Country].&amp;[NZ]}"/>
    <s v="{[Table6].[Country].&amp;[IND]}"/>
  </metadataStrings>
  <mdxMetadata count="2">
    <mdx n="0" f="s">
      <ms ns="1" c="0"/>
    </mdx>
    <mdx n="0" f="s">
      <ms ns="2" c="0"/>
    </mdx>
  </mdxMetadata>
  <valueMetadata count="2">
    <bk>
      <rc t="1" v="0"/>
    </bk>
    <bk>
      <rc t="1" v="1"/>
    </bk>
  </valueMetadata>
</metadata>
</file>

<file path=xl/sharedStrings.xml><?xml version="1.0" encoding="utf-8"?>
<sst xmlns="http://schemas.openxmlformats.org/spreadsheetml/2006/main" count="1894" uniqueCount="247">
  <si>
    <t>Name</t>
  </si>
  <si>
    <t>Gender</t>
  </si>
  <si>
    <t>Department</t>
  </si>
  <si>
    <t>Age</t>
  </si>
  <si>
    <t>Date Joined</t>
  </si>
  <si>
    <t>Salary</t>
  </si>
  <si>
    <t>Rating</t>
  </si>
  <si>
    <t>Barr Faughny</t>
  </si>
  <si>
    <t>Female</t>
  </si>
  <si>
    <t>Procurement</t>
  </si>
  <si>
    <t>Exceptional</t>
  </si>
  <si>
    <t>Dennison Crosswaite</t>
  </si>
  <si>
    <t>Website</t>
  </si>
  <si>
    <t>Above average</t>
  </si>
  <si>
    <t>Gunar Cockshoot</t>
  </si>
  <si>
    <t>Male</t>
  </si>
  <si>
    <t>Average</t>
  </si>
  <si>
    <t>Wilone O'Kielt</t>
  </si>
  <si>
    <t>Gigi Bohling</t>
  </si>
  <si>
    <t>Sales</t>
  </si>
  <si>
    <t>Curtice Advani</t>
  </si>
  <si>
    <t>Finance</t>
  </si>
  <si>
    <t>Kaine Padly</t>
  </si>
  <si>
    <t>Ches Bonnell</t>
  </si>
  <si>
    <t>Poor</t>
  </si>
  <si>
    <t>Andria Kimpton</t>
  </si>
  <si>
    <t>Brien Boise</t>
  </si>
  <si>
    <t>Husein Augar</t>
  </si>
  <si>
    <t>Karlen McCaffrey</t>
  </si>
  <si>
    <t>Jan Morforth</t>
  </si>
  <si>
    <t>Dotty Strutley</t>
  </si>
  <si>
    <t>Kelci Walkden</t>
  </si>
  <si>
    <t>Marney O'Breen</t>
  </si>
  <si>
    <t>Rafaelita Blaksland</t>
  </si>
  <si>
    <t>Madelene Upcott</t>
  </si>
  <si>
    <t>Beverie Moffet</t>
  </si>
  <si>
    <t>Oby Sorrel</t>
  </si>
  <si>
    <t>Mallorie Waber</t>
  </si>
  <si>
    <t>Jehu Rudeforth</t>
  </si>
  <si>
    <t>Van Tuxwell</t>
  </si>
  <si>
    <t>Roddy Speechley</t>
  </si>
  <si>
    <t>Camilla Castle</t>
  </si>
  <si>
    <t>Very poor</t>
  </si>
  <si>
    <t>Janene Hairsine</t>
  </si>
  <si>
    <t>Niall Selesnick</t>
  </si>
  <si>
    <t>Ebonee Roxburgh</t>
  </si>
  <si>
    <t>Zach Polon</t>
  </si>
  <si>
    <t>Orton Livick</t>
  </si>
  <si>
    <t>Gray Seamon</t>
  </si>
  <si>
    <t>Benny Karolovsky</t>
  </si>
  <si>
    <t>Dyna Doucette</t>
  </si>
  <si>
    <t>Erin Androsik</t>
  </si>
  <si>
    <t>Madge McCloughen</t>
  </si>
  <si>
    <t>Esmaria Denecamp</t>
  </si>
  <si>
    <t>Hogan Iles</t>
  </si>
  <si>
    <t>Valentia Etteridge</t>
  </si>
  <si>
    <t>HR</t>
  </si>
  <si>
    <t>Archibald Filliskirk</t>
  </si>
  <si>
    <t>Lindy Guillet</t>
  </si>
  <si>
    <t>Dell Molloy</t>
  </si>
  <si>
    <t>Ewart Laphorn</t>
  </si>
  <si>
    <t>Vic Radolf</t>
  </si>
  <si>
    <t>Virginia McConville</t>
  </si>
  <si>
    <t>Kaye Crocroft</t>
  </si>
  <si>
    <t>Mollie Hanway</t>
  </si>
  <si>
    <t>Hoyt D'Alesco</t>
  </si>
  <si>
    <t>Crissie Cordel</t>
  </si>
  <si>
    <t>Myer McCory</t>
  </si>
  <si>
    <t>Enoch Dowrey</t>
  </si>
  <si>
    <t>Kissiah Maydway</t>
  </si>
  <si>
    <t>Ambros Murthwaite</t>
  </si>
  <si>
    <t>Torrance Collier</t>
  </si>
  <si>
    <t>Allene Gobbet</t>
  </si>
  <si>
    <t>Violante Courtonne</t>
  </si>
  <si>
    <t>Merrilee Plenty</t>
  </si>
  <si>
    <t>Tatum Hush</t>
  </si>
  <si>
    <t>Kath Bletsoe</t>
  </si>
  <si>
    <t>Hinda Label</t>
  </si>
  <si>
    <t>Shari McNee</t>
  </si>
  <si>
    <t>My Hanscome</t>
  </si>
  <si>
    <t>Drusy MacCombe</t>
  </si>
  <si>
    <t>Halimeda Kuscha</t>
  </si>
  <si>
    <t>William Reeveley</t>
  </si>
  <si>
    <t>Tracy Renad</t>
  </si>
  <si>
    <t>Kassi Jonson</t>
  </si>
  <si>
    <t>Constantino Espley</t>
  </si>
  <si>
    <t>Gretchen Callow</t>
  </si>
  <si>
    <t>Bev Lashley</t>
  </si>
  <si>
    <t>Sibyl Dunkirk</t>
  </si>
  <si>
    <t>Alta Kaszper</t>
  </si>
  <si>
    <t>Shayne Stegel</t>
  </si>
  <si>
    <t>Hyacinthie Braybrooke</t>
  </si>
  <si>
    <t>Agnes Collicott</t>
  </si>
  <si>
    <t>Teressa Udden</t>
  </si>
  <si>
    <t>Bennie Pepis</t>
  </si>
  <si>
    <t>Elia Cockton</t>
  </si>
  <si>
    <t>Cherlyn Barter</t>
  </si>
  <si>
    <t>Murry Dryburgh</t>
  </si>
  <si>
    <t>Mahalia Larcher</t>
  </si>
  <si>
    <t>Bili Sizey</t>
  </si>
  <si>
    <t>Lilyan Klimpt</t>
  </si>
  <si>
    <t>Caro Chappel</t>
  </si>
  <si>
    <t>Leilah Yesinin</t>
  </si>
  <si>
    <t>Collin Jagson</t>
  </si>
  <si>
    <t>Kellsie Waby</t>
  </si>
  <si>
    <t>Simon Kembery</t>
  </si>
  <si>
    <t>Tawnya Tickel</t>
  </si>
  <si>
    <t>Bernie Gorges</t>
  </si>
  <si>
    <t>Florinda Crace</t>
  </si>
  <si>
    <t>Oran Buxcy</t>
  </si>
  <si>
    <t>Employee Data</t>
  </si>
  <si>
    <t>Nanak Sapna</t>
  </si>
  <si>
    <t>Karuna Pashupathy</t>
  </si>
  <si>
    <t>Amal Nimesh</t>
  </si>
  <si>
    <t>Ramnath Ravuri</t>
  </si>
  <si>
    <t>Yauvani Tarpa</t>
  </si>
  <si>
    <t>Upendra Swati</t>
  </si>
  <si>
    <t>Hridaynath Tendulkar</t>
  </si>
  <si>
    <t>Gangadutt Ragha</t>
  </si>
  <si>
    <t>Rameshwari Chikodi</t>
  </si>
  <si>
    <t>Pratigya Rema</t>
  </si>
  <si>
    <t>Kantimoy Pritish</t>
  </si>
  <si>
    <t>Tarala Vishaal</t>
  </si>
  <si>
    <t>Ardhendu Abhichandra Jayakar</t>
  </si>
  <si>
    <t>Jagajeet Viraj</t>
  </si>
  <si>
    <t>Shattesh Utpat</t>
  </si>
  <si>
    <t>Agrata Rajarama</t>
  </si>
  <si>
    <t>Sawini Chandan</t>
  </si>
  <si>
    <t>Damayanti Thangavadivelu</t>
  </si>
  <si>
    <t>Indu Varada Sumedh</t>
  </si>
  <si>
    <t>Krittika Gaekwad</t>
  </si>
  <si>
    <t>Mardav Ramaswami</t>
  </si>
  <si>
    <t>Lalit Kothari</t>
  </si>
  <si>
    <t>Bhuvan Pals</t>
  </si>
  <si>
    <t>Sarayu Ragunathan</t>
  </si>
  <si>
    <t>Ayog Chakrabarti</t>
  </si>
  <si>
    <t>Shevantilal Muppala</t>
  </si>
  <si>
    <t>Suchira Bhanupriya Tapti</t>
  </si>
  <si>
    <t>Mahindra Sreedharan</t>
  </si>
  <si>
    <t>Chitrasen Laul</t>
  </si>
  <si>
    <t>Akbar Sorabhjee</t>
  </si>
  <si>
    <t>Shulabh Qutub Sundaramoorthy</t>
  </si>
  <si>
    <t>Sahila Chandrasekhar</t>
  </si>
  <si>
    <t>Satyendra Venkatadri</t>
  </si>
  <si>
    <t>Piyali Mahanthapa</t>
  </si>
  <si>
    <t>Rukma Vinita</t>
  </si>
  <si>
    <t>Vanmala Shriharsha</t>
  </si>
  <si>
    <t>Sarojini Naueshwara</t>
  </si>
  <si>
    <t>Kaishori Harathi Kateel</t>
  </si>
  <si>
    <t>Shobhana Samuel</t>
  </si>
  <si>
    <t>Krishnakanta Vellanki</t>
  </si>
  <si>
    <t>Shiuli Sapna</t>
  </si>
  <si>
    <t>Anjushri Chandiramani</t>
  </si>
  <si>
    <t>Fullara Sushanti Mokate</t>
  </si>
  <si>
    <t>Shreela Ramasubraman</t>
  </si>
  <si>
    <t>Gumwant Veera</t>
  </si>
  <si>
    <t>Deepali Charan</t>
  </si>
  <si>
    <t>Geena Raghavanpillai</t>
  </si>
  <si>
    <t>Prerana Nishita</t>
  </si>
  <si>
    <t>Shekhar Eswara</t>
  </si>
  <si>
    <t>Kamalakshi Mukundan</t>
  </si>
  <si>
    <t>Sahas Sanabhi Shrikant</t>
  </si>
  <si>
    <t>Ranajay Kailashnath Richa</t>
  </si>
  <si>
    <t>Sukhdev Nageshwar</t>
  </si>
  <si>
    <t>Rushil Kripa</t>
  </si>
  <si>
    <t>Daruka Ghazali</t>
  </si>
  <si>
    <t>Godavari Veena</t>
  </si>
  <si>
    <t>Anumati Shyamari Meherhomji</t>
  </si>
  <si>
    <t>Abhaya Priyavardhan</t>
  </si>
  <si>
    <t>Purnendu Vijayarangan</t>
  </si>
  <si>
    <t>Sameer Shashank Sapra</t>
  </si>
  <si>
    <t>Asija Pothireddy</t>
  </si>
  <si>
    <t>Rupak Mehra</t>
  </si>
  <si>
    <t>Makshi Vinutha</t>
  </si>
  <si>
    <t>Pragya Nilufar</t>
  </si>
  <si>
    <t>Dhruv Manjunath</t>
  </si>
  <si>
    <t>Yagna Sujeev</t>
  </si>
  <si>
    <t>Mithil Nadkarni</t>
  </si>
  <si>
    <t>Bandhula Sathyanna</t>
  </si>
  <si>
    <t>Shubhra Potla</t>
  </si>
  <si>
    <t>Narois Motiwala</t>
  </si>
  <si>
    <t>Madhumati Gazala Soumitra</t>
  </si>
  <si>
    <t>Sanchali Shirish</t>
  </si>
  <si>
    <t>Chandana Sannidhi Surnilla</t>
  </si>
  <si>
    <t>Devasree Fullara Saurin</t>
  </si>
  <si>
    <t>Kunja Prashanta Vibha</t>
  </si>
  <si>
    <t>Kevalkumar Solanki</t>
  </si>
  <si>
    <t>Kulbhushan Moorthy</t>
  </si>
  <si>
    <t>Hemavati Muthiah</t>
  </si>
  <si>
    <t>Sartaj Probal</t>
  </si>
  <si>
    <t>Jaishree Atasi Yavatkar</t>
  </si>
  <si>
    <t>Ilesh Dasgupta</t>
  </si>
  <si>
    <t>Waheeda Vasuman</t>
  </si>
  <si>
    <t>Vinanti Choudhari</t>
  </si>
  <si>
    <t>Manjusri Ruchi</t>
  </si>
  <si>
    <t>Deepit Ranjana</t>
  </si>
  <si>
    <t>Amlankusum Rajabhushan</t>
  </si>
  <si>
    <t>Udyan Lanka</t>
  </si>
  <si>
    <t>Baruna Ogale</t>
  </si>
  <si>
    <t>Heer Pennathur</t>
  </si>
  <si>
    <t>Vasu Nandin</t>
  </si>
  <si>
    <t>Madhavdas Buhpathi</t>
  </si>
  <si>
    <t>Mirium Seemantini Shivakumar</t>
  </si>
  <si>
    <t>Total</t>
  </si>
  <si>
    <t>Country</t>
  </si>
  <si>
    <t>NZ</t>
  </si>
  <si>
    <t>IND</t>
  </si>
  <si>
    <t>Other</t>
  </si>
  <si>
    <t>Count of Employees</t>
  </si>
  <si>
    <t>Average Salary</t>
  </si>
  <si>
    <t>Average Age</t>
  </si>
  <si>
    <t>Average Tenure</t>
  </si>
  <si>
    <t>Female Ratio</t>
  </si>
  <si>
    <t>Tenure</t>
  </si>
  <si>
    <t>Ratio of $90000&gt;</t>
  </si>
  <si>
    <t>Column Labels</t>
  </si>
  <si>
    <t>Grand Total</t>
  </si>
  <si>
    <t>Count of Name</t>
  </si>
  <si>
    <t>Average of Age</t>
  </si>
  <si>
    <t>Row Labels</t>
  </si>
  <si>
    <t>Values</t>
  </si>
  <si>
    <t>Average of Salary</t>
  </si>
  <si>
    <t>Average of Tenure</t>
  </si>
  <si>
    <t>Bonus</t>
  </si>
  <si>
    <t>List of Employees:</t>
  </si>
  <si>
    <t>Male vs. Female Distribution:</t>
  </si>
  <si>
    <t>Top 10 Emp as per Bonus:</t>
  </si>
  <si>
    <t>Rating Encoded</t>
  </si>
  <si>
    <t>2020</t>
  </si>
  <si>
    <t>May</t>
  </si>
  <si>
    <t>Jun</t>
  </si>
  <si>
    <t>Jul</t>
  </si>
  <si>
    <t>Aug</t>
  </si>
  <si>
    <t>Sep</t>
  </si>
  <si>
    <t>Oct</t>
  </si>
  <si>
    <t>Nov</t>
  </si>
  <si>
    <t>Dec</t>
  </si>
  <si>
    <t>2021</t>
  </si>
  <si>
    <t>Jan</t>
  </si>
  <si>
    <t>Feb</t>
  </si>
  <si>
    <t>Mar</t>
  </si>
  <si>
    <t>Apr</t>
  </si>
  <si>
    <t>2022</t>
  </si>
  <si>
    <t>2023</t>
  </si>
  <si>
    <t>New Zealand</t>
  </si>
  <si>
    <t>India</t>
  </si>
  <si>
    <t xml:space="preserve">Total Employees by Departments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</si>
</sst>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5" formatCode="[$$-C09]#,##0.00;[Red]\-[$$-C09]#,##0.00"/>
    <numFmt numFmtId="166" formatCode="[$$-C09]#,##0.00"/>
    <numFmt numFmtId="170" formatCode="[$$-C09]#,##0.0"/>
  </numFmts>
  <fonts count="10" x14ac:knownFonts="1">
    <font>
      <sz val="11"/>
      <color theme="1"/>
      <name val="Calibri"/>
      <family val="2"/>
      <scheme val="minor"/>
    </font>
    <font>
      <sz val="28"/>
      <color theme="1"/>
      <name val="Segoe UI Light"/>
      <family val="2"/>
    </font>
    <font>
      <sz val="11"/>
      <color theme="1"/>
      <name val="Calibri"/>
      <family val="2"/>
      <scheme val="minor"/>
    </font>
    <font>
      <b/>
      <sz val="11"/>
      <color theme="0"/>
      <name val="Calibri"/>
      <family val="2"/>
      <scheme val="minor"/>
    </font>
    <font>
      <b/>
      <sz val="11"/>
      <color theme="1"/>
      <name val="Calibri"/>
      <family val="2"/>
      <scheme val="minor"/>
    </font>
    <font>
      <b/>
      <sz val="36"/>
      <color theme="0"/>
      <name val="Calibri"/>
      <family val="2"/>
      <scheme val="minor"/>
    </font>
    <font>
      <b/>
      <sz val="22"/>
      <color theme="0"/>
      <name val="Calibri"/>
      <family val="2"/>
      <scheme val="minor"/>
    </font>
    <font>
      <b/>
      <sz val="18"/>
      <color theme="0"/>
      <name val="Calibri"/>
      <family val="2"/>
      <scheme val="minor"/>
    </font>
    <font>
      <b/>
      <sz val="18"/>
      <color theme="1" tint="0.34998626667073579"/>
      <name val="Calibri"/>
      <family val="2"/>
      <scheme val="minor"/>
    </font>
    <font>
      <b/>
      <sz val="26"/>
      <color theme="1"/>
      <name val="Calibri"/>
      <family val="2"/>
      <scheme val="minor"/>
    </font>
  </fonts>
  <fills count="11">
    <fill>
      <patternFill patternType="none"/>
    </fill>
    <fill>
      <patternFill patternType="gray125"/>
    </fill>
    <fill>
      <patternFill patternType="solid">
        <fgColor theme="4"/>
        <bgColor indexed="64"/>
      </patternFill>
    </fill>
    <fill>
      <patternFill patternType="solid">
        <fgColor theme="2"/>
        <bgColor indexed="64"/>
      </patternFill>
    </fill>
    <fill>
      <patternFill patternType="solid">
        <fgColor theme="4" tint="0.79998168889431442"/>
        <bgColor theme="4" tint="0.79998168889431442"/>
      </patternFill>
    </fill>
    <fill>
      <patternFill patternType="solid">
        <fgColor theme="9"/>
        <bgColor theme="9"/>
      </patternFill>
    </fill>
    <fill>
      <patternFill patternType="solid">
        <fgColor theme="9" tint="0.79998168889431442"/>
        <bgColor theme="9" tint="0.79998168889431442"/>
      </patternFill>
    </fill>
    <fill>
      <patternFill patternType="solid">
        <fgColor rgb="FFFFFF00"/>
        <bgColor indexed="64"/>
      </patternFill>
    </fill>
    <fill>
      <patternFill patternType="solid">
        <fgColor theme="5"/>
        <bgColor indexed="64"/>
      </patternFill>
    </fill>
    <fill>
      <patternFill patternType="solid">
        <fgColor theme="4" tint="0.39997558519241921"/>
        <bgColor indexed="64"/>
      </patternFill>
    </fill>
    <fill>
      <patternFill patternType="solid">
        <fgColor theme="5" tint="0.39997558519241921"/>
        <bgColor indexed="64"/>
      </patternFill>
    </fill>
  </fills>
  <borders count="17">
    <border>
      <left/>
      <right/>
      <top/>
      <bottom/>
      <diagonal/>
    </border>
    <border>
      <left style="thin">
        <color theme="9" tint="0.39997558519241921"/>
      </left>
      <right/>
      <top style="thin">
        <color theme="9" tint="0.39997558519241921"/>
      </top>
      <bottom style="thin">
        <color theme="9" tint="0.39997558519241921"/>
      </bottom>
      <diagonal/>
    </border>
    <border>
      <left/>
      <right/>
      <top style="thin">
        <color theme="9" tint="0.39997558519241921"/>
      </top>
      <bottom style="thin">
        <color theme="9" tint="0.39997558519241921"/>
      </bottom>
      <diagonal/>
    </border>
    <border>
      <left style="thin">
        <color theme="9" tint="0.39997558519241921"/>
      </left>
      <right/>
      <top style="thin">
        <color theme="9" tint="0.39997558519241921"/>
      </top>
      <bottom/>
      <diagonal/>
    </border>
    <border>
      <left/>
      <right/>
      <top style="thin">
        <color theme="9" tint="0.39997558519241921"/>
      </top>
      <bottom/>
      <diagonal/>
    </border>
    <border>
      <left/>
      <right style="thin">
        <color theme="9" tint="0.39997558519241921"/>
      </right>
      <top style="thin">
        <color theme="9" tint="0.39997558519241921"/>
      </top>
      <bottom/>
      <diagonal/>
    </border>
    <border>
      <left/>
      <right/>
      <top style="thin">
        <color theme="4" tint="0.39997558519241921"/>
      </top>
      <bottom/>
      <diagonal/>
    </border>
    <border>
      <left/>
      <right/>
      <top style="thin">
        <color theme="4" tint="0.39997558519241921"/>
      </top>
      <bottom style="thin">
        <color theme="9" tint="0.39997558519241921"/>
      </bottom>
      <diagonal/>
    </border>
    <border>
      <left/>
      <right style="thin">
        <color theme="9" tint="0.39997558519241921"/>
      </right>
      <top style="thin">
        <color theme="4" tint="0.39997558519241921"/>
      </top>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2">
    <xf numFmtId="0" fontId="0" fillId="0" borderId="0"/>
    <xf numFmtId="9" fontId="2" fillId="0" borderId="0" applyFont="0" applyFill="0" applyBorder="0" applyAlignment="0" applyProtection="0"/>
  </cellStyleXfs>
  <cellXfs count="68">
    <xf numFmtId="0" fontId="0" fillId="0" borderId="0" xfId="0"/>
    <xf numFmtId="0" fontId="0" fillId="2" borderId="0" xfId="0" applyFill="1"/>
    <xf numFmtId="0" fontId="0" fillId="3" borderId="0" xfId="0" applyFill="1"/>
    <xf numFmtId="0" fontId="1" fillId="3" borderId="0" xfId="0" applyFont="1" applyFill="1" applyAlignment="1">
      <alignment vertical="center"/>
    </xf>
    <xf numFmtId="15" fontId="0" fillId="0" borderId="0" xfId="0" applyNumberFormat="1"/>
    <xf numFmtId="165" fontId="0" fillId="0" borderId="0" xfId="0" applyNumberFormat="1"/>
    <xf numFmtId="14" fontId="0" fillId="0" borderId="0" xfId="0" applyNumberFormat="1"/>
    <xf numFmtId="0" fontId="0" fillId="0" borderId="0" xfId="0" applyNumberFormat="1"/>
    <xf numFmtId="2" fontId="0" fillId="0" borderId="0" xfId="0" applyNumberFormat="1"/>
    <xf numFmtId="9" fontId="0" fillId="0" borderId="0" xfId="1" applyFont="1"/>
    <xf numFmtId="0" fontId="3" fillId="5" borderId="3" xfId="0" applyFont="1" applyFill="1" applyBorder="1"/>
    <xf numFmtId="0" fontId="3" fillId="5" borderId="4" xfId="0" applyFont="1" applyFill="1" applyBorder="1"/>
    <xf numFmtId="14" fontId="3" fillId="5" borderId="4" xfId="0" applyNumberFormat="1" applyFont="1" applyFill="1" applyBorder="1"/>
    <xf numFmtId="0" fontId="3" fillId="5" borderId="5" xfId="0" applyFont="1" applyFill="1" applyBorder="1"/>
    <xf numFmtId="0" fontId="0" fillId="6" borderId="3" xfId="0" applyNumberFormat="1" applyFont="1" applyFill="1" applyBorder="1"/>
    <xf numFmtId="0" fontId="0" fillId="6" borderId="4" xfId="0" applyNumberFormat="1" applyFont="1" applyFill="1" applyBorder="1"/>
    <xf numFmtId="0" fontId="0" fillId="6" borderId="4" xfId="0" applyFont="1" applyFill="1" applyBorder="1"/>
    <xf numFmtId="14" fontId="0" fillId="6" borderId="4" xfId="0" applyNumberFormat="1" applyFont="1" applyFill="1" applyBorder="1"/>
    <xf numFmtId="0" fontId="0" fillId="0" borderId="3" xfId="0" applyNumberFormat="1" applyFont="1" applyBorder="1"/>
    <xf numFmtId="0" fontId="0" fillId="0" borderId="4" xfId="0" applyNumberFormat="1" applyFont="1" applyBorder="1"/>
    <xf numFmtId="0" fontId="0" fillId="0" borderId="4" xfId="0" applyFont="1" applyBorder="1"/>
    <xf numFmtId="14" fontId="0" fillId="0" borderId="4" xfId="0" applyNumberFormat="1" applyFont="1" applyBorder="1"/>
    <xf numFmtId="0" fontId="0" fillId="0" borderId="0" xfId="0" applyAlignment="1">
      <alignment horizontal="center"/>
    </xf>
    <xf numFmtId="2" fontId="0" fillId="6" borderId="4" xfId="0" applyNumberFormat="1" applyFont="1" applyFill="1" applyBorder="1"/>
    <xf numFmtId="2" fontId="0" fillId="0" borderId="4" xfId="0" applyNumberFormat="1" applyFont="1" applyBorder="1"/>
    <xf numFmtId="0" fontId="0" fillId="0" borderId="0" xfId="0" pivotButton="1"/>
    <xf numFmtId="0" fontId="0" fillId="0" borderId="0" xfId="0" applyAlignment="1">
      <alignment horizontal="left"/>
    </xf>
    <xf numFmtId="166" fontId="0" fillId="6" borderId="4" xfId="0" applyNumberFormat="1" applyFont="1" applyFill="1" applyBorder="1"/>
    <xf numFmtId="166" fontId="0" fillId="0" borderId="4" xfId="0" applyNumberFormat="1" applyFont="1" applyBorder="1"/>
    <xf numFmtId="166" fontId="0" fillId="0" borderId="0" xfId="0" applyNumberFormat="1"/>
    <xf numFmtId="166" fontId="0" fillId="6" borderId="6" xfId="0" applyNumberFormat="1" applyFont="1" applyFill="1" applyBorder="1"/>
    <xf numFmtId="0" fontId="0" fillId="4" borderId="3" xfId="0" applyNumberFormat="1" applyFont="1" applyFill="1" applyBorder="1"/>
    <xf numFmtId="0" fontId="0" fillId="4" borderId="4" xfId="0" applyNumberFormat="1" applyFont="1" applyFill="1" applyBorder="1"/>
    <xf numFmtId="0" fontId="0" fillId="4" borderId="4" xfId="0" applyFont="1" applyFill="1" applyBorder="1"/>
    <xf numFmtId="14" fontId="0" fillId="4" borderId="4" xfId="0" applyNumberFormat="1" applyFont="1" applyFill="1" applyBorder="1"/>
    <xf numFmtId="166" fontId="0" fillId="4" borderId="4" xfId="0" applyNumberFormat="1" applyFont="1" applyFill="1" applyBorder="1"/>
    <xf numFmtId="2" fontId="0" fillId="4" borderId="4" xfId="0" applyNumberFormat="1" applyFont="1" applyFill="1" applyBorder="1"/>
    <xf numFmtId="0" fontId="0" fillId="4" borderId="1" xfId="0" applyNumberFormat="1" applyFont="1" applyFill="1" applyBorder="1"/>
    <xf numFmtId="0" fontId="0" fillId="4" borderId="2" xfId="0" applyNumberFormat="1" applyFont="1" applyFill="1" applyBorder="1"/>
    <xf numFmtId="0" fontId="0" fillId="4" borderId="2" xfId="0" applyFont="1" applyFill="1" applyBorder="1"/>
    <xf numFmtId="14" fontId="0" fillId="4" borderId="2" xfId="0" applyNumberFormat="1" applyFont="1" applyFill="1" applyBorder="1"/>
    <xf numFmtId="166" fontId="0" fillId="4" borderId="2" xfId="0" applyNumberFormat="1" applyFont="1" applyFill="1" applyBorder="1"/>
    <xf numFmtId="2" fontId="0" fillId="4" borderId="2" xfId="0" applyNumberFormat="1" applyFont="1" applyFill="1" applyBorder="1"/>
    <xf numFmtId="166" fontId="0" fillId="6" borderId="7" xfId="0" applyNumberFormat="1" applyFont="1" applyFill="1" applyBorder="1"/>
    <xf numFmtId="1" fontId="0" fillId="6" borderId="8" xfId="0" applyNumberFormat="1" applyFont="1" applyFill="1" applyBorder="1"/>
    <xf numFmtId="0" fontId="0" fillId="0" borderId="0" xfId="0" applyAlignment="1">
      <alignment horizontal="left" indent="1"/>
    </xf>
    <xf numFmtId="0" fontId="4" fillId="0" borderId="0" xfId="0" applyFont="1"/>
    <xf numFmtId="0" fontId="4" fillId="7" borderId="0" xfId="0" applyFont="1" applyFill="1"/>
    <xf numFmtId="0" fontId="4" fillId="8" borderId="0" xfId="0" applyFont="1" applyFill="1"/>
    <xf numFmtId="0" fontId="4" fillId="0" borderId="0" xfId="0" applyFont="1" applyAlignment="1">
      <alignment horizontal="left"/>
    </xf>
    <xf numFmtId="0" fontId="0" fillId="0" borderId="0" xfId="0" applyBorder="1"/>
    <xf numFmtId="0" fontId="0" fillId="0" borderId="9" xfId="0" applyBorder="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5" fillId="9" borderId="0" xfId="0" applyFont="1" applyFill="1" applyAlignment="1">
      <alignment horizontal="center" vertical="center"/>
    </xf>
    <xf numFmtId="9" fontId="5" fillId="9" borderId="0" xfId="1" applyFont="1" applyFill="1" applyAlignment="1">
      <alignment horizontal="center" vertical="center"/>
    </xf>
    <xf numFmtId="170" fontId="6" fillId="9" borderId="0" xfId="1" applyNumberFormat="1" applyFont="1" applyFill="1" applyAlignment="1">
      <alignment horizontal="center" vertical="center"/>
    </xf>
    <xf numFmtId="166" fontId="7" fillId="10" borderId="0" xfId="0" applyNumberFormat="1" applyFont="1" applyFill="1" applyAlignment="1">
      <alignment horizontal="center" vertical="center"/>
    </xf>
    <xf numFmtId="0" fontId="5" fillId="10" borderId="0" xfId="0" applyFont="1" applyFill="1" applyAlignment="1">
      <alignment horizontal="center" vertical="center"/>
    </xf>
    <xf numFmtId="9" fontId="5" fillId="10" borderId="0" xfId="1" applyFont="1" applyFill="1" applyAlignment="1">
      <alignment horizontal="center" vertical="center"/>
    </xf>
    <xf numFmtId="0" fontId="8" fillId="3" borderId="0" xfId="0" applyFont="1" applyFill="1" applyAlignment="1">
      <alignment horizontal="center" vertical="center"/>
    </xf>
    <xf numFmtId="0" fontId="9" fillId="10" borderId="0" xfId="0" applyFont="1" applyFill="1" applyAlignment="1">
      <alignment horizontal="center"/>
    </xf>
    <xf numFmtId="0" fontId="9" fillId="9" borderId="0" xfId="0" applyFont="1" applyFill="1" applyAlignment="1">
      <alignment horizontal="center" vertical="center"/>
    </xf>
  </cellXfs>
  <cellStyles count="2">
    <cellStyle name="Normal" xfId="0" builtinId="0"/>
    <cellStyle name="Percent" xfId="1" builtinId="5"/>
  </cellStyles>
  <dxfs count="7">
    <dxf>
      <numFmt numFmtId="4" formatCode="#,##0.00"/>
    </dxf>
    <dxf>
      <numFmt numFmtId="166" formatCode="[$$-C09]#,##0.00"/>
    </dxf>
    <dxf>
      <numFmt numFmtId="2" formatCode="0.00"/>
    </dxf>
    <dxf>
      <numFmt numFmtId="20" formatCode="dd/mmm/yy"/>
    </dxf>
    <dxf>
      <numFmt numFmtId="19" formatCode="dd/mm/yyyy"/>
    </dxf>
    <dxf>
      <numFmt numFmtId="19" formatCode="dd/mm/yyyy"/>
    </dxf>
    <dxf>
      <numFmt numFmtId="165" formatCode="[$$-C09]#,##0.00;[Red]\-[$$-C09]#,##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2.xml"/><Relationship Id="rId18" Type="http://schemas.openxmlformats.org/officeDocument/2006/relationships/pivotCacheDefinition" Target="pivotCache/pivotCacheDefinition7.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onnections" Target="connections.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pivotCacheDefinition" Target="pivotCache/pivotCacheDefinition6.xml"/><Relationship Id="rId25" Type="http://schemas.openxmlformats.org/officeDocument/2006/relationships/powerPivotData" Target="model/item.data"/><Relationship Id="rId2" Type="http://schemas.openxmlformats.org/officeDocument/2006/relationships/worksheet" Target="worksheets/sheet2.xml"/><Relationship Id="rId16" Type="http://schemas.openxmlformats.org/officeDocument/2006/relationships/pivotCacheDefinition" Target="pivotCache/pivotCacheDefinition5.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24" Type="http://schemas.openxmlformats.org/officeDocument/2006/relationships/sheetMetadata" Target="metadata.xml"/><Relationship Id="rId5" Type="http://schemas.openxmlformats.org/officeDocument/2006/relationships/worksheet" Target="worksheets/sheet5.xml"/><Relationship Id="rId15" Type="http://schemas.openxmlformats.org/officeDocument/2006/relationships/pivotCacheDefinition" Target="pivotCache/pivotCacheDefinition4.xml"/><Relationship Id="rId23" Type="http://schemas.openxmlformats.org/officeDocument/2006/relationships/sharedStrings" Target="sharedStrings.xml"/><Relationship Id="rId10" Type="http://schemas.openxmlformats.org/officeDocument/2006/relationships/worksheet" Target="worksheets/sheet10.xml"/><Relationship Id="rId19"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3.xml"/><Relationship Id="rId22" Type="http://schemas.openxmlformats.org/officeDocument/2006/relationships/styles" Target="styles.xml"/><Relationship Id="rId27"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2.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3.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4.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Rating Vs</a:t>
            </a:r>
            <a:r>
              <a:rPr lang="en-US" baseline="0"/>
              <a:t> Salary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'All Staff'!$K$1</c:f>
              <c:strCache>
                <c:ptCount val="1"/>
                <c:pt idx="0">
                  <c:v>Rating Encoded</c:v>
                </c:pt>
              </c:strCache>
            </c:strRef>
          </c:tx>
          <c:spPr>
            <a:ln w="19050" cap="rnd">
              <a:noFill/>
              <a:round/>
            </a:ln>
            <a:effectLst/>
          </c:spPr>
          <c:marker>
            <c:symbol val="circle"/>
            <c:size val="5"/>
            <c:spPr>
              <a:solidFill>
                <a:schemeClr val="accent1"/>
              </a:solidFill>
              <a:ln w="9525">
                <a:solidFill>
                  <a:schemeClr val="accent1"/>
                </a:solidFill>
              </a:ln>
              <a:effectLst/>
            </c:spPr>
          </c:marker>
          <c:xVal>
            <c:numRef>
              <c:f>'All Staff'!$F$2:$F$184</c:f>
              <c:numCache>
                <c:formatCode>[$$-C09]#,##0.00</c:formatCode>
                <c:ptCount val="183"/>
                <c:pt idx="0">
                  <c:v>33920</c:v>
                </c:pt>
                <c:pt idx="1">
                  <c:v>33920</c:v>
                </c:pt>
                <c:pt idx="2">
                  <c:v>34980</c:v>
                </c:pt>
                <c:pt idx="3">
                  <c:v>34980</c:v>
                </c:pt>
                <c:pt idx="4">
                  <c:v>36040</c:v>
                </c:pt>
                <c:pt idx="5">
                  <c:v>36040</c:v>
                </c:pt>
                <c:pt idx="6">
                  <c:v>37920</c:v>
                </c:pt>
                <c:pt idx="7">
                  <c:v>37920</c:v>
                </c:pt>
                <c:pt idx="8">
                  <c:v>40400</c:v>
                </c:pt>
                <c:pt idx="9">
                  <c:v>40400</c:v>
                </c:pt>
                <c:pt idx="10">
                  <c:v>41570</c:v>
                </c:pt>
                <c:pt idx="11">
                  <c:v>41570</c:v>
                </c:pt>
                <c:pt idx="12">
                  <c:v>41980</c:v>
                </c:pt>
                <c:pt idx="13">
                  <c:v>41980</c:v>
                </c:pt>
                <c:pt idx="14">
                  <c:v>43510</c:v>
                </c:pt>
                <c:pt idx="15">
                  <c:v>43510</c:v>
                </c:pt>
                <c:pt idx="16">
                  <c:v>43840</c:v>
                </c:pt>
                <c:pt idx="17">
                  <c:v>43840</c:v>
                </c:pt>
                <c:pt idx="18">
                  <c:v>45510</c:v>
                </c:pt>
                <c:pt idx="19">
                  <c:v>45510</c:v>
                </c:pt>
                <c:pt idx="20">
                  <c:v>47360</c:v>
                </c:pt>
                <c:pt idx="21">
                  <c:v>47360</c:v>
                </c:pt>
                <c:pt idx="22">
                  <c:v>48170</c:v>
                </c:pt>
                <c:pt idx="23">
                  <c:v>48170</c:v>
                </c:pt>
                <c:pt idx="24">
                  <c:v>48530</c:v>
                </c:pt>
                <c:pt idx="25">
                  <c:v>48530</c:v>
                </c:pt>
                <c:pt idx="26">
                  <c:v>48950</c:v>
                </c:pt>
                <c:pt idx="27">
                  <c:v>48950</c:v>
                </c:pt>
                <c:pt idx="28">
                  <c:v>48980</c:v>
                </c:pt>
                <c:pt idx="29">
                  <c:v>48980</c:v>
                </c:pt>
                <c:pt idx="30">
                  <c:v>49630</c:v>
                </c:pt>
                <c:pt idx="31">
                  <c:v>49630</c:v>
                </c:pt>
                <c:pt idx="32">
                  <c:v>52610</c:v>
                </c:pt>
                <c:pt idx="33">
                  <c:v>52610</c:v>
                </c:pt>
                <c:pt idx="34">
                  <c:v>53240</c:v>
                </c:pt>
                <c:pt idx="35">
                  <c:v>53240</c:v>
                </c:pt>
                <c:pt idx="36">
                  <c:v>53540</c:v>
                </c:pt>
                <c:pt idx="37">
                  <c:v>53540</c:v>
                </c:pt>
                <c:pt idx="38">
                  <c:v>53540</c:v>
                </c:pt>
                <c:pt idx="39">
                  <c:v>53540</c:v>
                </c:pt>
                <c:pt idx="40">
                  <c:v>53870</c:v>
                </c:pt>
                <c:pt idx="41">
                  <c:v>53870</c:v>
                </c:pt>
                <c:pt idx="42">
                  <c:v>54970</c:v>
                </c:pt>
                <c:pt idx="43">
                  <c:v>54970</c:v>
                </c:pt>
                <c:pt idx="44">
                  <c:v>56870</c:v>
                </c:pt>
                <c:pt idx="45">
                  <c:v>56870</c:v>
                </c:pt>
                <c:pt idx="46">
                  <c:v>57090</c:v>
                </c:pt>
                <c:pt idx="47">
                  <c:v>57090</c:v>
                </c:pt>
                <c:pt idx="48">
                  <c:v>58100</c:v>
                </c:pt>
                <c:pt idx="49">
                  <c:v>58100</c:v>
                </c:pt>
                <c:pt idx="50">
                  <c:v>58940</c:v>
                </c:pt>
                <c:pt idx="51">
                  <c:v>58940</c:v>
                </c:pt>
                <c:pt idx="52">
                  <c:v>58960</c:v>
                </c:pt>
                <c:pt idx="53">
                  <c:v>58960</c:v>
                </c:pt>
                <c:pt idx="54">
                  <c:v>59430</c:v>
                </c:pt>
                <c:pt idx="55">
                  <c:v>59430</c:v>
                </c:pt>
                <c:pt idx="56">
                  <c:v>60130</c:v>
                </c:pt>
                <c:pt idx="57">
                  <c:v>60130</c:v>
                </c:pt>
                <c:pt idx="58">
                  <c:v>60570</c:v>
                </c:pt>
                <c:pt idx="59">
                  <c:v>60570</c:v>
                </c:pt>
                <c:pt idx="60">
                  <c:v>62780</c:v>
                </c:pt>
                <c:pt idx="61">
                  <c:v>62780</c:v>
                </c:pt>
                <c:pt idx="62">
                  <c:v>64000</c:v>
                </c:pt>
                <c:pt idx="63">
                  <c:v>64000</c:v>
                </c:pt>
                <c:pt idx="64">
                  <c:v>65360</c:v>
                </c:pt>
                <c:pt idx="65">
                  <c:v>65360</c:v>
                </c:pt>
                <c:pt idx="66">
                  <c:v>65700</c:v>
                </c:pt>
                <c:pt idx="67">
                  <c:v>65700</c:v>
                </c:pt>
                <c:pt idx="68">
                  <c:v>65920</c:v>
                </c:pt>
                <c:pt idx="69">
                  <c:v>65920</c:v>
                </c:pt>
                <c:pt idx="70">
                  <c:v>67910</c:v>
                </c:pt>
                <c:pt idx="71">
                  <c:v>67910</c:v>
                </c:pt>
                <c:pt idx="72">
                  <c:v>67950</c:v>
                </c:pt>
                <c:pt idx="73">
                  <c:v>67950</c:v>
                </c:pt>
                <c:pt idx="74">
                  <c:v>68900</c:v>
                </c:pt>
                <c:pt idx="75">
                  <c:v>68900</c:v>
                </c:pt>
                <c:pt idx="76">
                  <c:v>69070</c:v>
                </c:pt>
                <c:pt idx="77">
                  <c:v>69070</c:v>
                </c:pt>
                <c:pt idx="78">
                  <c:v>69120</c:v>
                </c:pt>
                <c:pt idx="79">
                  <c:v>69120</c:v>
                </c:pt>
                <c:pt idx="80">
                  <c:v>69710</c:v>
                </c:pt>
                <c:pt idx="81">
                  <c:v>69710</c:v>
                </c:pt>
                <c:pt idx="82">
                  <c:v>70270</c:v>
                </c:pt>
                <c:pt idx="83">
                  <c:v>70270</c:v>
                </c:pt>
                <c:pt idx="84">
                  <c:v>70610</c:v>
                </c:pt>
                <c:pt idx="85">
                  <c:v>70610</c:v>
                </c:pt>
                <c:pt idx="86">
                  <c:v>71380</c:v>
                </c:pt>
                <c:pt idx="87">
                  <c:v>71380</c:v>
                </c:pt>
                <c:pt idx="88">
                  <c:v>74550</c:v>
                </c:pt>
                <c:pt idx="89">
                  <c:v>74550</c:v>
                </c:pt>
                <c:pt idx="90">
                  <c:v>75000</c:v>
                </c:pt>
                <c:pt idx="91">
                  <c:v>75000</c:v>
                </c:pt>
                <c:pt idx="92">
                  <c:v>75280</c:v>
                </c:pt>
                <c:pt idx="93">
                  <c:v>75280</c:v>
                </c:pt>
                <c:pt idx="94">
                  <c:v>75480</c:v>
                </c:pt>
                <c:pt idx="95">
                  <c:v>75480</c:v>
                </c:pt>
                <c:pt idx="96">
                  <c:v>75880</c:v>
                </c:pt>
                <c:pt idx="97">
                  <c:v>75880</c:v>
                </c:pt>
                <c:pt idx="98">
                  <c:v>75970</c:v>
                </c:pt>
                <c:pt idx="99">
                  <c:v>75970</c:v>
                </c:pt>
                <c:pt idx="100">
                  <c:v>76900</c:v>
                </c:pt>
                <c:pt idx="101">
                  <c:v>76900</c:v>
                </c:pt>
                <c:pt idx="102">
                  <c:v>78390</c:v>
                </c:pt>
                <c:pt idx="103">
                  <c:v>78390</c:v>
                </c:pt>
                <c:pt idx="104">
                  <c:v>78540</c:v>
                </c:pt>
                <c:pt idx="105">
                  <c:v>78540</c:v>
                </c:pt>
                <c:pt idx="106">
                  <c:v>79570</c:v>
                </c:pt>
                <c:pt idx="107">
                  <c:v>79570</c:v>
                </c:pt>
                <c:pt idx="108">
                  <c:v>80700</c:v>
                </c:pt>
                <c:pt idx="109">
                  <c:v>80700</c:v>
                </c:pt>
                <c:pt idx="110">
                  <c:v>83750</c:v>
                </c:pt>
                <c:pt idx="111">
                  <c:v>83750</c:v>
                </c:pt>
                <c:pt idx="112">
                  <c:v>85000</c:v>
                </c:pt>
                <c:pt idx="113">
                  <c:v>85000</c:v>
                </c:pt>
                <c:pt idx="114">
                  <c:v>86570</c:v>
                </c:pt>
                <c:pt idx="115">
                  <c:v>86570</c:v>
                </c:pt>
                <c:pt idx="116">
                  <c:v>87620</c:v>
                </c:pt>
                <c:pt idx="117">
                  <c:v>87620</c:v>
                </c:pt>
                <c:pt idx="118">
                  <c:v>88050</c:v>
                </c:pt>
                <c:pt idx="119">
                  <c:v>88050</c:v>
                </c:pt>
                <c:pt idx="120">
                  <c:v>90700</c:v>
                </c:pt>
                <c:pt idx="121">
                  <c:v>90700</c:v>
                </c:pt>
                <c:pt idx="122">
                  <c:v>91310</c:v>
                </c:pt>
                <c:pt idx="123">
                  <c:v>91310</c:v>
                </c:pt>
                <c:pt idx="124">
                  <c:v>91650</c:v>
                </c:pt>
                <c:pt idx="125">
                  <c:v>91650</c:v>
                </c:pt>
                <c:pt idx="126">
                  <c:v>92450</c:v>
                </c:pt>
                <c:pt idx="127">
                  <c:v>92450</c:v>
                </c:pt>
                <c:pt idx="128">
                  <c:v>92700</c:v>
                </c:pt>
                <c:pt idx="129">
                  <c:v>92700</c:v>
                </c:pt>
                <c:pt idx="130">
                  <c:v>96140</c:v>
                </c:pt>
                <c:pt idx="131">
                  <c:v>96140</c:v>
                </c:pt>
                <c:pt idx="132">
                  <c:v>96800</c:v>
                </c:pt>
                <c:pt idx="133">
                  <c:v>96800</c:v>
                </c:pt>
                <c:pt idx="134">
                  <c:v>99750</c:v>
                </c:pt>
                <c:pt idx="135">
                  <c:v>99750</c:v>
                </c:pt>
                <c:pt idx="136">
                  <c:v>99970</c:v>
                </c:pt>
                <c:pt idx="137">
                  <c:v>99970</c:v>
                </c:pt>
                <c:pt idx="138">
                  <c:v>100420</c:v>
                </c:pt>
                <c:pt idx="139">
                  <c:v>100420</c:v>
                </c:pt>
                <c:pt idx="140">
                  <c:v>103550</c:v>
                </c:pt>
                <c:pt idx="141">
                  <c:v>103550</c:v>
                </c:pt>
                <c:pt idx="142">
                  <c:v>104120</c:v>
                </c:pt>
                <c:pt idx="143">
                  <c:v>104120</c:v>
                </c:pt>
                <c:pt idx="144">
                  <c:v>104410</c:v>
                </c:pt>
                <c:pt idx="145">
                  <c:v>104410</c:v>
                </c:pt>
                <c:pt idx="146">
                  <c:v>104770</c:v>
                </c:pt>
                <c:pt idx="147">
                  <c:v>104770</c:v>
                </c:pt>
                <c:pt idx="148">
                  <c:v>106460</c:v>
                </c:pt>
                <c:pt idx="149">
                  <c:v>106460</c:v>
                </c:pt>
                <c:pt idx="150">
                  <c:v>107700</c:v>
                </c:pt>
                <c:pt idx="151">
                  <c:v>107700</c:v>
                </c:pt>
                <c:pt idx="152">
                  <c:v>109160</c:v>
                </c:pt>
                <c:pt idx="153">
                  <c:v>109160</c:v>
                </c:pt>
                <c:pt idx="154">
                  <c:v>109190</c:v>
                </c:pt>
                <c:pt idx="155">
                  <c:v>109190</c:v>
                </c:pt>
                <c:pt idx="156">
                  <c:v>112110</c:v>
                </c:pt>
                <c:pt idx="157">
                  <c:v>112110</c:v>
                </c:pt>
                <c:pt idx="158">
                  <c:v>112570</c:v>
                </c:pt>
                <c:pt idx="159">
                  <c:v>112570</c:v>
                </c:pt>
                <c:pt idx="160">
                  <c:v>112650</c:v>
                </c:pt>
                <c:pt idx="161">
                  <c:v>112650</c:v>
                </c:pt>
                <c:pt idx="162">
                  <c:v>112650</c:v>
                </c:pt>
                <c:pt idx="163">
                  <c:v>112780</c:v>
                </c:pt>
                <c:pt idx="164">
                  <c:v>112780</c:v>
                </c:pt>
                <c:pt idx="165">
                  <c:v>113280</c:v>
                </c:pt>
                <c:pt idx="166">
                  <c:v>113280</c:v>
                </c:pt>
                <c:pt idx="167">
                  <c:v>114180</c:v>
                </c:pt>
                <c:pt idx="168">
                  <c:v>114180</c:v>
                </c:pt>
                <c:pt idx="169">
                  <c:v>114870</c:v>
                </c:pt>
                <c:pt idx="170">
                  <c:v>114870</c:v>
                </c:pt>
                <c:pt idx="171">
                  <c:v>114890</c:v>
                </c:pt>
                <c:pt idx="172">
                  <c:v>114890</c:v>
                </c:pt>
                <c:pt idx="173">
                  <c:v>115440</c:v>
                </c:pt>
                <c:pt idx="174">
                  <c:v>115440</c:v>
                </c:pt>
                <c:pt idx="175">
                  <c:v>115920</c:v>
                </c:pt>
                <c:pt idx="176">
                  <c:v>115920</c:v>
                </c:pt>
                <c:pt idx="177">
                  <c:v>118100</c:v>
                </c:pt>
                <c:pt idx="178">
                  <c:v>118100</c:v>
                </c:pt>
                <c:pt idx="179">
                  <c:v>118840</c:v>
                </c:pt>
                <c:pt idx="180">
                  <c:v>118840</c:v>
                </c:pt>
                <c:pt idx="181">
                  <c:v>119110</c:v>
                </c:pt>
                <c:pt idx="182">
                  <c:v>119110</c:v>
                </c:pt>
              </c:numCache>
            </c:numRef>
          </c:xVal>
          <c:yVal>
            <c:numRef>
              <c:f>'All Staff'!$K$2:$K$184</c:f>
              <c:numCache>
                <c:formatCode>0</c:formatCode>
                <c:ptCount val="183"/>
                <c:pt idx="0">
                  <c:v>3</c:v>
                </c:pt>
                <c:pt idx="1">
                  <c:v>3</c:v>
                </c:pt>
                <c:pt idx="2">
                  <c:v>3</c:v>
                </c:pt>
                <c:pt idx="3">
                  <c:v>3</c:v>
                </c:pt>
                <c:pt idx="4">
                  <c:v>3</c:v>
                </c:pt>
                <c:pt idx="5">
                  <c:v>3</c:v>
                </c:pt>
                <c:pt idx="6">
                  <c:v>3</c:v>
                </c:pt>
                <c:pt idx="7">
                  <c:v>3</c:v>
                </c:pt>
                <c:pt idx="8">
                  <c:v>3</c:v>
                </c:pt>
                <c:pt idx="9">
                  <c:v>3</c:v>
                </c:pt>
                <c:pt idx="10">
                  <c:v>3</c:v>
                </c:pt>
                <c:pt idx="11">
                  <c:v>3</c:v>
                </c:pt>
                <c:pt idx="12">
                  <c:v>3</c:v>
                </c:pt>
                <c:pt idx="13">
                  <c:v>3</c:v>
                </c:pt>
                <c:pt idx="14">
                  <c:v>1</c:v>
                </c:pt>
                <c:pt idx="15">
                  <c:v>1</c:v>
                </c:pt>
                <c:pt idx="16">
                  <c:v>4</c:v>
                </c:pt>
                <c:pt idx="17">
                  <c:v>4</c:v>
                </c:pt>
                <c:pt idx="18">
                  <c:v>3</c:v>
                </c:pt>
                <c:pt idx="19">
                  <c:v>3</c:v>
                </c:pt>
                <c:pt idx="20">
                  <c:v>3</c:v>
                </c:pt>
                <c:pt idx="21">
                  <c:v>3</c:v>
                </c:pt>
                <c:pt idx="22">
                  <c:v>4</c:v>
                </c:pt>
                <c:pt idx="23">
                  <c:v>4</c:v>
                </c:pt>
                <c:pt idx="24">
                  <c:v>4</c:v>
                </c:pt>
                <c:pt idx="25">
                  <c:v>4</c:v>
                </c:pt>
                <c:pt idx="26">
                  <c:v>3</c:v>
                </c:pt>
                <c:pt idx="27">
                  <c:v>3</c:v>
                </c:pt>
                <c:pt idx="28">
                  <c:v>3</c:v>
                </c:pt>
                <c:pt idx="29">
                  <c:v>3</c:v>
                </c:pt>
                <c:pt idx="30">
                  <c:v>2</c:v>
                </c:pt>
                <c:pt idx="31">
                  <c:v>2</c:v>
                </c:pt>
                <c:pt idx="32">
                  <c:v>2</c:v>
                </c:pt>
                <c:pt idx="33">
                  <c:v>2</c:v>
                </c:pt>
                <c:pt idx="34">
                  <c:v>3</c:v>
                </c:pt>
                <c:pt idx="35">
                  <c:v>3</c:v>
                </c:pt>
                <c:pt idx="36">
                  <c:v>3</c:v>
                </c:pt>
                <c:pt idx="37">
                  <c:v>3</c:v>
                </c:pt>
                <c:pt idx="38">
                  <c:v>3</c:v>
                </c:pt>
                <c:pt idx="39">
                  <c:v>3</c:v>
                </c:pt>
                <c:pt idx="40">
                  <c:v>3</c:v>
                </c:pt>
                <c:pt idx="41">
                  <c:v>3</c:v>
                </c:pt>
                <c:pt idx="42">
                  <c:v>3</c:v>
                </c:pt>
                <c:pt idx="43">
                  <c:v>3</c:v>
                </c:pt>
                <c:pt idx="44">
                  <c:v>4</c:v>
                </c:pt>
                <c:pt idx="45">
                  <c:v>4</c:v>
                </c:pt>
                <c:pt idx="46">
                  <c:v>3</c:v>
                </c:pt>
                <c:pt idx="47">
                  <c:v>3</c:v>
                </c:pt>
                <c:pt idx="48">
                  <c:v>3</c:v>
                </c:pt>
                <c:pt idx="49">
                  <c:v>3</c:v>
                </c:pt>
                <c:pt idx="50">
                  <c:v>3</c:v>
                </c:pt>
                <c:pt idx="51">
                  <c:v>3</c:v>
                </c:pt>
                <c:pt idx="52">
                  <c:v>3</c:v>
                </c:pt>
                <c:pt idx="53">
                  <c:v>3</c:v>
                </c:pt>
                <c:pt idx="54">
                  <c:v>3</c:v>
                </c:pt>
                <c:pt idx="55">
                  <c:v>3</c:v>
                </c:pt>
                <c:pt idx="56">
                  <c:v>3</c:v>
                </c:pt>
                <c:pt idx="57">
                  <c:v>3</c:v>
                </c:pt>
                <c:pt idx="58">
                  <c:v>3</c:v>
                </c:pt>
                <c:pt idx="59">
                  <c:v>3</c:v>
                </c:pt>
                <c:pt idx="60">
                  <c:v>3</c:v>
                </c:pt>
                <c:pt idx="61">
                  <c:v>3</c:v>
                </c:pt>
                <c:pt idx="62">
                  <c:v>3</c:v>
                </c:pt>
                <c:pt idx="63">
                  <c:v>3</c:v>
                </c:pt>
                <c:pt idx="64">
                  <c:v>3</c:v>
                </c:pt>
                <c:pt idx="65">
                  <c:v>3</c:v>
                </c:pt>
                <c:pt idx="66">
                  <c:v>3</c:v>
                </c:pt>
                <c:pt idx="67">
                  <c:v>3</c:v>
                </c:pt>
                <c:pt idx="68">
                  <c:v>3</c:v>
                </c:pt>
                <c:pt idx="69">
                  <c:v>3</c:v>
                </c:pt>
                <c:pt idx="70">
                  <c:v>2</c:v>
                </c:pt>
                <c:pt idx="71">
                  <c:v>2</c:v>
                </c:pt>
                <c:pt idx="72">
                  <c:v>3</c:v>
                </c:pt>
                <c:pt idx="73">
                  <c:v>3</c:v>
                </c:pt>
                <c:pt idx="74">
                  <c:v>2</c:v>
                </c:pt>
                <c:pt idx="75">
                  <c:v>2</c:v>
                </c:pt>
                <c:pt idx="76">
                  <c:v>3</c:v>
                </c:pt>
                <c:pt idx="77">
                  <c:v>3</c:v>
                </c:pt>
                <c:pt idx="78">
                  <c:v>3</c:v>
                </c:pt>
                <c:pt idx="79">
                  <c:v>3</c:v>
                </c:pt>
                <c:pt idx="80">
                  <c:v>3</c:v>
                </c:pt>
                <c:pt idx="81">
                  <c:v>3</c:v>
                </c:pt>
                <c:pt idx="82">
                  <c:v>2</c:v>
                </c:pt>
                <c:pt idx="83">
                  <c:v>2</c:v>
                </c:pt>
                <c:pt idx="84">
                  <c:v>3</c:v>
                </c:pt>
                <c:pt idx="85">
                  <c:v>3</c:v>
                </c:pt>
                <c:pt idx="86">
                  <c:v>3</c:v>
                </c:pt>
                <c:pt idx="87">
                  <c:v>3</c:v>
                </c:pt>
                <c:pt idx="88">
                  <c:v>3</c:v>
                </c:pt>
                <c:pt idx="89">
                  <c:v>3</c:v>
                </c:pt>
                <c:pt idx="90">
                  <c:v>5</c:v>
                </c:pt>
                <c:pt idx="91">
                  <c:v>5</c:v>
                </c:pt>
                <c:pt idx="92">
                  <c:v>3</c:v>
                </c:pt>
                <c:pt idx="93">
                  <c:v>3</c:v>
                </c:pt>
                <c:pt idx="94">
                  <c:v>1</c:v>
                </c:pt>
                <c:pt idx="95">
                  <c:v>1</c:v>
                </c:pt>
                <c:pt idx="96">
                  <c:v>3</c:v>
                </c:pt>
                <c:pt idx="97">
                  <c:v>3</c:v>
                </c:pt>
                <c:pt idx="98">
                  <c:v>3</c:v>
                </c:pt>
                <c:pt idx="99">
                  <c:v>3</c:v>
                </c:pt>
                <c:pt idx="100">
                  <c:v>4</c:v>
                </c:pt>
                <c:pt idx="101">
                  <c:v>4</c:v>
                </c:pt>
                <c:pt idx="102">
                  <c:v>3</c:v>
                </c:pt>
                <c:pt idx="103">
                  <c:v>3</c:v>
                </c:pt>
                <c:pt idx="104">
                  <c:v>3</c:v>
                </c:pt>
                <c:pt idx="105">
                  <c:v>3</c:v>
                </c:pt>
                <c:pt idx="106">
                  <c:v>3</c:v>
                </c:pt>
                <c:pt idx="107">
                  <c:v>3</c:v>
                </c:pt>
                <c:pt idx="108">
                  <c:v>4</c:v>
                </c:pt>
                <c:pt idx="109">
                  <c:v>4</c:v>
                </c:pt>
                <c:pt idx="110">
                  <c:v>3</c:v>
                </c:pt>
                <c:pt idx="111">
                  <c:v>3</c:v>
                </c:pt>
                <c:pt idx="112">
                  <c:v>3</c:v>
                </c:pt>
                <c:pt idx="113">
                  <c:v>3</c:v>
                </c:pt>
                <c:pt idx="114">
                  <c:v>3</c:v>
                </c:pt>
                <c:pt idx="115">
                  <c:v>3</c:v>
                </c:pt>
                <c:pt idx="116">
                  <c:v>3</c:v>
                </c:pt>
                <c:pt idx="117">
                  <c:v>3</c:v>
                </c:pt>
                <c:pt idx="118">
                  <c:v>2</c:v>
                </c:pt>
                <c:pt idx="119">
                  <c:v>2</c:v>
                </c:pt>
                <c:pt idx="120">
                  <c:v>4</c:v>
                </c:pt>
                <c:pt idx="121">
                  <c:v>4</c:v>
                </c:pt>
                <c:pt idx="122">
                  <c:v>3</c:v>
                </c:pt>
                <c:pt idx="123">
                  <c:v>3</c:v>
                </c:pt>
                <c:pt idx="124">
                  <c:v>4</c:v>
                </c:pt>
                <c:pt idx="125">
                  <c:v>4</c:v>
                </c:pt>
                <c:pt idx="126">
                  <c:v>3</c:v>
                </c:pt>
                <c:pt idx="127">
                  <c:v>3</c:v>
                </c:pt>
                <c:pt idx="128">
                  <c:v>3</c:v>
                </c:pt>
                <c:pt idx="129">
                  <c:v>3</c:v>
                </c:pt>
                <c:pt idx="130">
                  <c:v>3</c:v>
                </c:pt>
                <c:pt idx="131">
                  <c:v>3</c:v>
                </c:pt>
                <c:pt idx="132">
                  <c:v>3</c:v>
                </c:pt>
                <c:pt idx="133">
                  <c:v>3</c:v>
                </c:pt>
                <c:pt idx="134">
                  <c:v>3</c:v>
                </c:pt>
                <c:pt idx="135">
                  <c:v>3</c:v>
                </c:pt>
                <c:pt idx="136">
                  <c:v>3</c:v>
                </c:pt>
                <c:pt idx="137">
                  <c:v>3</c:v>
                </c:pt>
                <c:pt idx="138">
                  <c:v>3</c:v>
                </c:pt>
                <c:pt idx="139">
                  <c:v>3</c:v>
                </c:pt>
                <c:pt idx="140">
                  <c:v>3</c:v>
                </c:pt>
                <c:pt idx="141">
                  <c:v>3</c:v>
                </c:pt>
                <c:pt idx="142">
                  <c:v>3</c:v>
                </c:pt>
                <c:pt idx="143">
                  <c:v>3</c:v>
                </c:pt>
                <c:pt idx="144">
                  <c:v>3</c:v>
                </c:pt>
                <c:pt idx="145">
                  <c:v>3</c:v>
                </c:pt>
                <c:pt idx="146">
                  <c:v>3</c:v>
                </c:pt>
                <c:pt idx="147">
                  <c:v>3</c:v>
                </c:pt>
                <c:pt idx="148">
                  <c:v>3</c:v>
                </c:pt>
                <c:pt idx="149">
                  <c:v>3</c:v>
                </c:pt>
                <c:pt idx="150">
                  <c:v>3</c:v>
                </c:pt>
                <c:pt idx="151">
                  <c:v>3</c:v>
                </c:pt>
                <c:pt idx="152">
                  <c:v>5</c:v>
                </c:pt>
                <c:pt idx="153">
                  <c:v>5</c:v>
                </c:pt>
                <c:pt idx="154">
                  <c:v>4</c:v>
                </c:pt>
                <c:pt idx="155">
                  <c:v>4</c:v>
                </c:pt>
                <c:pt idx="156">
                  <c:v>2</c:v>
                </c:pt>
                <c:pt idx="157">
                  <c:v>2</c:v>
                </c:pt>
                <c:pt idx="158">
                  <c:v>3</c:v>
                </c:pt>
                <c:pt idx="159">
                  <c:v>3</c:v>
                </c:pt>
                <c:pt idx="160">
                  <c:v>3</c:v>
                </c:pt>
                <c:pt idx="161">
                  <c:v>3</c:v>
                </c:pt>
                <c:pt idx="162">
                  <c:v>3</c:v>
                </c:pt>
                <c:pt idx="163">
                  <c:v>4</c:v>
                </c:pt>
                <c:pt idx="164">
                  <c:v>4</c:v>
                </c:pt>
                <c:pt idx="165">
                  <c:v>1</c:v>
                </c:pt>
                <c:pt idx="166">
                  <c:v>1</c:v>
                </c:pt>
                <c:pt idx="167">
                  <c:v>3</c:v>
                </c:pt>
                <c:pt idx="168">
                  <c:v>3</c:v>
                </c:pt>
                <c:pt idx="169">
                  <c:v>3</c:v>
                </c:pt>
                <c:pt idx="170">
                  <c:v>3</c:v>
                </c:pt>
                <c:pt idx="171">
                  <c:v>3</c:v>
                </c:pt>
                <c:pt idx="172">
                  <c:v>3</c:v>
                </c:pt>
                <c:pt idx="173">
                  <c:v>2</c:v>
                </c:pt>
                <c:pt idx="174">
                  <c:v>2</c:v>
                </c:pt>
                <c:pt idx="175">
                  <c:v>3</c:v>
                </c:pt>
                <c:pt idx="176">
                  <c:v>3</c:v>
                </c:pt>
                <c:pt idx="177">
                  <c:v>3</c:v>
                </c:pt>
                <c:pt idx="178">
                  <c:v>3</c:v>
                </c:pt>
                <c:pt idx="179">
                  <c:v>3</c:v>
                </c:pt>
                <c:pt idx="180">
                  <c:v>3</c:v>
                </c:pt>
                <c:pt idx="181">
                  <c:v>3</c:v>
                </c:pt>
                <c:pt idx="182">
                  <c:v>3</c:v>
                </c:pt>
              </c:numCache>
            </c:numRef>
          </c:yVal>
          <c:smooth val="0"/>
          <c:extLst>
            <c:ext xmlns:c16="http://schemas.microsoft.com/office/drawing/2014/chart" uri="{C3380CC4-5D6E-409C-BE32-E72D297353CC}">
              <c16:uniqueId val="{00000000-C033-468B-AC4F-920756C13463}"/>
            </c:ext>
          </c:extLst>
        </c:ser>
        <c:dLbls>
          <c:showLegendKey val="0"/>
          <c:showVal val="0"/>
          <c:showCatName val="0"/>
          <c:showSerName val="0"/>
          <c:showPercent val="0"/>
          <c:showBubbleSize val="0"/>
        </c:dLbls>
        <c:axId val="293119584"/>
        <c:axId val="1124460480"/>
      </c:scatterChart>
      <c:valAx>
        <c:axId val="293119584"/>
        <c:scaling>
          <c:orientation val="minMax"/>
        </c:scaling>
        <c:delete val="0"/>
        <c:axPos val="b"/>
        <c:majorGridlines>
          <c:spPr>
            <a:ln w="9525" cap="flat" cmpd="sng" algn="ctr">
              <a:solidFill>
                <a:schemeClr val="tx1">
                  <a:lumMod val="15000"/>
                  <a:lumOff val="85000"/>
                </a:schemeClr>
              </a:solidFill>
              <a:round/>
            </a:ln>
            <a:effectLst/>
          </c:spPr>
        </c:majorGridlines>
        <c:numFmt formatCode="[$$-C09]#,##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4460480"/>
        <c:crosses val="autoZero"/>
        <c:crossBetween val="midCat"/>
      </c:valAx>
      <c:valAx>
        <c:axId val="112446048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311958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[NZ.xlsx]Joining trend!PivotTable4</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'Joining trend'!$B$1</c:f>
              <c:strCache>
                <c:ptCount val="1"/>
                <c:pt idx="0">
                  <c:v>Total</c:v>
                </c:pt>
              </c:strCache>
            </c:strRef>
          </c:tx>
          <c:spPr>
            <a:ln w="28575" cap="rnd">
              <a:solidFill>
                <a:schemeClr val="accent1"/>
              </a:solidFill>
              <a:round/>
            </a:ln>
            <a:effectLst/>
          </c:spPr>
          <c:marker>
            <c:symbol val="none"/>
          </c:marker>
          <c:cat>
            <c:multiLvlStrRef>
              <c:f>'Joining trend'!$A$2:$A$38</c:f>
              <c:multiLvlStrCache>
                <c:ptCount val="32"/>
                <c:lvl>
                  <c:pt idx="0">
                    <c:v>May</c:v>
                  </c:pt>
                  <c:pt idx="1">
                    <c:v>Jun</c:v>
                  </c:pt>
                  <c:pt idx="2">
                    <c:v>Jul</c:v>
                  </c:pt>
                  <c:pt idx="3">
                    <c:v>Aug</c:v>
                  </c:pt>
                  <c:pt idx="4">
                    <c:v>Sep</c:v>
                  </c:pt>
                  <c:pt idx="5">
                    <c:v>Oct</c:v>
                  </c:pt>
                  <c:pt idx="6">
                    <c:v>Nov</c:v>
                  </c:pt>
                  <c:pt idx="7">
                    <c:v>Dec</c:v>
                  </c:pt>
                  <c:pt idx="8">
                    <c:v>Jan</c:v>
                  </c:pt>
                  <c:pt idx="9">
                    <c:v>Feb</c:v>
                  </c:pt>
                  <c:pt idx="10">
                    <c:v>Mar</c:v>
                  </c:pt>
                  <c:pt idx="11">
                    <c:v>Apr</c:v>
                  </c:pt>
                  <c:pt idx="12">
                    <c:v>May</c:v>
                  </c:pt>
                  <c:pt idx="13">
                    <c:v>Jun</c:v>
                  </c:pt>
                  <c:pt idx="14">
                    <c:v>Jul</c:v>
                  </c:pt>
                  <c:pt idx="15">
                    <c:v>Aug</c:v>
                  </c:pt>
                  <c:pt idx="16">
                    <c:v>Sep</c:v>
                  </c:pt>
                  <c:pt idx="17">
                    <c:v>Oct</c:v>
                  </c:pt>
                  <c:pt idx="18">
                    <c:v>Nov</c:v>
                  </c:pt>
                  <c:pt idx="19">
                    <c:v>Dec</c:v>
                  </c:pt>
                  <c:pt idx="20">
                    <c:v>Jan</c:v>
                  </c:pt>
                  <c:pt idx="21">
                    <c:v>Feb</c:v>
                  </c:pt>
                  <c:pt idx="22">
                    <c:v>Mar</c:v>
                  </c:pt>
                  <c:pt idx="23">
                    <c:v>Apr</c:v>
                  </c:pt>
                  <c:pt idx="24">
                    <c:v>May</c:v>
                  </c:pt>
                  <c:pt idx="25">
                    <c:v>Jun</c:v>
                  </c:pt>
                  <c:pt idx="26">
                    <c:v>Jul</c:v>
                  </c:pt>
                  <c:pt idx="27">
                    <c:v>Aug</c:v>
                  </c:pt>
                  <c:pt idx="28">
                    <c:v>Sep</c:v>
                  </c:pt>
                  <c:pt idx="29">
                    <c:v>Oct</c:v>
                  </c:pt>
                  <c:pt idx="30">
                    <c:v>Feb</c:v>
                  </c:pt>
                  <c:pt idx="31">
                    <c:v>Apr</c:v>
                  </c:pt>
                </c:lvl>
                <c:lvl>
                  <c:pt idx="0">
                    <c:v>2020</c:v>
                  </c:pt>
                  <c:pt idx="8">
                    <c:v>2021</c:v>
                  </c:pt>
                  <c:pt idx="20">
                    <c:v>2022</c:v>
                  </c:pt>
                  <c:pt idx="30">
                    <c:v>2023</c:v>
                  </c:pt>
                </c:lvl>
              </c:multiLvlStrCache>
            </c:multiLvlStrRef>
          </c:cat>
          <c:val>
            <c:numRef>
              <c:f>'Joining trend'!$B$2:$B$38</c:f>
              <c:numCache>
                <c:formatCode>General</c:formatCode>
                <c:ptCount val="32"/>
                <c:pt idx="0">
                  <c:v>3</c:v>
                </c:pt>
                <c:pt idx="1">
                  <c:v>4</c:v>
                </c:pt>
                <c:pt idx="2">
                  <c:v>9</c:v>
                </c:pt>
                <c:pt idx="3">
                  <c:v>12</c:v>
                </c:pt>
                <c:pt idx="4">
                  <c:v>18</c:v>
                </c:pt>
                <c:pt idx="5">
                  <c:v>24</c:v>
                </c:pt>
                <c:pt idx="6">
                  <c:v>30</c:v>
                </c:pt>
                <c:pt idx="7">
                  <c:v>37</c:v>
                </c:pt>
                <c:pt idx="8">
                  <c:v>6</c:v>
                </c:pt>
                <c:pt idx="9">
                  <c:v>10</c:v>
                </c:pt>
                <c:pt idx="10">
                  <c:v>19</c:v>
                </c:pt>
                <c:pt idx="11">
                  <c:v>24</c:v>
                </c:pt>
                <c:pt idx="12">
                  <c:v>34</c:v>
                </c:pt>
                <c:pt idx="13">
                  <c:v>40</c:v>
                </c:pt>
                <c:pt idx="14">
                  <c:v>53</c:v>
                </c:pt>
                <c:pt idx="15">
                  <c:v>57</c:v>
                </c:pt>
                <c:pt idx="16">
                  <c:v>68</c:v>
                </c:pt>
                <c:pt idx="17">
                  <c:v>71</c:v>
                </c:pt>
                <c:pt idx="18">
                  <c:v>75</c:v>
                </c:pt>
                <c:pt idx="19">
                  <c:v>82</c:v>
                </c:pt>
                <c:pt idx="20">
                  <c:v>3</c:v>
                </c:pt>
                <c:pt idx="21">
                  <c:v>13</c:v>
                </c:pt>
                <c:pt idx="22">
                  <c:v>22</c:v>
                </c:pt>
                <c:pt idx="23">
                  <c:v>31</c:v>
                </c:pt>
                <c:pt idx="24">
                  <c:v>40</c:v>
                </c:pt>
                <c:pt idx="25">
                  <c:v>47</c:v>
                </c:pt>
                <c:pt idx="26">
                  <c:v>52</c:v>
                </c:pt>
                <c:pt idx="27">
                  <c:v>57</c:v>
                </c:pt>
                <c:pt idx="28">
                  <c:v>59</c:v>
                </c:pt>
                <c:pt idx="29">
                  <c:v>62</c:v>
                </c:pt>
                <c:pt idx="30">
                  <c:v>1</c:v>
                </c:pt>
                <c:pt idx="31">
                  <c:v>2</c:v>
                </c:pt>
              </c:numCache>
            </c:numRef>
          </c:val>
          <c:smooth val="0"/>
          <c:extLst>
            <c:ext xmlns:c16="http://schemas.microsoft.com/office/drawing/2014/chart" uri="{C3380CC4-5D6E-409C-BE32-E72D297353CC}">
              <c16:uniqueId val="{00000000-22FE-4C0F-A75F-C4CA16F9E073}"/>
            </c:ext>
          </c:extLst>
        </c:ser>
        <c:dLbls>
          <c:showLegendKey val="0"/>
          <c:showVal val="0"/>
          <c:showCatName val="0"/>
          <c:showSerName val="0"/>
          <c:showPercent val="0"/>
          <c:showBubbleSize val="0"/>
        </c:dLbls>
        <c:smooth val="0"/>
        <c:axId val="232078816"/>
        <c:axId val="292192944"/>
      </c:lineChart>
      <c:catAx>
        <c:axId val="2320788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2192944"/>
        <c:crosses val="autoZero"/>
        <c:auto val="1"/>
        <c:lblAlgn val="ctr"/>
        <c:lblOffset val="100"/>
        <c:noMultiLvlLbl val="0"/>
      </c:catAx>
      <c:valAx>
        <c:axId val="2921929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20788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[NZ.xlsx]pivot deptt!PivotTable5</c:name>
    <c:fmtId val="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deptt'!$B$3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deptt'!$A$4:$A$9</c:f>
              <c:strCache>
                <c:ptCount val="5"/>
                <c:pt idx="0">
                  <c:v>Website</c:v>
                </c:pt>
                <c:pt idx="1">
                  <c:v>Procurement</c:v>
                </c:pt>
                <c:pt idx="2">
                  <c:v>Finance</c:v>
                </c:pt>
                <c:pt idx="3">
                  <c:v>Sales</c:v>
                </c:pt>
                <c:pt idx="4">
                  <c:v>HR</c:v>
                </c:pt>
              </c:strCache>
            </c:strRef>
          </c:cat>
          <c:val>
            <c:numRef>
              <c:f>'pivot deptt'!$B$4:$B$9</c:f>
              <c:numCache>
                <c:formatCode>General</c:formatCode>
                <c:ptCount val="5"/>
                <c:pt idx="0">
                  <c:v>27</c:v>
                </c:pt>
                <c:pt idx="1">
                  <c:v>27</c:v>
                </c:pt>
                <c:pt idx="2">
                  <c:v>19</c:v>
                </c:pt>
                <c:pt idx="3">
                  <c:v>14</c:v>
                </c:pt>
                <c:pt idx="4">
                  <c:v>4</c:v>
                </c:pt>
              </c:numCache>
            </c:numRef>
          </c:val>
          <c:extLst>
            <c:ext xmlns:c16="http://schemas.microsoft.com/office/drawing/2014/chart" uri="{C3380CC4-5D6E-409C-BE32-E72D297353CC}">
              <c16:uniqueId val="{00000000-313F-4522-8910-EFFB55E779DF}"/>
            </c:ext>
          </c:extLst>
        </c:ser>
        <c:dLbls>
          <c:dLblPos val="outEnd"/>
          <c:showLegendKey val="0"/>
          <c:showVal val="1"/>
          <c:showCatName val="0"/>
          <c:showSerName val="0"/>
          <c:showPercent val="0"/>
          <c:showBubbleSize val="0"/>
        </c:dLbls>
        <c:gapWidth val="182"/>
        <c:axId val="1130879808"/>
        <c:axId val="133914544"/>
      </c:barChart>
      <c:catAx>
        <c:axId val="1130879808"/>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914544"/>
        <c:crosses val="autoZero"/>
        <c:auto val="1"/>
        <c:lblAlgn val="ctr"/>
        <c:lblOffset val="100"/>
        <c:noMultiLvlLbl val="0"/>
      </c:catAx>
      <c:valAx>
        <c:axId val="133914544"/>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crossAx val="11308798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[NZ.xlsx]pivot deptt!PivotTable6</c:name>
    <c:fmtId val="5"/>
  </c:pivotSource>
  <c:chart>
    <c:autoTitleDeleted val="1"/>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deptt'!$E$3</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deptt'!$D$4:$D$9</c:f>
              <c:strCache>
                <c:ptCount val="5"/>
                <c:pt idx="0">
                  <c:v>Procurement</c:v>
                </c:pt>
                <c:pt idx="1">
                  <c:v>Website</c:v>
                </c:pt>
                <c:pt idx="2">
                  <c:v>Finance</c:v>
                </c:pt>
                <c:pt idx="3">
                  <c:v>Sales</c:v>
                </c:pt>
                <c:pt idx="4">
                  <c:v>HR</c:v>
                </c:pt>
              </c:strCache>
            </c:strRef>
          </c:cat>
          <c:val>
            <c:numRef>
              <c:f>'pivot deptt'!$E$4:$E$9</c:f>
              <c:numCache>
                <c:formatCode>General</c:formatCode>
                <c:ptCount val="5"/>
                <c:pt idx="0">
                  <c:v>28</c:v>
                </c:pt>
                <c:pt idx="1">
                  <c:v>27</c:v>
                </c:pt>
                <c:pt idx="2">
                  <c:v>19</c:v>
                </c:pt>
                <c:pt idx="3">
                  <c:v>14</c:v>
                </c:pt>
                <c:pt idx="4">
                  <c:v>4</c:v>
                </c:pt>
              </c:numCache>
            </c:numRef>
          </c:val>
          <c:extLst>
            <c:ext xmlns:c16="http://schemas.microsoft.com/office/drawing/2014/chart" uri="{C3380CC4-5D6E-409C-BE32-E72D297353CC}">
              <c16:uniqueId val="{00000000-140E-4AD1-9002-ADDF891FAAEF}"/>
            </c:ext>
          </c:extLst>
        </c:ser>
        <c:dLbls>
          <c:dLblPos val="outEnd"/>
          <c:showLegendKey val="0"/>
          <c:showVal val="1"/>
          <c:showCatName val="0"/>
          <c:showSerName val="0"/>
          <c:showPercent val="0"/>
          <c:showBubbleSize val="0"/>
        </c:dLbls>
        <c:gapWidth val="182"/>
        <c:axId val="492067392"/>
        <c:axId val="500096368"/>
      </c:barChart>
      <c:catAx>
        <c:axId val="4920673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0096368"/>
        <c:crosses val="autoZero"/>
        <c:auto val="1"/>
        <c:lblAlgn val="ctr"/>
        <c:lblOffset val="100"/>
        <c:noMultiLvlLbl val="0"/>
      </c:catAx>
      <c:valAx>
        <c:axId val="500096368"/>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4920673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_xlchart.v1.3</cx:f>
      </cx:numDim>
    </cx:data>
  </cx:chartData>
  <cx:chart>
    <cx:title pos="t" align="ctr" overlay="0">
      <cx:tx>
        <cx:txData>
          <cx:v>Salary Spread by 10k</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Salary Spread by 10k</a:t>
          </a:r>
        </a:p>
      </cx:txPr>
    </cx:title>
    <cx:plotArea>
      <cx:plotAreaRegion>
        <cx:series layoutId="clusteredColumn" uniqueId="{5B1942F7-9D1A-46A7-B101-C47FC9BE361E}">
          <cx:tx>
            <cx:txData>
              <cx:f>_xlchart.v1.2</cx:f>
              <cx:v>Salary</cx:v>
            </cx:txData>
          </cx:tx>
          <cx:dataId val="0"/>
          <cx:layoutPr>
            <cx:binning intervalClosed="r" underflow="40000">
              <cx:binSize val="10000"/>
            </cx:binning>
          </cx:layoutPr>
        </cx:series>
      </cx:plotAreaRegion>
      <cx:axis id="0">
        <cx:catScaling gapWidth="0"/>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tx>
        <cx:txData>
          <cx:v>Salary Spread - Box Plot</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Salary Spread - Box Plot</a:t>
          </a:r>
        </a:p>
      </cx:txPr>
    </cx:title>
    <cx:plotArea>
      <cx:plotAreaRegion>
        <cx:series layoutId="boxWhisker" uniqueId="{CF08C5AA-741B-4501-95C0-6F82624424E2}">
          <cx:tx>
            <cx:txData>
              <cx:f>_xlchart.v1.0</cx:f>
              <cx:v>Salary</cx:v>
            </cx:txData>
          </cx:tx>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2" Type="http://schemas.microsoft.com/office/2014/relationships/chartEx" Target="../charts/chartEx2.xml"/><Relationship Id="rId1" Type="http://schemas.microsoft.com/office/2014/relationships/chartEx" Target="../charts/chartEx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editAs="oneCell">
    <xdr:from>
      <xdr:col>5</xdr:col>
      <xdr:colOff>31750</xdr:colOff>
      <xdr:row>2</xdr:row>
      <xdr:rowOff>25401</xdr:rowOff>
    </xdr:from>
    <xdr:to>
      <xdr:col>6</xdr:col>
      <xdr:colOff>1035050</xdr:colOff>
      <xdr:row>7</xdr:row>
      <xdr:rowOff>146051</xdr:rowOff>
    </xdr:to>
    <mc:AlternateContent xmlns:mc="http://schemas.openxmlformats.org/markup-compatibility/2006">
      <mc:Choice xmlns:a14="http://schemas.microsoft.com/office/drawing/2010/main" Requires="a14">
        <xdr:graphicFrame macro="">
          <xdr:nvGraphicFramePr>
            <xdr:cNvPr id="2" name="Country">
              <a:extLst>
                <a:ext uri="{FF2B5EF4-FFF2-40B4-BE49-F238E27FC236}">
                  <a16:creationId xmlns:a16="http://schemas.microsoft.com/office/drawing/2014/main" id="{CE61ED7E-189B-469F-8741-CA4CAD4B4783}"/>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3917950" y="393701"/>
              <a:ext cx="1828800" cy="10414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304800</xdr:colOff>
      <xdr:row>14</xdr:row>
      <xdr:rowOff>165100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A9602BD7-CA90-47AF-8C0E-E0261555FA0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0" y="0"/>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7</xdr:col>
      <xdr:colOff>311150</xdr:colOff>
      <xdr:row>0</xdr:row>
      <xdr:rowOff>0</xdr:rowOff>
    </xdr:from>
    <xdr:to>
      <xdr:col>14</xdr:col>
      <xdr:colOff>120650</xdr:colOff>
      <xdr:row>14</xdr:row>
      <xdr:rowOff>165100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3D9B46D9-44D4-465B-9424-FFC07AD31E0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4578350" y="0"/>
              <a:ext cx="40767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12700</xdr:colOff>
      <xdr:row>7</xdr:row>
      <xdr:rowOff>12700</xdr:rowOff>
    </xdr:from>
    <xdr:to>
      <xdr:col>6</xdr:col>
      <xdr:colOff>463550</xdr:colOff>
      <xdr:row>21</xdr:row>
      <xdr:rowOff>44450</xdr:rowOff>
    </xdr:to>
    <xdr:graphicFrame macro="">
      <xdr:nvGraphicFramePr>
        <xdr:cNvPr id="2" name="Chart 1">
          <a:extLst>
            <a:ext uri="{FF2B5EF4-FFF2-40B4-BE49-F238E27FC236}">
              <a16:creationId xmlns:a16="http://schemas.microsoft.com/office/drawing/2014/main" id="{4AC8F26A-A472-485C-9260-85C1EC7C7B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9525</xdr:colOff>
      <xdr:row>1</xdr:row>
      <xdr:rowOff>9525</xdr:rowOff>
    </xdr:from>
    <xdr:to>
      <xdr:col>10</xdr:col>
      <xdr:colOff>314325</xdr:colOff>
      <xdr:row>15</xdr:row>
      <xdr:rowOff>174625</xdr:rowOff>
    </xdr:to>
    <xdr:graphicFrame macro="">
      <xdr:nvGraphicFramePr>
        <xdr:cNvPr id="3" name="Chart 2">
          <a:extLst>
            <a:ext uri="{FF2B5EF4-FFF2-40B4-BE49-F238E27FC236}">
              <a16:creationId xmlns:a16="http://schemas.microsoft.com/office/drawing/2014/main" id="{4DC72603-933C-A5F6-25C7-7BDE2C994A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6350</xdr:colOff>
      <xdr:row>7</xdr:row>
      <xdr:rowOff>6350</xdr:rowOff>
    </xdr:from>
    <xdr:to>
      <xdr:col>6</xdr:col>
      <xdr:colOff>1219200</xdr:colOff>
      <xdr:row>22</xdr:row>
      <xdr:rowOff>0</xdr:rowOff>
    </xdr:to>
    <xdr:graphicFrame macro="">
      <xdr:nvGraphicFramePr>
        <xdr:cNvPr id="2" name="Chart 1">
          <a:extLst>
            <a:ext uri="{FF2B5EF4-FFF2-40B4-BE49-F238E27FC236}">
              <a16:creationId xmlns:a16="http://schemas.microsoft.com/office/drawing/2014/main" id="{796980FA-51D6-4092-903F-F66E6D382C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22151</xdr:colOff>
      <xdr:row>7</xdr:row>
      <xdr:rowOff>14769</xdr:rowOff>
    </xdr:from>
    <xdr:to>
      <xdr:col>12</xdr:col>
      <xdr:colOff>1203547</xdr:colOff>
      <xdr:row>21</xdr:row>
      <xdr:rowOff>177210</xdr:rowOff>
    </xdr:to>
    <xdr:graphicFrame macro="">
      <xdr:nvGraphicFramePr>
        <xdr:cNvPr id="3" name="Chart 2">
          <a:extLst>
            <a:ext uri="{FF2B5EF4-FFF2-40B4-BE49-F238E27FC236}">
              <a16:creationId xmlns:a16="http://schemas.microsoft.com/office/drawing/2014/main" id="{A313E4CA-B61D-425D-9878-B1B7F8891F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302733</xdr:colOff>
      <xdr:row>0</xdr:row>
      <xdr:rowOff>177209</xdr:rowOff>
    </xdr:from>
    <xdr:to>
      <xdr:col>7</xdr:col>
      <xdr:colOff>310116</xdr:colOff>
      <xdr:row>21</xdr:row>
      <xdr:rowOff>162442</xdr:rowOff>
    </xdr:to>
    <xdr:cxnSp macro="">
      <xdr:nvCxnSpPr>
        <xdr:cNvPr id="5" name="Straight Connector 4">
          <a:extLst>
            <a:ext uri="{FF2B5EF4-FFF2-40B4-BE49-F238E27FC236}">
              <a16:creationId xmlns:a16="http://schemas.microsoft.com/office/drawing/2014/main" id="{12AB8138-AAC3-1C41-27AD-41FF644BFA49}"/>
            </a:ext>
          </a:extLst>
        </xdr:cNvPr>
        <xdr:cNvCxnSpPr/>
      </xdr:nvCxnSpPr>
      <xdr:spPr>
        <a:xfrm>
          <a:off x="5515640" y="177209"/>
          <a:ext cx="7383" cy="5057849"/>
        </a:xfrm>
        <a:prstGeom prst="line">
          <a:avLst/>
        </a:prstGeom>
        <a:ln>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blank-data-fil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ll Staff"/>
    </sheetNames>
    <sheetDataSet>
      <sheetData sheetId="0" refreshError="1"/>
    </sheetDataSet>
  </externalBook>
</externalLink>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ika" refreshedDate="45323.902731134258" backgroundQuery="1" createdVersion="8" refreshedVersion="8" minRefreshableVersion="3" recordCount="0" supportSubquery="1" supportAdvancedDrill="1" xr:uid="{EE0EF7A6-3BDC-4C66-B165-BF31B9E21E4A}">
  <cacheSource type="external" connectionId="4"/>
  <cacheFields count="3">
    <cacheField name="[Table6].[Rating].[Rating]" caption="Rating" numFmtId="0" hierarchy="6" level="1">
      <sharedItems count="5">
        <s v="Above average"/>
        <s v="Average"/>
        <s v="Exceptional"/>
        <s v="Poor"/>
        <s v="Very poor"/>
      </sharedItems>
    </cacheField>
    <cacheField name="[Measures].[Count of Name]" caption="Count of Name" numFmtId="0" hierarchy="16" level="32767"/>
    <cacheField name="[Measures].[Average of Salary]" caption="Average of Salary" numFmtId="0" hierarchy="21" level="32767"/>
  </cacheFields>
  <cacheHierarchies count="25">
    <cacheHierarchy uniqueName="[Table6].[Name]" caption="Name" attribute="1" defaultMemberUniqueName="[Table6].[Name].[All]" allUniqueName="[Table6].[Name].[All]" dimensionUniqueName="[Table6]" displayFolder="" count="0" memberValueDatatype="130" unbalanced="0"/>
    <cacheHierarchy uniqueName="[Table6].[Gender]" caption="Gender" attribute="1" defaultMemberUniqueName="[Table6].[Gender].[All]" allUniqueName="[Table6].[Gender].[All]" dimensionUniqueName="[Table6]" displayFolder="" count="0" memberValueDatatype="130" unbalanced="0"/>
    <cacheHierarchy uniqueName="[Table6].[Department]" caption="Department" attribute="1" defaultMemberUniqueName="[Table6].[Department].[All]" allUniqueName="[Table6].[Department].[All]" dimensionUniqueName="[Table6]" displayFolder="" count="0" memberValueDatatype="130" unbalanced="0"/>
    <cacheHierarchy uniqueName="[Table6].[Age]" caption="Age" attribute="1" defaultMemberUniqueName="[Table6].[Age].[All]" allUniqueName="[Table6].[Age].[All]" dimensionUniqueName="[Table6]" displayFolder="" count="0" memberValueDatatype="20" unbalanced="0"/>
    <cacheHierarchy uniqueName="[Table6].[Date Joined]" caption="Date Joined" attribute="1" time="1" defaultMemberUniqueName="[Table6].[Date Joined].[All]" allUniqueName="[Table6].[Date Joined].[All]" dimensionUniqueName="[Table6]" displayFolder="" count="0" memberValueDatatype="7" unbalanced="0"/>
    <cacheHierarchy uniqueName="[Table6].[Salary]" caption="Salary" attribute="1" defaultMemberUniqueName="[Table6].[Salary].[All]" allUniqueName="[Table6].[Salary].[All]" dimensionUniqueName="[Table6]" displayFolder="" count="0" memberValueDatatype="20" unbalanced="0"/>
    <cacheHierarchy uniqueName="[Table6].[Rating]" caption="Rating" attribute="1" defaultMemberUniqueName="[Table6].[Rating].[All]" allUniqueName="[Table6].[Rating].[All]" dimensionUniqueName="[Table6]" displayFolder="" count="2" memberValueDatatype="130" unbalanced="0">
      <fieldsUsage count="2">
        <fieldUsage x="-1"/>
        <fieldUsage x="0"/>
      </fieldsUsage>
    </cacheHierarchy>
    <cacheHierarchy uniqueName="[Table6].[Country]" caption="Country" attribute="1" defaultMemberUniqueName="[Table6].[Country].[All]" allUniqueName="[Table6].[Country].[All]" dimensionUniqueName="[Table6]" displayFolder="" count="0" memberValueDatatype="130" unbalanced="0"/>
    <cacheHierarchy uniqueName="[Table6].[Tenure]" caption="Tenure" attribute="1" defaultMemberUniqueName="[Table6].[Tenure].[All]" allUniqueName="[Table6].[Tenure].[All]" dimensionUniqueName="[Table6]" displayFolder="" count="0" memberValueDatatype="5" unbalanced="0"/>
    <cacheHierarchy uniqueName="[Table6].[Bonus]" caption="Bonus" attribute="1" defaultMemberUniqueName="[Table6].[Bonus].[All]" allUniqueName="[Table6].[Bonus].[All]" dimensionUniqueName="[Table6]" displayFolder="" count="0" memberValueDatatype="5" unbalanced="0"/>
    <cacheHierarchy uniqueName="[Table6].[Date Joined (Year)]" caption="Date Joined (Year)" attribute="1" defaultMemberUniqueName="[Table6].[Date Joined (Year)].[All]" allUniqueName="[Table6].[Date Joined (Year)].[All]" dimensionUniqueName="[Table6]" displayFolder="" count="0" memberValueDatatype="130" unbalanced="0"/>
    <cacheHierarchy uniqueName="[Table6].[Date Joined (Quarter)]" caption="Date Joined (Quarter)" attribute="1" defaultMemberUniqueName="[Table6].[Date Joined (Quarter)].[All]" allUniqueName="[Table6].[Date Joined (Quarter)].[All]" dimensionUniqueName="[Table6]" displayFolder="" count="0" memberValueDatatype="130" unbalanced="0"/>
    <cacheHierarchy uniqueName="[Table6].[Date Joined (Month)]" caption="Date Joined (Month)" attribute="1" defaultMemberUniqueName="[Table6].[Date Joined (Month)].[All]" allUniqueName="[Table6].[Date Joined (Month)].[All]" dimensionUniqueName="[Table6]" displayFolder="" count="0" memberValueDatatype="130" unbalanced="0"/>
    <cacheHierarchy uniqueName="[Table6].[Date Joined (Month Index)]" caption="Date Joined (Month Index)" attribute="1" defaultMemberUniqueName="[Table6].[Date Joined (Month Index)].[All]" allUniqueName="[Table6].[Date Joined (Month Index)].[All]" dimensionUniqueName="[Table6]" displayFolder="" count="0" memberValueDatatype="20" unbalanced="0" hidden="1"/>
    <cacheHierarchy uniqueName="[Measures].[__XL_Count Table6]" caption="__XL_Count Table6" measure="1" displayFolder="" measureGroup="Table6" count="0" hidden="1"/>
    <cacheHierarchy uniqueName="[Measures].[__No measures defined]" caption="__No measures defined" measure="1" displayFolder="" count="0" hidden="1"/>
    <cacheHierarchy uniqueName="[Measures].[Count of Name]" caption="Count of Name" measure="1" displayFolder="" measureGroup="Table6" count="0" oneField="1" hidden="1">
      <fieldsUsage count="1">
        <fieldUsage x="1"/>
      </fieldsUsage>
      <extLst>
        <ext xmlns:x15="http://schemas.microsoft.com/office/spreadsheetml/2010/11/main" uri="{B97F6D7D-B522-45F9-BDA1-12C45D357490}">
          <x15:cacheHierarchy aggregatedColumn="0"/>
        </ext>
      </extLst>
    </cacheHierarchy>
    <cacheHierarchy uniqueName="[Measures].[Sum of Age]" caption="Sum of Age" measure="1" displayFolder="" measureGroup="Table6" count="0" hidden="1">
      <extLst>
        <ext xmlns:x15="http://schemas.microsoft.com/office/spreadsheetml/2010/11/main" uri="{B97F6D7D-B522-45F9-BDA1-12C45D357490}">
          <x15:cacheHierarchy aggregatedColumn="3"/>
        </ext>
      </extLst>
    </cacheHierarchy>
    <cacheHierarchy uniqueName="[Measures].[Average of Age]" caption="Average of Age" measure="1" displayFolder="" measureGroup="Table6" count="0" hidden="1">
      <extLst>
        <ext xmlns:x15="http://schemas.microsoft.com/office/spreadsheetml/2010/11/main" uri="{B97F6D7D-B522-45F9-BDA1-12C45D357490}">
          <x15:cacheHierarchy aggregatedColumn="3"/>
        </ext>
      </extLst>
    </cacheHierarchy>
    <cacheHierarchy uniqueName="[Measures].[Count of Gender]" caption="Count of Gender" measure="1" displayFolder="" measureGroup="Table6" count="0" hidden="1">
      <extLst>
        <ext xmlns:x15="http://schemas.microsoft.com/office/spreadsheetml/2010/11/main" uri="{B97F6D7D-B522-45F9-BDA1-12C45D357490}">
          <x15:cacheHierarchy aggregatedColumn="1"/>
        </ext>
      </extLst>
    </cacheHierarchy>
    <cacheHierarchy uniqueName="[Measures].[Sum of Salary]" caption="Sum of Salary" measure="1" displayFolder="" measureGroup="Table6" count="0" hidden="1">
      <extLst>
        <ext xmlns:x15="http://schemas.microsoft.com/office/spreadsheetml/2010/11/main" uri="{B97F6D7D-B522-45F9-BDA1-12C45D357490}">
          <x15:cacheHierarchy aggregatedColumn="5"/>
        </ext>
      </extLst>
    </cacheHierarchy>
    <cacheHierarchy uniqueName="[Measures].[Average of Salary]" caption="Average of Salary" measure="1" displayFolder="" measureGroup="Table6" count="0" oneField="1" hidden="1">
      <fieldsUsage count="1">
        <fieldUsage x="2"/>
      </fieldsUsage>
      <extLst>
        <ext xmlns:x15="http://schemas.microsoft.com/office/spreadsheetml/2010/11/main" uri="{B97F6D7D-B522-45F9-BDA1-12C45D357490}">
          <x15:cacheHierarchy aggregatedColumn="5"/>
        </ext>
      </extLst>
    </cacheHierarchy>
    <cacheHierarchy uniqueName="[Measures].[Sum of Tenure]" caption="Sum of Tenure" measure="1" displayFolder="" measureGroup="Table6" count="0" hidden="1">
      <extLst>
        <ext xmlns:x15="http://schemas.microsoft.com/office/spreadsheetml/2010/11/main" uri="{B97F6D7D-B522-45F9-BDA1-12C45D357490}">
          <x15:cacheHierarchy aggregatedColumn="8"/>
        </ext>
      </extLst>
    </cacheHierarchy>
    <cacheHierarchy uniqueName="[Measures].[Average of Tenure]" caption="Average of Tenure" measure="1" displayFolder="" measureGroup="Table6" count="0" hidden="1">
      <extLst>
        <ext xmlns:x15="http://schemas.microsoft.com/office/spreadsheetml/2010/11/main" uri="{B97F6D7D-B522-45F9-BDA1-12C45D357490}">
          <x15:cacheHierarchy aggregatedColumn="8"/>
        </ext>
      </extLst>
    </cacheHierarchy>
    <cacheHierarchy uniqueName="[Measures].[Sum of Bonus]" caption="Sum of Bonus" measure="1" displayFolder="" measureGroup="Table6" count="0" hidden="1">
      <extLst>
        <ext xmlns:x15="http://schemas.microsoft.com/office/spreadsheetml/2010/11/main" uri="{B97F6D7D-B522-45F9-BDA1-12C45D357490}">
          <x15:cacheHierarchy aggregatedColumn="9"/>
        </ext>
      </extLst>
    </cacheHierarchy>
  </cacheHierarchies>
  <kpis count="0"/>
  <dimensions count="2">
    <dimension measure="1" name="Measures" uniqueName="[Measures]" caption="Measures"/>
    <dimension name="Table6" uniqueName="[Table6]" caption="Table6"/>
  </dimensions>
  <measureGroups count="1">
    <measureGroup name="Table6" caption="Table6"/>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ika" refreshedDate="45323.902732407405" backgroundQuery="1" createdVersion="8" refreshedVersion="8" minRefreshableVersion="3" recordCount="0" supportSubquery="1" supportAdvancedDrill="1" xr:uid="{DCA62116-AE68-4A7C-BC1D-73F039851DA5}">
  <cacheSource type="external" connectionId="4"/>
  <cacheFields count="2">
    <cacheField name="[Table6].[Name].[Name]" caption="Name" numFmtId="0" level="1">
      <sharedItems count="10">
        <s v="Anjushri Chandiramani"/>
        <s v="Benny Karolovsky"/>
        <s v="Ewart Laphorn"/>
        <s v="Heer Pennathur"/>
        <s v="Kaishori Harathi Kateel"/>
        <s v="Roddy Speechley"/>
        <s v="Sahila Chandrasekhar"/>
        <s v="Sarayu Ragunathan"/>
        <s v="Tawnya Tickel"/>
        <s v="Valentia Etteridge"/>
      </sharedItems>
    </cacheField>
    <cacheField name="[Measures].[Sum of Bonus]" caption="Sum of Bonus" numFmtId="0" hierarchy="24" level="32767"/>
  </cacheFields>
  <cacheHierarchies count="25">
    <cacheHierarchy uniqueName="[Table6].[Name]" caption="Name" attribute="1" defaultMemberUniqueName="[Table6].[Name].[All]" allUniqueName="[Table6].[Name].[All]" dimensionUniqueName="[Table6]" displayFolder="" count="2" memberValueDatatype="130" unbalanced="0">
      <fieldsUsage count="2">
        <fieldUsage x="-1"/>
        <fieldUsage x="0"/>
      </fieldsUsage>
    </cacheHierarchy>
    <cacheHierarchy uniqueName="[Table6].[Gender]" caption="Gender" attribute="1" defaultMemberUniqueName="[Table6].[Gender].[All]" allUniqueName="[Table6].[Gender].[All]" dimensionUniqueName="[Table6]" displayFolder="" count="0" memberValueDatatype="130" unbalanced="0"/>
    <cacheHierarchy uniqueName="[Table6].[Department]" caption="Department" attribute="1" defaultMemberUniqueName="[Table6].[Department].[All]" allUniqueName="[Table6].[Department].[All]" dimensionUniqueName="[Table6]" displayFolder="" count="0" memberValueDatatype="130" unbalanced="0"/>
    <cacheHierarchy uniqueName="[Table6].[Age]" caption="Age" attribute="1" defaultMemberUniqueName="[Table6].[Age].[All]" allUniqueName="[Table6].[Age].[All]" dimensionUniqueName="[Table6]" displayFolder="" count="0" memberValueDatatype="20" unbalanced="0"/>
    <cacheHierarchy uniqueName="[Table6].[Date Joined]" caption="Date Joined" attribute="1" time="1" defaultMemberUniqueName="[Table6].[Date Joined].[All]" allUniqueName="[Table6].[Date Joined].[All]" dimensionUniqueName="[Table6]" displayFolder="" count="0" memberValueDatatype="7" unbalanced="0"/>
    <cacheHierarchy uniqueName="[Table6].[Salary]" caption="Salary" attribute="1" defaultMemberUniqueName="[Table6].[Salary].[All]" allUniqueName="[Table6].[Salary].[All]" dimensionUniqueName="[Table6]" displayFolder="" count="0" memberValueDatatype="20" unbalanced="0"/>
    <cacheHierarchy uniqueName="[Table6].[Rating]" caption="Rating" attribute="1" defaultMemberUniqueName="[Table6].[Rating].[All]" allUniqueName="[Table6].[Rating].[All]" dimensionUniqueName="[Table6]" displayFolder="" count="0" memberValueDatatype="130" unbalanced="0"/>
    <cacheHierarchy uniqueName="[Table6].[Country]" caption="Country" attribute="1" defaultMemberUniqueName="[Table6].[Country].[All]" allUniqueName="[Table6].[Country].[All]" dimensionUniqueName="[Table6]" displayFolder="" count="0" memberValueDatatype="130" unbalanced="0"/>
    <cacheHierarchy uniqueName="[Table6].[Tenure]" caption="Tenure" attribute="1" defaultMemberUniqueName="[Table6].[Tenure].[All]" allUniqueName="[Table6].[Tenure].[All]" dimensionUniqueName="[Table6]" displayFolder="" count="0" memberValueDatatype="5" unbalanced="0"/>
    <cacheHierarchy uniqueName="[Table6].[Bonus]" caption="Bonus" attribute="1" defaultMemberUniqueName="[Table6].[Bonus].[All]" allUniqueName="[Table6].[Bonus].[All]" dimensionUniqueName="[Table6]" displayFolder="" count="0" memberValueDatatype="5" unbalanced="0"/>
    <cacheHierarchy uniqueName="[Table6].[Date Joined (Year)]" caption="Date Joined (Year)" attribute="1" defaultMemberUniqueName="[Table6].[Date Joined (Year)].[All]" allUniqueName="[Table6].[Date Joined (Year)].[All]" dimensionUniqueName="[Table6]" displayFolder="" count="0" memberValueDatatype="130" unbalanced="0"/>
    <cacheHierarchy uniqueName="[Table6].[Date Joined (Quarter)]" caption="Date Joined (Quarter)" attribute="1" defaultMemberUniqueName="[Table6].[Date Joined (Quarter)].[All]" allUniqueName="[Table6].[Date Joined (Quarter)].[All]" dimensionUniqueName="[Table6]" displayFolder="" count="0" memberValueDatatype="130" unbalanced="0"/>
    <cacheHierarchy uniqueName="[Table6].[Date Joined (Month)]" caption="Date Joined (Month)" attribute="1" defaultMemberUniqueName="[Table6].[Date Joined (Month)].[All]" allUniqueName="[Table6].[Date Joined (Month)].[All]" dimensionUniqueName="[Table6]" displayFolder="" count="0" memberValueDatatype="130" unbalanced="0"/>
    <cacheHierarchy uniqueName="[Table6].[Date Joined (Month Index)]" caption="Date Joined (Month Index)" attribute="1" defaultMemberUniqueName="[Table6].[Date Joined (Month Index)].[All]" allUniqueName="[Table6].[Date Joined (Month Index)].[All]" dimensionUniqueName="[Table6]" displayFolder="" count="0" memberValueDatatype="20" unbalanced="0" hidden="1"/>
    <cacheHierarchy uniqueName="[Measures].[__XL_Count Table6]" caption="__XL_Count Table6" measure="1" displayFolder="" measureGroup="Table6" count="0" hidden="1"/>
    <cacheHierarchy uniqueName="[Measures].[__No measures defined]" caption="__No measures defined" measure="1" displayFolder="" count="0" hidden="1"/>
    <cacheHierarchy uniqueName="[Measures].[Count of Name]" caption="Count of Name" measure="1" displayFolder="" measureGroup="Table6" count="0" hidden="1">
      <extLst>
        <ext xmlns:x15="http://schemas.microsoft.com/office/spreadsheetml/2010/11/main" uri="{B97F6D7D-B522-45F9-BDA1-12C45D357490}">
          <x15:cacheHierarchy aggregatedColumn="0"/>
        </ext>
      </extLst>
    </cacheHierarchy>
    <cacheHierarchy uniqueName="[Measures].[Sum of Age]" caption="Sum of Age" measure="1" displayFolder="" measureGroup="Table6" count="0" hidden="1">
      <extLst>
        <ext xmlns:x15="http://schemas.microsoft.com/office/spreadsheetml/2010/11/main" uri="{B97F6D7D-B522-45F9-BDA1-12C45D357490}">
          <x15:cacheHierarchy aggregatedColumn="3"/>
        </ext>
      </extLst>
    </cacheHierarchy>
    <cacheHierarchy uniqueName="[Measures].[Average of Age]" caption="Average of Age" measure="1" displayFolder="" measureGroup="Table6" count="0" hidden="1">
      <extLst>
        <ext xmlns:x15="http://schemas.microsoft.com/office/spreadsheetml/2010/11/main" uri="{B97F6D7D-B522-45F9-BDA1-12C45D357490}">
          <x15:cacheHierarchy aggregatedColumn="3"/>
        </ext>
      </extLst>
    </cacheHierarchy>
    <cacheHierarchy uniqueName="[Measures].[Count of Gender]" caption="Count of Gender" measure="1" displayFolder="" measureGroup="Table6" count="0" hidden="1">
      <extLst>
        <ext xmlns:x15="http://schemas.microsoft.com/office/spreadsheetml/2010/11/main" uri="{B97F6D7D-B522-45F9-BDA1-12C45D357490}">
          <x15:cacheHierarchy aggregatedColumn="1"/>
        </ext>
      </extLst>
    </cacheHierarchy>
    <cacheHierarchy uniqueName="[Measures].[Sum of Salary]" caption="Sum of Salary" measure="1" displayFolder="" measureGroup="Table6" count="0" hidden="1">
      <extLst>
        <ext xmlns:x15="http://schemas.microsoft.com/office/spreadsheetml/2010/11/main" uri="{B97F6D7D-B522-45F9-BDA1-12C45D357490}">
          <x15:cacheHierarchy aggregatedColumn="5"/>
        </ext>
      </extLst>
    </cacheHierarchy>
    <cacheHierarchy uniqueName="[Measures].[Average of Salary]" caption="Average of Salary" measure="1" displayFolder="" measureGroup="Table6" count="0" hidden="1">
      <extLst>
        <ext xmlns:x15="http://schemas.microsoft.com/office/spreadsheetml/2010/11/main" uri="{B97F6D7D-B522-45F9-BDA1-12C45D357490}">
          <x15:cacheHierarchy aggregatedColumn="5"/>
        </ext>
      </extLst>
    </cacheHierarchy>
    <cacheHierarchy uniqueName="[Measures].[Sum of Tenure]" caption="Sum of Tenure" measure="1" displayFolder="" measureGroup="Table6" count="0" hidden="1">
      <extLst>
        <ext xmlns:x15="http://schemas.microsoft.com/office/spreadsheetml/2010/11/main" uri="{B97F6D7D-B522-45F9-BDA1-12C45D357490}">
          <x15:cacheHierarchy aggregatedColumn="8"/>
        </ext>
      </extLst>
    </cacheHierarchy>
    <cacheHierarchy uniqueName="[Measures].[Average of Tenure]" caption="Average of Tenure" measure="1" displayFolder="" measureGroup="Table6" count="0" hidden="1">
      <extLst>
        <ext xmlns:x15="http://schemas.microsoft.com/office/spreadsheetml/2010/11/main" uri="{B97F6D7D-B522-45F9-BDA1-12C45D357490}">
          <x15:cacheHierarchy aggregatedColumn="8"/>
        </ext>
      </extLst>
    </cacheHierarchy>
    <cacheHierarchy uniqueName="[Measures].[Sum of Bonus]" caption="Sum of Bonus" measure="1" displayFolder="" measureGroup="Table6" count="0" oneField="1" hidden="1">
      <fieldsUsage count="1">
        <fieldUsage x="1"/>
      </fieldsUsage>
      <extLst>
        <ext xmlns:x15="http://schemas.microsoft.com/office/spreadsheetml/2010/11/main" uri="{B97F6D7D-B522-45F9-BDA1-12C45D357490}">
          <x15:cacheHierarchy aggregatedColumn="9"/>
        </ext>
      </extLst>
    </cacheHierarchy>
  </cacheHierarchies>
  <kpis count="0"/>
  <dimensions count="2">
    <dimension measure="1" name="Measures" uniqueName="[Measures]" caption="Measures"/>
    <dimension name="Table6" uniqueName="[Table6]" caption="Table6"/>
  </dimensions>
  <measureGroups count="1">
    <measureGroup name="Table6" caption="Table6"/>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ika" refreshedDate="45323.902734143521" backgroundQuery="1" createdVersion="8" refreshedVersion="8" minRefreshableVersion="3" recordCount="0" supportSubquery="1" supportAdvancedDrill="1" xr:uid="{EE681A14-B874-4B09-8A47-D13204391E7E}">
  <cacheSource type="external" connectionId="4"/>
  <cacheFields count="6">
    <cacheField name="[Table6].[Gender].[Gender]" caption="Gender" numFmtId="0" hierarchy="1" level="1">
      <sharedItems count="2">
        <s v="Female"/>
        <s v="Male"/>
      </sharedItems>
    </cacheField>
    <cacheField name="[Measures].[Average of Age]" caption="Average of Age" numFmtId="0" hierarchy="18" level="32767"/>
    <cacheField name="[Measures].[Count of Name]" caption="Count of Name" numFmtId="0" hierarchy="16" level="32767"/>
    <cacheField name="[Measures].[Average of Salary]" caption="Average of Salary" numFmtId="0" hierarchy="21" level="32767"/>
    <cacheField name="[Measures].[Average of Tenure]" caption="Average of Tenure" numFmtId="0" hierarchy="23" level="32767"/>
    <cacheField name="[Table6].[Country].[Country]" caption="Country" numFmtId="0" hierarchy="7" level="1">
      <sharedItems containsSemiMixedTypes="0" containsNonDate="0" containsString="0"/>
    </cacheField>
  </cacheFields>
  <cacheHierarchies count="25">
    <cacheHierarchy uniqueName="[Table6].[Name]" caption="Name" attribute="1" defaultMemberUniqueName="[Table6].[Name].[All]" allUniqueName="[Table6].[Name].[All]" dimensionUniqueName="[Table6]" displayFolder="" count="0" memberValueDatatype="130" unbalanced="0"/>
    <cacheHierarchy uniqueName="[Table6].[Gender]" caption="Gender" attribute="1" defaultMemberUniqueName="[Table6].[Gender].[All]" allUniqueName="[Table6].[Gender].[All]" dimensionUniqueName="[Table6]" displayFolder="" count="2" memberValueDatatype="130" unbalanced="0">
      <fieldsUsage count="2">
        <fieldUsage x="-1"/>
        <fieldUsage x="0"/>
      </fieldsUsage>
    </cacheHierarchy>
    <cacheHierarchy uniqueName="[Table6].[Department]" caption="Department" attribute="1" defaultMemberUniqueName="[Table6].[Department].[All]" allUniqueName="[Table6].[Department].[All]" dimensionUniqueName="[Table6]" displayFolder="" count="0" memberValueDatatype="130" unbalanced="0"/>
    <cacheHierarchy uniqueName="[Table6].[Age]" caption="Age" attribute="1" defaultMemberUniqueName="[Table6].[Age].[All]" allUniqueName="[Table6].[Age].[All]" dimensionUniqueName="[Table6]" displayFolder="" count="0" memberValueDatatype="20" unbalanced="0"/>
    <cacheHierarchy uniqueName="[Table6].[Date Joined]" caption="Date Joined" attribute="1" time="1" defaultMemberUniqueName="[Table6].[Date Joined].[All]" allUniqueName="[Table6].[Date Joined].[All]" dimensionUniqueName="[Table6]" displayFolder="" count="0" memberValueDatatype="7" unbalanced="0"/>
    <cacheHierarchy uniqueName="[Table6].[Salary]" caption="Salary" attribute="1" defaultMemberUniqueName="[Table6].[Salary].[All]" allUniqueName="[Table6].[Salary].[All]" dimensionUniqueName="[Table6]" displayFolder="" count="0" memberValueDatatype="20" unbalanced="0"/>
    <cacheHierarchy uniqueName="[Table6].[Rating]" caption="Rating" attribute="1" defaultMemberUniqueName="[Table6].[Rating].[All]" allUniqueName="[Table6].[Rating].[All]" dimensionUniqueName="[Table6]" displayFolder="" count="0" memberValueDatatype="130" unbalanced="0"/>
    <cacheHierarchy uniqueName="[Table6].[Country]" caption="Country" attribute="1" defaultMemberUniqueName="[Table6].[Country].[All]" allUniqueName="[Table6].[Country].[All]" dimensionUniqueName="[Table6]" displayFolder="" count="2" memberValueDatatype="130" unbalanced="0">
      <fieldsUsage count="2">
        <fieldUsage x="-1"/>
        <fieldUsage x="5"/>
      </fieldsUsage>
    </cacheHierarchy>
    <cacheHierarchy uniqueName="[Table6].[Tenure]" caption="Tenure" attribute="1" defaultMemberUniqueName="[Table6].[Tenure].[All]" allUniqueName="[Table6].[Tenure].[All]" dimensionUniqueName="[Table6]" displayFolder="" count="0" memberValueDatatype="5" unbalanced="0"/>
    <cacheHierarchy uniqueName="[Table6].[Bonus]" caption="Bonus" attribute="1" defaultMemberUniqueName="[Table6].[Bonus].[All]" allUniqueName="[Table6].[Bonus].[All]" dimensionUniqueName="[Table6]" displayFolder="" count="0" memberValueDatatype="5" unbalanced="0"/>
    <cacheHierarchy uniqueName="[Table6].[Date Joined (Year)]" caption="Date Joined (Year)" attribute="1" defaultMemberUniqueName="[Table6].[Date Joined (Year)].[All]" allUniqueName="[Table6].[Date Joined (Year)].[All]" dimensionUniqueName="[Table6]" displayFolder="" count="0" memberValueDatatype="130" unbalanced="0"/>
    <cacheHierarchy uniqueName="[Table6].[Date Joined (Quarter)]" caption="Date Joined (Quarter)" attribute="1" defaultMemberUniqueName="[Table6].[Date Joined (Quarter)].[All]" allUniqueName="[Table6].[Date Joined (Quarter)].[All]" dimensionUniqueName="[Table6]" displayFolder="" count="0" memberValueDatatype="130" unbalanced="0"/>
    <cacheHierarchy uniqueName="[Table6].[Date Joined (Month)]" caption="Date Joined (Month)" attribute="1" defaultMemberUniqueName="[Table6].[Date Joined (Month)].[All]" allUniqueName="[Table6].[Date Joined (Month)].[All]" dimensionUniqueName="[Table6]" displayFolder="" count="0" memberValueDatatype="130" unbalanced="0"/>
    <cacheHierarchy uniqueName="[Table6].[Date Joined (Month Index)]" caption="Date Joined (Month Index)" attribute="1" defaultMemberUniqueName="[Table6].[Date Joined (Month Index)].[All]" allUniqueName="[Table6].[Date Joined (Month Index)].[All]" dimensionUniqueName="[Table6]" displayFolder="" count="0" memberValueDatatype="20" unbalanced="0" hidden="1"/>
    <cacheHierarchy uniqueName="[Measures].[__XL_Count Table6]" caption="__XL_Count Table6" measure="1" displayFolder="" measureGroup="Table6" count="0" hidden="1"/>
    <cacheHierarchy uniqueName="[Measures].[__No measures defined]" caption="__No measures defined" measure="1" displayFolder="" count="0" hidden="1"/>
    <cacheHierarchy uniqueName="[Measures].[Count of Name]" caption="Count of Name" measure="1" displayFolder="" measureGroup="Table6" count="0" oneField="1" hidden="1">
      <fieldsUsage count="1">
        <fieldUsage x="2"/>
      </fieldsUsage>
      <extLst>
        <ext xmlns:x15="http://schemas.microsoft.com/office/spreadsheetml/2010/11/main" uri="{B97F6D7D-B522-45F9-BDA1-12C45D357490}">
          <x15:cacheHierarchy aggregatedColumn="0"/>
        </ext>
      </extLst>
    </cacheHierarchy>
    <cacheHierarchy uniqueName="[Measures].[Sum of Age]" caption="Sum of Age" measure="1" displayFolder="" measureGroup="Table6" count="0" hidden="1">
      <extLst>
        <ext xmlns:x15="http://schemas.microsoft.com/office/spreadsheetml/2010/11/main" uri="{B97F6D7D-B522-45F9-BDA1-12C45D357490}">
          <x15:cacheHierarchy aggregatedColumn="3"/>
        </ext>
      </extLst>
    </cacheHierarchy>
    <cacheHierarchy uniqueName="[Measures].[Average of Age]" caption="Average of Age" measure="1" displayFolder="" measureGroup="Table6" count="0" oneField="1" hidden="1">
      <fieldsUsage count="1">
        <fieldUsage x="1"/>
      </fieldsUsage>
      <extLst>
        <ext xmlns:x15="http://schemas.microsoft.com/office/spreadsheetml/2010/11/main" uri="{B97F6D7D-B522-45F9-BDA1-12C45D357490}">
          <x15:cacheHierarchy aggregatedColumn="3"/>
        </ext>
      </extLst>
    </cacheHierarchy>
    <cacheHierarchy uniqueName="[Measures].[Count of Gender]" caption="Count of Gender" measure="1" displayFolder="" measureGroup="Table6" count="0" hidden="1">
      <extLst>
        <ext xmlns:x15="http://schemas.microsoft.com/office/spreadsheetml/2010/11/main" uri="{B97F6D7D-B522-45F9-BDA1-12C45D357490}">
          <x15:cacheHierarchy aggregatedColumn="1"/>
        </ext>
      </extLst>
    </cacheHierarchy>
    <cacheHierarchy uniqueName="[Measures].[Sum of Salary]" caption="Sum of Salary" measure="1" displayFolder="" measureGroup="Table6" count="0" hidden="1">
      <extLst>
        <ext xmlns:x15="http://schemas.microsoft.com/office/spreadsheetml/2010/11/main" uri="{B97F6D7D-B522-45F9-BDA1-12C45D357490}">
          <x15:cacheHierarchy aggregatedColumn="5"/>
        </ext>
      </extLst>
    </cacheHierarchy>
    <cacheHierarchy uniqueName="[Measures].[Average of Salary]" caption="Average of Salary" measure="1" displayFolder="" measureGroup="Table6" count="0" oneField="1" hidden="1">
      <fieldsUsage count="1">
        <fieldUsage x="3"/>
      </fieldsUsage>
      <extLst>
        <ext xmlns:x15="http://schemas.microsoft.com/office/spreadsheetml/2010/11/main" uri="{B97F6D7D-B522-45F9-BDA1-12C45D357490}">
          <x15:cacheHierarchy aggregatedColumn="5"/>
        </ext>
      </extLst>
    </cacheHierarchy>
    <cacheHierarchy uniqueName="[Measures].[Sum of Tenure]" caption="Sum of Tenure" measure="1" displayFolder="" measureGroup="Table6" count="0" hidden="1">
      <extLst>
        <ext xmlns:x15="http://schemas.microsoft.com/office/spreadsheetml/2010/11/main" uri="{B97F6D7D-B522-45F9-BDA1-12C45D357490}">
          <x15:cacheHierarchy aggregatedColumn="8"/>
        </ext>
      </extLst>
    </cacheHierarchy>
    <cacheHierarchy uniqueName="[Measures].[Average of Tenure]" caption="Average of Tenure" measure="1" displayFolder="" measureGroup="Table6" count="0" oneField="1" hidden="1">
      <fieldsUsage count="1">
        <fieldUsage x="4"/>
      </fieldsUsage>
      <extLst>
        <ext xmlns:x15="http://schemas.microsoft.com/office/spreadsheetml/2010/11/main" uri="{B97F6D7D-B522-45F9-BDA1-12C45D357490}">
          <x15:cacheHierarchy aggregatedColumn="8"/>
        </ext>
      </extLst>
    </cacheHierarchy>
    <cacheHierarchy uniqueName="[Measures].[Sum of Bonus]" caption="Sum of Bonus" measure="1" displayFolder="" measureGroup="Table6" count="0" hidden="1">
      <extLst>
        <ext xmlns:x15="http://schemas.microsoft.com/office/spreadsheetml/2010/11/main" uri="{B97F6D7D-B522-45F9-BDA1-12C45D357490}">
          <x15:cacheHierarchy aggregatedColumn="9"/>
        </ext>
      </extLst>
    </cacheHierarchy>
  </cacheHierarchies>
  <kpis count="0"/>
  <dimensions count="2">
    <dimension measure="1" name="Measures" uniqueName="[Measures]" caption="Measures"/>
    <dimension name="Table6" uniqueName="[Table6]" caption="Table6"/>
  </dimensions>
  <measureGroups count="1">
    <measureGroup name="Table6" caption="Table6"/>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ika" refreshedDate="45323.905247685187" backgroundQuery="1" createdVersion="8" refreshedVersion="8" minRefreshableVersion="3" recordCount="0" supportSubquery="1" supportAdvancedDrill="1" xr:uid="{A9F932DE-FFC4-4ABF-A163-3C37DFC500AD}">
  <cacheSource type="external" connectionId="4"/>
  <cacheFields count="3">
    <cacheField name="[Table6].[Date Joined (Month)].[Date Joined (Month)]" caption="Date Joined (Month)" numFmtId="0" hierarchy="12" level="1">
      <sharedItems count="12">
        <s v="May"/>
        <s v="Jun"/>
        <s v="Jul"/>
        <s v="Aug"/>
        <s v="Sep"/>
        <s v="Oct"/>
        <s v="Nov"/>
        <s v="Dec"/>
        <s v="Jan"/>
        <s v="Feb"/>
        <s v="Mar"/>
        <s v="Apr"/>
      </sharedItems>
    </cacheField>
    <cacheField name="[Table6].[Date Joined (Year)].[Date Joined (Year)]" caption="Date Joined (Year)" numFmtId="0" hierarchy="10" level="1">
      <sharedItems count="4">
        <s v="2020"/>
        <s v="2021"/>
        <s v="2022"/>
        <s v="2023"/>
      </sharedItems>
    </cacheField>
    <cacheField name="[Measures].[Count of Name]" caption="Count of Name" numFmtId="0" hierarchy="16" level="32767"/>
  </cacheFields>
  <cacheHierarchies count="25">
    <cacheHierarchy uniqueName="[Table6].[Name]" caption="Name" attribute="1" defaultMemberUniqueName="[Table6].[Name].[All]" allUniqueName="[Table6].[Name].[All]" dimensionUniqueName="[Table6]" displayFolder="" count="0" memberValueDatatype="130" unbalanced="0"/>
    <cacheHierarchy uniqueName="[Table6].[Gender]" caption="Gender" attribute="1" defaultMemberUniqueName="[Table6].[Gender].[All]" allUniqueName="[Table6].[Gender].[All]" dimensionUniqueName="[Table6]" displayFolder="" count="0" memberValueDatatype="130" unbalanced="0"/>
    <cacheHierarchy uniqueName="[Table6].[Department]" caption="Department" attribute="1" defaultMemberUniqueName="[Table6].[Department].[All]" allUniqueName="[Table6].[Department].[All]" dimensionUniqueName="[Table6]" displayFolder="" count="0" memberValueDatatype="130" unbalanced="0"/>
    <cacheHierarchy uniqueName="[Table6].[Age]" caption="Age" attribute="1" defaultMemberUniqueName="[Table6].[Age].[All]" allUniqueName="[Table6].[Age].[All]" dimensionUniqueName="[Table6]" displayFolder="" count="0" memberValueDatatype="20" unbalanced="0"/>
    <cacheHierarchy uniqueName="[Table6].[Date Joined]" caption="Date Joined" attribute="1" time="1" defaultMemberUniqueName="[Table6].[Date Joined].[All]" allUniqueName="[Table6].[Date Joined].[All]" dimensionUniqueName="[Table6]" displayFolder="" count="2" memberValueDatatype="7" unbalanced="0"/>
    <cacheHierarchy uniqueName="[Table6].[Salary]" caption="Salary" attribute="1" defaultMemberUniqueName="[Table6].[Salary].[All]" allUniqueName="[Table6].[Salary].[All]" dimensionUniqueName="[Table6]" displayFolder="" count="0" memberValueDatatype="20" unbalanced="0"/>
    <cacheHierarchy uniqueName="[Table6].[Rating]" caption="Rating" attribute="1" defaultMemberUniqueName="[Table6].[Rating].[All]" allUniqueName="[Table6].[Rating].[All]" dimensionUniqueName="[Table6]" displayFolder="" count="0" memberValueDatatype="130" unbalanced="0"/>
    <cacheHierarchy uniqueName="[Table6].[Country]" caption="Country" attribute="1" defaultMemberUniqueName="[Table6].[Country].[All]" allUniqueName="[Table6].[Country].[All]" dimensionUniqueName="[Table6]" displayFolder="" count="0" memberValueDatatype="130" unbalanced="0"/>
    <cacheHierarchy uniqueName="[Table6].[Tenure]" caption="Tenure" attribute="1" defaultMemberUniqueName="[Table6].[Tenure].[All]" allUniqueName="[Table6].[Tenure].[All]" dimensionUniqueName="[Table6]" displayFolder="" count="0" memberValueDatatype="5" unbalanced="0"/>
    <cacheHierarchy uniqueName="[Table6].[Bonus]" caption="Bonus" attribute="1" defaultMemberUniqueName="[Table6].[Bonus].[All]" allUniqueName="[Table6].[Bonus].[All]" dimensionUniqueName="[Table6]" displayFolder="" count="0" memberValueDatatype="5" unbalanced="0"/>
    <cacheHierarchy uniqueName="[Table6].[Date Joined (Year)]" caption="Date Joined (Year)" attribute="1" defaultMemberUniqueName="[Table6].[Date Joined (Year)].[All]" allUniqueName="[Table6].[Date Joined (Year)].[All]" dimensionUniqueName="[Table6]" displayFolder="" count="2" memberValueDatatype="130" unbalanced="0">
      <fieldsUsage count="2">
        <fieldUsage x="-1"/>
        <fieldUsage x="1"/>
      </fieldsUsage>
    </cacheHierarchy>
    <cacheHierarchy uniqueName="[Table6].[Date Joined (Quarter)]" caption="Date Joined (Quarter)" attribute="1" defaultMemberUniqueName="[Table6].[Date Joined (Quarter)].[All]" allUniqueName="[Table6].[Date Joined (Quarter)].[All]" dimensionUniqueName="[Table6]" displayFolder="" count="2" memberValueDatatype="130" unbalanced="0"/>
    <cacheHierarchy uniqueName="[Table6].[Date Joined (Month)]" caption="Date Joined (Month)" attribute="1" defaultMemberUniqueName="[Table6].[Date Joined (Month)].[All]" allUniqueName="[Table6].[Date Joined (Month)].[All]" dimensionUniqueName="[Table6]" displayFolder="" count="2" memberValueDatatype="130" unbalanced="0">
      <fieldsUsage count="2">
        <fieldUsage x="-1"/>
        <fieldUsage x="0"/>
      </fieldsUsage>
    </cacheHierarchy>
    <cacheHierarchy uniqueName="[Table6].[Date Joined (Month Index)]" caption="Date Joined (Month Index)" attribute="1" defaultMemberUniqueName="[Table6].[Date Joined (Month Index)].[All]" allUniqueName="[Table6].[Date Joined (Month Index)].[All]" dimensionUniqueName="[Table6]" displayFolder="" count="0" memberValueDatatype="20" unbalanced="0" hidden="1"/>
    <cacheHierarchy uniqueName="[Measures].[__XL_Count Table6]" caption="__XL_Count Table6" measure="1" displayFolder="" measureGroup="Table6" count="0" hidden="1"/>
    <cacheHierarchy uniqueName="[Measures].[__No measures defined]" caption="__No measures defined" measure="1" displayFolder="" count="0" hidden="1"/>
    <cacheHierarchy uniqueName="[Measures].[Count of Name]" caption="Count of Name" measure="1" displayFolder="" measureGroup="Table6" count="0" oneField="1" hidden="1">
      <fieldsUsage count="1">
        <fieldUsage x="2"/>
      </fieldsUsage>
      <extLst>
        <ext xmlns:x15="http://schemas.microsoft.com/office/spreadsheetml/2010/11/main" uri="{B97F6D7D-B522-45F9-BDA1-12C45D357490}">
          <x15:cacheHierarchy aggregatedColumn="0"/>
        </ext>
      </extLst>
    </cacheHierarchy>
    <cacheHierarchy uniqueName="[Measures].[Sum of Age]" caption="Sum of Age" measure="1" displayFolder="" measureGroup="Table6" count="0" hidden="1">
      <extLst>
        <ext xmlns:x15="http://schemas.microsoft.com/office/spreadsheetml/2010/11/main" uri="{B97F6D7D-B522-45F9-BDA1-12C45D357490}">
          <x15:cacheHierarchy aggregatedColumn="3"/>
        </ext>
      </extLst>
    </cacheHierarchy>
    <cacheHierarchy uniqueName="[Measures].[Average of Age]" caption="Average of Age" measure="1" displayFolder="" measureGroup="Table6" count="0" hidden="1">
      <extLst>
        <ext xmlns:x15="http://schemas.microsoft.com/office/spreadsheetml/2010/11/main" uri="{B97F6D7D-B522-45F9-BDA1-12C45D357490}">
          <x15:cacheHierarchy aggregatedColumn="3"/>
        </ext>
      </extLst>
    </cacheHierarchy>
    <cacheHierarchy uniqueName="[Measures].[Count of Gender]" caption="Count of Gender" measure="1" displayFolder="" measureGroup="Table6" count="0" hidden="1">
      <extLst>
        <ext xmlns:x15="http://schemas.microsoft.com/office/spreadsheetml/2010/11/main" uri="{B97F6D7D-B522-45F9-BDA1-12C45D357490}">
          <x15:cacheHierarchy aggregatedColumn="1"/>
        </ext>
      </extLst>
    </cacheHierarchy>
    <cacheHierarchy uniqueName="[Measures].[Sum of Salary]" caption="Sum of Salary" measure="1" displayFolder="" measureGroup="Table6" count="0" hidden="1">
      <extLst>
        <ext xmlns:x15="http://schemas.microsoft.com/office/spreadsheetml/2010/11/main" uri="{B97F6D7D-B522-45F9-BDA1-12C45D357490}">
          <x15:cacheHierarchy aggregatedColumn="5"/>
        </ext>
      </extLst>
    </cacheHierarchy>
    <cacheHierarchy uniqueName="[Measures].[Average of Salary]" caption="Average of Salary" measure="1" displayFolder="" measureGroup="Table6" count="0" hidden="1">
      <extLst>
        <ext xmlns:x15="http://schemas.microsoft.com/office/spreadsheetml/2010/11/main" uri="{B97F6D7D-B522-45F9-BDA1-12C45D357490}">
          <x15:cacheHierarchy aggregatedColumn="5"/>
        </ext>
      </extLst>
    </cacheHierarchy>
    <cacheHierarchy uniqueName="[Measures].[Sum of Tenure]" caption="Sum of Tenure" measure="1" displayFolder="" measureGroup="Table6" count="0" hidden="1">
      <extLst>
        <ext xmlns:x15="http://schemas.microsoft.com/office/spreadsheetml/2010/11/main" uri="{B97F6D7D-B522-45F9-BDA1-12C45D357490}">
          <x15:cacheHierarchy aggregatedColumn="8"/>
        </ext>
      </extLst>
    </cacheHierarchy>
    <cacheHierarchy uniqueName="[Measures].[Average of Tenure]" caption="Average of Tenure" measure="1" displayFolder="" measureGroup="Table6" count="0" hidden="1">
      <extLst>
        <ext xmlns:x15="http://schemas.microsoft.com/office/spreadsheetml/2010/11/main" uri="{B97F6D7D-B522-45F9-BDA1-12C45D357490}">
          <x15:cacheHierarchy aggregatedColumn="8"/>
        </ext>
      </extLst>
    </cacheHierarchy>
    <cacheHierarchy uniqueName="[Measures].[Sum of Bonus]" caption="Sum of Bonus" measure="1" displayFolder="" measureGroup="Table6" count="0" hidden="1">
      <extLst>
        <ext xmlns:x15="http://schemas.microsoft.com/office/spreadsheetml/2010/11/main" uri="{B97F6D7D-B522-45F9-BDA1-12C45D357490}">
          <x15:cacheHierarchy aggregatedColumn="9"/>
        </ext>
      </extLst>
    </cacheHierarchy>
  </cacheHierarchies>
  <kpis count="0"/>
  <dimensions count="2">
    <dimension measure="1" name="Measures" uniqueName="[Measures]" caption="Measures"/>
    <dimension name="Table6" uniqueName="[Table6]" caption="Table6"/>
  </dimensions>
  <measureGroups count="1">
    <measureGroup name="Table6" caption="Table6"/>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ika" refreshedDate="45323.930662847219" backgroundQuery="1" createdVersion="8" refreshedVersion="8" minRefreshableVersion="3" recordCount="0" supportSubquery="1" supportAdvancedDrill="1" xr:uid="{DD7E1533-0C17-4B7B-9470-22485C0655A7}">
  <cacheSource type="external" connectionId="4"/>
  <cacheFields count="3">
    <cacheField name="[Table6].[Department].[Department]" caption="Department" numFmtId="0" hierarchy="2" level="1">
      <sharedItems count="5">
        <s v="Finance"/>
        <s v="HR"/>
        <s v="Procurement"/>
        <s v="Sales"/>
        <s v="Website"/>
      </sharedItems>
    </cacheField>
    <cacheField name="[Table6].[Country].[Country]" caption="Country" numFmtId="0" hierarchy="7" level="1">
      <sharedItems containsSemiMixedTypes="0" containsNonDate="0" containsString="0"/>
    </cacheField>
    <cacheField name="[Measures].[Count of Name]" caption="Count of Name" numFmtId="0" hierarchy="16" level="32767"/>
  </cacheFields>
  <cacheHierarchies count="25">
    <cacheHierarchy uniqueName="[Table6].[Name]" caption="Name" attribute="1" defaultMemberUniqueName="[Table6].[Name].[All]" allUniqueName="[Table6].[Name].[All]" dimensionUniqueName="[Table6]" displayFolder="" count="0" memberValueDatatype="130" unbalanced="0"/>
    <cacheHierarchy uniqueName="[Table6].[Gender]" caption="Gender" attribute="1" defaultMemberUniqueName="[Table6].[Gender].[All]" allUniqueName="[Table6].[Gender].[All]" dimensionUniqueName="[Table6]" displayFolder="" count="0" memberValueDatatype="130" unbalanced="0"/>
    <cacheHierarchy uniqueName="[Table6].[Department]" caption="Department" attribute="1" defaultMemberUniqueName="[Table6].[Department].[All]" allUniqueName="[Table6].[Department].[All]" dimensionUniqueName="[Table6]" displayFolder="" count="2" memberValueDatatype="130" unbalanced="0">
      <fieldsUsage count="2">
        <fieldUsage x="-1"/>
        <fieldUsage x="0"/>
      </fieldsUsage>
    </cacheHierarchy>
    <cacheHierarchy uniqueName="[Table6].[Age]" caption="Age" attribute="1" defaultMemberUniqueName="[Table6].[Age].[All]" allUniqueName="[Table6].[Age].[All]" dimensionUniqueName="[Table6]" displayFolder="" count="0" memberValueDatatype="20" unbalanced="0"/>
    <cacheHierarchy uniqueName="[Table6].[Date Joined]" caption="Date Joined" attribute="1" time="1" defaultMemberUniqueName="[Table6].[Date Joined].[All]" allUniqueName="[Table6].[Date Joined].[All]" dimensionUniqueName="[Table6]" displayFolder="" count="0" memberValueDatatype="7" unbalanced="0"/>
    <cacheHierarchy uniqueName="[Table6].[Salary]" caption="Salary" attribute="1" defaultMemberUniqueName="[Table6].[Salary].[All]" allUniqueName="[Table6].[Salary].[All]" dimensionUniqueName="[Table6]" displayFolder="" count="0" memberValueDatatype="20" unbalanced="0"/>
    <cacheHierarchy uniqueName="[Table6].[Rating]" caption="Rating" attribute="1" defaultMemberUniqueName="[Table6].[Rating].[All]" allUniqueName="[Table6].[Rating].[All]" dimensionUniqueName="[Table6]" displayFolder="" count="0" memberValueDatatype="130" unbalanced="0"/>
    <cacheHierarchy uniqueName="[Table6].[Country]" caption="Country" attribute="1" defaultMemberUniqueName="[Table6].[Country].[All]" allUniqueName="[Table6].[Country].[All]" dimensionUniqueName="[Table6]" displayFolder="" count="2" memberValueDatatype="130" unbalanced="0">
      <fieldsUsage count="2">
        <fieldUsage x="-1"/>
        <fieldUsage x="1"/>
      </fieldsUsage>
    </cacheHierarchy>
    <cacheHierarchy uniqueName="[Table6].[Tenure]" caption="Tenure" attribute="1" defaultMemberUniqueName="[Table6].[Tenure].[All]" allUniqueName="[Table6].[Tenure].[All]" dimensionUniqueName="[Table6]" displayFolder="" count="0" memberValueDatatype="5" unbalanced="0"/>
    <cacheHierarchy uniqueName="[Table6].[Bonus]" caption="Bonus" attribute="1" defaultMemberUniqueName="[Table6].[Bonus].[All]" allUniqueName="[Table6].[Bonus].[All]" dimensionUniqueName="[Table6]" displayFolder="" count="0" memberValueDatatype="5" unbalanced="0"/>
    <cacheHierarchy uniqueName="[Table6].[Date Joined (Year)]" caption="Date Joined (Year)" attribute="1" defaultMemberUniqueName="[Table6].[Date Joined (Year)].[All]" allUniqueName="[Table6].[Date Joined (Year)].[All]" dimensionUniqueName="[Table6]" displayFolder="" count="0" memberValueDatatype="130" unbalanced="0"/>
    <cacheHierarchy uniqueName="[Table6].[Date Joined (Quarter)]" caption="Date Joined (Quarter)" attribute="1" defaultMemberUniqueName="[Table6].[Date Joined (Quarter)].[All]" allUniqueName="[Table6].[Date Joined (Quarter)].[All]" dimensionUniqueName="[Table6]" displayFolder="" count="0" memberValueDatatype="130" unbalanced="0"/>
    <cacheHierarchy uniqueName="[Table6].[Date Joined (Month)]" caption="Date Joined (Month)" attribute="1" defaultMemberUniqueName="[Table6].[Date Joined (Month)].[All]" allUniqueName="[Table6].[Date Joined (Month)].[All]" dimensionUniqueName="[Table6]" displayFolder="" count="0" memberValueDatatype="130" unbalanced="0"/>
    <cacheHierarchy uniqueName="[Table6].[Date Joined (Month Index)]" caption="Date Joined (Month Index)" attribute="1" defaultMemberUniqueName="[Table6].[Date Joined (Month Index)].[All]" allUniqueName="[Table6].[Date Joined (Month Index)].[All]" dimensionUniqueName="[Table6]" displayFolder="" count="0" memberValueDatatype="20" unbalanced="0" hidden="1"/>
    <cacheHierarchy uniqueName="[Measures].[__XL_Count Table6]" caption="__XL_Count Table6" measure="1" displayFolder="" measureGroup="Table6" count="0" hidden="1"/>
    <cacheHierarchy uniqueName="[Measures].[__No measures defined]" caption="__No measures defined" measure="1" displayFolder="" count="0" hidden="1"/>
    <cacheHierarchy uniqueName="[Measures].[Count of Name]" caption="Count of Name" measure="1" displayFolder="" measureGroup="Table6" count="0" oneField="1" hidden="1">
      <fieldsUsage count="1">
        <fieldUsage x="2"/>
      </fieldsUsage>
      <extLst>
        <ext xmlns:x15="http://schemas.microsoft.com/office/spreadsheetml/2010/11/main" uri="{B97F6D7D-B522-45F9-BDA1-12C45D357490}">
          <x15:cacheHierarchy aggregatedColumn="0"/>
        </ext>
      </extLst>
    </cacheHierarchy>
    <cacheHierarchy uniqueName="[Measures].[Sum of Age]" caption="Sum of Age" measure="1" displayFolder="" measureGroup="Table6" count="0" hidden="1">
      <extLst>
        <ext xmlns:x15="http://schemas.microsoft.com/office/spreadsheetml/2010/11/main" uri="{B97F6D7D-B522-45F9-BDA1-12C45D357490}">
          <x15:cacheHierarchy aggregatedColumn="3"/>
        </ext>
      </extLst>
    </cacheHierarchy>
    <cacheHierarchy uniqueName="[Measures].[Average of Age]" caption="Average of Age" measure="1" displayFolder="" measureGroup="Table6" count="0" hidden="1">
      <extLst>
        <ext xmlns:x15="http://schemas.microsoft.com/office/spreadsheetml/2010/11/main" uri="{B97F6D7D-B522-45F9-BDA1-12C45D357490}">
          <x15:cacheHierarchy aggregatedColumn="3"/>
        </ext>
      </extLst>
    </cacheHierarchy>
    <cacheHierarchy uniqueName="[Measures].[Count of Gender]" caption="Count of Gender" measure="1" displayFolder="" measureGroup="Table6" count="0" hidden="1">
      <extLst>
        <ext xmlns:x15="http://schemas.microsoft.com/office/spreadsheetml/2010/11/main" uri="{B97F6D7D-B522-45F9-BDA1-12C45D357490}">
          <x15:cacheHierarchy aggregatedColumn="1"/>
        </ext>
      </extLst>
    </cacheHierarchy>
    <cacheHierarchy uniqueName="[Measures].[Sum of Salary]" caption="Sum of Salary" measure="1" displayFolder="" measureGroup="Table6" count="0" hidden="1">
      <extLst>
        <ext xmlns:x15="http://schemas.microsoft.com/office/spreadsheetml/2010/11/main" uri="{B97F6D7D-B522-45F9-BDA1-12C45D357490}">
          <x15:cacheHierarchy aggregatedColumn="5"/>
        </ext>
      </extLst>
    </cacheHierarchy>
    <cacheHierarchy uniqueName="[Measures].[Average of Salary]" caption="Average of Salary" measure="1" displayFolder="" measureGroup="Table6" count="0" hidden="1">
      <extLst>
        <ext xmlns:x15="http://schemas.microsoft.com/office/spreadsheetml/2010/11/main" uri="{B97F6D7D-B522-45F9-BDA1-12C45D357490}">
          <x15:cacheHierarchy aggregatedColumn="5"/>
        </ext>
      </extLst>
    </cacheHierarchy>
    <cacheHierarchy uniqueName="[Measures].[Sum of Tenure]" caption="Sum of Tenure" measure="1" displayFolder="" measureGroup="Table6" count="0" hidden="1">
      <extLst>
        <ext xmlns:x15="http://schemas.microsoft.com/office/spreadsheetml/2010/11/main" uri="{B97F6D7D-B522-45F9-BDA1-12C45D357490}">
          <x15:cacheHierarchy aggregatedColumn="8"/>
        </ext>
      </extLst>
    </cacheHierarchy>
    <cacheHierarchy uniqueName="[Measures].[Average of Tenure]" caption="Average of Tenure" measure="1" displayFolder="" measureGroup="Table6" count="0" hidden="1">
      <extLst>
        <ext xmlns:x15="http://schemas.microsoft.com/office/spreadsheetml/2010/11/main" uri="{B97F6D7D-B522-45F9-BDA1-12C45D357490}">
          <x15:cacheHierarchy aggregatedColumn="8"/>
        </ext>
      </extLst>
    </cacheHierarchy>
    <cacheHierarchy uniqueName="[Measures].[Sum of Bonus]" caption="Sum of Bonus" measure="1" displayFolder="" measureGroup="Table6" count="0" hidden="1">
      <extLst>
        <ext xmlns:x15="http://schemas.microsoft.com/office/spreadsheetml/2010/11/main" uri="{B97F6D7D-B522-45F9-BDA1-12C45D357490}">
          <x15:cacheHierarchy aggregatedColumn="9"/>
        </ext>
      </extLst>
    </cacheHierarchy>
  </cacheHierarchies>
  <kpis count="0"/>
  <dimensions count="2">
    <dimension measure="1" name="Measures" uniqueName="[Measures]" caption="Measures"/>
    <dimension name="Table6" uniqueName="[Table6]" caption="Table6"/>
  </dimensions>
  <measureGroups count="1">
    <measureGroup name="Table6" caption="Table6"/>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ika" refreshedDate="45323.93136145833" backgroundQuery="1" createdVersion="8" refreshedVersion="8" minRefreshableVersion="3" recordCount="0" supportSubquery="1" supportAdvancedDrill="1" xr:uid="{A32139B0-18CD-4CD3-87DF-B96E16BC590A}">
  <cacheSource type="external" connectionId="4"/>
  <cacheFields count="3">
    <cacheField name="[Table6].[Department].[Department]" caption="Department" numFmtId="0" hierarchy="2" level="1">
      <sharedItems count="5">
        <s v="Finance"/>
        <s v="HR"/>
        <s v="Procurement"/>
        <s v="Sales"/>
        <s v="Website"/>
      </sharedItems>
    </cacheField>
    <cacheField name="[Table6].[Country].[Country]" caption="Country" numFmtId="0" hierarchy="7" level="1">
      <sharedItems containsSemiMixedTypes="0" containsNonDate="0" containsString="0"/>
    </cacheField>
    <cacheField name="[Measures].[Count of Name]" caption="Count of Name" numFmtId="0" hierarchy="16" level="32767"/>
  </cacheFields>
  <cacheHierarchies count="25">
    <cacheHierarchy uniqueName="[Table6].[Name]" caption="Name" attribute="1" defaultMemberUniqueName="[Table6].[Name].[All]" allUniqueName="[Table6].[Name].[All]" dimensionUniqueName="[Table6]" displayFolder="" count="0" memberValueDatatype="130" unbalanced="0"/>
    <cacheHierarchy uniqueName="[Table6].[Gender]" caption="Gender" attribute="1" defaultMemberUniqueName="[Table6].[Gender].[All]" allUniqueName="[Table6].[Gender].[All]" dimensionUniqueName="[Table6]" displayFolder="" count="0" memberValueDatatype="130" unbalanced="0"/>
    <cacheHierarchy uniqueName="[Table6].[Department]" caption="Department" attribute="1" defaultMemberUniqueName="[Table6].[Department].[All]" allUniqueName="[Table6].[Department].[All]" dimensionUniqueName="[Table6]" displayFolder="" count="2" memberValueDatatype="130" unbalanced="0">
      <fieldsUsage count="2">
        <fieldUsage x="-1"/>
        <fieldUsage x="0"/>
      </fieldsUsage>
    </cacheHierarchy>
    <cacheHierarchy uniqueName="[Table6].[Age]" caption="Age" attribute="1" defaultMemberUniqueName="[Table6].[Age].[All]" allUniqueName="[Table6].[Age].[All]" dimensionUniqueName="[Table6]" displayFolder="" count="0" memberValueDatatype="20" unbalanced="0"/>
    <cacheHierarchy uniqueName="[Table6].[Date Joined]" caption="Date Joined" attribute="1" time="1" defaultMemberUniqueName="[Table6].[Date Joined].[All]" allUniqueName="[Table6].[Date Joined].[All]" dimensionUniqueName="[Table6]" displayFolder="" count="0" memberValueDatatype="7" unbalanced="0"/>
    <cacheHierarchy uniqueName="[Table6].[Salary]" caption="Salary" attribute="1" defaultMemberUniqueName="[Table6].[Salary].[All]" allUniqueName="[Table6].[Salary].[All]" dimensionUniqueName="[Table6]" displayFolder="" count="0" memberValueDatatype="20" unbalanced="0"/>
    <cacheHierarchy uniqueName="[Table6].[Rating]" caption="Rating" attribute="1" defaultMemberUniqueName="[Table6].[Rating].[All]" allUniqueName="[Table6].[Rating].[All]" dimensionUniqueName="[Table6]" displayFolder="" count="0" memberValueDatatype="130" unbalanced="0"/>
    <cacheHierarchy uniqueName="[Table6].[Country]" caption="Country" attribute="1" defaultMemberUniqueName="[Table6].[Country].[All]" allUniqueName="[Table6].[Country].[All]" dimensionUniqueName="[Table6]" displayFolder="" count="2" memberValueDatatype="130" unbalanced="0">
      <fieldsUsage count="2">
        <fieldUsage x="-1"/>
        <fieldUsage x="1"/>
      </fieldsUsage>
    </cacheHierarchy>
    <cacheHierarchy uniqueName="[Table6].[Tenure]" caption="Tenure" attribute="1" defaultMemberUniqueName="[Table6].[Tenure].[All]" allUniqueName="[Table6].[Tenure].[All]" dimensionUniqueName="[Table6]" displayFolder="" count="0" memberValueDatatype="5" unbalanced="0"/>
    <cacheHierarchy uniqueName="[Table6].[Bonus]" caption="Bonus" attribute="1" defaultMemberUniqueName="[Table6].[Bonus].[All]" allUniqueName="[Table6].[Bonus].[All]" dimensionUniqueName="[Table6]" displayFolder="" count="0" memberValueDatatype="5" unbalanced="0"/>
    <cacheHierarchy uniqueName="[Table6].[Date Joined (Year)]" caption="Date Joined (Year)" attribute="1" defaultMemberUniqueName="[Table6].[Date Joined (Year)].[All]" allUniqueName="[Table6].[Date Joined (Year)].[All]" dimensionUniqueName="[Table6]" displayFolder="" count="0" memberValueDatatype="130" unbalanced="0"/>
    <cacheHierarchy uniqueName="[Table6].[Date Joined (Quarter)]" caption="Date Joined (Quarter)" attribute="1" defaultMemberUniqueName="[Table6].[Date Joined (Quarter)].[All]" allUniqueName="[Table6].[Date Joined (Quarter)].[All]" dimensionUniqueName="[Table6]" displayFolder="" count="0" memberValueDatatype="130" unbalanced="0"/>
    <cacheHierarchy uniqueName="[Table6].[Date Joined (Month)]" caption="Date Joined (Month)" attribute="1" defaultMemberUniqueName="[Table6].[Date Joined (Month)].[All]" allUniqueName="[Table6].[Date Joined (Month)].[All]" dimensionUniqueName="[Table6]" displayFolder="" count="0" memberValueDatatype="130" unbalanced="0"/>
    <cacheHierarchy uniqueName="[Table6].[Date Joined (Month Index)]" caption="Date Joined (Month Index)" attribute="1" defaultMemberUniqueName="[Table6].[Date Joined (Month Index)].[All]" allUniqueName="[Table6].[Date Joined (Month Index)].[All]" dimensionUniqueName="[Table6]" displayFolder="" count="0" memberValueDatatype="20" unbalanced="0" hidden="1"/>
    <cacheHierarchy uniqueName="[Measures].[__XL_Count Table6]" caption="__XL_Count Table6" measure="1" displayFolder="" measureGroup="Table6" count="0" hidden="1"/>
    <cacheHierarchy uniqueName="[Measures].[__No measures defined]" caption="__No measures defined" measure="1" displayFolder="" count="0" hidden="1"/>
    <cacheHierarchy uniqueName="[Measures].[Count of Name]" caption="Count of Name" measure="1" displayFolder="" measureGroup="Table6" count="0" oneField="1" hidden="1">
      <fieldsUsage count="1">
        <fieldUsage x="2"/>
      </fieldsUsage>
      <extLst>
        <ext xmlns:x15="http://schemas.microsoft.com/office/spreadsheetml/2010/11/main" uri="{B97F6D7D-B522-45F9-BDA1-12C45D357490}">
          <x15:cacheHierarchy aggregatedColumn="0"/>
        </ext>
      </extLst>
    </cacheHierarchy>
    <cacheHierarchy uniqueName="[Measures].[Sum of Age]" caption="Sum of Age" measure="1" displayFolder="" measureGroup="Table6" count="0" hidden="1">
      <extLst>
        <ext xmlns:x15="http://schemas.microsoft.com/office/spreadsheetml/2010/11/main" uri="{B97F6D7D-B522-45F9-BDA1-12C45D357490}">
          <x15:cacheHierarchy aggregatedColumn="3"/>
        </ext>
      </extLst>
    </cacheHierarchy>
    <cacheHierarchy uniqueName="[Measures].[Average of Age]" caption="Average of Age" measure="1" displayFolder="" measureGroup="Table6" count="0" hidden="1">
      <extLst>
        <ext xmlns:x15="http://schemas.microsoft.com/office/spreadsheetml/2010/11/main" uri="{B97F6D7D-B522-45F9-BDA1-12C45D357490}">
          <x15:cacheHierarchy aggregatedColumn="3"/>
        </ext>
      </extLst>
    </cacheHierarchy>
    <cacheHierarchy uniqueName="[Measures].[Count of Gender]" caption="Count of Gender" measure="1" displayFolder="" measureGroup="Table6" count="0" hidden="1">
      <extLst>
        <ext xmlns:x15="http://schemas.microsoft.com/office/spreadsheetml/2010/11/main" uri="{B97F6D7D-B522-45F9-BDA1-12C45D357490}">
          <x15:cacheHierarchy aggregatedColumn="1"/>
        </ext>
      </extLst>
    </cacheHierarchy>
    <cacheHierarchy uniqueName="[Measures].[Sum of Salary]" caption="Sum of Salary" measure="1" displayFolder="" measureGroup="Table6" count="0" hidden="1">
      <extLst>
        <ext xmlns:x15="http://schemas.microsoft.com/office/spreadsheetml/2010/11/main" uri="{B97F6D7D-B522-45F9-BDA1-12C45D357490}">
          <x15:cacheHierarchy aggregatedColumn="5"/>
        </ext>
      </extLst>
    </cacheHierarchy>
    <cacheHierarchy uniqueName="[Measures].[Average of Salary]" caption="Average of Salary" measure="1" displayFolder="" measureGroup="Table6" count="0" hidden="1">
      <extLst>
        <ext xmlns:x15="http://schemas.microsoft.com/office/spreadsheetml/2010/11/main" uri="{B97F6D7D-B522-45F9-BDA1-12C45D357490}">
          <x15:cacheHierarchy aggregatedColumn="5"/>
        </ext>
      </extLst>
    </cacheHierarchy>
    <cacheHierarchy uniqueName="[Measures].[Sum of Tenure]" caption="Sum of Tenure" measure="1" displayFolder="" measureGroup="Table6" count="0" hidden="1">
      <extLst>
        <ext xmlns:x15="http://schemas.microsoft.com/office/spreadsheetml/2010/11/main" uri="{B97F6D7D-B522-45F9-BDA1-12C45D357490}">
          <x15:cacheHierarchy aggregatedColumn="8"/>
        </ext>
      </extLst>
    </cacheHierarchy>
    <cacheHierarchy uniqueName="[Measures].[Average of Tenure]" caption="Average of Tenure" measure="1" displayFolder="" measureGroup="Table6" count="0" hidden="1">
      <extLst>
        <ext xmlns:x15="http://schemas.microsoft.com/office/spreadsheetml/2010/11/main" uri="{B97F6D7D-B522-45F9-BDA1-12C45D357490}">
          <x15:cacheHierarchy aggregatedColumn="8"/>
        </ext>
      </extLst>
    </cacheHierarchy>
    <cacheHierarchy uniqueName="[Measures].[Sum of Bonus]" caption="Sum of Bonus" measure="1" displayFolder="" measureGroup="Table6" count="0" hidden="1">
      <extLst>
        <ext xmlns:x15="http://schemas.microsoft.com/office/spreadsheetml/2010/11/main" uri="{B97F6D7D-B522-45F9-BDA1-12C45D357490}">
          <x15:cacheHierarchy aggregatedColumn="9"/>
        </ext>
      </extLst>
    </cacheHierarchy>
  </cacheHierarchies>
  <kpis count="0"/>
  <dimensions count="2">
    <dimension measure="1" name="Measures" uniqueName="[Measures]" caption="Measures"/>
    <dimension name="Table6" uniqueName="[Table6]" caption="Table6"/>
  </dimensions>
  <measureGroups count="1">
    <measureGroup name="Table6" caption="Table6"/>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ika" refreshedDate="45323.902733101851" backgroundQuery="1" createdVersion="3" refreshedVersion="8" minRefreshableVersion="3" recordCount="0" supportSubquery="1" supportAdvancedDrill="1" xr:uid="{C19923A6-1459-4783-A309-4AE7AAF03F4A}">
  <cacheSource type="external" connectionId="4">
    <extLst>
      <ext xmlns:x14="http://schemas.microsoft.com/office/spreadsheetml/2009/9/main" uri="{F057638F-6D5F-4e77-A914-E7F072B9BCA8}">
        <x14:sourceConnection name="ThisWorkbookDataModel"/>
      </ext>
    </extLst>
  </cacheSource>
  <cacheFields count="0"/>
  <cacheHierarchies count="25">
    <cacheHierarchy uniqueName="[Table6].[Name]" caption="Name" attribute="1" defaultMemberUniqueName="[Table6].[Name].[All]" allUniqueName="[Table6].[Name].[All]" dimensionUniqueName="[Table6]" displayFolder="" count="0" memberValueDatatype="130" unbalanced="0"/>
    <cacheHierarchy uniqueName="[Table6].[Gender]" caption="Gender" attribute="1" defaultMemberUniqueName="[Table6].[Gender].[All]" allUniqueName="[Table6].[Gender].[All]" dimensionUniqueName="[Table6]" displayFolder="" count="0" memberValueDatatype="130" unbalanced="0"/>
    <cacheHierarchy uniqueName="[Table6].[Department]" caption="Department" attribute="1" defaultMemberUniqueName="[Table6].[Department].[All]" allUniqueName="[Table6].[Department].[All]" dimensionUniqueName="[Table6]" displayFolder="" count="0" memberValueDatatype="130" unbalanced="0"/>
    <cacheHierarchy uniqueName="[Table6].[Age]" caption="Age" attribute="1" defaultMemberUniqueName="[Table6].[Age].[All]" allUniqueName="[Table6].[Age].[All]" dimensionUniqueName="[Table6]" displayFolder="" count="0" memberValueDatatype="20" unbalanced="0"/>
    <cacheHierarchy uniqueName="[Table6].[Date Joined]" caption="Date Joined" attribute="1" time="1" defaultMemberUniqueName="[Table6].[Date Joined].[All]" allUniqueName="[Table6].[Date Joined].[All]" dimensionUniqueName="[Table6]" displayFolder="" count="0" memberValueDatatype="7" unbalanced="0"/>
    <cacheHierarchy uniqueName="[Table6].[Salary]" caption="Salary" attribute="1" defaultMemberUniqueName="[Table6].[Salary].[All]" allUniqueName="[Table6].[Salary].[All]" dimensionUniqueName="[Table6]" displayFolder="" count="0" memberValueDatatype="20" unbalanced="0"/>
    <cacheHierarchy uniqueName="[Table6].[Rating]" caption="Rating" attribute="1" defaultMemberUniqueName="[Table6].[Rating].[All]" allUniqueName="[Table6].[Rating].[All]" dimensionUniqueName="[Table6]" displayFolder="" count="0" memberValueDatatype="130" unbalanced="0"/>
    <cacheHierarchy uniqueName="[Table6].[Country]" caption="Country" attribute="1" defaultMemberUniqueName="[Table6].[Country].[All]" allUniqueName="[Table6].[Country].[All]" dimensionUniqueName="[Table6]" displayFolder="" count="2" memberValueDatatype="130" unbalanced="0"/>
    <cacheHierarchy uniqueName="[Table6].[Tenure]" caption="Tenure" attribute="1" defaultMemberUniqueName="[Table6].[Tenure].[All]" allUniqueName="[Table6].[Tenure].[All]" dimensionUniqueName="[Table6]" displayFolder="" count="0" memberValueDatatype="5" unbalanced="0"/>
    <cacheHierarchy uniqueName="[Table6].[Bonus]" caption="Bonus" attribute="1" defaultMemberUniqueName="[Table6].[Bonus].[All]" allUniqueName="[Table6].[Bonus].[All]" dimensionUniqueName="[Table6]" displayFolder="" count="0" memberValueDatatype="5" unbalanced="0"/>
    <cacheHierarchy uniqueName="[Table6].[Date Joined (Year)]" caption="Date Joined (Year)" attribute="1" defaultMemberUniqueName="[Table6].[Date Joined (Year)].[All]" allUniqueName="[Table6].[Date Joined (Year)].[All]" dimensionUniqueName="[Table6]" displayFolder="" count="0" memberValueDatatype="130" unbalanced="0"/>
    <cacheHierarchy uniqueName="[Table6].[Date Joined (Quarter)]" caption="Date Joined (Quarter)" attribute="1" defaultMemberUniqueName="[Table6].[Date Joined (Quarter)].[All]" allUniqueName="[Table6].[Date Joined (Quarter)].[All]" dimensionUniqueName="[Table6]" displayFolder="" count="0" memberValueDatatype="130" unbalanced="0"/>
    <cacheHierarchy uniqueName="[Table6].[Date Joined (Month)]" caption="Date Joined (Month)" attribute="1" defaultMemberUniqueName="[Table6].[Date Joined (Month)].[All]" allUniqueName="[Table6].[Date Joined (Month)].[All]" dimensionUniqueName="[Table6]" displayFolder="" count="0" memberValueDatatype="130" unbalanced="0"/>
    <cacheHierarchy uniqueName="[Table6].[Date Joined (Month Index)]" caption="Date Joined (Month Index)" attribute="1" defaultMemberUniqueName="[Table6].[Date Joined (Month Index)].[All]" allUniqueName="[Table6].[Date Joined (Month Index)].[All]" dimensionUniqueName="[Table6]" displayFolder="" count="0" memberValueDatatype="20" unbalanced="0" hidden="1"/>
    <cacheHierarchy uniqueName="[Measures].[__XL_Count Table6]" caption="__XL_Count Table6" measure="1" displayFolder="" measureGroup="Table6" count="0" hidden="1"/>
    <cacheHierarchy uniqueName="[Measures].[__No measures defined]" caption="__No measures defined" measure="1" displayFolder="" count="0" hidden="1"/>
    <cacheHierarchy uniqueName="[Measures].[Count of Name]" caption="Count of Name" measure="1" displayFolder="" measureGroup="Table6" count="0" hidden="1">
      <extLst>
        <ext xmlns:x15="http://schemas.microsoft.com/office/spreadsheetml/2010/11/main" uri="{B97F6D7D-B522-45F9-BDA1-12C45D357490}">
          <x15:cacheHierarchy aggregatedColumn="0"/>
        </ext>
      </extLst>
    </cacheHierarchy>
    <cacheHierarchy uniqueName="[Measures].[Sum of Age]" caption="Sum of Age" measure="1" displayFolder="" measureGroup="Table6" count="0" hidden="1">
      <extLst>
        <ext xmlns:x15="http://schemas.microsoft.com/office/spreadsheetml/2010/11/main" uri="{B97F6D7D-B522-45F9-BDA1-12C45D357490}">
          <x15:cacheHierarchy aggregatedColumn="3"/>
        </ext>
      </extLst>
    </cacheHierarchy>
    <cacheHierarchy uniqueName="[Measures].[Average of Age]" caption="Average of Age" measure="1" displayFolder="" measureGroup="Table6" count="0" hidden="1">
      <extLst>
        <ext xmlns:x15="http://schemas.microsoft.com/office/spreadsheetml/2010/11/main" uri="{B97F6D7D-B522-45F9-BDA1-12C45D357490}">
          <x15:cacheHierarchy aggregatedColumn="3"/>
        </ext>
      </extLst>
    </cacheHierarchy>
    <cacheHierarchy uniqueName="[Measures].[Count of Gender]" caption="Count of Gender" measure="1" displayFolder="" measureGroup="Table6" count="0" hidden="1">
      <extLst>
        <ext xmlns:x15="http://schemas.microsoft.com/office/spreadsheetml/2010/11/main" uri="{B97F6D7D-B522-45F9-BDA1-12C45D357490}">
          <x15:cacheHierarchy aggregatedColumn="1"/>
        </ext>
      </extLst>
    </cacheHierarchy>
    <cacheHierarchy uniqueName="[Measures].[Sum of Salary]" caption="Sum of Salary" measure="1" displayFolder="" measureGroup="Table6" count="0" hidden="1">
      <extLst>
        <ext xmlns:x15="http://schemas.microsoft.com/office/spreadsheetml/2010/11/main" uri="{B97F6D7D-B522-45F9-BDA1-12C45D357490}">
          <x15:cacheHierarchy aggregatedColumn="5"/>
        </ext>
      </extLst>
    </cacheHierarchy>
    <cacheHierarchy uniqueName="[Measures].[Average of Salary]" caption="Average of Salary" measure="1" displayFolder="" measureGroup="Table6" count="0" hidden="1">
      <extLst>
        <ext xmlns:x15="http://schemas.microsoft.com/office/spreadsheetml/2010/11/main" uri="{B97F6D7D-B522-45F9-BDA1-12C45D357490}">
          <x15:cacheHierarchy aggregatedColumn="5"/>
        </ext>
      </extLst>
    </cacheHierarchy>
    <cacheHierarchy uniqueName="[Measures].[Sum of Tenure]" caption="Sum of Tenure" measure="1" displayFolder="" measureGroup="Table6" count="0" hidden="1">
      <extLst>
        <ext xmlns:x15="http://schemas.microsoft.com/office/spreadsheetml/2010/11/main" uri="{B97F6D7D-B522-45F9-BDA1-12C45D357490}">
          <x15:cacheHierarchy aggregatedColumn="8"/>
        </ext>
      </extLst>
    </cacheHierarchy>
    <cacheHierarchy uniqueName="[Measures].[Average of Tenure]" caption="Average of Tenure" measure="1" displayFolder="" measureGroup="Table6" count="0" hidden="1">
      <extLst>
        <ext xmlns:x15="http://schemas.microsoft.com/office/spreadsheetml/2010/11/main" uri="{B97F6D7D-B522-45F9-BDA1-12C45D357490}">
          <x15:cacheHierarchy aggregatedColumn="8"/>
        </ext>
      </extLst>
    </cacheHierarchy>
    <cacheHierarchy uniqueName="[Measures].[Sum of Bonus]" caption="Sum of Bonus" measure="1" displayFolder="" measureGroup="Table6" count="0" hidden="1">
      <extLst>
        <ext xmlns:x15="http://schemas.microsoft.com/office/spreadsheetml/2010/11/main" uri="{B97F6D7D-B522-45F9-BDA1-12C45D357490}">
          <x15:cacheHierarchy aggregatedColumn="9"/>
        </ext>
      </extLst>
    </cacheHierarchy>
  </cacheHierarchies>
  <kpis count="0"/>
  <extLst>
    <ext xmlns:x14="http://schemas.microsoft.com/office/spreadsheetml/2009/9/main" uri="{725AE2AE-9491-48be-B2B4-4EB974FC3084}">
      <x14:pivotCacheDefinition slicerData="1" pivotCacheId="551348046"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DE50564-1105-4A6E-9125-C5F6236D1DCF}" name="PivotTable2" cacheId="147"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B12:C23" firstHeaderRow="1" firstDataRow="1" firstDataCol="1"/>
  <pivotFields count="2">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11">
    <i>
      <x/>
    </i>
    <i>
      <x v="2"/>
    </i>
    <i>
      <x v="8"/>
    </i>
    <i>
      <x v="3"/>
    </i>
    <i>
      <x v="9"/>
    </i>
    <i>
      <x v="4"/>
    </i>
    <i>
      <x v="5"/>
    </i>
    <i>
      <x v="7"/>
    </i>
    <i>
      <x v="6"/>
    </i>
    <i>
      <x v="1"/>
    </i>
    <i t="grand">
      <x/>
    </i>
  </rowItems>
  <colItems count="1">
    <i/>
  </colItems>
  <dataFields count="1">
    <dataField name="Bonus" fld="1" baseField="0" baseItem="0"/>
  </dataFields>
  <pivotHierarchies count="2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caption="Bonus"/>
  </pivotHierarchies>
  <pivotTableStyleInfo name="PivotStyleLight16" showRowHeaders="1" showColHeaders="1" showRowStripes="0" showColStripes="0" showLastColumn="1"/>
  <filters count="1">
    <filter fld="0" type="count" id="1" iMeasureHier="24">
      <autoFilter ref="A1">
        <filterColumn colId="0">
          <top10 val="10" filterVal="10"/>
        </filterColumn>
      </autoFilter>
    </filter>
  </filters>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lank-data-file.xlsx!Table6">
        <x15:activeTabTopLevelEntity name="[Table6]"/>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7738467-6FEB-4D42-B31E-27187859DDC3}" name="PivotTable1" cacheId="151" dataOnRows="1"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location ref="B3:D8" firstHeaderRow="1" firstDataRow="2" firstDataCol="1"/>
  <pivotFields count="6">
    <pivotField axis="axisCol" allDrilled="1" subtotalTop="0" showAll="0" dataSourceSort="1" defaultSubtotal="0" defaultAttributeDrillState="1">
      <items count="2">
        <item s="1" x="0"/>
        <item s="1" x="1"/>
      </items>
    </pivotField>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1">
    <field x="-2"/>
  </rowFields>
  <rowItems count="4">
    <i>
      <x/>
    </i>
    <i i="1">
      <x v="1"/>
    </i>
    <i i="2">
      <x v="2"/>
    </i>
    <i i="3">
      <x v="3"/>
    </i>
  </rowItems>
  <colFields count="1">
    <field x="0"/>
  </colFields>
  <colItems count="2">
    <i>
      <x/>
    </i>
    <i>
      <x v="1"/>
    </i>
  </colItems>
  <dataFields count="4">
    <dataField name="Average of Age" fld="1" subtotal="average" baseField="0" baseItem="0" numFmtId="2"/>
    <dataField name="Average of Tenure" fld="4" subtotal="average" baseField="0" baseItem="0" numFmtId="2"/>
    <dataField name="Average of Salary" fld="3" subtotal="average" baseField="0" baseItem="0" numFmtId="2"/>
    <dataField name="Count of Name" fld="2" subtotal="count" baseField="0" baseItem="0"/>
  </dataFields>
  <pivotHierarchies count="25">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caption="Average of Age"/>
    <pivotHierarchy dragToData="1"/>
    <pivotHierarchy dragToData="1"/>
    <pivotHierarchy dragToData="1" caption="Average of Salary"/>
    <pivotHierarchy dragToData="1"/>
    <pivotHierarchy dragToData="1" caption="Average of Tenure"/>
    <pivotHierarchy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lank-data-file.xlsx!Table6">
        <x15:activeTabTopLevelEntity name="[Table6]"/>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E9E4588-0259-4C21-99C6-B6DB6D151D9F}" name="PivotTable3" cacheId="14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C7" firstHeaderRow="0" firstDataRow="1" firstDataCol="1"/>
  <pivotFields count="3">
    <pivotField axis="axisRow" allDrilled="1" subtotalTop="0" showAll="0" defaultSubtotal="0" defaultAttributeDrillState="1">
      <items count="5">
        <item x="2"/>
        <item x="0"/>
        <item x="1"/>
        <item x="3"/>
        <item x="4"/>
      </items>
    </pivotField>
    <pivotField dataField="1" subtotalTop="0" showAll="0" defaultSubtotal="0"/>
    <pivotField dataField="1" subtotalTop="0" showAll="0" defaultSubtotal="0"/>
  </pivotFields>
  <rowFields count="1">
    <field x="0"/>
  </rowFields>
  <rowItems count="6">
    <i>
      <x/>
    </i>
    <i>
      <x v="1"/>
    </i>
    <i>
      <x v="2"/>
    </i>
    <i>
      <x v="3"/>
    </i>
    <i>
      <x v="4"/>
    </i>
    <i t="grand">
      <x/>
    </i>
  </rowItems>
  <colFields count="1">
    <field x="-2"/>
  </colFields>
  <colItems count="2">
    <i>
      <x/>
    </i>
    <i i="1">
      <x v="1"/>
    </i>
  </colItems>
  <dataFields count="2">
    <dataField name="Count of Name" fld="1" subtotal="count" baseField="0" baseItem="0"/>
    <dataField name="Average of Salary" fld="2" subtotal="average" baseField="0" baseItem="0"/>
  </dataFields>
  <formats count="2">
    <format dxfId="2">
      <pivotArea field="0" grandRow="1" outline="0" collapsedLevelsAreSubtotals="1" axis="axisRow" fieldPosition="0">
        <references count="1">
          <reference field="4294967294" count="1" selected="0">
            <x v="1"/>
          </reference>
        </references>
      </pivotArea>
    </format>
    <format dxfId="1">
      <pivotArea collapsedLevelsAreSubtotals="1" fieldPosition="0">
        <references count="2">
          <reference field="4294967294" count="1" selected="0">
            <x v="1"/>
          </reference>
          <reference field="0" count="0"/>
        </references>
      </pivotArea>
    </format>
  </formats>
  <conditionalFormats count="1">
    <conditionalFormat priority="1">
      <pivotAreas count="1">
        <pivotArea type="data" collapsedLevelsAreSubtotals="1" fieldPosition="0">
          <references count="2">
            <reference field="4294967294" count="1" selected="0">
              <x v="1"/>
            </reference>
            <reference field="0" count="5">
              <x v="0"/>
              <x v="1"/>
              <x v="2"/>
              <x v="3"/>
              <x v="4"/>
            </reference>
          </references>
        </pivotArea>
      </pivotAreas>
    </conditionalFormat>
  </conditionalFormats>
  <pivotHierarchies count="2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Average of Salary"/>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6"/>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6]"/>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DF931E1-28A5-4759-9955-2941456408C0}" name="PivotTable4" cacheId="202"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4">
  <location ref="A1:B38" firstHeaderRow="1" firstDataRow="1" firstDataCol="1"/>
  <pivotFields count="3">
    <pivotField axis="axisRow" allDrilled="1" subtotalTop="0" showAll="0" dataSourceSort="1" defaultSubtotal="0" defaultAttributeDrillState="1">
      <items count="12">
        <item x="0"/>
        <item x="1"/>
        <item x="2"/>
        <item x="3"/>
        <item x="4"/>
        <item x="5"/>
        <item x="6"/>
        <item x="7"/>
        <item x="8"/>
        <item x="9"/>
        <item x="10"/>
        <item x="11"/>
      </items>
    </pivotField>
    <pivotField axis="axisRow" allDrilled="1" subtotalTop="0" showAll="0" dataSourceSort="1" defaultSubtotal="0">
      <items count="4">
        <item x="0"/>
        <item x="1"/>
        <item x="2"/>
        <item x="3"/>
      </items>
    </pivotField>
    <pivotField dataField="1" subtotalTop="0" showAll="0" defaultSubtotal="0"/>
  </pivotFields>
  <rowFields count="2">
    <field x="1"/>
    <field x="0"/>
  </rowFields>
  <rowItems count="37">
    <i>
      <x/>
    </i>
    <i r="1">
      <x/>
    </i>
    <i r="1">
      <x v="1"/>
    </i>
    <i r="1">
      <x v="2"/>
    </i>
    <i r="1">
      <x v="3"/>
    </i>
    <i r="1">
      <x v="4"/>
    </i>
    <i r="1">
      <x v="5"/>
    </i>
    <i r="1">
      <x v="6"/>
    </i>
    <i r="1">
      <x v="7"/>
    </i>
    <i>
      <x v="1"/>
    </i>
    <i r="1">
      <x v="8"/>
    </i>
    <i r="1">
      <x v="9"/>
    </i>
    <i r="1">
      <x v="10"/>
    </i>
    <i r="1">
      <x v="11"/>
    </i>
    <i r="1">
      <x/>
    </i>
    <i r="1">
      <x v="1"/>
    </i>
    <i r="1">
      <x v="2"/>
    </i>
    <i r="1">
      <x v="3"/>
    </i>
    <i r="1">
      <x v="4"/>
    </i>
    <i r="1">
      <x v="5"/>
    </i>
    <i r="1">
      <x v="6"/>
    </i>
    <i r="1">
      <x v="7"/>
    </i>
    <i>
      <x v="2"/>
    </i>
    <i r="1">
      <x v="8"/>
    </i>
    <i r="1">
      <x v="9"/>
    </i>
    <i r="1">
      <x v="10"/>
    </i>
    <i r="1">
      <x v="11"/>
    </i>
    <i r="1">
      <x/>
    </i>
    <i r="1">
      <x v="1"/>
    </i>
    <i r="1">
      <x v="2"/>
    </i>
    <i r="1">
      <x v="3"/>
    </i>
    <i r="1">
      <x v="4"/>
    </i>
    <i r="1">
      <x v="5"/>
    </i>
    <i>
      <x v="3"/>
    </i>
    <i r="1">
      <x v="9"/>
    </i>
    <i r="1">
      <x v="11"/>
    </i>
    <i t="grand">
      <x/>
    </i>
  </rowItems>
  <colItems count="1">
    <i/>
  </colItems>
  <dataFields count="1">
    <dataField name="Count of Name" fld="2" subtotal="count" showDataAs="runTotal" baseField="0" baseItem="0"/>
  </dataFields>
  <formats count="1">
    <format dxfId="0">
      <pivotArea collapsedLevelsAreSubtotals="1" fieldPosition="0">
        <references count="1">
          <reference field="1" count="1">
            <x v="0"/>
          </reference>
        </references>
      </pivotArea>
    </format>
  </formats>
  <chartFormats count="1">
    <chartFormat chart="3" format="0" series="1">
      <pivotArea type="data" outline="0" fieldPosition="0">
        <references count="1">
          <reference field="4294967294" count="1" selected="0">
            <x v="0"/>
          </reference>
        </references>
      </pivotArea>
    </chartFormat>
  </chartFormats>
  <pivotHierarchies count="2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10"/>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6]"/>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EB2CCFB-537B-45A2-A593-0955A9486EEA}" name="PivotTable6" cacheId="2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D3:E9" firstHeaderRow="1" firstDataRow="1" firstDataCol="1" rowPageCount="1" colPageCount="1"/>
  <pivotFields count="3">
    <pivotField axis="axisRow" allDrilled="1" subtotalTop="0" showAll="0"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axis="axisPage" allDrilled="1" subtotalTop="0" showAll="0" dataSourceSort="1" defaultSubtotal="0" defaultAttributeDrillState="1"/>
    <pivotField dataField="1" subtotalTop="0" showAll="0" defaultSubtotal="0"/>
  </pivotFields>
  <rowFields count="1">
    <field x="0"/>
  </rowFields>
  <rowItems count="6">
    <i>
      <x v="2"/>
    </i>
    <i>
      <x v="4"/>
    </i>
    <i>
      <x/>
    </i>
    <i>
      <x v="3"/>
    </i>
    <i>
      <x v="1"/>
    </i>
    <i t="grand">
      <x/>
    </i>
  </rowItems>
  <colItems count="1">
    <i/>
  </colItems>
  <pageFields count="1">
    <pageField fld="1" hier="7" name="[Table6].[Country].&amp;[IND]" cap="IND"/>
  </pageFields>
  <dataFields count="1">
    <dataField name="Count of Name" fld="2" subtotal="count" baseField="0" baseItem="0"/>
  </dataFields>
  <chartFormats count="4">
    <chartFormat chart="2"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Hierarchies count="25">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Table6].[Country].&amp;[IND]"/>
      </members>
    </pivotHierarchy>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6]"/>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1F68995-DF90-4C0E-A7BC-88F0D01FBBA8}" name="PivotTable5" cacheId="2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3:B9" firstHeaderRow="1" firstDataRow="1" firstDataCol="1" rowPageCount="1" colPageCount="1"/>
  <pivotFields count="3">
    <pivotField axis="axisRow" allDrilled="1" subtotalTop="0" showAll="0"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axis="axisPage" allDrilled="1" subtotalTop="0" showAll="0" dataSourceSort="1" defaultSubtotal="0" defaultAttributeDrillState="1"/>
    <pivotField dataField="1" subtotalTop="0" showAll="0" defaultSubtotal="0"/>
  </pivotFields>
  <rowFields count="1">
    <field x="0"/>
  </rowFields>
  <rowItems count="6">
    <i>
      <x v="4"/>
    </i>
    <i>
      <x v="2"/>
    </i>
    <i>
      <x/>
    </i>
    <i>
      <x v="3"/>
    </i>
    <i>
      <x v="1"/>
    </i>
    <i t="grand">
      <x/>
    </i>
  </rowItems>
  <colItems count="1">
    <i/>
  </colItems>
  <pageFields count="1">
    <pageField fld="1" hier="7" name="[Table6].[Country].&amp;[NZ]" cap="NZ"/>
  </pageFields>
  <dataFields count="1">
    <dataField name="Count of Name" fld="2" subtotal="count" baseField="0" baseItem="0"/>
  </dataFields>
  <chartFormats count="4">
    <chartFormat chart="3" format="0" series="1">
      <pivotArea type="data" outline="0" fieldPosition="0">
        <references count="1">
          <reference field="4294967294" count="1" selected="0">
            <x v="0"/>
          </reference>
        </references>
      </pivotArea>
    </chartFormat>
    <chartFormat chart="7" format="1"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Hierarchies count="25">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Table6].[Country].&amp;[NZ]"/>
      </members>
    </pivotHierarchy>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6]"/>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1E14330F-EBFF-43D6-9A5B-CD3E2B7362DF}" sourceName="[Table6].[Country]">
  <pivotTables>
    <pivotTable tabId="8" name="PivotTable1"/>
  </pivotTables>
  <data>
    <olap pivotCacheId="551348046">
      <levels count="2">
        <level uniqueName="[Table6].[Country].[(All)]" sourceCaption="(All)" count="0"/>
        <level uniqueName="[Table6].[Country].[Country]" sourceCaption="Country" count="2">
          <ranges>
            <range startItem="0">
              <i n="[Table6].[Country].&amp;[IND]" c="IND"/>
              <i n="[Table6].[Country].&amp;[NZ]" c="NZ"/>
            </range>
          </ranges>
        </level>
      </levels>
      <selections count="1">
        <selection n="[Table6].[Country].[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1A3C1C58-C4E3-400D-BE8C-D9948263A227}" cache="Slicer_Country" caption="Country" level="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4B9FC45-E89D-45BE-929F-E78232FA3150}" name="nz_staff" displayName="nz_staff" ref="C5:I106" totalsRowCount="1">
  <autoFilter ref="C5:I105" xr:uid="{14B9FC45-E89D-45BE-929F-E78232FA3150}"/>
  <tableColumns count="7">
    <tableColumn id="1" xr3:uid="{B4CA24C6-56B0-4DB2-9462-7D82CE7DBE59}" name="Name" totalsRowLabel="Total"/>
    <tableColumn id="2" xr3:uid="{15223A89-EB00-402A-BF0B-E063C82A1148}" name="Gender"/>
    <tableColumn id="3" xr3:uid="{31F24B3E-DEF4-43D3-AB4E-BF41AD46F0C1}" name="Department"/>
    <tableColumn id="4" xr3:uid="{B7626C16-421C-4D83-B7CF-3EC1C59ED28F}" name="Age" totalsRowFunction="average"/>
    <tableColumn id="5" xr3:uid="{16EE2626-05CB-4BFC-AD07-EBD48A0805EA}" name="Date Joined" dataDxfId="5"/>
    <tableColumn id="6" xr3:uid="{5F3FE53F-6A7D-4C30-84B9-7EE9F7B82EF6}" name="Salary" totalsRowFunction="average" dataDxfId="6"/>
    <tableColumn id="7" xr3:uid="{BA38D948-8212-404F-8DB4-C5623A6F62EE}" name="Rating" totalsRowFunction="count"/>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B4CD246-7E29-43CE-9277-FBCFAE1434D0}" name="india_staff" displayName="india_staff" ref="B2:H114" totalsRowShown="0">
  <autoFilter ref="B2:H114" xr:uid="{4B4CD246-7E29-43CE-9277-FBCFAE1434D0}"/>
  <tableColumns count="7">
    <tableColumn id="1" xr3:uid="{C51C2C74-C8CE-4459-8527-1CB2A789B27B}" name="Name"/>
    <tableColumn id="2" xr3:uid="{02EFF7A8-C78E-4DA7-A6E8-965B628A9469}" name="Gender"/>
    <tableColumn id="3" xr3:uid="{E52BF63E-30B6-4EE8-93D7-FE4B1179F50B}" name="Age"/>
    <tableColumn id="4" xr3:uid="{3C9DA318-ABDC-48FF-8CCD-13FCCE5F918C}" name="Rating"/>
    <tableColumn id="5" xr3:uid="{3CE15F68-EDEC-441A-A33B-35E42BC07752}" name="Date Joined" dataDxfId="4"/>
    <tableColumn id="6" xr3:uid="{D2E78CA9-C077-4360-A332-3AE88DF93EC3}" name="Department"/>
    <tableColumn id="7" xr3:uid="{A8A63244-A497-4744-A12F-98A397A971E0}" name="Salary" dataDxfId="3"/>
  </tableColumns>
  <tableStyleInfo name="TableStyleMedium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2" Type="http://schemas.openxmlformats.org/officeDocument/2006/relationships/pivotTable" Target="../pivotTables/pivotTable6.xml"/><Relationship Id="rId1" Type="http://schemas.openxmlformats.org/officeDocument/2006/relationships/pivotTable" Target="../pivotTables/pivotTable5.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microsoft.com/office/2007/relationships/slicer" Target="../slicers/slicer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9C123F-8ED6-470C-B308-E7134EAA0946}">
  <sheetPr>
    <tabColor rgb="FFFFC000"/>
  </sheetPr>
  <dimension ref="A1:J106"/>
  <sheetViews>
    <sheetView workbookViewId="0">
      <selection activeCell="L6" sqref="L6"/>
    </sheetView>
  </sheetViews>
  <sheetFormatPr defaultRowHeight="14.5" x14ac:dyDescent="0.35"/>
  <cols>
    <col min="1" max="1" width="1.7265625" customWidth="1"/>
    <col min="3" max="3" width="22.36328125" customWidth="1"/>
    <col min="4" max="4" width="9.26953125" bestFit="1" customWidth="1"/>
    <col min="5" max="5" width="13.36328125" bestFit="1" customWidth="1"/>
    <col min="6" max="6" width="6.1796875" bestFit="1" customWidth="1"/>
    <col min="7" max="7" width="12.90625" bestFit="1" customWidth="1"/>
    <col min="8" max="8" width="11.7265625" bestFit="1" customWidth="1"/>
    <col min="9" max="9" width="13.1796875" bestFit="1" customWidth="1"/>
  </cols>
  <sheetData>
    <row r="1" spans="1:10" ht="39.5" x14ac:dyDescent="0.35">
      <c r="A1" s="1"/>
      <c r="B1" s="2"/>
      <c r="C1" s="3" t="s">
        <v>110</v>
      </c>
      <c r="D1" s="2"/>
      <c r="E1" s="2"/>
      <c r="F1" s="2"/>
      <c r="G1" s="2"/>
      <c r="H1" s="2"/>
      <c r="I1" s="2"/>
      <c r="J1" s="2"/>
    </row>
    <row r="5" spans="1:10" x14ac:dyDescent="0.35">
      <c r="C5" t="s">
        <v>0</v>
      </c>
      <c r="D5" t="s">
        <v>1</v>
      </c>
      <c r="E5" t="s">
        <v>2</v>
      </c>
      <c r="F5" t="s">
        <v>3</v>
      </c>
      <c r="G5" s="6" t="s">
        <v>4</v>
      </c>
      <c r="H5" t="s">
        <v>5</v>
      </c>
      <c r="I5" t="s">
        <v>6</v>
      </c>
    </row>
    <row r="6" spans="1:10" x14ac:dyDescent="0.35">
      <c r="C6" t="s">
        <v>58</v>
      </c>
      <c r="D6" t="s">
        <v>15</v>
      </c>
      <c r="E6" t="s">
        <v>19</v>
      </c>
      <c r="F6">
        <v>22</v>
      </c>
      <c r="G6" s="6">
        <v>44446</v>
      </c>
      <c r="H6" s="5">
        <v>112780</v>
      </c>
      <c r="I6" t="s">
        <v>13</v>
      </c>
    </row>
    <row r="7" spans="1:10" x14ac:dyDescent="0.35">
      <c r="C7" t="s">
        <v>70</v>
      </c>
      <c r="D7" t="s">
        <v>15</v>
      </c>
      <c r="E7" t="s">
        <v>9</v>
      </c>
      <c r="F7">
        <v>46</v>
      </c>
      <c r="G7" s="6">
        <v>44758</v>
      </c>
      <c r="H7" s="5">
        <v>70610</v>
      </c>
      <c r="I7" t="s">
        <v>16</v>
      </c>
    </row>
    <row r="8" spans="1:10" x14ac:dyDescent="0.35">
      <c r="C8" t="s">
        <v>75</v>
      </c>
      <c r="D8" t="s">
        <v>8</v>
      </c>
      <c r="E8" t="s">
        <v>19</v>
      </c>
      <c r="F8">
        <v>28</v>
      </c>
      <c r="G8" s="6">
        <v>44357</v>
      </c>
      <c r="H8" s="5">
        <v>53240</v>
      </c>
      <c r="I8" t="s">
        <v>16</v>
      </c>
    </row>
    <row r="9" spans="1:10" x14ac:dyDescent="0.35">
      <c r="C9" t="s">
        <v>49</v>
      </c>
      <c r="E9" t="s">
        <v>21</v>
      </c>
      <c r="F9">
        <v>37</v>
      </c>
      <c r="G9" s="6">
        <v>44146</v>
      </c>
      <c r="H9" s="5">
        <v>115440</v>
      </c>
      <c r="I9" t="s">
        <v>24</v>
      </c>
    </row>
    <row r="10" spans="1:10" x14ac:dyDescent="0.35">
      <c r="C10" t="s">
        <v>65</v>
      </c>
      <c r="D10" t="s">
        <v>15</v>
      </c>
      <c r="E10" t="s">
        <v>19</v>
      </c>
      <c r="F10">
        <v>32</v>
      </c>
      <c r="G10" s="6">
        <v>44465</v>
      </c>
      <c r="H10" s="5">
        <v>53540</v>
      </c>
      <c r="I10" t="s">
        <v>16</v>
      </c>
    </row>
    <row r="11" spans="1:10" x14ac:dyDescent="0.35">
      <c r="C11" t="s">
        <v>81</v>
      </c>
      <c r="D11" t="s">
        <v>8</v>
      </c>
      <c r="E11" t="s">
        <v>9</v>
      </c>
      <c r="F11">
        <v>30</v>
      </c>
      <c r="G11" s="6">
        <v>44861</v>
      </c>
      <c r="H11" s="5">
        <v>112570</v>
      </c>
      <c r="I11" t="s">
        <v>16</v>
      </c>
    </row>
    <row r="12" spans="1:10" x14ac:dyDescent="0.35">
      <c r="C12" t="s">
        <v>51</v>
      </c>
      <c r="D12" t="s">
        <v>15</v>
      </c>
      <c r="E12" t="s">
        <v>9</v>
      </c>
      <c r="F12">
        <v>33</v>
      </c>
      <c r="G12" s="6">
        <v>44701</v>
      </c>
      <c r="H12" s="5">
        <v>48530</v>
      </c>
      <c r="I12" t="s">
        <v>13</v>
      </c>
    </row>
    <row r="13" spans="1:10" x14ac:dyDescent="0.35">
      <c r="C13" t="s">
        <v>61</v>
      </c>
      <c r="D13" t="s">
        <v>8</v>
      </c>
      <c r="E13" t="s">
        <v>12</v>
      </c>
      <c r="F13">
        <v>24</v>
      </c>
      <c r="G13" s="6">
        <v>44148</v>
      </c>
      <c r="H13" s="5">
        <v>62780</v>
      </c>
      <c r="I13" t="s">
        <v>16</v>
      </c>
    </row>
    <row r="14" spans="1:10" x14ac:dyDescent="0.35">
      <c r="C14" t="s">
        <v>82</v>
      </c>
      <c r="D14" t="s">
        <v>15</v>
      </c>
      <c r="E14" t="s">
        <v>12</v>
      </c>
      <c r="F14">
        <v>33</v>
      </c>
      <c r="G14" s="6">
        <v>44509</v>
      </c>
      <c r="H14" s="5">
        <v>53870</v>
      </c>
      <c r="I14" t="s">
        <v>16</v>
      </c>
    </row>
    <row r="15" spans="1:10" x14ac:dyDescent="0.35">
      <c r="C15" t="s">
        <v>60</v>
      </c>
      <c r="D15" t="s">
        <v>8</v>
      </c>
      <c r="E15" t="s">
        <v>56</v>
      </c>
      <c r="F15">
        <v>27</v>
      </c>
      <c r="G15" s="6">
        <v>44122</v>
      </c>
      <c r="H15" s="5">
        <v>119110</v>
      </c>
      <c r="I15" t="s">
        <v>16</v>
      </c>
    </row>
    <row r="16" spans="1:10" x14ac:dyDescent="0.35">
      <c r="C16" t="s">
        <v>87</v>
      </c>
      <c r="D16" t="s">
        <v>15</v>
      </c>
      <c r="E16" t="s">
        <v>12</v>
      </c>
      <c r="F16">
        <v>29</v>
      </c>
      <c r="G16" s="6">
        <v>44180</v>
      </c>
      <c r="H16" s="5">
        <v>112110</v>
      </c>
      <c r="I16" t="s">
        <v>24</v>
      </c>
    </row>
    <row r="17" spans="3:9" x14ac:dyDescent="0.35">
      <c r="C17" t="s">
        <v>76</v>
      </c>
      <c r="D17" t="s">
        <v>15</v>
      </c>
      <c r="E17" t="s">
        <v>19</v>
      </c>
      <c r="F17">
        <v>25</v>
      </c>
      <c r="G17" s="6">
        <v>44383</v>
      </c>
      <c r="H17" s="5">
        <v>65700</v>
      </c>
      <c r="I17" t="s">
        <v>16</v>
      </c>
    </row>
    <row r="18" spans="3:9" x14ac:dyDescent="0.35">
      <c r="C18" t="s">
        <v>97</v>
      </c>
      <c r="D18" t="s">
        <v>15</v>
      </c>
      <c r="E18" t="s">
        <v>12</v>
      </c>
      <c r="F18">
        <v>37</v>
      </c>
      <c r="G18" s="6">
        <v>44701</v>
      </c>
      <c r="H18" s="5">
        <v>69070</v>
      </c>
      <c r="I18" t="s">
        <v>16</v>
      </c>
    </row>
    <row r="19" spans="3:9" x14ac:dyDescent="0.35">
      <c r="C19" t="s">
        <v>22</v>
      </c>
      <c r="D19" t="s">
        <v>15</v>
      </c>
      <c r="E19" t="s">
        <v>12</v>
      </c>
      <c r="F19">
        <v>20</v>
      </c>
      <c r="G19" s="6">
        <v>44459</v>
      </c>
      <c r="H19" s="5">
        <v>107700</v>
      </c>
      <c r="I19" t="s">
        <v>16</v>
      </c>
    </row>
    <row r="20" spans="3:9" x14ac:dyDescent="0.35">
      <c r="C20" t="s">
        <v>84</v>
      </c>
      <c r="D20" t="s">
        <v>8</v>
      </c>
      <c r="E20" t="s">
        <v>12</v>
      </c>
      <c r="F20">
        <v>32</v>
      </c>
      <c r="G20" s="6">
        <v>44354</v>
      </c>
      <c r="H20" s="5">
        <v>43840</v>
      </c>
      <c r="I20" t="s">
        <v>13</v>
      </c>
    </row>
    <row r="21" spans="3:9" x14ac:dyDescent="0.35">
      <c r="C21" t="s">
        <v>105</v>
      </c>
      <c r="D21" t="s">
        <v>15</v>
      </c>
      <c r="E21" t="s">
        <v>9</v>
      </c>
      <c r="F21">
        <v>40</v>
      </c>
      <c r="G21" s="6">
        <v>44263</v>
      </c>
      <c r="H21" s="5">
        <v>99750</v>
      </c>
      <c r="I21" t="s">
        <v>16</v>
      </c>
    </row>
    <row r="22" spans="3:9" x14ac:dyDescent="0.35">
      <c r="C22" t="s">
        <v>47</v>
      </c>
      <c r="D22" t="s">
        <v>15</v>
      </c>
      <c r="E22" t="s">
        <v>9</v>
      </c>
      <c r="F22">
        <v>21</v>
      </c>
      <c r="G22" s="6">
        <v>44104</v>
      </c>
      <c r="H22" s="5">
        <v>37920</v>
      </c>
      <c r="I22" t="s">
        <v>16</v>
      </c>
    </row>
    <row r="23" spans="3:9" x14ac:dyDescent="0.35">
      <c r="C23" t="s">
        <v>31</v>
      </c>
      <c r="D23" t="s">
        <v>15</v>
      </c>
      <c r="E23" t="s">
        <v>9</v>
      </c>
      <c r="F23">
        <v>21</v>
      </c>
      <c r="G23" s="6">
        <v>44762</v>
      </c>
      <c r="H23" s="5">
        <v>57090</v>
      </c>
      <c r="I23" t="s">
        <v>16</v>
      </c>
    </row>
    <row r="24" spans="3:9" x14ac:dyDescent="0.35">
      <c r="C24" t="s">
        <v>30</v>
      </c>
      <c r="D24" t="s">
        <v>8</v>
      </c>
      <c r="E24" t="s">
        <v>12</v>
      </c>
      <c r="F24">
        <v>31</v>
      </c>
      <c r="G24" s="6">
        <v>44145</v>
      </c>
      <c r="H24" s="5">
        <v>41980</v>
      </c>
      <c r="I24" t="s">
        <v>16</v>
      </c>
    </row>
    <row r="25" spans="3:9" x14ac:dyDescent="0.35">
      <c r="C25" t="s">
        <v>78</v>
      </c>
      <c r="D25" t="s">
        <v>15</v>
      </c>
      <c r="E25" t="s">
        <v>56</v>
      </c>
      <c r="F25">
        <v>21</v>
      </c>
      <c r="G25" s="6">
        <v>44242</v>
      </c>
      <c r="H25" s="5">
        <v>75880</v>
      </c>
      <c r="I25" t="s">
        <v>16</v>
      </c>
    </row>
    <row r="26" spans="3:9" x14ac:dyDescent="0.35">
      <c r="C26" t="s">
        <v>36</v>
      </c>
      <c r="D26" t="s">
        <v>8</v>
      </c>
      <c r="E26" t="s">
        <v>21</v>
      </c>
      <c r="F26">
        <v>34</v>
      </c>
      <c r="G26" s="6">
        <v>44653</v>
      </c>
      <c r="H26" s="5">
        <v>58940</v>
      </c>
      <c r="I26" t="s">
        <v>16</v>
      </c>
    </row>
    <row r="27" spans="3:9" x14ac:dyDescent="0.35">
      <c r="C27" t="s">
        <v>27</v>
      </c>
      <c r="D27" t="s">
        <v>8</v>
      </c>
      <c r="E27" t="s">
        <v>21</v>
      </c>
      <c r="F27">
        <v>30</v>
      </c>
      <c r="G27" s="6">
        <v>44389</v>
      </c>
      <c r="H27" s="5">
        <v>67910</v>
      </c>
      <c r="I27" t="s">
        <v>24</v>
      </c>
    </row>
    <row r="28" spans="3:9" x14ac:dyDescent="0.35">
      <c r="C28" t="s">
        <v>26</v>
      </c>
      <c r="D28" t="s">
        <v>8</v>
      </c>
      <c r="E28" t="s">
        <v>12</v>
      </c>
      <c r="F28">
        <v>31</v>
      </c>
      <c r="G28" s="6">
        <v>44663</v>
      </c>
      <c r="H28" s="5">
        <v>58100</v>
      </c>
      <c r="I28" t="s">
        <v>16</v>
      </c>
    </row>
    <row r="29" spans="3:9" x14ac:dyDescent="0.35">
      <c r="C29" t="s">
        <v>53</v>
      </c>
      <c r="D29" t="s">
        <v>15</v>
      </c>
      <c r="E29" t="s">
        <v>21</v>
      </c>
      <c r="F29">
        <v>27</v>
      </c>
      <c r="G29" s="6">
        <v>44567</v>
      </c>
      <c r="H29" s="5">
        <v>48980</v>
      </c>
      <c r="I29" t="s">
        <v>16</v>
      </c>
    </row>
    <row r="30" spans="3:9" x14ac:dyDescent="0.35">
      <c r="C30" t="s">
        <v>20</v>
      </c>
      <c r="E30" t="s">
        <v>21</v>
      </c>
      <c r="F30">
        <v>30</v>
      </c>
      <c r="G30" s="6">
        <v>44597</v>
      </c>
      <c r="H30" s="5">
        <v>64000</v>
      </c>
      <c r="I30" t="s">
        <v>16</v>
      </c>
    </row>
    <row r="31" spans="3:9" x14ac:dyDescent="0.35">
      <c r="C31" t="s">
        <v>7</v>
      </c>
      <c r="D31" t="s">
        <v>8</v>
      </c>
      <c r="E31" t="s">
        <v>9</v>
      </c>
      <c r="F31">
        <v>42</v>
      </c>
      <c r="G31" s="6">
        <v>44779</v>
      </c>
      <c r="H31" s="5">
        <v>75000</v>
      </c>
      <c r="I31" t="s">
        <v>10</v>
      </c>
    </row>
    <row r="32" spans="3:9" x14ac:dyDescent="0.35">
      <c r="C32" t="s">
        <v>74</v>
      </c>
      <c r="D32" t="s">
        <v>8</v>
      </c>
      <c r="E32" t="s">
        <v>12</v>
      </c>
      <c r="F32">
        <v>40</v>
      </c>
      <c r="G32" s="6">
        <v>44337</v>
      </c>
      <c r="H32" s="5">
        <v>87620</v>
      </c>
      <c r="I32" t="s">
        <v>16</v>
      </c>
    </row>
    <row r="33" spans="3:9" x14ac:dyDescent="0.35">
      <c r="C33" t="s">
        <v>44</v>
      </c>
      <c r="D33" t="s">
        <v>8</v>
      </c>
      <c r="E33" t="s">
        <v>12</v>
      </c>
      <c r="F33">
        <v>29</v>
      </c>
      <c r="G33" s="6">
        <v>44023</v>
      </c>
      <c r="H33" s="5">
        <v>34980</v>
      </c>
      <c r="I33" t="s">
        <v>16</v>
      </c>
    </row>
    <row r="34" spans="3:9" x14ac:dyDescent="0.35">
      <c r="C34" t="s">
        <v>35</v>
      </c>
      <c r="D34" t="s">
        <v>8</v>
      </c>
      <c r="E34" t="s">
        <v>21</v>
      </c>
      <c r="F34">
        <v>28</v>
      </c>
      <c r="G34" s="6">
        <v>44185</v>
      </c>
      <c r="H34" s="5">
        <v>75970</v>
      </c>
      <c r="I34" t="s">
        <v>16</v>
      </c>
    </row>
    <row r="35" spans="3:9" x14ac:dyDescent="0.35">
      <c r="C35" t="s">
        <v>38</v>
      </c>
      <c r="D35" t="s">
        <v>8</v>
      </c>
      <c r="E35" t="s">
        <v>21</v>
      </c>
      <c r="F35">
        <v>34</v>
      </c>
      <c r="G35" s="6">
        <v>44612</v>
      </c>
      <c r="H35" s="5">
        <v>60130</v>
      </c>
      <c r="I35" t="s">
        <v>16</v>
      </c>
    </row>
    <row r="36" spans="3:9" x14ac:dyDescent="0.35">
      <c r="C36" t="s">
        <v>41</v>
      </c>
      <c r="D36" t="s">
        <v>8</v>
      </c>
      <c r="E36" t="s">
        <v>12</v>
      </c>
      <c r="F36">
        <v>33</v>
      </c>
      <c r="G36" s="6">
        <v>44374</v>
      </c>
      <c r="H36" s="5">
        <v>75480</v>
      </c>
      <c r="I36" t="s">
        <v>42</v>
      </c>
    </row>
    <row r="37" spans="3:9" x14ac:dyDescent="0.35">
      <c r="C37" t="s">
        <v>40</v>
      </c>
      <c r="D37" t="s">
        <v>15</v>
      </c>
      <c r="E37" t="s">
        <v>9</v>
      </c>
      <c r="F37">
        <v>33</v>
      </c>
      <c r="G37" s="6">
        <v>44164</v>
      </c>
      <c r="H37" s="5">
        <v>115920</v>
      </c>
      <c r="I37" t="s">
        <v>16</v>
      </c>
    </row>
    <row r="38" spans="3:9" x14ac:dyDescent="0.35">
      <c r="C38" t="s">
        <v>48</v>
      </c>
      <c r="D38" t="s">
        <v>8</v>
      </c>
      <c r="E38" t="s">
        <v>19</v>
      </c>
      <c r="F38">
        <v>36</v>
      </c>
      <c r="G38" s="6">
        <v>44494</v>
      </c>
      <c r="H38" s="5">
        <v>78540</v>
      </c>
      <c r="I38" t="s">
        <v>16</v>
      </c>
    </row>
    <row r="39" spans="3:9" x14ac:dyDescent="0.35">
      <c r="C39" t="s">
        <v>34</v>
      </c>
      <c r="D39" t="s">
        <v>15</v>
      </c>
      <c r="E39" t="s">
        <v>9</v>
      </c>
      <c r="F39">
        <v>25</v>
      </c>
      <c r="G39" s="6">
        <v>44726</v>
      </c>
      <c r="H39" s="5">
        <v>109190</v>
      </c>
      <c r="I39" t="s">
        <v>13</v>
      </c>
    </row>
    <row r="40" spans="3:9" x14ac:dyDescent="0.35">
      <c r="C40" t="s">
        <v>73</v>
      </c>
      <c r="D40" t="s">
        <v>8</v>
      </c>
      <c r="E40" t="s">
        <v>19</v>
      </c>
      <c r="F40">
        <v>34</v>
      </c>
      <c r="G40" s="6">
        <v>44721</v>
      </c>
      <c r="H40" s="5">
        <v>49630</v>
      </c>
      <c r="I40" t="s">
        <v>24</v>
      </c>
    </row>
    <row r="41" spans="3:9" x14ac:dyDescent="0.35">
      <c r="C41" t="s">
        <v>107</v>
      </c>
      <c r="D41" t="s">
        <v>8</v>
      </c>
      <c r="E41" t="s">
        <v>9</v>
      </c>
      <c r="F41">
        <v>28</v>
      </c>
      <c r="G41" s="6">
        <v>44630</v>
      </c>
      <c r="H41" s="5">
        <v>99970</v>
      </c>
      <c r="I41" t="s">
        <v>16</v>
      </c>
    </row>
    <row r="42" spans="3:9" x14ac:dyDescent="0.35">
      <c r="C42" t="s">
        <v>71</v>
      </c>
      <c r="D42" t="s">
        <v>8</v>
      </c>
      <c r="E42" t="s">
        <v>12</v>
      </c>
      <c r="F42">
        <v>33</v>
      </c>
      <c r="G42" s="6">
        <v>44190</v>
      </c>
      <c r="H42" s="5">
        <v>96140</v>
      </c>
      <c r="I42" t="s">
        <v>16</v>
      </c>
    </row>
    <row r="43" spans="3:9" x14ac:dyDescent="0.35">
      <c r="C43" t="s">
        <v>50</v>
      </c>
      <c r="D43" t="s">
        <v>15</v>
      </c>
      <c r="E43" t="s">
        <v>9</v>
      </c>
      <c r="F43">
        <v>31</v>
      </c>
      <c r="G43" s="6">
        <v>44724</v>
      </c>
      <c r="H43" s="5">
        <v>103550</v>
      </c>
      <c r="I43" t="s">
        <v>16</v>
      </c>
    </row>
    <row r="44" spans="3:9" x14ac:dyDescent="0.35">
      <c r="C44" t="s">
        <v>14</v>
      </c>
      <c r="D44" t="s">
        <v>15</v>
      </c>
      <c r="E44" t="s">
        <v>12</v>
      </c>
      <c r="F44">
        <v>31</v>
      </c>
      <c r="G44" s="6">
        <v>44511</v>
      </c>
      <c r="H44" s="5">
        <v>48950</v>
      </c>
      <c r="I44" t="s">
        <v>16</v>
      </c>
    </row>
    <row r="45" spans="3:9" x14ac:dyDescent="0.35">
      <c r="C45" t="s">
        <v>63</v>
      </c>
      <c r="D45" t="s">
        <v>15</v>
      </c>
      <c r="E45" t="s">
        <v>21</v>
      </c>
      <c r="F45">
        <v>24</v>
      </c>
      <c r="G45" s="6">
        <v>44436</v>
      </c>
      <c r="H45" s="5">
        <v>52610</v>
      </c>
      <c r="I45" t="s">
        <v>24</v>
      </c>
    </row>
    <row r="46" spans="3:9" x14ac:dyDescent="0.35">
      <c r="C46" t="s">
        <v>72</v>
      </c>
      <c r="D46" t="s">
        <v>8</v>
      </c>
      <c r="E46" t="s">
        <v>9</v>
      </c>
      <c r="F46">
        <v>36</v>
      </c>
      <c r="G46" s="6">
        <v>44529</v>
      </c>
      <c r="H46" s="5">
        <v>78390</v>
      </c>
      <c r="I46" t="s">
        <v>16</v>
      </c>
    </row>
    <row r="47" spans="3:9" x14ac:dyDescent="0.35">
      <c r="C47" t="s">
        <v>88</v>
      </c>
      <c r="D47" t="s">
        <v>8</v>
      </c>
      <c r="E47" t="s">
        <v>21</v>
      </c>
      <c r="F47">
        <v>33</v>
      </c>
      <c r="G47" s="6">
        <v>44809</v>
      </c>
      <c r="H47" s="5">
        <v>86570</v>
      </c>
      <c r="I47" t="s">
        <v>16</v>
      </c>
    </row>
    <row r="48" spans="3:9" x14ac:dyDescent="0.35">
      <c r="C48" t="s">
        <v>92</v>
      </c>
      <c r="D48" t="s">
        <v>8</v>
      </c>
      <c r="E48" t="s">
        <v>12</v>
      </c>
      <c r="F48">
        <v>27</v>
      </c>
      <c r="G48" s="6">
        <v>44686</v>
      </c>
      <c r="H48" s="5">
        <v>83750</v>
      </c>
      <c r="I48" t="s">
        <v>16</v>
      </c>
    </row>
    <row r="49" spans="3:9" x14ac:dyDescent="0.35">
      <c r="C49" t="s">
        <v>102</v>
      </c>
      <c r="D49" t="s">
        <v>8</v>
      </c>
      <c r="E49" t="s">
        <v>21</v>
      </c>
      <c r="F49">
        <v>34</v>
      </c>
      <c r="G49" s="6">
        <v>44445</v>
      </c>
      <c r="H49" s="5">
        <v>92450</v>
      </c>
      <c r="I49" t="s">
        <v>16</v>
      </c>
    </row>
    <row r="50" spans="3:9" x14ac:dyDescent="0.35">
      <c r="C50" t="s">
        <v>64</v>
      </c>
      <c r="D50" t="s">
        <v>15</v>
      </c>
      <c r="E50" t="s">
        <v>12</v>
      </c>
      <c r="F50">
        <v>20</v>
      </c>
      <c r="G50" s="6">
        <v>44183</v>
      </c>
      <c r="H50" s="5">
        <v>112650</v>
      </c>
      <c r="I50" t="s">
        <v>16</v>
      </c>
    </row>
    <row r="51" spans="3:9" x14ac:dyDescent="0.35">
      <c r="C51" t="s">
        <v>104</v>
      </c>
      <c r="D51" t="s">
        <v>15</v>
      </c>
      <c r="E51" t="s">
        <v>9</v>
      </c>
      <c r="F51">
        <v>20</v>
      </c>
      <c r="G51" s="6">
        <v>44744</v>
      </c>
      <c r="H51" s="5">
        <v>79570</v>
      </c>
      <c r="I51" t="s">
        <v>16</v>
      </c>
    </row>
    <row r="52" spans="3:9" x14ac:dyDescent="0.35">
      <c r="C52" t="s">
        <v>91</v>
      </c>
      <c r="D52" t="s">
        <v>8</v>
      </c>
      <c r="E52" t="s">
        <v>19</v>
      </c>
      <c r="F52">
        <v>20</v>
      </c>
      <c r="G52" s="6">
        <v>44537</v>
      </c>
      <c r="H52" s="5">
        <v>68900</v>
      </c>
      <c r="I52" t="s">
        <v>24</v>
      </c>
    </row>
    <row r="53" spans="3:9" x14ac:dyDescent="0.35">
      <c r="C53" t="s">
        <v>39</v>
      </c>
      <c r="D53" t="s">
        <v>8</v>
      </c>
      <c r="E53" t="s">
        <v>12</v>
      </c>
      <c r="F53">
        <v>25</v>
      </c>
      <c r="G53" s="6">
        <v>44694</v>
      </c>
      <c r="H53" s="5">
        <v>80700</v>
      </c>
      <c r="I53" t="s">
        <v>13</v>
      </c>
    </row>
    <row r="54" spans="3:9" x14ac:dyDescent="0.35">
      <c r="C54" t="s">
        <v>100</v>
      </c>
      <c r="D54" t="s">
        <v>15</v>
      </c>
      <c r="E54" t="s">
        <v>9</v>
      </c>
      <c r="F54">
        <v>19</v>
      </c>
      <c r="G54" s="6">
        <v>44277</v>
      </c>
      <c r="H54" s="5">
        <v>58960</v>
      </c>
      <c r="I54" t="s">
        <v>16</v>
      </c>
    </row>
    <row r="55" spans="3:9" x14ac:dyDescent="0.35">
      <c r="C55" t="s">
        <v>106</v>
      </c>
      <c r="D55" t="s">
        <v>15</v>
      </c>
      <c r="E55" t="s">
        <v>12</v>
      </c>
      <c r="F55">
        <v>36</v>
      </c>
      <c r="G55" s="6">
        <v>44019</v>
      </c>
      <c r="H55" s="5">
        <v>118840</v>
      </c>
      <c r="I55" t="s">
        <v>16</v>
      </c>
    </row>
    <row r="56" spans="3:9" x14ac:dyDescent="0.35">
      <c r="C56" t="s">
        <v>29</v>
      </c>
      <c r="D56" t="s">
        <v>15</v>
      </c>
      <c r="E56" t="s">
        <v>21</v>
      </c>
      <c r="F56">
        <v>28</v>
      </c>
      <c r="G56" s="6">
        <v>44041</v>
      </c>
      <c r="H56" s="5">
        <v>48170</v>
      </c>
      <c r="I56" t="s">
        <v>13</v>
      </c>
    </row>
    <row r="57" spans="3:9" x14ac:dyDescent="0.35">
      <c r="C57" t="s">
        <v>108</v>
      </c>
      <c r="D57" t="s">
        <v>8</v>
      </c>
      <c r="E57" t="s">
        <v>56</v>
      </c>
      <c r="F57">
        <v>32</v>
      </c>
      <c r="G57" s="6">
        <v>44400</v>
      </c>
      <c r="H57" s="5">
        <v>45510</v>
      </c>
      <c r="I57" t="s">
        <v>16</v>
      </c>
    </row>
    <row r="58" spans="3:9" x14ac:dyDescent="0.35">
      <c r="C58" t="s">
        <v>64</v>
      </c>
      <c r="D58" t="s">
        <v>15</v>
      </c>
      <c r="E58" t="s">
        <v>9</v>
      </c>
      <c r="F58">
        <v>34</v>
      </c>
      <c r="G58" s="6">
        <v>44703</v>
      </c>
      <c r="H58" s="5">
        <v>112650</v>
      </c>
      <c r="I58" t="s">
        <v>16</v>
      </c>
    </row>
    <row r="59" spans="3:9" x14ac:dyDescent="0.35">
      <c r="C59" t="s">
        <v>83</v>
      </c>
      <c r="D59" t="s">
        <v>8</v>
      </c>
      <c r="E59" t="s">
        <v>9</v>
      </c>
      <c r="F59">
        <v>36</v>
      </c>
      <c r="G59" s="6">
        <v>44085</v>
      </c>
      <c r="H59" s="5">
        <v>114890</v>
      </c>
      <c r="I59" t="s">
        <v>16</v>
      </c>
    </row>
    <row r="60" spans="3:9" x14ac:dyDescent="0.35">
      <c r="C60" t="s">
        <v>67</v>
      </c>
      <c r="D60" t="s">
        <v>15</v>
      </c>
      <c r="E60" t="s">
        <v>12</v>
      </c>
      <c r="F60">
        <v>30</v>
      </c>
      <c r="G60" s="6">
        <v>44850</v>
      </c>
      <c r="H60" s="5">
        <v>69710</v>
      </c>
      <c r="I60" t="s">
        <v>16</v>
      </c>
    </row>
    <row r="61" spans="3:9" x14ac:dyDescent="0.35">
      <c r="C61" t="s">
        <v>94</v>
      </c>
      <c r="D61" t="s">
        <v>15</v>
      </c>
      <c r="E61" t="s">
        <v>21</v>
      </c>
      <c r="F61">
        <v>36</v>
      </c>
      <c r="G61" s="6">
        <v>44333</v>
      </c>
      <c r="H61" s="5">
        <v>71380</v>
      </c>
      <c r="I61" t="s">
        <v>16</v>
      </c>
    </row>
    <row r="62" spans="3:9" x14ac:dyDescent="0.35">
      <c r="C62" t="s">
        <v>33</v>
      </c>
      <c r="D62" t="s">
        <v>8</v>
      </c>
      <c r="E62" t="s">
        <v>19</v>
      </c>
      <c r="F62">
        <v>38</v>
      </c>
      <c r="G62" s="6">
        <v>44377</v>
      </c>
      <c r="H62" s="5">
        <v>109160</v>
      </c>
      <c r="I62" t="s">
        <v>10</v>
      </c>
    </row>
    <row r="63" spans="3:9" x14ac:dyDescent="0.35">
      <c r="C63" t="s">
        <v>98</v>
      </c>
      <c r="D63" t="s">
        <v>15</v>
      </c>
      <c r="E63" t="s">
        <v>9</v>
      </c>
      <c r="F63">
        <v>27</v>
      </c>
      <c r="G63" s="6">
        <v>44609</v>
      </c>
      <c r="H63" s="5">
        <v>113280</v>
      </c>
      <c r="I63" t="s">
        <v>42</v>
      </c>
    </row>
    <row r="64" spans="3:9" x14ac:dyDescent="0.35">
      <c r="C64" t="s">
        <v>25</v>
      </c>
      <c r="D64" t="s">
        <v>15</v>
      </c>
      <c r="E64" t="s">
        <v>12</v>
      </c>
      <c r="F64">
        <v>30</v>
      </c>
      <c r="G64" s="6">
        <v>44273</v>
      </c>
      <c r="H64" s="5">
        <v>69120</v>
      </c>
      <c r="I64" t="s">
        <v>16</v>
      </c>
    </row>
    <row r="65" spans="3:9" x14ac:dyDescent="0.35">
      <c r="C65" t="s">
        <v>55</v>
      </c>
      <c r="D65" t="s">
        <v>8</v>
      </c>
      <c r="E65" t="s">
        <v>56</v>
      </c>
      <c r="F65">
        <v>37</v>
      </c>
      <c r="G65" s="6">
        <v>44451</v>
      </c>
      <c r="H65" s="5">
        <v>118100</v>
      </c>
      <c r="I65" t="s">
        <v>16</v>
      </c>
    </row>
    <row r="66" spans="3:9" x14ac:dyDescent="0.35">
      <c r="C66" t="s">
        <v>62</v>
      </c>
      <c r="D66" t="s">
        <v>8</v>
      </c>
      <c r="E66" t="s">
        <v>9</v>
      </c>
      <c r="F66">
        <v>22</v>
      </c>
      <c r="G66" s="6">
        <v>44450</v>
      </c>
      <c r="H66" s="5">
        <v>76900</v>
      </c>
      <c r="I66" t="s">
        <v>13</v>
      </c>
    </row>
    <row r="67" spans="3:9" x14ac:dyDescent="0.35">
      <c r="C67" t="s">
        <v>17</v>
      </c>
      <c r="D67" t="s">
        <v>8</v>
      </c>
      <c r="E67" t="s">
        <v>12</v>
      </c>
      <c r="F67">
        <v>43</v>
      </c>
      <c r="G67" s="6">
        <v>45045</v>
      </c>
      <c r="H67" s="5">
        <v>114870</v>
      </c>
      <c r="I67" t="s">
        <v>16</v>
      </c>
    </row>
    <row r="68" spans="3:9" x14ac:dyDescent="0.35">
      <c r="C68" t="s">
        <v>52</v>
      </c>
      <c r="E68" t="s">
        <v>12</v>
      </c>
      <c r="F68">
        <v>32</v>
      </c>
      <c r="G68" s="6">
        <v>44774</v>
      </c>
      <c r="H68" s="5">
        <v>91310</v>
      </c>
      <c r="I68" t="s">
        <v>16</v>
      </c>
    </row>
    <row r="69" spans="3:9" x14ac:dyDescent="0.35">
      <c r="C69" t="s">
        <v>43</v>
      </c>
      <c r="D69" t="s">
        <v>8</v>
      </c>
      <c r="E69" t="s">
        <v>9</v>
      </c>
      <c r="F69">
        <v>28</v>
      </c>
      <c r="G69" s="6">
        <v>44486</v>
      </c>
      <c r="H69" s="5">
        <v>104770</v>
      </c>
      <c r="I69" t="s">
        <v>16</v>
      </c>
    </row>
    <row r="70" spans="3:9" x14ac:dyDescent="0.35">
      <c r="C70" t="s">
        <v>89</v>
      </c>
      <c r="D70" t="s">
        <v>15</v>
      </c>
      <c r="E70" t="s">
        <v>19</v>
      </c>
      <c r="F70">
        <v>27</v>
      </c>
      <c r="G70" s="6">
        <v>44134</v>
      </c>
      <c r="H70" s="5">
        <v>54970</v>
      </c>
      <c r="I70" t="s">
        <v>16</v>
      </c>
    </row>
    <row r="71" spans="3:9" x14ac:dyDescent="0.35">
      <c r="C71" t="s">
        <v>11</v>
      </c>
      <c r="E71" t="s">
        <v>12</v>
      </c>
      <c r="F71">
        <v>26</v>
      </c>
      <c r="G71" s="6">
        <v>44271</v>
      </c>
      <c r="H71" s="5">
        <v>90700</v>
      </c>
      <c r="I71" t="s">
        <v>13</v>
      </c>
    </row>
    <row r="72" spans="3:9" x14ac:dyDescent="0.35">
      <c r="C72" t="s">
        <v>109</v>
      </c>
      <c r="D72" t="s">
        <v>8</v>
      </c>
      <c r="E72" t="s">
        <v>19</v>
      </c>
      <c r="F72">
        <v>38</v>
      </c>
      <c r="G72" s="6">
        <v>44329</v>
      </c>
      <c r="H72" s="5">
        <v>56870</v>
      </c>
      <c r="I72" t="s">
        <v>13</v>
      </c>
    </row>
    <row r="73" spans="3:9" x14ac:dyDescent="0.35">
      <c r="C73" t="s">
        <v>77</v>
      </c>
      <c r="D73" t="s">
        <v>8</v>
      </c>
      <c r="E73" t="s">
        <v>19</v>
      </c>
      <c r="F73">
        <v>25</v>
      </c>
      <c r="G73" s="6">
        <v>44205</v>
      </c>
      <c r="H73" s="5">
        <v>92700</v>
      </c>
      <c r="I73" t="s">
        <v>16</v>
      </c>
    </row>
    <row r="74" spans="3:9" x14ac:dyDescent="0.35">
      <c r="C74" t="s">
        <v>32</v>
      </c>
      <c r="D74" t="s">
        <v>8</v>
      </c>
      <c r="E74" t="s">
        <v>21</v>
      </c>
      <c r="F74">
        <v>21</v>
      </c>
      <c r="G74" s="6">
        <v>44317</v>
      </c>
      <c r="H74" s="5">
        <v>65920</v>
      </c>
      <c r="I74" t="s">
        <v>16</v>
      </c>
    </row>
    <row r="75" spans="3:9" x14ac:dyDescent="0.35">
      <c r="C75" t="s">
        <v>59</v>
      </c>
      <c r="D75" t="s">
        <v>15</v>
      </c>
      <c r="E75" t="s">
        <v>9</v>
      </c>
      <c r="F75">
        <v>26</v>
      </c>
      <c r="G75" s="6">
        <v>44225</v>
      </c>
      <c r="H75" s="5">
        <v>47360</v>
      </c>
      <c r="I75" t="s">
        <v>16</v>
      </c>
    </row>
    <row r="76" spans="3:9" x14ac:dyDescent="0.35">
      <c r="C76" t="s">
        <v>37</v>
      </c>
      <c r="D76" t="s">
        <v>15</v>
      </c>
      <c r="E76" t="s">
        <v>9</v>
      </c>
      <c r="F76">
        <v>30</v>
      </c>
      <c r="G76" s="6">
        <v>44666</v>
      </c>
      <c r="H76" s="5">
        <v>60570</v>
      </c>
      <c r="I76" t="s">
        <v>16</v>
      </c>
    </row>
    <row r="77" spans="3:9" x14ac:dyDescent="0.35">
      <c r="C77" t="s">
        <v>96</v>
      </c>
      <c r="D77" t="s">
        <v>8</v>
      </c>
      <c r="E77" t="s">
        <v>9</v>
      </c>
      <c r="F77">
        <v>28</v>
      </c>
      <c r="G77" s="6">
        <v>44649</v>
      </c>
      <c r="H77" s="5">
        <v>104120</v>
      </c>
      <c r="I77" t="s">
        <v>16</v>
      </c>
    </row>
    <row r="78" spans="3:9" x14ac:dyDescent="0.35">
      <c r="C78" t="s">
        <v>23</v>
      </c>
      <c r="D78" t="s">
        <v>15</v>
      </c>
      <c r="E78" t="s">
        <v>12</v>
      </c>
      <c r="F78">
        <v>37</v>
      </c>
      <c r="G78" s="6">
        <v>44338</v>
      </c>
      <c r="H78" s="5">
        <v>88050</v>
      </c>
      <c r="I78" t="s">
        <v>24</v>
      </c>
    </row>
    <row r="79" spans="3:9" x14ac:dyDescent="0.35">
      <c r="C79" t="s">
        <v>103</v>
      </c>
      <c r="D79" t="s">
        <v>15</v>
      </c>
      <c r="E79" t="s">
        <v>12</v>
      </c>
      <c r="F79">
        <v>24</v>
      </c>
      <c r="G79" s="6">
        <v>44686</v>
      </c>
      <c r="H79" s="5">
        <v>100420</v>
      </c>
      <c r="I79" t="s">
        <v>16</v>
      </c>
    </row>
    <row r="80" spans="3:9" x14ac:dyDescent="0.35">
      <c r="C80" t="s">
        <v>54</v>
      </c>
      <c r="D80" t="s">
        <v>8</v>
      </c>
      <c r="E80" t="s">
        <v>9</v>
      </c>
      <c r="F80">
        <v>30</v>
      </c>
      <c r="G80" s="6">
        <v>44850</v>
      </c>
      <c r="H80" s="5">
        <v>114180</v>
      </c>
      <c r="I80" t="s">
        <v>16</v>
      </c>
    </row>
    <row r="81" spans="3:9" x14ac:dyDescent="0.35">
      <c r="C81" t="s">
        <v>86</v>
      </c>
      <c r="D81" t="s">
        <v>8</v>
      </c>
      <c r="E81" t="s">
        <v>12</v>
      </c>
      <c r="F81">
        <v>21</v>
      </c>
      <c r="G81" s="6">
        <v>44678</v>
      </c>
      <c r="H81" s="5">
        <v>33920</v>
      </c>
      <c r="I81" t="s">
        <v>16</v>
      </c>
    </row>
    <row r="82" spans="3:9" x14ac:dyDescent="0.35">
      <c r="C82" t="s">
        <v>69</v>
      </c>
      <c r="D82" t="s">
        <v>15</v>
      </c>
      <c r="E82" t="s">
        <v>9</v>
      </c>
      <c r="F82">
        <v>23</v>
      </c>
      <c r="G82" s="6">
        <v>44440</v>
      </c>
      <c r="H82" s="5">
        <v>106460</v>
      </c>
      <c r="I82" t="s">
        <v>16</v>
      </c>
    </row>
    <row r="83" spans="3:9" x14ac:dyDescent="0.35">
      <c r="C83" t="s">
        <v>57</v>
      </c>
      <c r="D83" t="s">
        <v>15</v>
      </c>
      <c r="E83" t="s">
        <v>9</v>
      </c>
      <c r="F83">
        <v>35</v>
      </c>
      <c r="G83" s="6">
        <v>44727</v>
      </c>
      <c r="H83" s="5">
        <v>40400</v>
      </c>
      <c r="I83" t="s">
        <v>16</v>
      </c>
    </row>
    <row r="84" spans="3:9" x14ac:dyDescent="0.35">
      <c r="C84" t="s">
        <v>68</v>
      </c>
      <c r="D84" t="s">
        <v>15</v>
      </c>
      <c r="E84" t="s">
        <v>21</v>
      </c>
      <c r="F84">
        <v>27</v>
      </c>
      <c r="G84" s="6">
        <v>44236</v>
      </c>
      <c r="H84" s="5">
        <v>91650</v>
      </c>
      <c r="I84" t="s">
        <v>13</v>
      </c>
    </row>
    <row r="85" spans="3:9" x14ac:dyDescent="0.35">
      <c r="C85" t="s">
        <v>99</v>
      </c>
      <c r="D85" t="s">
        <v>15</v>
      </c>
      <c r="E85" t="s">
        <v>19</v>
      </c>
      <c r="F85">
        <v>43</v>
      </c>
      <c r="G85" s="6">
        <v>44620</v>
      </c>
      <c r="H85" s="5">
        <v>36040</v>
      </c>
      <c r="I85" t="s">
        <v>16</v>
      </c>
    </row>
    <row r="86" spans="3:9" x14ac:dyDescent="0.35">
      <c r="C86" t="s">
        <v>101</v>
      </c>
      <c r="D86" t="s">
        <v>8</v>
      </c>
      <c r="E86" t="s">
        <v>12</v>
      </c>
      <c r="F86">
        <v>40</v>
      </c>
      <c r="G86" s="6">
        <v>44381</v>
      </c>
      <c r="H86" s="5">
        <v>104410</v>
      </c>
      <c r="I86" t="s">
        <v>16</v>
      </c>
    </row>
    <row r="87" spans="3:9" x14ac:dyDescent="0.35">
      <c r="C87" t="s">
        <v>85</v>
      </c>
      <c r="D87" t="s">
        <v>15</v>
      </c>
      <c r="E87" t="s">
        <v>21</v>
      </c>
      <c r="F87">
        <v>30</v>
      </c>
      <c r="G87" s="6">
        <v>44606</v>
      </c>
      <c r="H87" s="5">
        <v>96800</v>
      </c>
      <c r="I87" t="s">
        <v>16</v>
      </c>
    </row>
    <row r="88" spans="3:9" x14ac:dyDescent="0.35">
      <c r="C88" t="s">
        <v>28</v>
      </c>
      <c r="D88" t="s">
        <v>8</v>
      </c>
      <c r="E88" t="s">
        <v>21</v>
      </c>
      <c r="F88">
        <v>34</v>
      </c>
      <c r="G88" s="6">
        <v>44459</v>
      </c>
      <c r="H88" s="5">
        <v>85000</v>
      </c>
      <c r="I88" t="s">
        <v>16</v>
      </c>
    </row>
    <row r="89" spans="3:9" x14ac:dyDescent="0.35">
      <c r="C89" t="s">
        <v>80</v>
      </c>
      <c r="D89" t="s">
        <v>15</v>
      </c>
      <c r="E89" t="s">
        <v>19</v>
      </c>
      <c r="F89">
        <v>28</v>
      </c>
      <c r="G89" s="6">
        <v>44820</v>
      </c>
      <c r="H89" s="5">
        <v>43510</v>
      </c>
      <c r="I89" t="s">
        <v>42</v>
      </c>
    </row>
    <row r="90" spans="3:9" x14ac:dyDescent="0.35">
      <c r="C90" t="s">
        <v>79</v>
      </c>
      <c r="D90" t="s">
        <v>15</v>
      </c>
      <c r="E90" t="s">
        <v>21</v>
      </c>
      <c r="F90">
        <v>33</v>
      </c>
      <c r="G90" s="6">
        <v>44243</v>
      </c>
      <c r="H90" s="5">
        <v>59430</v>
      </c>
      <c r="I90" t="s">
        <v>16</v>
      </c>
    </row>
    <row r="91" spans="3:9" x14ac:dyDescent="0.35">
      <c r="C91" t="s">
        <v>93</v>
      </c>
      <c r="D91" t="s">
        <v>8</v>
      </c>
      <c r="E91" t="s">
        <v>21</v>
      </c>
      <c r="F91">
        <v>33</v>
      </c>
      <c r="G91" s="6">
        <v>44067</v>
      </c>
      <c r="H91" s="5">
        <v>65360</v>
      </c>
      <c r="I91" t="s">
        <v>16</v>
      </c>
    </row>
    <row r="92" spans="3:9" x14ac:dyDescent="0.35">
      <c r="C92" t="s">
        <v>66</v>
      </c>
      <c r="D92" t="s">
        <v>8</v>
      </c>
      <c r="E92" t="s">
        <v>9</v>
      </c>
      <c r="F92">
        <v>32</v>
      </c>
      <c r="G92" s="6">
        <v>44611</v>
      </c>
      <c r="H92" s="5">
        <v>41570</v>
      </c>
      <c r="I92" t="s">
        <v>16</v>
      </c>
    </row>
    <row r="93" spans="3:9" x14ac:dyDescent="0.35">
      <c r="C93" t="s">
        <v>95</v>
      </c>
      <c r="D93" t="s">
        <v>8</v>
      </c>
      <c r="E93" t="s">
        <v>12</v>
      </c>
      <c r="F93">
        <v>33</v>
      </c>
      <c r="G93" s="6">
        <v>44312</v>
      </c>
      <c r="H93" s="5">
        <v>75280</v>
      </c>
      <c r="I93" t="s">
        <v>16</v>
      </c>
    </row>
    <row r="94" spans="3:9" x14ac:dyDescent="0.35">
      <c r="C94" t="s">
        <v>18</v>
      </c>
      <c r="D94" t="s">
        <v>15</v>
      </c>
      <c r="E94" t="s">
        <v>19</v>
      </c>
      <c r="F94">
        <v>33</v>
      </c>
      <c r="G94" s="6">
        <v>44385</v>
      </c>
      <c r="H94" s="5">
        <v>74550</v>
      </c>
      <c r="I94" t="s">
        <v>16</v>
      </c>
    </row>
    <row r="95" spans="3:9" x14ac:dyDescent="0.35">
      <c r="C95" t="s">
        <v>45</v>
      </c>
      <c r="D95" t="s">
        <v>15</v>
      </c>
      <c r="E95" t="s">
        <v>9</v>
      </c>
      <c r="F95">
        <v>30</v>
      </c>
      <c r="G95" s="6">
        <v>44701</v>
      </c>
      <c r="H95" s="5">
        <v>67950</v>
      </c>
      <c r="I95" t="s">
        <v>16</v>
      </c>
    </row>
    <row r="96" spans="3:9" x14ac:dyDescent="0.35">
      <c r="C96" t="s">
        <v>90</v>
      </c>
      <c r="D96" t="s">
        <v>15</v>
      </c>
      <c r="E96" t="s">
        <v>21</v>
      </c>
      <c r="F96">
        <v>42</v>
      </c>
      <c r="G96" s="6">
        <v>44731</v>
      </c>
      <c r="H96" s="5">
        <v>70270</v>
      </c>
      <c r="I96" t="s">
        <v>24</v>
      </c>
    </row>
    <row r="97" spans="3:9" x14ac:dyDescent="0.35">
      <c r="C97" t="s">
        <v>46</v>
      </c>
      <c r="D97" t="s">
        <v>15</v>
      </c>
      <c r="E97" t="s">
        <v>9</v>
      </c>
      <c r="F97">
        <v>26</v>
      </c>
      <c r="G97" s="6">
        <v>44411</v>
      </c>
      <c r="H97" s="5">
        <v>53540</v>
      </c>
      <c r="I97" t="s">
        <v>16</v>
      </c>
    </row>
    <row r="98" spans="3:9" x14ac:dyDescent="0.35">
      <c r="C98" t="s">
        <v>58</v>
      </c>
      <c r="D98" t="s">
        <v>15</v>
      </c>
      <c r="E98" t="s">
        <v>19</v>
      </c>
      <c r="F98">
        <v>22</v>
      </c>
      <c r="G98" s="6">
        <v>44446</v>
      </c>
      <c r="H98" s="5">
        <v>112780</v>
      </c>
      <c r="I98" t="s">
        <v>13</v>
      </c>
    </row>
    <row r="99" spans="3:9" x14ac:dyDescent="0.35">
      <c r="C99" t="s">
        <v>70</v>
      </c>
      <c r="D99" t="s">
        <v>15</v>
      </c>
      <c r="E99" t="s">
        <v>9</v>
      </c>
      <c r="F99">
        <v>46</v>
      </c>
      <c r="G99" s="6">
        <v>44758</v>
      </c>
      <c r="H99" s="5">
        <v>70610</v>
      </c>
      <c r="I99" t="s">
        <v>16</v>
      </c>
    </row>
    <row r="100" spans="3:9" x14ac:dyDescent="0.35">
      <c r="C100" t="s">
        <v>75</v>
      </c>
      <c r="D100" t="s">
        <v>8</v>
      </c>
      <c r="E100" t="s">
        <v>19</v>
      </c>
      <c r="F100">
        <v>28</v>
      </c>
      <c r="G100" s="6">
        <v>44357</v>
      </c>
      <c r="H100" s="5">
        <v>53240</v>
      </c>
      <c r="I100" t="s">
        <v>16</v>
      </c>
    </row>
    <row r="101" spans="3:9" x14ac:dyDescent="0.35">
      <c r="C101" t="s">
        <v>49</v>
      </c>
      <c r="E101" t="s">
        <v>21</v>
      </c>
      <c r="F101">
        <v>37</v>
      </c>
      <c r="G101" s="6">
        <v>44146</v>
      </c>
      <c r="H101" s="5">
        <v>115440</v>
      </c>
      <c r="I101" t="s">
        <v>24</v>
      </c>
    </row>
    <row r="102" spans="3:9" x14ac:dyDescent="0.35">
      <c r="C102" t="s">
        <v>65</v>
      </c>
      <c r="D102" t="s">
        <v>15</v>
      </c>
      <c r="E102" t="s">
        <v>19</v>
      </c>
      <c r="F102">
        <v>32</v>
      </c>
      <c r="G102" s="6">
        <v>44465</v>
      </c>
      <c r="H102" s="5">
        <v>53540</v>
      </c>
      <c r="I102" t="s">
        <v>16</v>
      </c>
    </row>
    <row r="103" spans="3:9" x14ac:dyDescent="0.35">
      <c r="C103" t="s">
        <v>81</v>
      </c>
      <c r="D103" t="s">
        <v>8</v>
      </c>
      <c r="E103" t="s">
        <v>9</v>
      </c>
      <c r="F103">
        <v>30</v>
      </c>
      <c r="G103" s="6">
        <v>44861</v>
      </c>
      <c r="H103" s="5">
        <v>112570</v>
      </c>
      <c r="I103" t="s">
        <v>16</v>
      </c>
    </row>
    <row r="104" spans="3:9" x14ac:dyDescent="0.35">
      <c r="C104" t="s">
        <v>51</v>
      </c>
      <c r="D104" t="s">
        <v>15</v>
      </c>
      <c r="E104" t="s">
        <v>9</v>
      </c>
      <c r="F104">
        <v>33</v>
      </c>
      <c r="G104" s="6">
        <v>44701</v>
      </c>
      <c r="H104" s="5">
        <v>48530</v>
      </c>
      <c r="I104" t="s">
        <v>13</v>
      </c>
    </row>
    <row r="105" spans="3:9" x14ac:dyDescent="0.35">
      <c r="C105" t="s">
        <v>61</v>
      </c>
      <c r="D105" t="s">
        <v>8</v>
      </c>
      <c r="E105" t="s">
        <v>12</v>
      </c>
      <c r="F105">
        <v>24</v>
      </c>
      <c r="G105" s="6">
        <v>44148</v>
      </c>
      <c r="H105" s="5">
        <v>62780</v>
      </c>
      <c r="I105" t="s">
        <v>16</v>
      </c>
    </row>
    <row r="106" spans="3:9" x14ac:dyDescent="0.35">
      <c r="C106" t="s">
        <v>203</v>
      </c>
      <c r="F106">
        <f>SUBTOTAL(101,nz_staff[Age])</f>
        <v>30.52</v>
      </c>
      <c r="H106">
        <f>SUBTOTAL(101,nz_staff[Salary])</f>
        <v>77472.100000000006</v>
      </c>
      <c r="I106">
        <f>SUBTOTAL(103,nz_staff[Rating])</f>
        <v>100</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FA9066-3C2F-422D-938F-2E0EB56DC951}">
  <dimension ref="A1:E9"/>
  <sheetViews>
    <sheetView tabSelected="1" workbookViewId="0">
      <selection activeCell="E5" sqref="E5"/>
    </sheetView>
  </sheetViews>
  <sheetFormatPr defaultRowHeight="14.5" x14ac:dyDescent="0.35"/>
  <cols>
    <col min="1" max="1" width="12.36328125" bestFit="1" customWidth="1"/>
    <col min="2" max="2" width="13.54296875" bestFit="1" customWidth="1"/>
    <col min="4" max="4" width="12.36328125" bestFit="1" customWidth="1"/>
    <col min="5" max="5" width="13.54296875" bestFit="1" customWidth="1"/>
  </cols>
  <sheetData>
    <row r="1" spans="1:5" x14ac:dyDescent="0.35">
      <c r="A1" s="25" t="s">
        <v>204</v>
      </c>
      <c r="B1" t="s" vm="1">
        <v>205</v>
      </c>
      <c r="D1" s="25" t="s">
        <v>204</v>
      </c>
      <c r="E1" t="s" vm="2">
        <v>206</v>
      </c>
    </row>
    <row r="3" spans="1:5" x14ac:dyDescent="0.35">
      <c r="A3" s="25" t="s">
        <v>219</v>
      </c>
      <c r="B3" t="s">
        <v>217</v>
      </c>
      <c r="D3" s="25" t="s">
        <v>219</v>
      </c>
      <c r="E3" t="s">
        <v>217</v>
      </c>
    </row>
    <row r="4" spans="1:5" x14ac:dyDescent="0.35">
      <c r="A4" s="26" t="s">
        <v>12</v>
      </c>
      <c r="B4" s="7">
        <v>27</v>
      </c>
      <c r="D4" s="26" t="s">
        <v>9</v>
      </c>
      <c r="E4" s="7">
        <v>28</v>
      </c>
    </row>
    <row r="5" spans="1:5" x14ac:dyDescent="0.35">
      <c r="A5" s="26" t="s">
        <v>9</v>
      </c>
      <c r="B5" s="7">
        <v>27</v>
      </c>
      <c r="D5" s="26" t="s">
        <v>12</v>
      </c>
      <c r="E5" s="7">
        <v>27</v>
      </c>
    </row>
    <row r="6" spans="1:5" x14ac:dyDescent="0.35">
      <c r="A6" s="26" t="s">
        <v>21</v>
      </c>
      <c r="B6" s="7">
        <v>19</v>
      </c>
      <c r="D6" s="26" t="s">
        <v>21</v>
      </c>
      <c r="E6" s="7">
        <v>19</v>
      </c>
    </row>
    <row r="7" spans="1:5" x14ac:dyDescent="0.35">
      <c r="A7" s="26" t="s">
        <v>19</v>
      </c>
      <c r="B7" s="7">
        <v>14</v>
      </c>
      <c r="D7" s="26" t="s">
        <v>19</v>
      </c>
      <c r="E7" s="7">
        <v>14</v>
      </c>
    </row>
    <row r="8" spans="1:5" x14ac:dyDescent="0.35">
      <c r="A8" s="26" t="s">
        <v>56</v>
      </c>
      <c r="B8" s="7">
        <v>4</v>
      </c>
      <c r="D8" s="26" t="s">
        <v>56</v>
      </c>
      <c r="E8" s="7">
        <v>4</v>
      </c>
    </row>
    <row r="9" spans="1:5" x14ac:dyDescent="0.35">
      <c r="A9" s="26" t="s">
        <v>216</v>
      </c>
      <c r="B9" s="7">
        <v>91</v>
      </c>
      <c r="D9" s="26" t="s">
        <v>216</v>
      </c>
      <c r="E9" s="7">
        <v>92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372EC4-DDE2-4CB7-AC70-5AB590F93835}">
  <sheetPr>
    <tabColor rgb="FF00B0F0"/>
  </sheetPr>
  <dimension ref="B2:H114"/>
  <sheetViews>
    <sheetView workbookViewId="0">
      <selection activeCell="H9" sqref="H9"/>
    </sheetView>
  </sheetViews>
  <sheetFormatPr defaultRowHeight="14.5" x14ac:dyDescent="0.35"/>
  <cols>
    <col min="2" max="2" width="28.1796875" bestFit="1" customWidth="1"/>
    <col min="3" max="3" width="9.26953125" bestFit="1" customWidth="1"/>
    <col min="4" max="4" width="6.1796875" bestFit="1" customWidth="1"/>
    <col min="5" max="5" width="13.1796875" bestFit="1" customWidth="1"/>
    <col min="6" max="6" width="12.90625" bestFit="1" customWidth="1"/>
    <col min="7" max="7" width="13.36328125" bestFit="1" customWidth="1"/>
    <col min="8" max="8" width="9.7265625" bestFit="1" customWidth="1"/>
  </cols>
  <sheetData>
    <row r="2" spans="2:8" x14ac:dyDescent="0.35">
      <c r="B2" t="s">
        <v>0</v>
      </c>
      <c r="C2" t="s">
        <v>1</v>
      </c>
      <c r="D2" t="s">
        <v>3</v>
      </c>
      <c r="E2" t="s">
        <v>6</v>
      </c>
      <c r="F2" s="6" t="s">
        <v>4</v>
      </c>
      <c r="G2" t="s">
        <v>2</v>
      </c>
      <c r="H2" s="4" t="s">
        <v>5</v>
      </c>
    </row>
    <row r="3" spans="2:8" x14ac:dyDescent="0.35">
      <c r="B3" t="s">
        <v>156</v>
      </c>
      <c r="C3" t="s">
        <v>15</v>
      </c>
      <c r="D3">
        <v>20</v>
      </c>
      <c r="E3" t="s">
        <v>16</v>
      </c>
      <c r="F3" s="6">
        <v>44122</v>
      </c>
      <c r="G3" t="s">
        <v>12</v>
      </c>
      <c r="H3" s="4">
        <v>112650</v>
      </c>
    </row>
    <row r="4" spans="2:8" x14ac:dyDescent="0.35">
      <c r="B4" t="s">
        <v>176</v>
      </c>
      <c r="C4" t="s">
        <v>8</v>
      </c>
      <c r="D4">
        <v>32</v>
      </c>
      <c r="E4" t="s">
        <v>13</v>
      </c>
      <c r="F4" s="6">
        <v>44293</v>
      </c>
      <c r="G4" t="s">
        <v>12</v>
      </c>
      <c r="H4" s="4">
        <v>43840</v>
      </c>
    </row>
    <row r="5" spans="2:8" x14ac:dyDescent="0.35">
      <c r="B5" t="s">
        <v>143</v>
      </c>
      <c r="C5" t="s">
        <v>15</v>
      </c>
      <c r="D5">
        <v>31</v>
      </c>
      <c r="E5" t="s">
        <v>16</v>
      </c>
      <c r="F5" s="6">
        <v>44663</v>
      </c>
      <c r="G5" t="s">
        <v>9</v>
      </c>
      <c r="H5" s="4">
        <v>103550</v>
      </c>
    </row>
    <row r="6" spans="2:8" x14ac:dyDescent="0.35">
      <c r="B6" t="s">
        <v>201</v>
      </c>
      <c r="C6" t="s">
        <v>8</v>
      </c>
      <c r="D6">
        <v>32</v>
      </c>
      <c r="E6" t="s">
        <v>16</v>
      </c>
      <c r="F6" s="6">
        <v>44339</v>
      </c>
      <c r="G6" t="s">
        <v>56</v>
      </c>
      <c r="H6" s="4">
        <v>45510</v>
      </c>
    </row>
    <row r="7" spans="2:8" x14ac:dyDescent="0.35">
      <c r="B7" t="s">
        <v>142</v>
      </c>
      <c r="D7">
        <v>37</v>
      </c>
      <c r="E7" t="s">
        <v>24</v>
      </c>
      <c r="F7" s="6">
        <v>44085</v>
      </c>
      <c r="G7" t="s">
        <v>21</v>
      </c>
      <c r="H7" s="4">
        <v>115440</v>
      </c>
    </row>
    <row r="8" spans="2:8" x14ac:dyDescent="0.35">
      <c r="B8" t="s">
        <v>202</v>
      </c>
      <c r="C8" t="s">
        <v>8</v>
      </c>
      <c r="D8">
        <v>38</v>
      </c>
      <c r="E8" t="s">
        <v>13</v>
      </c>
      <c r="F8" s="6">
        <v>44268</v>
      </c>
      <c r="G8" t="s">
        <v>19</v>
      </c>
      <c r="H8" s="4">
        <v>56870</v>
      </c>
    </row>
    <row r="9" spans="2:8" x14ac:dyDescent="0.35">
      <c r="B9" t="s">
        <v>169</v>
      </c>
      <c r="C9" t="s">
        <v>8</v>
      </c>
      <c r="D9">
        <v>25</v>
      </c>
      <c r="E9" t="s">
        <v>16</v>
      </c>
      <c r="F9" s="6">
        <v>44144</v>
      </c>
      <c r="G9" t="s">
        <v>19</v>
      </c>
      <c r="H9" s="4">
        <v>92700</v>
      </c>
    </row>
    <row r="10" spans="2:8" x14ac:dyDescent="0.35">
      <c r="B10" t="s">
        <v>145</v>
      </c>
      <c r="D10">
        <v>32</v>
      </c>
      <c r="E10" t="s">
        <v>16</v>
      </c>
      <c r="F10" s="6">
        <v>44713</v>
      </c>
      <c r="G10" t="s">
        <v>12</v>
      </c>
      <c r="H10" s="4">
        <v>91310</v>
      </c>
    </row>
    <row r="11" spans="2:8" x14ac:dyDescent="0.35">
      <c r="B11" t="s">
        <v>115</v>
      </c>
      <c r="C11" t="s">
        <v>15</v>
      </c>
      <c r="D11">
        <v>33</v>
      </c>
      <c r="E11" t="s">
        <v>16</v>
      </c>
      <c r="F11" s="6">
        <v>44324</v>
      </c>
      <c r="G11" t="s">
        <v>19</v>
      </c>
      <c r="H11" s="4">
        <v>74550</v>
      </c>
    </row>
    <row r="12" spans="2:8" x14ac:dyDescent="0.35">
      <c r="B12" t="s">
        <v>128</v>
      </c>
      <c r="C12" t="s">
        <v>15</v>
      </c>
      <c r="D12">
        <v>25</v>
      </c>
      <c r="E12" t="s">
        <v>13</v>
      </c>
      <c r="F12" s="6">
        <v>44665</v>
      </c>
      <c r="G12" t="s">
        <v>9</v>
      </c>
      <c r="H12" s="4">
        <v>109190</v>
      </c>
    </row>
    <row r="13" spans="2:8" x14ac:dyDescent="0.35">
      <c r="B13" t="s">
        <v>194</v>
      </c>
      <c r="C13" t="s">
        <v>8</v>
      </c>
      <c r="D13">
        <v>40</v>
      </c>
      <c r="E13" t="s">
        <v>16</v>
      </c>
      <c r="F13" s="6">
        <v>44320</v>
      </c>
      <c r="G13" t="s">
        <v>12</v>
      </c>
      <c r="H13" s="4">
        <v>104410</v>
      </c>
    </row>
    <row r="14" spans="2:8" x14ac:dyDescent="0.35">
      <c r="B14" t="s">
        <v>177</v>
      </c>
      <c r="C14" t="s">
        <v>15</v>
      </c>
      <c r="D14">
        <v>30</v>
      </c>
      <c r="E14" t="s">
        <v>16</v>
      </c>
      <c r="F14" s="6">
        <v>44544</v>
      </c>
      <c r="G14" t="s">
        <v>21</v>
      </c>
      <c r="H14" s="4">
        <v>96800</v>
      </c>
    </row>
    <row r="15" spans="2:8" x14ac:dyDescent="0.35">
      <c r="B15" t="s">
        <v>123</v>
      </c>
      <c r="C15" t="s">
        <v>15</v>
      </c>
      <c r="D15">
        <v>28</v>
      </c>
      <c r="E15" t="s">
        <v>13</v>
      </c>
      <c r="F15" s="6">
        <v>43980</v>
      </c>
      <c r="G15" t="s">
        <v>21</v>
      </c>
      <c r="H15" s="4">
        <v>48170</v>
      </c>
    </row>
    <row r="16" spans="2:8" x14ac:dyDescent="0.35">
      <c r="B16" t="s">
        <v>140</v>
      </c>
      <c r="C16" t="s">
        <v>15</v>
      </c>
      <c r="D16">
        <v>21</v>
      </c>
      <c r="E16" t="s">
        <v>16</v>
      </c>
      <c r="F16" s="6">
        <v>44042</v>
      </c>
      <c r="G16" t="s">
        <v>9</v>
      </c>
      <c r="H16" s="4">
        <v>37920</v>
      </c>
    </row>
    <row r="17" spans="2:8" x14ac:dyDescent="0.35">
      <c r="B17" t="s">
        <v>178</v>
      </c>
      <c r="C17" t="s">
        <v>15</v>
      </c>
      <c r="D17">
        <v>34</v>
      </c>
      <c r="E17" t="s">
        <v>16</v>
      </c>
      <c r="F17" s="6">
        <v>44642</v>
      </c>
      <c r="G17" t="s">
        <v>9</v>
      </c>
      <c r="H17" s="4">
        <v>112650</v>
      </c>
    </row>
    <row r="18" spans="2:8" x14ac:dyDescent="0.35">
      <c r="B18" t="s">
        <v>165</v>
      </c>
      <c r="C18" t="s">
        <v>8</v>
      </c>
      <c r="D18">
        <v>34</v>
      </c>
      <c r="E18" t="s">
        <v>24</v>
      </c>
      <c r="F18" s="6">
        <v>44660</v>
      </c>
      <c r="G18" t="s">
        <v>19</v>
      </c>
      <c r="H18" s="4">
        <v>49630</v>
      </c>
    </row>
    <row r="19" spans="2:8" x14ac:dyDescent="0.35">
      <c r="B19" t="s">
        <v>199</v>
      </c>
      <c r="C19" t="s">
        <v>15</v>
      </c>
      <c r="D19">
        <v>36</v>
      </c>
      <c r="E19" t="s">
        <v>16</v>
      </c>
      <c r="F19" s="6">
        <v>43958</v>
      </c>
      <c r="G19" t="s">
        <v>12</v>
      </c>
      <c r="H19" s="4">
        <v>118840</v>
      </c>
    </row>
    <row r="20" spans="2:8" x14ac:dyDescent="0.35">
      <c r="B20" t="s">
        <v>159</v>
      </c>
      <c r="C20" t="s">
        <v>15</v>
      </c>
      <c r="D20">
        <v>30</v>
      </c>
      <c r="E20" t="s">
        <v>16</v>
      </c>
      <c r="F20" s="6">
        <v>44789</v>
      </c>
      <c r="G20" t="s">
        <v>12</v>
      </c>
      <c r="H20" s="4">
        <v>69710</v>
      </c>
    </row>
    <row r="21" spans="2:8" x14ac:dyDescent="0.35">
      <c r="B21" t="s">
        <v>197</v>
      </c>
      <c r="C21" t="s">
        <v>15</v>
      </c>
      <c r="D21">
        <v>20</v>
      </c>
      <c r="E21" t="s">
        <v>16</v>
      </c>
      <c r="F21" s="6">
        <v>44683</v>
      </c>
      <c r="G21" t="s">
        <v>9</v>
      </c>
      <c r="H21" s="4">
        <v>79570</v>
      </c>
    </row>
    <row r="22" spans="2:8" x14ac:dyDescent="0.35">
      <c r="B22" t="s">
        <v>154</v>
      </c>
      <c r="C22" t="s">
        <v>8</v>
      </c>
      <c r="D22">
        <v>22</v>
      </c>
      <c r="E22" t="s">
        <v>13</v>
      </c>
      <c r="F22" s="6">
        <v>44388</v>
      </c>
      <c r="G22" t="s">
        <v>9</v>
      </c>
      <c r="H22" s="4">
        <v>76900</v>
      </c>
    </row>
    <row r="23" spans="2:8" x14ac:dyDescent="0.35">
      <c r="B23" t="s">
        <v>182</v>
      </c>
      <c r="C23" t="s">
        <v>15</v>
      </c>
      <c r="D23">
        <v>27</v>
      </c>
      <c r="E23" t="s">
        <v>16</v>
      </c>
      <c r="F23" s="6">
        <v>44073</v>
      </c>
      <c r="G23" t="s">
        <v>19</v>
      </c>
      <c r="H23" s="4">
        <v>54970</v>
      </c>
    </row>
    <row r="24" spans="2:8" x14ac:dyDescent="0.35">
      <c r="B24" t="s">
        <v>118</v>
      </c>
      <c r="C24" t="s">
        <v>15</v>
      </c>
      <c r="D24">
        <v>37</v>
      </c>
      <c r="E24" t="s">
        <v>24</v>
      </c>
      <c r="F24" s="6">
        <v>44277</v>
      </c>
      <c r="G24" t="s">
        <v>12</v>
      </c>
      <c r="H24" s="4">
        <v>88050</v>
      </c>
    </row>
    <row r="25" spans="2:8" x14ac:dyDescent="0.35">
      <c r="B25" t="s">
        <v>192</v>
      </c>
      <c r="C25" t="s">
        <v>15</v>
      </c>
      <c r="D25">
        <v>43</v>
      </c>
      <c r="E25" t="s">
        <v>16</v>
      </c>
      <c r="F25" s="6">
        <v>44558</v>
      </c>
      <c r="G25" t="s">
        <v>19</v>
      </c>
      <c r="H25" s="4">
        <v>36040</v>
      </c>
    </row>
    <row r="26" spans="2:8" x14ac:dyDescent="0.35">
      <c r="B26" t="s">
        <v>111</v>
      </c>
      <c r="C26" t="s">
        <v>8</v>
      </c>
      <c r="D26">
        <v>42</v>
      </c>
      <c r="E26" t="s">
        <v>10</v>
      </c>
      <c r="F26" s="6">
        <v>44718</v>
      </c>
      <c r="G26" t="s">
        <v>9</v>
      </c>
      <c r="H26" s="4">
        <v>75000</v>
      </c>
    </row>
    <row r="27" spans="2:8" x14ac:dyDescent="0.35">
      <c r="B27" t="s">
        <v>149</v>
      </c>
      <c r="C27" t="s">
        <v>15</v>
      </c>
      <c r="D27">
        <v>35</v>
      </c>
      <c r="E27" t="s">
        <v>16</v>
      </c>
      <c r="F27" s="6">
        <v>44666</v>
      </c>
      <c r="G27" t="s">
        <v>9</v>
      </c>
      <c r="H27" s="4">
        <v>40400</v>
      </c>
    </row>
    <row r="28" spans="2:8" x14ac:dyDescent="0.35">
      <c r="B28" t="s">
        <v>196</v>
      </c>
      <c r="C28" t="s">
        <v>15</v>
      </c>
      <c r="D28">
        <v>24</v>
      </c>
      <c r="E28" t="s">
        <v>16</v>
      </c>
      <c r="F28" s="6">
        <v>44625</v>
      </c>
      <c r="G28" t="s">
        <v>12</v>
      </c>
      <c r="H28" s="4">
        <v>100420</v>
      </c>
    </row>
    <row r="29" spans="2:8" x14ac:dyDescent="0.35">
      <c r="B29" t="s">
        <v>120</v>
      </c>
      <c r="C29" t="s">
        <v>8</v>
      </c>
      <c r="D29">
        <v>31</v>
      </c>
      <c r="E29" t="s">
        <v>16</v>
      </c>
      <c r="F29" s="6">
        <v>44604</v>
      </c>
      <c r="G29" t="s">
        <v>12</v>
      </c>
      <c r="H29" s="4">
        <v>58100</v>
      </c>
    </row>
    <row r="30" spans="2:8" x14ac:dyDescent="0.35">
      <c r="B30" t="s">
        <v>114</v>
      </c>
      <c r="C30" t="s">
        <v>8</v>
      </c>
      <c r="D30">
        <v>44</v>
      </c>
      <c r="E30" t="s">
        <v>16</v>
      </c>
      <c r="F30" s="6">
        <v>44985</v>
      </c>
      <c r="G30" t="s">
        <v>12</v>
      </c>
      <c r="H30" s="4">
        <v>114870</v>
      </c>
    </row>
    <row r="31" spans="2:8" x14ac:dyDescent="0.35">
      <c r="B31" t="s">
        <v>158</v>
      </c>
      <c r="C31" t="s">
        <v>8</v>
      </c>
      <c r="D31">
        <v>32</v>
      </c>
      <c r="E31" t="s">
        <v>16</v>
      </c>
      <c r="F31" s="6">
        <v>44549</v>
      </c>
      <c r="G31" t="s">
        <v>9</v>
      </c>
      <c r="H31" s="4">
        <v>41570</v>
      </c>
    </row>
    <row r="32" spans="2:8" x14ac:dyDescent="0.35">
      <c r="B32" t="s">
        <v>173</v>
      </c>
      <c r="C32" t="s">
        <v>8</v>
      </c>
      <c r="D32">
        <v>30</v>
      </c>
      <c r="E32" t="s">
        <v>16</v>
      </c>
      <c r="F32" s="6">
        <v>44800</v>
      </c>
      <c r="G32" t="s">
        <v>9</v>
      </c>
      <c r="H32" s="4">
        <v>112570</v>
      </c>
    </row>
    <row r="33" spans="2:8" x14ac:dyDescent="0.35">
      <c r="B33" t="s">
        <v>151</v>
      </c>
      <c r="C33" t="s">
        <v>15</v>
      </c>
      <c r="D33">
        <v>26</v>
      </c>
      <c r="E33" t="s">
        <v>16</v>
      </c>
      <c r="F33" s="6">
        <v>44164</v>
      </c>
      <c r="G33" t="s">
        <v>9</v>
      </c>
      <c r="H33" s="4">
        <v>47360</v>
      </c>
    </row>
    <row r="34" spans="2:8" x14ac:dyDescent="0.35">
      <c r="B34" t="s">
        <v>126</v>
      </c>
      <c r="C34" t="s">
        <v>8</v>
      </c>
      <c r="D34">
        <v>21</v>
      </c>
      <c r="E34" t="s">
        <v>16</v>
      </c>
      <c r="F34" s="6">
        <v>44256</v>
      </c>
      <c r="G34" t="s">
        <v>21</v>
      </c>
      <c r="H34" s="4">
        <v>65920</v>
      </c>
    </row>
    <row r="35" spans="2:8" x14ac:dyDescent="0.35">
      <c r="B35" t="s">
        <v>200</v>
      </c>
      <c r="C35" t="s">
        <v>8</v>
      </c>
      <c r="D35">
        <v>28</v>
      </c>
      <c r="E35" t="s">
        <v>16</v>
      </c>
      <c r="F35" s="6">
        <v>44571</v>
      </c>
      <c r="G35" t="s">
        <v>9</v>
      </c>
      <c r="H35" s="4">
        <v>99970</v>
      </c>
    </row>
    <row r="36" spans="2:8" x14ac:dyDescent="0.35">
      <c r="B36" t="s">
        <v>133</v>
      </c>
      <c r="C36" t="s">
        <v>8</v>
      </c>
      <c r="D36">
        <v>25</v>
      </c>
      <c r="E36" t="s">
        <v>13</v>
      </c>
      <c r="F36" s="6">
        <v>44633</v>
      </c>
      <c r="G36" t="s">
        <v>12</v>
      </c>
      <c r="H36" s="4">
        <v>80700</v>
      </c>
    </row>
    <row r="37" spans="2:8" x14ac:dyDescent="0.35">
      <c r="B37" t="s">
        <v>155</v>
      </c>
      <c r="C37" t="s">
        <v>15</v>
      </c>
      <c r="D37">
        <v>24</v>
      </c>
      <c r="E37" t="s">
        <v>24</v>
      </c>
      <c r="F37" s="6">
        <v>44375</v>
      </c>
      <c r="G37" t="s">
        <v>21</v>
      </c>
      <c r="H37" s="4">
        <v>52610</v>
      </c>
    </row>
    <row r="38" spans="2:8" x14ac:dyDescent="0.35">
      <c r="B38" t="s">
        <v>180</v>
      </c>
      <c r="C38" t="s">
        <v>15</v>
      </c>
      <c r="D38">
        <v>29</v>
      </c>
      <c r="E38" t="s">
        <v>24</v>
      </c>
      <c r="F38" s="6">
        <v>44119</v>
      </c>
      <c r="G38" t="s">
        <v>12</v>
      </c>
      <c r="H38" s="4">
        <v>112110</v>
      </c>
    </row>
    <row r="39" spans="2:8" x14ac:dyDescent="0.35">
      <c r="B39" t="s">
        <v>152</v>
      </c>
      <c r="C39" t="s">
        <v>8</v>
      </c>
      <c r="D39">
        <v>27</v>
      </c>
      <c r="E39" t="s">
        <v>16</v>
      </c>
      <c r="F39" s="6">
        <v>44061</v>
      </c>
      <c r="G39" t="s">
        <v>56</v>
      </c>
      <c r="H39" s="4">
        <v>119110</v>
      </c>
    </row>
    <row r="40" spans="2:8" x14ac:dyDescent="0.35">
      <c r="B40" t="s">
        <v>150</v>
      </c>
      <c r="C40" t="s">
        <v>15</v>
      </c>
      <c r="D40">
        <v>22</v>
      </c>
      <c r="E40" t="s">
        <v>13</v>
      </c>
      <c r="F40" s="6">
        <v>44384</v>
      </c>
      <c r="G40" t="s">
        <v>19</v>
      </c>
      <c r="H40" s="4">
        <v>112780</v>
      </c>
    </row>
    <row r="41" spans="2:8" x14ac:dyDescent="0.35">
      <c r="B41" t="s">
        <v>175</v>
      </c>
      <c r="C41" t="s">
        <v>8</v>
      </c>
      <c r="D41">
        <v>36</v>
      </c>
      <c r="E41" t="s">
        <v>16</v>
      </c>
      <c r="F41" s="6">
        <v>44023</v>
      </c>
      <c r="G41" t="s">
        <v>9</v>
      </c>
      <c r="H41" s="4">
        <v>114890</v>
      </c>
    </row>
    <row r="42" spans="2:8" x14ac:dyDescent="0.35">
      <c r="B42" t="s">
        <v>146</v>
      </c>
      <c r="C42" t="s">
        <v>15</v>
      </c>
      <c r="D42">
        <v>27</v>
      </c>
      <c r="E42" t="s">
        <v>16</v>
      </c>
      <c r="F42" s="6">
        <v>44506</v>
      </c>
      <c r="G42" t="s">
        <v>21</v>
      </c>
      <c r="H42" s="4">
        <v>48980</v>
      </c>
    </row>
    <row r="43" spans="2:8" x14ac:dyDescent="0.35">
      <c r="B43" t="s">
        <v>170</v>
      </c>
      <c r="C43" t="s">
        <v>15</v>
      </c>
      <c r="D43">
        <v>21</v>
      </c>
      <c r="E43" t="s">
        <v>16</v>
      </c>
      <c r="F43" s="6">
        <v>44180</v>
      </c>
      <c r="G43" t="s">
        <v>56</v>
      </c>
      <c r="H43" s="4">
        <v>75880</v>
      </c>
    </row>
    <row r="44" spans="2:8" x14ac:dyDescent="0.35">
      <c r="B44" t="s">
        <v>167</v>
      </c>
      <c r="C44" t="s">
        <v>8</v>
      </c>
      <c r="D44">
        <v>28</v>
      </c>
      <c r="E44" t="s">
        <v>16</v>
      </c>
      <c r="F44" s="6">
        <v>44296</v>
      </c>
      <c r="G44" t="s">
        <v>19</v>
      </c>
      <c r="H44" s="4">
        <v>53240</v>
      </c>
    </row>
    <row r="45" spans="2:8" x14ac:dyDescent="0.35">
      <c r="B45" t="s">
        <v>122</v>
      </c>
      <c r="C45" t="s">
        <v>8</v>
      </c>
      <c r="D45">
        <v>34</v>
      </c>
      <c r="E45" t="s">
        <v>16</v>
      </c>
      <c r="F45" s="6">
        <v>44397</v>
      </c>
      <c r="G45" t="s">
        <v>21</v>
      </c>
      <c r="H45" s="4">
        <v>85000</v>
      </c>
    </row>
    <row r="46" spans="2:8" x14ac:dyDescent="0.35">
      <c r="B46" t="s">
        <v>179</v>
      </c>
      <c r="C46" t="s">
        <v>8</v>
      </c>
      <c r="D46">
        <v>21</v>
      </c>
      <c r="E46" t="s">
        <v>16</v>
      </c>
      <c r="F46" s="6">
        <v>44619</v>
      </c>
      <c r="G46" t="s">
        <v>12</v>
      </c>
      <c r="H46" s="4">
        <v>33920</v>
      </c>
    </row>
    <row r="47" spans="2:8" x14ac:dyDescent="0.35">
      <c r="B47" t="s">
        <v>188</v>
      </c>
      <c r="C47" t="s">
        <v>8</v>
      </c>
      <c r="D47">
        <v>33</v>
      </c>
      <c r="E47" t="s">
        <v>16</v>
      </c>
      <c r="F47" s="6">
        <v>44253</v>
      </c>
      <c r="G47" t="s">
        <v>12</v>
      </c>
      <c r="H47" s="4">
        <v>75280</v>
      </c>
    </row>
    <row r="48" spans="2:8" x14ac:dyDescent="0.35">
      <c r="B48" t="s">
        <v>130</v>
      </c>
      <c r="C48" t="s">
        <v>8</v>
      </c>
      <c r="D48">
        <v>34</v>
      </c>
      <c r="E48" t="s">
        <v>16</v>
      </c>
      <c r="F48" s="6">
        <v>44594</v>
      </c>
      <c r="G48" t="s">
        <v>21</v>
      </c>
      <c r="H48" s="4">
        <v>58940</v>
      </c>
    </row>
    <row r="49" spans="2:8" x14ac:dyDescent="0.35">
      <c r="B49" t="s">
        <v>136</v>
      </c>
      <c r="C49" t="s">
        <v>8</v>
      </c>
      <c r="D49">
        <v>28</v>
      </c>
      <c r="E49" t="s">
        <v>16</v>
      </c>
      <c r="F49" s="6">
        <v>44425</v>
      </c>
      <c r="G49" t="s">
        <v>9</v>
      </c>
      <c r="H49" s="4">
        <v>104770</v>
      </c>
    </row>
    <row r="50" spans="2:8" x14ac:dyDescent="0.35">
      <c r="B50" t="s">
        <v>125</v>
      </c>
      <c r="C50" t="s">
        <v>15</v>
      </c>
      <c r="D50">
        <v>21</v>
      </c>
      <c r="E50" t="s">
        <v>16</v>
      </c>
      <c r="F50" s="6">
        <v>44701</v>
      </c>
      <c r="G50" t="s">
        <v>9</v>
      </c>
      <c r="H50" s="4">
        <v>57090</v>
      </c>
    </row>
    <row r="51" spans="2:8" x14ac:dyDescent="0.35">
      <c r="B51" t="s">
        <v>160</v>
      </c>
      <c r="C51" t="s">
        <v>15</v>
      </c>
      <c r="D51">
        <v>27</v>
      </c>
      <c r="E51" t="s">
        <v>13</v>
      </c>
      <c r="F51" s="6">
        <v>44174</v>
      </c>
      <c r="G51" t="s">
        <v>21</v>
      </c>
      <c r="H51" s="4">
        <v>91650</v>
      </c>
    </row>
    <row r="52" spans="2:8" x14ac:dyDescent="0.35">
      <c r="B52" t="s">
        <v>183</v>
      </c>
      <c r="C52" t="s">
        <v>15</v>
      </c>
      <c r="D52">
        <v>42</v>
      </c>
      <c r="E52" t="s">
        <v>24</v>
      </c>
      <c r="F52" s="6">
        <v>44670</v>
      </c>
      <c r="G52" t="s">
        <v>21</v>
      </c>
      <c r="H52" s="4">
        <v>70270</v>
      </c>
    </row>
    <row r="53" spans="2:8" x14ac:dyDescent="0.35">
      <c r="B53" t="s">
        <v>129</v>
      </c>
      <c r="C53" t="s">
        <v>8</v>
      </c>
      <c r="D53">
        <v>28</v>
      </c>
      <c r="E53" t="s">
        <v>16</v>
      </c>
      <c r="F53" s="6">
        <v>44124</v>
      </c>
      <c r="G53" t="s">
        <v>21</v>
      </c>
      <c r="H53" s="4">
        <v>75970</v>
      </c>
    </row>
    <row r="54" spans="2:8" x14ac:dyDescent="0.35">
      <c r="B54" t="s">
        <v>112</v>
      </c>
      <c r="D54">
        <v>27</v>
      </c>
      <c r="E54" t="s">
        <v>13</v>
      </c>
      <c r="F54" s="6">
        <v>44212</v>
      </c>
      <c r="G54" t="s">
        <v>12</v>
      </c>
      <c r="H54" s="4">
        <v>90700</v>
      </c>
    </row>
    <row r="55" spans="2:8" x14ac:dyDescent="0.35">
      <c r="B55" t="s">
        <v>131</v>
      </c>
      <c r="C55" t="s">
        <v>15</v>
      </c>
      <c r="D55">
        <v>30</v>
      </c>
      <c r="E55" t="s">
        <v>16</v>
      </c>
      <c r="F55" s="6">
        <v>44607</v>
      </c>
      <c r="G55" t="s">
        <v>9</v>
      </c>
      <c r="H55" s="4">
        <v>60570</v>
      </c>
    </row>
    <row r="56" spans="2:8" x14ac:dyDescent="0.35">
      <c r="B56" t="s">
        <v>134</v>
      </c>
      <c r="C56" t="s">
        <v>15</v>
      </c>
      <c r="D56">
        <v>33</v>
      </c>
      <c r="E56" t="s">
        <v>16</v>
      </c>
      <c r="F56" s="6">
        <v>44103</v>
      </c>
      <c r="G56" t="s">
        <v>9</v>
      </c>
      <c r="H56" s="4">
        <v>115920</v>
      </c>
    </row>
    <row r="57" spans="2:8" x14ac:dyDescent="0.35">
      <c r="B57" t="s">
        <v>186</v>
      </c>
      <c r="C57" t="s">
        <v>8</v>
      </c>
      <c r="D57">
        <v>33</v>
      </c>
      <c r="E57" t="s">
        <v>16</v>
      </c>
      <c r="F57" s="6">
        <v>44006</v>
      </c>
      <c r="G57" t="s">
        <v>21</v>
      </c>
      <c r="H57" s="4">
        <v>65360</v>
      </c>
    </row>
    <row r="58" spans="2:8" x14ac:dyDescent="0.35">
      <c r="B58" t="s">
        <v>116</v>
      </c>
      <c r="D58">
        <v>30</v>
      </c>
      <c r="E58" t="s">
        <v>16</v>
      </c>
      <c r="F58" s="6">
        <v>44535</v>
      </c>
      <c r="G58" t="s">
        <v>21</v>
      </c>
      <c r="H58" s="4">
        <v>64000</v>
      </c>
    </row>
    <row r="59" spans="2:8" x14ac:dyDescent="0.35">
      <c r="B59" t="s">
        <v>195</v>
      </c>
      <c r="C59" t="s">
        <v>8</v>
      </c>
      <c r="D59">
        <v>34</v>
      </c>
      <c r="E59" t="s">
        <v>16</v>
      </c>
      <c r="F59" s="6">
        <v>44383</v>
      </c>
      <c r="G59" t="s">
        <v>21</v>
      </c>
      <c r="H59" s="4">
        <v>92450</v>
      </c>
    </row>
    <row r="60" spans="2:8" x14ac:dyDescent="0.35">
      <c r="B60" t="s">
        <v>113</v>
      </c>
      <c r="C60" t="s">
        <v>15</v>
      </c>
      <c r="D60">
        <v>31</v>
      </c>
      <c r="E60" t="s">
        <v>16</v>
      </c>
      <c r="F60" s="6">
        <v>44450</v>
      </c>
      <c r="G60" t="s">
        <v>12</v>
      </c>
      <c r="H60" s="4">
        <v>48950</v>
      </c>
    </row>
    <row r="61" spans="2:8" x14ac:dyDescent="0.35">
      <c r="B61" t="s">
        <v>185</v>
      </c>
      <c r="C61" t="s">
        <v>8</v>
      </c>
      <c r="D61">
        <v>27</v>
      </c>
      <c r="E61" t="s">
        <v>16</v>
      </c>
      <c r="F61" s="6">
        <v>44625</v>
      </c>
      <c r="G61" t="s">
        <v>12</v>
      </c>
      <c r="H61" s="4">
        <v>83750</v>
      </c>
    </row>
    <row r="62" spans="2:8" x14ac:dyDescent="0.35">
      <c r="B62" t="s">
        <v>166</v>
      </c>
      <c r="C62" t="s">
        <v>8</v>
      </c>
      <c r="D62">
        <v>40</v>
      </c>
      <c r="E62" t="s">
        <v>16</v>
      </c>
      <c r="F62" s="6">
        <v>44276</v>
      </c>
      <c r="G62" t="s">
        <v>12</v>
      </c>
      <c r="H62" s="4">
        <v>87620</v>
      </c>
    </row>
    <row r="63" spans="2:8" x14ac:dyDescent="0.35">
      <c r="B63" t="s">
        <v>184</v>
      </c>
      <c r="C63" t="s">
        <v>8</v>
      </c>
      <c r="D63">
        <v>20</v>
      </c>
      <c r="E63" t="s">
        <v>24</v>
      </c>
      <c r="F63" s="6">
        <v>44476</v>
      </c>
      <c r="G63" t="s">
        <v>19</v>
      </c>
      <c r="H63" s="4">
        <v>68900</v>
      </c>
    </row>
    <row r="64" spans="2:8" x14ac:dyDescent="0.35">
      <c r="B64" t="s">
        <v>157</v>
      </c>
      <c r="C64" t="s">
        <v>15</v>
      </c>
      <c r="D64">
        <v>32</v>
      </c>
      <c r="E64" t="s">
        <v>16</v>
      </c>
      <c r="F64" s="6">
        <v>44403</v>
      </c>
      <c r="G64" t="s">
        <v>19</v>
      </c>
      <c r="H64" s="4">
        <v>53540</v>
      </c>
    </row>
    <row r="65" spans="2:8" x14ac:dyDescent="0.35">
      <c r="B65" t="s">
        <v>172</v>
      </c>
      <c r="C65" t="s">
        <v>15</v>
      </c>
      <c r="D65">
        <v>28</v>
      </c>
      <c r="E65" t="s">
        <v>42</v>
      </c>
      <c r="F65" s="6">
        <v>44758</v>
      </c>
      <c r="G65" t="s">
        <v>19</v>
      </c>
      <c r="H65" s="4">
        <v>43510</v>
      </c>
    </row>
    <row r="66" spans="2:8" x14ac:dyDescent="0.35">
      <c r="B66" t="s">
        <v>127</v>
      </c>
      <c r="C66" t="s">
        <v>8</v>
      </c>
      <c r="D66">
        <v>38</v>
      </c>
      <c r="E66" t="s">
        <v>10</v>
      </c>
      <c r="F66" s="6">
        <v>44316</v>
      </c>
      <c r="G66" t="s">
        <v>19</v>
      </c>
      <c r="H66" s="4">
        <v>109160</v>
      </c>
    </row>
    <row r="67" spans="2:8" x14ac:dyDescent="0.35">
      <c r="B67" t="s">
        <v>198</v>
      </c>
      <c r="C67" t="s">
        <v>15</v>
      </c>
      <c r="D67">
        <v>40</v>
      </c>
      <c r="E67" t="s">
        <v>16</v>
      </c>
      <c r="F67" s="6">
        <v>44204</v>
      </c>
      <c r="G67" t="s">
        <v>9</v>
      </c>
      <c r="H67" s="4">
        <v>99750</v>
      </c>
    </row>
    <row r="68" spans="2:8" x14ac:dyDescent="0.35">
      <c r="B68" t="s">
        <v>124</v>
      </c>
      <c r="C68" t="s">
        <v>8</v>
      </c>
      <c r="D68">
        <v>31</v>
      </c>
      <c r="E68" t="s">
        <v>16</v>
      </c>
      <c r="F68" s="6">
        <v>44084</v>
      </c>
      <c r="G68" t="s">
        <v>12</v>
      </c>
      <c r="H68" s="4">
        <v>41980</v>
      </c>
    </row>
    <row r="69" spans="2:8" x14ac:dyDescent="0.35">
      <c r="B69" t="s">
        <v>187</v>
      </c>
      <c r="C69" t="s">
        <v>15</v>
      </c>
      <c r="D69">
        <v>36</v>
      </c>
      <c r="E69" t="s">
        <v>16</v>
      </c>
      <c r="F69" s="6">
        <v>44272</v>
      </c>
      <c r="G69" t="s">
        <v>21</v>
      </c>
      <c r="H69" s="4">
        <v>71380</v>
      </c>
    </row>
    <row r="70" spans="2:8" x14ac:dyDescent="0.35">
      <c r="B70" t="s">
        <v>191</v>
      </c>
      <c r="C70" t="s">
        <v>15</v>
      </c>
      <c r="D70">
        <v>27</v>
      </c>
      <c r="E70" t="s">
        <v>42</v>
      </c>
      <c r="F70" s="6">
        <v>44547</v>
      </c>
      <c r="G70" t="s">
        <v>9</v>
      </c>
      <c r="H70" s="4">
        <v>113280</v>
      </c>
    </row>
    <row r="71" spans="2:8" x14ac:dyDescent="0.35">
      <c r="B71" t="s">
        <v>181</v>
      </c>
      <c r="C71" t="s">
        <v>8</v>
      </c>
      <c r="D71">
        <v>33</v>
      </c>
      <c r="E71" t="s">
        <v>16</v>
      </c>
      <c r="F71" s="6">
        <v>44747</v>
      </c>
      <c r="G71" t="s">
        <v>21</v>
      </c>
      <c r="H71" s="4">
        <v>86570</v>
      </c>
    </row>
    <row r="72" spans="2:8" x14ac:dyDescent="0.35">
      <c r="B72" t="s">
        <v>139</v>
      </c>
      <c r="C72" t="s">
        <v>15</v>
      </c>
      <c r="D72">
        <v>26</v>
      </c>
      <c r="E72" t="s">
        <v>16</v>
      </c>
      <c r="F72" s="6">
        <v>44350</v>
      </c>
      <c r="G72" t="s">
        <v>9</v>
      </c>
      <c r="H72" s="4">
        <v>53540</v>
      </c>
    </row>
    <row r="73" spans="2:8" x14ac:dyDescent="0.35">
      <c r="B73" t="s">
        <v>190</v>
      </c>
      <c r="C73" t="s">
        <v>15</v>
      </c>
      <c r="D73">
        <v>37</v>
      </c>
      <c r="E73" t="s">
        <v>16</v>
      </c>
      <c r="F73" s="6">
        <v>44640</v>
      </c>
      <c r="G73" t="s">
        <v>12</v>
      </c>
      <c r="H73" s="4">
        <v>69070</v>
      </c>
    </row>
    <row r="74" spans="2:8" x14ac:dyDescent="0.35">
      <c r="B74" t="s">
        <v>121</v>
      </c>
      <c r="C74" t="s">
        <v>8</v>
      </c>
      <c r="D74">
        <v>30</v>
      </c>
      <c r="E74" t="s">
        <v>24</v>
      </c>
      <c r="F74" s="6">
        <v>44328</v>
      </c>
      <c r="G74" t="s">
        <v>21</v>
      </c>
      <c r="H74" s="4">
        <v>67910</v>
      </c>
    </row>
    <row r="75" spans="2:8" x14ac:dyDescent="0.35">
      <c r="B75" t="s">
        <v>119</v>
      </c>
      <c r="C75" t="s">
        <v>15</v>
      </c>
      <c r="D75">
        <v>30</v>
      </c>
      <c r="E75" t="s">
        <v>16</v>
      </c>
      <c r="F75" s="6">
        <v>44214</v>
      </c>
      <c r="G75" t="s">
        <v>12</v>
      </c>
      <c r="H75" s="4">
        <v>69120</v>
      </c>
    </row>
    <row r="76" spans="2:8" x14ac:dyDescent="0.35">
      <c r="B76" t="s">
        <v>132</v>
      </c>
      <c r="C76" t="s">
        <v>8</v>
      </c>
      <c r="D76">
        <v>34</v>
      </c>
      <c r="E76" t="s">
        <v>16</v>
      </c>
      <c r="F76" s="6">
        <v>44550</v>
      </c>
      <c r="G76" t="s">
        <v>21</v>
      </c>
      <c r="H76" s="4">
        <v>60130</v>
      </c>
    </row>
    <row r="77" spans="2:8" x14ac:dyDescent="0.35">
      <c r="B77" t="s">
        <v>161</v>
      </c>
      <c r="C77" t="s">
        <v>15</v>
      </c>
      <c r="D77">
        <v>23</v>
      </c>
      <c r="E77" t="s">
        <v>16</v>
      </c>
      <c r="F77" s="6">
        <v>44378</v>
      </c>
      <c r="G77" t="s">
        <v>9</v>
      </c>
      <c r="H77" s="4">
        <v>106460</v>
      </c>
    </row>
    <row r="78" spans="2:8" x14ac:dyDescent="0.35">
      <c r="B78" t="s">
        <v>148</v>
      </c>
      <c r="C78" t="s">
        <v>8</v>
      </c>
      <c r="D78">
        <v>37</v>
      </c>
      <c r="E78" t="s">
        <v>16</v>
      </c>
      <c r="F78" s="6">
        <v>44389</v>
      </c>
      <c r="G78" t="s">
        <v>56</v>
      </c>
      <c r="H78" s="4">
        <v>118100</v>
      </c>
    </row>
    <row r="79" spans="2:8" x14ac:dyDescent="0.35">
      <c r="B79" t="s">
        <v>164</v>
      </c>
      <c r="C79" t="s">
        <v>8</v>
      </c>
      <c r="D79">
        <v>36</v>
      </c>
      <c r="E79" t="s">
        <v>16</v>
      </c>
      <c r="F79" s="6">
        <v>44468</v>
      </c>
      <c r="G79" t="s">
        <v>9</v>
      </c>
      <c r="H79" s="4">
        <v>78390</v>
      </c>
    </row>
    <row r="80" spans="2:8" x14ac:dyDescent="0.35">
      <c r="B80" t="s">
        <v>147</v>
      </c>
      <c r="C80" t="s">
        <v>8</v>
      </c>
      <c r="D80">
        <v>30</v>
      </c>
      <c r="E80" t="s">
        <v>16</v>
      </c>
      <c r="F80" s="6">
        <v>44789</v>
      </c>
      <c r="G80" t="s">
        <v>9</v>
      </c>
      <c r="H80" s="4">
        <v>114180</v>
      </c>
    </row>
    <row r="81" spans="2:8" x14ac:dyDescent="0.35">
      <c r="B81" t="s">
        <v>189</v>
      </c>
      <c r="C81" t="s">
        <v>8</v>
      </c>
      <c r="D81">
        <v>28</v>
      </c>
      <c r="E81" t="s">
        <v>16</v>
      </c>
      <c r="F81" s="6">
        <v>44590</v>
      </c>
      <c r="G81" t="s">
        <v>9</v>
      </c>
      <c r="H81" s="4">
        <v>104120</v>
      </c>
    </row>
    <row r="82" spans="2:8" x14ac:dyDescent="0.35">
      <c r="B82" t="s">
        <v>138</v>
      </c>
      <c r="C82" t="s">
        <v>15</v>
      </c>
      <c r="D82">
        <v>30</v>
      </c>
      <c r="E82" t="s">
        <v>16</v>
      </c>
      <c r="F82" s="6">
        <v>44640</v>
      </c>
      <c r="G82" t="s">
        <v>9</v>
      </c>
      <c r="H82" s="4">
        <v>67950</v>
      </c>
    </row>
    <row r="83" spans="2:8" x14ac:dyDescent="0.35">
      <c r="B83" t="s">
        <v>137</v>
      </c>
      <c r="C83" t="s">
        <v>8</v>
      </c>
      <c r="D83">
        <v>29</v>
      </c>
      <c r="E83" t="s">
        <v>16</v>
      </c>
      <c r="F83" s="6">
        <v>43962</v>
      </c>
      <c r="G83" t="s">
        <v>12</v>
      </c>
      <c r="H83" s="4">
        <v>34980</v>
      </c>
    </row>
    <row r="84" spans="2:8" x14ac:dyDescent="0.35">
      <c r="B84" t="s">
        <v>153</v>
      </c>
      <c r="C84" t="s">
        <v>8</v>
      </c>
      <c r="D84">
        <v>24</v>
      </c>
      <c r="E84" t="s">
        <v>16</v>
      </c>
      <c r="F84" s="6">
        <v>44087</v>
      </c>
      <c r="G84" t="s">
        <v>12</v>
      </c>
      <c r="H84" s="4">
        <v>62780</v>
      </c>
    </row>
    <row r="85" spans="2:8" x14ac:dyDescent="0.35">
      <c r="B85" t="s">
        <v>117</v>
      </c>
      <c r="C85" t="s">
        <v>15</v>
      </c>
      <c r="D85">
        <v>20</v>
      </c>
      <c r="E85" t="s">
        <v>16</v>
      </c>
      <c r="F85" s="6">
        <v>44397</v>
      </c>
      <c r="G85" t="s">
        <v>12</v>
      </c>
      <c r="H85" s="4">
        <v>107700</v>
      </c>
    </row>
    <row r="86" spans="2:8" x14ac:dyDescent="0.35">
      <c r="B86" t="s">
        <v>168</v>
      </c>
      <c r="C86" t="s">
        <v>15</v>
      </c>
      <c r="D86">
        <v>25</v>
      </c>
      <c r="E86" t="s">
        <v>16</v>
      </c>
      <c r="F86" s="6">
        <v>44322</v>
      </c>
      <c r="G86" t="s">
        <v>19</v>
      </c>
      <c r="H86" s="4">
        <v>65700</v>
      </c>
    </row>
    <row r="87" spans="2:8" x14ac:dyDescent="0.35">
      <c r="B87" t="s">
        <v>135</v>
      </c>
      <c r="C87" t="s">
        <v>8</v>
      </c>
      <c r="D87">
        <v>33</v>
      </c>
      <c r="E87" t="s">
        <v>42</v>
      </c>
      <c r="F87" s="6">
        <v>44313</v>
      </c>
      <c r="G87" t="s">
        <v>12</v>
      </c>
      <c r="H87" s="4">
        <v>75480</v>
      </c>
    </row>
    <row r="88" spans="2:8" x14ac:dyDescent="0.35">
      <c r="B88" t="s">
        <v>174</v>
      </c>
      <c r="C88" t="s">
        <v>15</v>
      </c>
      <c r="D88">
        <v>33</v>
      </c>
      <c r="E88" t="s">
        <v>16</v>
      </c>
      <c r="F88" s="6">
        <v>44448</v>
      </c>
      <c r="G88" t="s">
        <v>12</v>
      </c>
      <c r="H88" s="4">
        <v>53870</v>
      </c>
    </row>
    <row r="89" spans="2:8" x14ac:dyDescent="0.35">
      <c r="B89" t="s">
        <v>141</v>
      </c>
      <c r="C89" t="s">
        <v>8</v>
      </c>
      <c r="D89">
        <v>36</v>
      </c>
      <c r="E89" t="s">
        <v>16</v>
      </c>
      <c r="F89" s="6">
        <v>44433</v>
      </c>
      <c r="G89" t="s">
        <v>19</v>
      </c>
      <c r="H89" s="4">
        <v>78540</v>
      </c>
    </row>
    <row r="90" spans="2:8" x14ac:dyDescent="0.35">
      <c r="B90" t="s">
        <v>193</v>
      </c>
      <c r="C90" t="s">
        <v>15</v>
      </c>
      <c r="D90">
        <v>19</v>
      </c>
      <c r="E90" t="s">
        <v>16</v>
      </c>
      <c r="F90" s="6">
        <v>44218</v>
      </c>
      <c r="G90" t="s">
        <v>9</v>
      </c>
      <c r="H90" s="4">
        <v>58960</v>
      </c>
    </row>
    <row r="91" spans="2:8" x14ac:dyDescent="0.35">
      <c r="B91" t="s">
        <v>162</v>
      </c>
      <c r="C91" t="s">
        <v>15</v>
      </c>
      <c r="D91">
        <v>46</v>
      </c>
      <c r="E91" t="s">
        <v>16</v>
      </c>
      <c r="F91" s="6">
        <v>44697</v>
      </c>
      <c r="G91" t="s">
        <v>9</v>
      </c>
      <c r="H91" s="4">
        <v>70610</v>
      </c>
    </row>
    <row r="92" spans="2:8" x14ac:dyDescent="0.35">
      <c r="B92" t="s">
        <v>171</v>
      </c>
      <c r="C92" t="s">
        <v>15</v>
      </c>
      <c r="D92">
        <v>33</v>
      </c>
      <c r="E92" t="s">
        <v>16</v>
      </c>
      <c r="F92" s="6">
        <v>44181</v>
      </c>
      <c r="G92" t="s">
        <v>21</v>
      </c>
      <c r="H92" s="4">
        <v>59430</v>
      </c>
    </row>
    <row r="93" spans="2:8" x14ac:dyDescent="0.35">
      <c r="B93" t="s">
        <v>144</v>
      </c>
      <c r="C93" t="s">
        <v>15</v>
      </c>
      <c r="D93">
        <v>33</v>
      </c>
      <c r="E93" t="s">
        <v>13</v>
      </c>
      <c r="F93" s="6">
        <v>44640</v>
      </c>
      <c r="G93" t="s">
        <v>9</v>
      </c>
      <c r="H93" s="4">
        <v>48530</v>
      </c>
    </row>
    <row r="94" spans="2:8" x14ac:dyDescent="0.35">
      <c r="B94" t="s">
        <v>163</v>
      </c>
      <c r="C94" t="s">
        <v>8</v>
      </c>
      <c r="D94">
        <v>33</v>
      </c>
      <c r="E94" t="s">
        <v>16</v>
      </c>
      <c r="F94" s="6">
        <v>44129</v>
      </c>
      <c r="G94" t="s">
        <v>12</v>
      </c>
      <c r="H94" s="4">
        <v>96140</v>
      </c>
    </row>
    <row r="95" spans="2:8" x14ac:dyDescent="0.35">
      <c r="B95" t="s">
        <v>156</v>
      </c>
      <c r="C95" t="s">
        <v>15</v>
      </c>
      <c r="D95">
        <v>20</v>
      </c>
      <c r="E95" t="s">
        <v>16</v>
      </c>
      <c r="F95" s="6">
        <v>44122</v>
      </c>
      <c r="G95" t="s">
        <v>12</v>
      </c>
      <c r="H95" s="4">
        <v>112650</v>
      </c>
    </row>
    <row r="96" spans="2:8" x14ac:dyDescent="0.35">
      <c r="B96" t="s">
        <v>176</v>
      </c>
      <c r="C96" t="s">
        <v>8</v>
      </c>
      <c r="D96">
        <v>32</v>
      </c>
      <c r="E96" t="s">
        <v>13</v>
      </c>
      <c r="F96" s="6">
        <v>44293</v>
      </c>
      <c r="G96" t="s">
        <v>12</v>
      </c>
      <c r="H96" s="4">
        <v>43840</v>
      </c>
    </row>
    <row r="97" spans="2:8" x14ac:dyDescent="0.35">
      <c r="B97" t="s">
        <v>143</v>
      </c>
      <c r="C97" t="s">
        <v>15</v>
      </c>
      <c r="D97">
        <v>31</v>
      </c>
      <c r="E97" t="s">
        <v>16</v>
      </c>
      <c r="F97" s="6">
        <v>44663</v>
      </c>
      <c r="G97" t="s">
        <v>9</v>
      </c>
      <c r="H97" s="4">
        <v>103550</v>
      </c>
    </row>
    <row r="98" spans="2:8" x14ac:dyDescent="0.35">
      <c r="B98" t="s">
        <v>201</v>
      </c>
      <c r="C98" t="s">
        <v>8</v>
      </c>
      <c r="D98">
        <v>32</v>
      </c>
      <c r="E98" t="s">
        <v>16</v>
      </c>
      <c r="F98" s="6">
        <v>44339</v>
      </c>
      <c r="G98" t="s">
        <v>56</v>
      </c>
      <c r="H98" s="4">
        <v>45510</v>
      </c>
    </row>
    <row r="99" spans="2:8" x14ac:dyDescent="0.35">
      <c r="B99" t="s">
        <v>142</v>
      </c>
      <c r="D99">
        <v>37</v>
      </c>
      <c r="E99" t="s">
        <v>24</v>
      </c>
      <c r="F99" s="6">
        <v>44085</v>
      </c>
      <c r="G99" t="s">
        <v>21</v>
      </c>
      <c r="H99" s="4">
        <v>115440</v>
      </c>
    </row>
    <row r="100" spans="2:8" x14ac:dyDescent="0.35">
      <c r="B100" t="s">
        <v>202</v>
      </c>
      <c r="C100" t="s">
        <v>8</v>
      </c>
      <c r="D100">
        <v>38</v>
      </c>
      <c r="E100" t="s">
        <v>13</v>
      </c>
      <c r="F100" s="6">
        <v>44268</v>
      </c>
      <c r="G100" t="s">
        <v>19</v>
      </c>
      <c r="H100" s="4">
        <v>56870</v>
      </c>
    </row>
    <row r="101" spans="2:8" x14ac:dyDescent="0.35">
      <c r="B101" t="s">
        <v>169</v>
      </c>
      <c r="C101" t="s">
        <v>8</v>
      </c>
      <c r="D101">
        <v>25</v>
      </c>
      <c r="E101" t="s">
        <v>16</v>
      </c>
      <c r="F101" s="6">
        <v>44144</v>
      </c>
      <c r="G101" t="s">
        <v>19</v>
      </c>
      <c r="H101" s="4">
        <v>92700</v>
      </c>
    </row>
    <row r="102" spans="2:8" x14ac:dyDescent="0.35">
      <c r="B102" t="s">
        <v>145</v>
      </c>
      <c r="D102">
        <v>32</v>
      </c>
      <c r="E102" t="s">
        <v>16</v>
      </c>
      <c r="F102" s="6">
        <v>44713</v>
      </c>
      <c r="G102" t="s">
        <v>12</v>
      </c>
      <c r="H102" s="4">
        <v>91310</v>
      </c>
    </row>
    <row r="103" spans="2:8" x14ac:dyDescent="0.35">
      <c r="B103" t="s">
        <v>115</v>
      </c>
      <c r="C103" t="s">
        <v>15</v>
      </c>
      <c r="D103">
        <v>33</v>
      </c>
      <c r="E103" t="s">
        <v>16</v>
      </c>
      <c r="F103" s="6">
        <v>44324</v>
      </c>
      <c r="G103" t="s">
        <v>19</v>
      </c>
      <c r="H103" s="4">
        <v>74550</v>
      </c>
    </row>
    <row r="104" spans="2:8" x14ac:dyDescent="0.35">
      <c r="B104" t="s">
        <v>128</v>
      </c>
      <c r="C104" t="s">
        <v>15</v>
      </c>
      <c r="D104">
        <v>25</v>
      </c>
      <c r="E104" t="s">
        <v>13</v>
      </c>
      <c r="F104" s="6">
        <v>44665</v>
      </c>
      <c r="G104" t="s">
        <v>9</v>
      </c>
      <c r="H104" s="4">
        <v>109190</v>
      </c>
    </row>
    <row r="105" spans="2:8" x14ac:dyDescent="0.35">
      <c r="B105" t="s">
        <v>194</v>
      </c>
      <c r="C105" t="s">
        <v>8</v>
      </c>
      <c r="D105">
        <v>40</v>
      </c>
      <c r="E105" t="s">
        <v>16</v>
      </c>
      <c r="F105" s="6">
        <v>44320</v>
      </c>
      <c r="G105" t="s">
        <v>12</v>
      </c>
      <c r="H105" s="4">
        <v>104410</v>
      </c>
    </row>
    <row r="106" spans="2:8" x14ac:dyDescent="0.35">
      <c r="B106" t="s">
        <v>177</v>
      </c>
      <c r="C106" t="s">
        <v>15</v>
      </c>
      <c r="D106">
        <v>30</v>
      </c>
      <c r="E106" t="s">
        <v>16</v>
      </c>
      <c r="F106" s="6">
        <v>44544</v>
      </c>
      <c r="G106" t="s">
        <v>21</v>
      </c>
      <c r="H106" s="4">
        <v>96800</v>
      </c>
    </row>
    <row r="107" spans="2:8" x14ac:dyDescent="0.35">
      <c r="B107" t="s">
        <v>123</v>
      </c>
      <c r="C107" t="s">
        <v>15</v>
      </c>
      <c r="D107">
        <v>28</v>
      </c>
      <c r="E107" t="s">
        <v>13</v>
      </c>
      <c r="F107" s="6">
        <v>43980</v>
      </c>
      <c r="G107" t="s">
        <v>21</v>
      </c>
      <c r="H107" s="4">
        <v>48170</v>
      </c>
    </row>
    <row r="108" spans="2:8" x14ac:dyDescent="0.35">
      <c r="B108" t="s">
        <v>140</v>
      </c>
      <c r="C108" t="s">
        <v>15</v>
      </c>
      <c r="D108">
        <v>21</v>
      </c>
      <c r="E108" t="s">
        <v>16</v>
      </c>
      <c r="F108" s="6">
        <v>44042</v>
      </c>
      <c r="G108" t="s">
        <v>9</v>
      </c>
      <c r="H108" s="4">
        <v>37920</v>
      </c>
    </row>
    <row r="109" spans="2:8" x14ac:dyDescent="0.35">
      <c r="B109" t="s">
        <v>178</v>
      </c>
      <c r="C109" t="s">
        <v>15</v>
      </c>
      <c r="D109">
        <v>34</v>
      </c>
      <c r="E109" t="s">
        <v>16</v>
      </c>
      <c r="F109" s="6">
        <v>44642</v>
      </c>
      <c r="G109" t="s">
        <v>9</v>
      </c>
      <c r="H109" s="4">
        <v>112650</v>
      </c>
    </row>
    <row r="110" spans="2:8" x14ac:dyDescent="0.35">
      <c r="B110" t="s">
        <v>165</v>
      </c>
      <c r="C110" t="s">
        <v>8</v>
      </c>
      <c r="D110">
        <v>34</v>
      </c>
      <c r="E110" t="s">
        <v>24</v>
      </c>
      <c r="F110" s="6">
        <v>44660</v>
      </c>
      <c r="G110" t="s">
        <v>19</v>
      </c>
      <c r="H110" s="4">
        <v>49630</v>
      </c>
    </row>
    <row r="111" spans="2:8" x14ac:dyDescent="0.35">
      <c r="B111" t="s">
        <v>199</v>
      </c>
      <c r="C111" t="s">
        <v>15</v>
      </c>
      <c r="D111">
        <v>36</v>
      </c>
      <c r="E111" t="s">
        <v>16</v>
      </c>
      <c r="F111" s="6">
        <v>43958</v>
      </c>
      <c r="G111" t="s">
        <v>12</v>
      </c>
      <c r="H111" s="4">
        <v>118840</v>
      </c>
    </row>
    <row r="112" spans="2:8" x14ac:dyDescent="0.35">
      <c r="B112" t="s">
        <v>159</v>
      </c>
      <c r="C112" t="s">
        <v>15</v>
      </c>
      <c r="D112">
        <v>30</v>
      </c>
      <c r="E112" t="s">
        <v>16</v>
      </c>
      <c r="F112" s="6">
        <v>44789</v>
      </c>
      <c r="G112" t="s">
        <v>12</v>
      </c>
      <c r="H112" s="4">
        <v>69710</v>
      </c>
    </row>
    <row r="113" spans="2:8" x14ac:dyDescent="0.35">
      <c r="B113" t="s">
        <v>197</v>
      </c>
      <c r="C113" t="s">
        <v>15</v>
      </c>
      <c r="D113">
        <v>20</v>
      </c>
      <c r="E113" t="s">
        <v>16</v>
      </c>
      <c r="F113" s="6">
        <v>44683</v>
      </c>
      <c r="G113" t="s">
        <v>9</v>
      </c>
      <c r="H113" s="4">
        <v>79570</v>
      </c>
    </row>
    <row r="114" spans="2:8" x14ac:dyDescent="0.35">
      <c r="B114" t="s">
        <v>154</v>
      </c>
      <c r="C114" t="s">
        <v>8</v>
      </c>
      <c r="D114">
        <v>22</v>
      </c>
      <c r="E114" t="s">
        <v>13</v>
      </c>
      <c r="F114" s="6">
        <v>44388</v>
      </c>
      <c r="G114" t="s">
        <v>9</v>
      </c>
      <c r="H114" s="4">
        <v>76900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DBEF90-F8DA-4857-B273-18480AE89942}">
  <sheetPr>
    <tabColor rgb="FFFFFF00"/>
  </sheetPr>
  <dimension ref="A1:Q184"/>
  <sheetViews>
    <sheetView topLeftCell="A112" zoomScale="90" zoomScaleNormal="90" workbookViewId="0">
      <selection activeCell="T5" sqref="T5"/>
    </sheetView>
  </sheetViews>
  <sheetFormatPr defaultRowHeight="14.5" x14ac:dyDescent="0.35"/>
  <cols>
    <col min="1" max="1" width="28.1796875" bestFit="1" customWidth="1"/>
    <col min="2" max="2" width="9.26953125" bestFit="1" customWidth="1"/>
    <col min="3" max="3" width="13.36328125" bestFit="1" customWidth="1"/>
    <col min="4" max="4" width="6.1796875" bestFit="1" customWidth="1"/>
    <col min="5" max="5" width="12.90625" style="6" bestFit="1" customWidth="1"/>
    <col min="6" max="6" width="11.26953125" bestFit="1" customWidth="1"/>
    <col min="7" max="7" width="13.1796875" bestFit="1" customWidth="1"/>
    <col min="8" max="8" width="9.81640625" bestFit="1" customWidth="1"/>
    <col min="9" max="9" width="10.08984375" bestFit="1" customWidth="1"/>
    <col min="10" max="10" width="10.90625" customWidth="1"/>
    <col min="11" max="11" width="12.1796875" customWidth="1"/>
    <col min="12" max="12" width="10.90625" customWidth="1"/>
    <col min="13" max="13" width="2.36328125" customWidth="1"/>
    <col min="14" max="14" width="11.453125" customWidth="1"/>
  </cols>
  <sheetData>
    <row r="1" spans="1:17" x14ac:dyDescent="0.35">
      <c r="A1" s="10" t="s">
        <v>0</v>
      </c>
      <c r="B1" s="11" t="s">
        <v>1</v>
      </c>
      <c r="C1" s="11" t="s">
        <v>2</v>
      </c>
      <c r="D1" s="11" t="s">
        <v>3</v>
      </c>
      <c r="E1" s="12" t="s">
        <v>4</v>
      </c>
      <c r="F1" s="11" t="s">
        <v>5</v>
      </c>
      <c r="G1" s="11" t="s">
        <v>6</v>
      </c>
      <c r="H1" s="11" t="s">
        <v>204</v>
      </c>
      <c r="I1" s="11" t="s">
        <v>213</v>
      </c>
      <c r="J1" s="11" t="s">
        <v>223</v>
      </c>
      <c r="K1" s="13" t="s">
        <v>227</v>
      </c>
    </row>
    <row r="2" spans="1:17" x14ac:dyDescent="0.35">
      <c r="A2" s="14" t="s">
        <v>86</v>
      </c>
      <c r="B2" s="15" t="s">
        <v>8</v>
      </c>
      <c r="C2" s="15" t="s">
        <v>12</v>
      </c>
      <c r="D2" s="16">
        <v>21</v>
      </c>
      <c r="E2" s="17">
        <v>44678</v>
      </c>
      <c r="F2" s="27">
        <v>33920</v>
      </c>
      <c r="G2" s="16" t="s">
        <v>16</v>
      </c>
      <c r="H2" s="16" t="s">
        <v>205</v>
      </c>
      <c r="I2" s="23">
        <f ca="1">(TODAY()-'All Staff'!$E76)/365</f>
        <v>2.1534246575342464</v>
      </c>
      <c r="J2" s="30">
        <f ca="1">IF('All Staff'!$I2&gt;2,'All Staff'!$F2*0.03,'All Staff'!$F2*0.02)</f>
        <v>1017.5999999999999</v>
      </c>
      <c r="K2" s="44">
        <f>VLOOKUP('All Staff'!$G2,'Mapping for rating'!$B$2:$C$6,2,0)</f>
        <v>3</v>
      </c>
    </row>
    <row r="3" spans="1:17" x14ac:dyDescent="0.35">
      <c r="A3" s="14" t="s">
        <v>179</v>
      </c>
      <c r="B3" s="15" t="s">
        <v>8</v>
      </c>
      <c r="C3" s="15" t="s">
        <v>12</v>
      </c>
      <c r="D3" s="16">
        <v>21</v>
      </c>
      <c r="E3" s="17">
        <v>44619</v>
      </c>
      <c r="F3" s="27">
        <v>33920</v>
      </c>
      <c r="G3" s="16" t="s">
        <v>16</v>
      </c>
      <c r="H3" s="16" t="s">
        <v>206</v>
      </c>
      <c r="I3" s="23">
        <f ca="1">(TODAY()-'All Staff'!$E136)/365</f>
        <v>2.904109589041096</v>
      </c>
      <c r="J3" s="30">
        <f ca="1">IF('All Staff'!$I3&gt;2,'All Staff'!$F3*0.03,'All Staff'!$F3*0.02)</f>
        <v>1017.5999999999999</v>
      </c>
      <c r="K3" s="44">
        <f>VLOOKUP('All Staff'!$G3,'Mapping for rating'!$B$2:$C$6,2,0)</f>
        <v>3</v>
      </c>
      <c r="M3" s="47">
        <v>1</v>
      </c>
      <c r="N3" s="46" t="s">
        <v>208</v>
      </c>
      <c r="P3">
        <f>COUNTA('All Staff'!$A$2:$A$184)</f>
        <v>183</v>
      </c>
    </row>
    <row r="4" spans="1:17" x14ac:dyDescent="0.35">
      <c r="A4" s="31" t="s">
        <v>44</v>
      </c>
      <c r="B4" s="32" t="s">
        <v>8</v>
      </c>
      <c r="C4" s="32" t="s">
        <v>12</v>
      </c>
      <c r="D4" s="33">
        <v>29</v>
      </c>
      <c r="E4" s="34">
        <v>44023</v>
      </c>
      <c r="F4" s="35">
        <v>34980</v>
      </c>
      <c r="G4" s="33" t="s">
        <v>16</v>
      </c>
      <c r="H4" s="33" t="s">
        <v>205</v>
      </c>
      <c r="I4" s="36">
        <f ca="1">(TODAY()-'All Staff'!$E29)/365</f>
        <v>2.3917808219178083</v>
      </c>
      <c r="J4" s="30">
        <f ca="1">IF('All Staff'!$I4&gt;2,'All Staff'!$F4*0.03,'All Staff'!$F4*0.02)</f>
        <v>1049.3999999999999</v>
      </c>
      <c r="K4" s="44">
        <f>VLOOKUP('All Staff'!$G4,'Mapping for rating'!$B$2:$C$6,2,0)</f>
        <v>3</v>
      </c>
      <c r="N4" s="46" t="s">
        <v>209</v>
      </c>
      <c r="P4">
        <f>AVERAGE('All Staff'!$F$2:$F$184)</f>
        <v>77173.715846994543</v>
      </c>
      <c r="Q4">
        <f>MEDIAN('All Staff'!$F$2:$F$184)</f>
        <v>75000</v>
      </c>
    </row>
    <row r="5" spans="1:17" x14ac:dyDescent="0.35">
      <c r="A5" s="18" t="s">
        <v>137</v>
      </c>
      <c r="B5" s="19" t="s">
        <v>8</v>
      </c>
      <c r="C5" s="19" t="s">
        <v>12</v>
      </c>
      <c r="D5" s="20">
        <v>29</v>
      </c>
      <c r="E5" s="21">
        <v>43962</v>
      </c>
      <c r="F5" s="28">
        <v>34980</v>
      </c>
      <c r="G5" s="20" t="s">
        <v>16</v>
      </c>
      <c r="H5" s="20" t="s">
        <v>206</v>
      </c>
      <c r="I5" s="24">
        <f ca="1">(TODAY()-'All Staff'!$E173)/365</f>
        <v>3.3917808219178083</v>
      </c>
      <c r="J5" s="30">
        <f ca="1">IF('All Staff'!$I5&gt;2,'All Staff'!$F5*0.03,'All Staff'!$F5*0.02)</f>
        <v>1049.3999999999999</v>
      </c>
      <c r="K5" s="44">
        <f>VLOOKUP('All Staff'!$G5,'Mapping for rating'!$B$2:$C$6,2,0)</f>
        <v>3</v>
      </c>
      <c r="N5" s="46" t="s">
        <v>210</v>
      </c>
      <c r="P5">
        <f>AVERAGE('All Staff'!$D$2:$D$184)</f>
        <v>30.42622950819672</v>
      </c>
      <c r="Q5">
        <f>MEDIAN('All Staff'!$D$2:$D$184)</f>
        <v>30</v>
      </c>
    </row>
    <row r="6" spans="1:17" x14ac:dyDescent="0.35">
      <c r="A6" s="14" t="s">
        <v>99</v>
      </c>
      <c r="B6" s="15" t="s">
        <v>15</v>
      </c>
      <c r="C6" s="15" t="s">
        <v>19</v>
      </c>
      <c r="D6" s="16">
        <v>43</v>
      </c>
      <c r="E6" s="17">
        <v>44620</v>
      </c>
      <c r="F6" s="27">
        <v>36040</v>
      </c>
      <c r="G6" s="16" t="s">
        <v>16</v>
      </c>
      <c r="H6" s="16" t="s">
        <v>205</v>
      </c>
      <c r="I6" s="23">
        <f ca="1">(TODAY()-'All Staff'!$E80)/365</f>
        <v>2.8767123287671232</v>
      </c>
      <c r="J6" s="30">
        <f ca="1">IF('All Staff'!$I6&gt;2,'All Staff'!$F6*0.03,'All Staff'!$F6*0.02)</f>
        <v>1081.2</v>
      </c>
      <c r="K6" s="44">
        <f>VLOOKUP('All Staff'!$G6,'Mapping for rating'!$B$2:$C$6,2,0)</f>
        <v>3</v>
      </c>
      <c r="N6" s="46" t="s">
        <v>211</v>
      </c>
      <c r="P6">
        <f ca="1">AVERAGE('All Staff'!$I$2:$I$184)</f>
        <v>2.4382663373006976</v>
      </c>
    </row>
    <row r="7" spans="1:17" x14ac:dyDescent="0.35">
      <c r="A7" s="18" t="s">
        <v>192</v>
      </c>
      <c r="B7" s="19" t="s">
        <v>15</v>
      </c>
      <c r="C7" s="19" t="s">
        <v>19</v>
      </c>
      <c r="D7" s="20">
        <v>43</v>
      </c>
      <c r="E7" s="21">
        <v>44558</v>
      </c>
      <c r="F7" s="28">
        <v>36040</v>
      </c>
      <c r="G7" s="20" t="s">
        <v>16</v>
      </c>
      <c r="H7" s="20" t="s">
        <v>206</v>
      </c>
      <c r="I7" s="24">
        <f ca="1">(TODAY()-'All Staff'!$E115)/365</f>
        <v>2.536986301369863</v>
      </c>
      <c r="J7" s="30">
        <f ca="1">IF('All Staff'!$I7&gt;2,'All Staff'!$F7*0.03,'All Staff'!$F7*0.02)</f>
        <v>1081.2</v>
      </c>
      <c r="K7" s="44">
        <f>VLOOKUP('All Staff'!$G7,'Mapping for rating'!$B$2:$C$6,2,0)</f>
        <v>3</v>
      </c>
      <c r="N7" s="46" t="s">
        <v>212</v>
      </c>
      <c r="P7" s="9">
        <f>(COUNTIFS('All Staff'!$B$2:$B$184,"Female"))/COUNTA('All Staff'!$A$2:$A$184)</f>
        <v>0.46994535519125685</v>
      </c>
    </row>
    <row r="8" spans="1:17" x14ac:dyDescent="0.35">
      <c r="A8" s="14" t="s">
        <v>47</v>
      </c>
      <c r="B8" s="15" t="s">
        <v>15</v>
      </c>
      <c r="C8" s="15" t="s">
        <v>9</v>
      </c>
      <c r="D8" s="16">
        <v>21</v>
      </c>
      <c r="E8" s="17">
        <v>44104</v>
      </c>
      <c r="F8" s="27">
        <v>37920</v>
      </c>
      <c r="G8" s="16" t="s">
        <v>16</v>
      </c>
      <c r="H8" s="16" t="s">
        <v>205</v>
      </c>
      <c r="I8" s="23">
        <f ca="1">(TODAY()-'All Staff'!$E18)/365</f>
        <v>2.6547945205479451</v>
      </c>
      <c r="J8" s="30">
        <f ca="1">IF('All Staff'!$I8&gt;2,'All Staff'!$F8*0.03,'All Staff'!$F8*0.02)</f>
        <v>1137.5999999999999</v>
      </c>
      <c r="K8" s="44">
        <f>VLOOKUP('All Staff'!$G8,'Mapping for rating'!$B$2:$C$6,2,0)</f>
        <v>3</v>
      </c>
      <c r="N8" s="46" t="s">
        <v>214</v>
      </c>
      <c r="P8" s="9">
        <f>(COUNTIFS('All Staff'!$F$2:$F$184,"&gt;90000"))/COUNTA('All Staff'!$A$2:$A$184)</f>
        <v>0.34426229508196721</v>
      </c>
    </row>
    <row r="9" spans="1:17" x14ac:dyDescent="0.35">
      <c r="A9" s="14" t="s">
        <v>140</v>
      </c>
      <c r="B9" s="15" t="s">
        <v>15</v>
      </c>
      <c r="C9" s="15" t="s">
        <v>9</v>
      </c>
      <c r="D9" s="16">
        <v>21</v>
      </c>
      <c r="E9" s="17">
        <v>44042</v>
      </c>
      <c r="F9" s="27">
        <v>37920</v>
      </c>
      <c r="G9" s="16" t="s">
        <v>16</v>
      </c>
      <c r="H9" s="16" t="s">
        <v>206</v>
      </c>
      <c r="I9" s="23">
        <f ca="1">(TODAY()-'All Staff'!$E106)/365</f>
        <v>2.2712328767123289</v>
      </c>
      <c r="J9" s="30">
        <f ca="1">IF('All Staff'!$I9&gt;2,'All Staff'!$F9*0.03,'All Staff'!$F9*0.02)</f>
        <v>1137.5999999999999</v>
      </c>
      <c r="K9" s="44">
        <f>VLOOKUP('All Staff'!$G9,'Mapping for rating'!$B$2:$C$6,2,0)</f>
        <v>3</v>
      </c>
    </row>
    <row r="10" spans="1:17" x14ac:dyDescent="0.35">
      <c r="A10" s="14" t="s">
        <v>57</v>
      </c>
      <c r="B10" s="15" t="s">
        <v>15</v>
      </c>
      <c r="C10" s="15" t="s">
        <v>9</v>
      </c>
      <c r="D10" s="16">
        <v>35</v>
      </c>
      <c r="E10" s="17">
        <v>44727</v>
      </c>
      <c r="F10" s="27">
        <v>40400</v>
      </c>
      <c r="G10" s="16" t="s">
        <v>16</v>
      </c>
      <c r="H10" s="16" t="s">
        <v>205</v>
      </c>
      <c r="I10" s="23">
        <f ca="1">(TODAY()-'All Staff'!$E78)/365</f>
        <v>1.704109589041096</v>
      </c>
      <c r="J10" s="30">
        <f ca="1">IF('All Staff'!$I10&gt;2,'All Staff'!$F10*0.03,'All Staff'!$F10*0.02)</f>
        <v>808</v>
      </c>
      <c r="K10" s="44">
        <f>VLOOKUP('All Staff'!$G10,'Mapping for rating'!$B$2:$C$6,2,0)</f>
        <v>3</v>
      </c>
    </row>
    <row r="11" spans="1:17" x14ac:dyDescent="0.35">
      <c r="A11" s="18" t="s">
        <v>149</v>
      </c>
      <c r="B11" s="19" t="s">
        <v>15</v>
      </c>
      <c r="C11" s="19" t="s">
        <v>9</v>
      </c>
      <c r="D11" s="20">
        <v>35</v>
      </c>
      <c r="E11" s="21">
        <v>44666</v>
      </c>
      <c r="F11" s="28">
        <v>40400</v>
      </c>
      <c r="G11" s="20" t="s">
        <v>16</v>
      </c>
      <c r="H11" s="20" t="s">
        <v>206</v>
      </c>
      <c r="I11" s="24">
        <f ca="1">(TODAY()-'All Staff'!$E117)/365</f>
        <v>1.5780821917808219</v>
      </c>
      <c r="J11" s="30">
        <f ca="1">IF('All Staff'!$I11&gt;2,'All Staff'!$F11*0.03,'All Staff'!$F11*0.02)</f>
        <v>808</v>
      </c>
      <c r="K11" s="44">
        <f>VLOOKUP('All Staff'!$G11,'Mapping for rating'!$B$2:$C$6,2,0)</f>
        <v>3</v>
      </c>
      <c r="M11" s="47">
        <v>2</v>
      </c>
      <c r="N11" s="46" t="s">
        <v>224</v>
      </c>
    </row>
    <row r="12" spans="1:17" x14ac:dyDescent="0.35">
      <c r="A12" s="31" t="s">
        <v>66</v>
      </c>
      <c r="B12" s="32" t="s">
        <v>8</v>
      </c>
      <c r="C12" s="32" t="s">
        <v>9</v>
      </c>
      <c r="D12" s="33">
        <v>32</v>
      </c>
      <c r="E12" s="34">
        <v>44611</v>
      </c>
      <c r="F12" s="35">
        <v>41570</v>
      </c>
      <c r="G12" s="33" t="s">
        <v>16</v>
      </c>
      <c r="H12" s="33" t="s">
        <v>205</v>
      </c>
      <c r="I12" s="36">
        <f ca="1">(TODAY()-'All Staff'!$E87)/365</f>
        <v>1.715068493150685</v>
      </c>
      <c r="J12" s="30">
        <f ca="1">IF('All Staff'!$I12&gt;2,'All Staff'!$F12*0.03,'All Staff'!$F12*0.02)</f>
        <v>831.4</v>
      </c>
      <c r="K12" s="44">
        <f>VLOOKUP('All Staff'!$G12,'Mapping for rating'!$B$2:$C$6,2,0)</f>
        <v>3</v>
      </c>
      <c r="N12" s="48" t="s">
        <v>75</v>
      </c>
    </row>
    <row r="13" spans="1:17" x14ac:dyDescent="0.35">
      <c r="A13" s="18" t="s">
        <v>158</v>
      </c>
      <c r="B13" s="19" t="s">
        <v>8</v>
      </c>
      <c r="C13" s="19" t="s">
        <v>9</v>
      </c>
      <c r="D13" s="20">
        <v>32</v>
      </c>
      <c r="E13" s="21">
        <v>44549</v>
      </c>
      <c r="F13" s="28">
        <v>41570</v>
      </c>
      <c r="G13" s="20" t="s">
        <v>16</v>
      </c>
      <c r="H13" s="20" t="s">
        <v>206</v>
      </c>
      <c r="I13" s="24">
        <f ca="1">(TODAY()-'All Staff'!$E121)/365</f>
        <v>2.8657534246575342</v>
      </c>
      <c r="J13" s="30">
        <f ca="1">IF('All Staff'!$I13&gt;2,'All Staff'!$F13*0.03,'All Staff'!$F13*0.02)</f>
        <v>1247.0999999999999</v>
      </c>
      <c r="K13" s="44">
        <f>VLOOKUP('All Staff'!$G13,'Mapping for rating'!$B$2:$C$6,2,0)</f>
        <v>3</v>
      </c>
      <c r="N13" s="46"/>
    </row>
    <row r="14" spans="1:17" x14ac:dyDescent="0.35">
      <c r="A14" s="14" t="s">
        <v>30</v>
      </c>
      <c r="B14" s="15" t="s">
        <v>8</v>
      </c>
      <c r="C14" s="15" t="s">
        <v>12</v>
      </c>
      <c r="D14" s="16">
        <v>31</v>
      </c>
      <c r="E14" s="17">
        <v>44145</v>
      </c>
      <c r="F14" s="27">
        <v>41980</v>
      </c>
      <c r="G14" s="16" t="s">
        <v>16</v>
      </c>
      <c r="H14" s="16" t="s">
        <v>205</v>
      </c>
      <c r="I14" s="23">
        <f ca="1">(TODAY()-'All Staff'!$E20)/365</f>
        <v>2.5287671232876714</v>
      </c>
      <c r="J14" s="30">
        <f ca="1">IF('All Staff'!$I14&gt;2,'All Staff'!$F14*0.03,'All Staff'!$F14*0.02)</f>
        <v>1259.3999999999999</v>
      </c>
      <c r="K14" s="44">
        <f>VLOOKUP('All Staff'!$G14,'Mapping for rating'!$B$2:$C$6,2,0)</f>
        <v>3</v>
      </c>
      <c r="N14" s="46"/>
    </row>
    <row r="15" spans="1:17" x14ac:dyDescent="0.35">
      <c r="A15" s="14" t="s">
        <v>124</v>
      </c>
      <c r="B15" s="15" t="s">
        <v>8</v>
      </c>
      <c r="C15" s="15" t="s">
        <v>12</v>
      </c>
      <c r="D15" s="16">
        <v>31</v>
      </c>
      <c r="E15" s="17">
        <v>44084</v>
      </c>
      <c r="F15" s="27">
        <v>41980</v>
      </c>
      <c r="G15" s="16" t="s">
        <v>16</v>
      </c>
      <c r="H15" s="16" t="s">
        <v>206</v>
      </c>
      <c r="I15" s="23">
        <f ca="1">(TODAY()-'All Staff'!$E158)/365</f>
        <v>3.1315068493150684</v>
      </c>
      <c r="J15" s="30">
        <f ca="1">IF('All Staff'!$I15&gt;2,'All Staff'!$F15*0.03,'All Staff'!$F15*0.02)</f>
        <v>1259.3999999999999</v>
      </c>
      <c r="K15" s="44">
        <f>VLOOKUP('All Staff'!$G15,'Mapping for rating'!$B$2:$C$6,2,0)</f>
        <v>3</v>
      </c>
      <c r="N15" s="46" t="s">
        <v>1</v>
      </c>
      <c r="P15" s="22" t="str">
        <f>INDEX('All Staff'!$A$1:$I$184,MATCH(N12,'All Staff'!$A$1:$A$184,0),MATCH(N15,'All Staff'!$A$1:$I$1,0))</f>
        <v>Female</v>
      </c>
    </row>
    <row r="16" spans="1:17" x14ac:dyDescent="0.35">
      <c r="A16" s="14" t="s">
        <v>80</v>
      </c>
      <c r="B16" s="15" t="s">
        <v>15</v>
      </c>
      <c r="C16" s="15" t="s">
        <v>19</v>
      </c>
      <c r="D16" s="16">
        <v>28</v>
      </c>
      <c r="E16" s="17">
        <v>44820</v>
      </c>
      <c r="F16" s="27">
        <v>43510</v>
      </c>
      <c r="G16" s="16" t="s">
        <v>42</v>
      </c>
      <c r="H16" s="16" t="s">
        <v>205</v>
      </c>
      <c r="I16" s="23">
        <f ca="1">(TODAY()-'All Staff'!$E84)/365</f>
        <v>1.6219178082191781</v>
      </c>
      <c r="J16" s="30">
        <f ca="1">IF('All Staff'!$I16&gt;2,'All Staff'!$F16*0.03,'All Staff'!$F16*0.02)</f>
        <v>870.2</v>
      </c>
      <c r="K16" s="44">
        <f>VLOOKUP('All Staff'!$G16,'Mapping for rating'!$B$2:$C$6,2,0)</f>
        <v>1</v>
      </c>
      <c r="N16" s="46" t="s">
        <v>2</v>
      </c>
      <c r="P16" s="22" t="str">
        <f>INDEX($A$1:$I$184,MATCH($N$12,$A$1:$A$184,0),MATCH($N16,$A$1:$I$1,0))</f>
        <v>Sales</v>
      </c>
    </row>
    <row r="17" spans="1:16" x14ac:dyDescent="0.35">
      <c r="A17" s="18" t="s">
        <v>172</v>
      </c>
      <c r="B17" s="19" t="s">
        <v>15</v>
      </c>
      <c r="C17" s="19" t="s">
        <v>19</v>
      </c>
      <c r="D17" s="20">
        <v>28</v>
      </c>
      <c r="E17" s="21">
        <v>44758</v>
      </c>
      <c r="F17" s="28">
        <v>43510</v>
      </c>
      <c r="G17" s="20" t="s">
        <v>42</v>
      </c>
      <c r="H17" s="20" t="s">
        <v>206</v>
      </c>
      <c r="I17" s="24">
        <f ca="1">(TODAY()-'All Staff'!$E155)/365</f>
        <v>2.7589041095890412</v>
      </c>
      <c r="J17" s="30">
        <f ca="1">IF('All Staff'!$I17&gt;2,'All Staff'!$F17*0.03,'All Staff'!$F17*0.02)</f>
        <v>1305.3</v>
      </c>
      <c r="K17" s="44">
        <f>VLOOKUP('All Staff'!$G17,'Mapping for rating'!$B$2:$C$6,2,0)</f>
        <v>1</v>
      </c>
      <c r="N17" s="46" t="s">
        <v>3</v>
      </c>
      <c r="P17" s="22">
        <f>INDEX($A$1:$I$184,MATCH($N$12,$A$1:$A$184,0),MATCH($N17,$A$1:$I$1,0))</f>
        <v>28</v>
      </c>
    </row>
    <row r="18" spans="1:16" x14ac:dyDescent="0.35">
      <c r="A18" s="14" t="s">
        <v>84</v>
      </c>
      <c r="B18" s="15" t="s">
        <v>8</v>
      </c>
      <c r="C18" s="15" t="s">
        <v>12</v>
      </c>
      <c r="D18" s="16">
        <v>32</v>
      </c>
      <c r="E18" s="17">
        <v>44354</v>
      </c>
      <c r="F18" s="27">
        <v>43840</v>
      </c>
      <c r="G18" s="16" t="s">
        <v>13</v>
      </c>
      <c r="H18" s="16" t="s">
        <v>205</v>
      </c>
      <c r="I18" s="23">
        <f ca="1">(TODAY()-'All Staff'!$E16)/365</f>
        <v>1.3780821917808219</v>
      </c>
      <c r="J18" s="30">
        <f ca="1">IF('All Staff'!$I18&gt;2,'All Staff'!$F18*0.03,'All Staff'!$F18*0.02)</f>
        <v>876.80000000000007</v>
      </c>
      <c r="K18" s="44">
        <f>VLOOKUP('All Staff'!$G18,'Mapping for rating'!$B$2:$C$6,2,0)</f>
        <v>4</v>
      </c>
      <c r="N18" s="46" t="s">
        <v>4</v>
      </c>
      <c r="P18" s="22">
        <f>INDEX($A$1:$I$184,MATCH($N$12,$A$1:$A$184,0),MATCH($N18,$A$1:$I$1,0))</f>
        <v>44357</v>
      </c>
    </row>
    <row r="19" spans="1:16" x14ac:dyDescent="0.35">
      <c r="A19" s="14" t="s">
        <v>176</v>
      </c>
      <c r="B19" s="15" t="s">
        <v>8</v>
      </c>
      <c r="C19" s="15" t="s">
        <v>12</v>
      </c>
      <c r="D19" s="16">
        <v>32</v>
      </c>
      <c r="E19" s="17">
        <v>44293</v>
      </c>
      <c r="F19" s="27">
        <v>43840</v>
      </c>
      <c r="G19" s="16" t="s">
        <v>13</v>
      </c>
      <c r="H19" s="16" t="s">
        <v>206</v>
      </c>
      <c r="I19" s="23">
        <f ca="1">(TODAY()-'All Staff'!$E94)/365</f>
        <v>2.7698630136986302</v>
      </c>
      <c r="J19" s="30">
        <f ca="1">IF('All Staff'!$I19&gt;2,'All Staff'!$F19*0.03,'All Staff'!$F19*0.02)</f>
        <v>1315.2</v>
      </c>
      <c r="K19" s="44">
        <f>VLOOKUP('All Staff'!$G19,'Mapping for rating'!$B$2:$C$6,2,0)</f>
        <v>4</v>
      </c>
      <c r="N19" s="46" t="s">
        <v>5</v>
      </c>
      <c r="P19" s="22">
        <f>INDEX($A$1:$I$184,MATCH($N$12,$A$1:$A$184,0),MATCH($N19,$A$1:$I$1,0))</f>
        <v>53240</v>
      </c>
    </row>
    <row r="20" spans="1:16" x14ac:dyDescent="0.35">
      <c r="A20" s="31" t="s">
        <v>108</v>
      </c>
      <c r="B20" s="32" t="s">
        <v>8</v>
      </c>
      <c r="C20" s="32" t="s">
        <v>56</v>
      </c>
      <c r="D20" s="33">
        <v>32</v>
      </c>
      <c r="E20" s="34">
        <v>44400</v>
      </c>
      <c r="F20" s="35">
        <v>45510</v>
      </c>
      <c r="G20" s="33" t="s">
        <v>16</v>
      </c>
      <c r="H20" s="33" t="s">
        <v>205</v>
      </c>
      <c r="I20" s="36">
        <f ca="1">(TODAY()-'All Staff'!$E53)/365</f>
        <v>1.9972602739726026</v>
      </c>
      <c r="J20" s="30">
        <f ca="1">IF('All Staff'!$I20&gt;2,'All Staff'!$F20*0.03,'All Staff'!$F20*0.02)</f>
        <v>910.2</v>
      </c>
      <c r="K20" s="44">
        <f>VLOOKUP('All Staff'!$G20,'Mapping for rating'!$B$2:$C$6,2,0)</f>
        <v>3</v>
      </c>
      <c r="N20" s="46" t="s">
        <v>6</v>
      </c>
      <c r="P20" s="22" t="str">
        <f>INDEX($A$1:$I$184,MATCH($N$12,$A$1:$A$184,0),MATCH($N20,$A$1:$I$1,0))</f>
        <v>Average</v>
      </c>
    </row>
    <row r="21" spans="1:16" x14ac:dyDescent="0.35">
      <c r="A21" s="14" t="s">
        <v>201</v>
      </c>
      <c r="B21" s="15" t="s">
        <v>8</v>
      </c>
      <c r="C21" s="15" t="s">
        <v>56</v>
      </c>
      <c r="D21" s="16">
        <v>32</v>
      </c>
      <c r="E21" s="17">
        <v>44339</v>
      </c>
      <c r="F21" s="27">
        <v>45510</v>
      </c>
      <c r="G21" s="16" t="s">
        <v>16</v>
      </c>
      <c r="H21" s="16" t="s">
        <v>206</v>
      </c>
      <c r="I21" s="23">
        <f ca="1">(TODAY()-'All Staff'!$E96)/365</f>
        <v>2.6</v>
      </c>
      <c r="J21" s="30">
        <f ca="1">IF('All Staff'!$I21&gt;2,'All Staff'!$F21*0.03,'All Staff'!$F21*0.02)</f>
        <v>1365.3</v>
      </c>
      <c r="K21" s="44">
        <f>VLOOKUP('All Staff'!$G21,'Mapping for rating'!$B$2:$C$6,2,0)</f>
        <v>3</v>
      </c>
      <c r="N21" s="46" t="s">
        <v>204</v>
      </c>
      <c r="P21" s="22" t="str">
        <f>INDEX($A$1:$I$184,MATCH($N$12,$A$1:$A$184,0),MATCH($N21,$A$1:$I$1,0))</f>
        <v>NZ</v>
      </c>
    </row>
    <row r="22" spans="1:16" x14ac:dyDescent="0.35">
      <c r="A22" s="14" t="s">
        <v>59</v>
      </c>
      <c r="B22" s="15" t="s">
        <v>15</v>
      </c>
      <c r="C22" s="15" t="s">
        <v>9</v>
      </c>
      <c r="D22" s="16">
        <v>26</v>
      </c>
      <c r="E22" s="17">
        <v>44225</v>
      </c>
      <c r="F22" s="27">
        <v>47360</v>
      </c>
      <c r="G22" s="16" t="s">
        <v>16</v>
      </c>
      <c r="H22" s="16" t="s">
        <v>205</v>
      </c>
      <c r="I22" s="23">
        <f ca="1">(TODAY()-'All Staff'!$E70)/365</f>
        <v>2.7561643835616438</v>
      </c>
      <c r="J22" s="30">
        <f ca="1">IF('All Staff'!$I22&gt;2,'All Staff'!$F22*0.03,'All Staff'!$F22*0.02)</f>
        <v>1420.8</v>
      </c>
      <c r="K22" s="44">
        <f>VLOOKUP('All Staff'!$G22,'Mapping for rating'!$B$2:$C$6,2,0)</f>
        <v>3</v>
      </c>
      <c r="N22" s="46" t="s">
        <v>213</v>
      </c>
    </row>
    <row r="23" spans="1:16" x14ac:dyDescent="0.35">
      <c r="A23" s="18" t="s">
        <v>151</v>
      </c>
      <c r="B23" s="19" t="s">
        <v>15</v>
      </c>
      <c r="C23" s="19" t="s">
        <v>9</v>
      </c>
      <c r="D23" s="20">
        <v>26</v>
      </c>
      <c r="E23" s="21">
        <v>44164</v>
      </c>
      <c r="F23" s="28">
        <v>47360</v>
      </c>
      <c r="G23" s="20" t="s">
        <v>16</v>
      </c>
      <c r="H23" s="20" t="s">
        <v>206</v>
      </c>
      <c r="I23" s="24">
        <f ca="1">(TODAY()-'All Staff'!$E123)/365</f>
        <v>3.043835616438356</v>
      </c>
      <c r="J23" s="30">
        <f ca="1">IF('All Staff'!$I23&gt;2,'All Staff'!$F23*0.03,'All Staff'!$F23*0.02)</f>
        <v>1420.8</v>
      </c>
      <c r="K23" s="44">
        <f>VLOOKUP('All Staff'!$G23,'Mapping for rating'!$B$2:$C$6,2,0)</f>
        <v>3</v>
      </c>
    </row>
    <row r="24" spans="1:16" x14ac:dyDescent="0.35">
      <c r="A24" s="14" t="s">
        <v>29</v>
      </c>
      <c r="B24" s="15" t="s">
        <v>15</v>
      </c>
      <c r="C24" s="15" t="s">
        <v>21</v>
      </c>
      <c r="D24" s="16">
        <v>28</v>
      </c>
      <c r="E24" s="17">
        <v>44041</v>
      </c>
      <c r="F24" s="27">
        <v>48170</v>
      </c>
      <c r="G24" s="16" t="s">
        <v>13</v>
      </c>
      <c r="H24" s="16" t="s">
        <v>205</v>
      </c>
      <c r="I24" s="23">
        <f ca="1">(TODAY()-'All Staff'!$E52)/365</f>
        <v>1.8356164383561644</v>
      </c>
      <c r="J24" s="30">
        <f ca="1">IF('All Staff'!$I24&gt;2,'All Staff'!$F24*0.03,'All Staff'!$F24*0.02)</f>
        <v>963.4</v>
      </c>
      <c r="K24" s="44">
        <f>VLOOKUP('All Staff'!$G24,'Mapping for rating'!$B$2:$C$6,2,0)</f>
        <v>4</v>
      </c>
    </row>
    <row r="25" spans="1:16" x14ac:dyDescent="0.35">
      <c r="A25" s="18" t="s">
        <v>123</v>
      </c>
      <c r="B25" s="19" t="s">
        <v>15</v>
      </c>
      <c r="C25" s="19" t="s">
        <v>21</v>
      </c>
      <c r="D25" s="20">
        <v>28</v>
      </c>
      <c r="E25" s="21">
        <v>43980</v>
      </c>
      <c r="F25" s="28">
        <v>48170</v>
      </c>
      <c r="G25" s="20" t="s">
        <v>13</v>
      </c>
      <c r="H25" s="20" t="s">
        <v>206</v>
      </c>
      <c r="I25" s="24">
        <f ca="1">(TODAY()-'All Staff'!$E105)/365</f>
        <v>2.3424657534246576</v>
      </c>
      <c r="J25" s="30">
        <f ca="1">IF('All Staff'!$I25&gt;2,'All Staff'!$F25*0.03,'All Staff'!$F25*0.02)</f>
        <v>1445.1</v>
      </c>
      <c r="K25" s="44">
        <f>VLOOKUP('All Staff'!$G25,'Mapping for rating'!$B$2:$C$6,2,0)</f>
        <v>4</v>
      </c>
    </row>
    <row r="26" spans="1:16" x14ac:dyDescent="0.35">
      <c r="A26" s="14" t="s">
        <v>51</v>
      </c>
      <c r="B26" s="15" t="s">
        <v>15</v>
      </c>
      <c r="C26" s="15" t="s">
        <v>9</v>
      </c>
      <c r="D26" s="16">
        <v>33</v>
      </c>
      <c r="E26" s="17">
        <v>44701</v>
      </c>
      <c r="F26" s="27">
        <v>48530</v>
      </c>
      <c r="G26" s="16" t="s">
        <v>13</v>
      </c>
      <c r="H26" s="16" t="s">
        <v>205</v>
      </c>
      <c r="I26" s="23">
        <f ca="1">(TODAY()-'All Staff'!$E8)/365</f>
        <v>3.3397260273972602</v>
      </c>
      <c r="J26" s="30">
        <f ca="1">IF('All Staff'!$I26&gt;2,'All Staff'!$F26*0.03,'All Staff'!$F26*0.02)</f>
        <v>1455.8999999999999</v>
      </c>
      <c r="K26" s="44">
        <f>VLOOKUP('All Staff'!$G26,'Mapping for rating'!$B$2:$C$6,2,0)</f>
        <v>4</v>
      </c>
    </row>
    <row r="27" spans="1:16" x14ac:dyDescent="0.35">
      <c r="A27" s="18" t="s">
        <v>144</v>
      </c>
      <c r="B27" s="19" t="s">
        <v>15</v>
      </c>
      <c r="C27" s="19" t="s">
        <v>9</v>
      </c>
      <c r="D27" s="20">
        <v>33</v>
      </c>
      <c r="E27" s="21">
        <v>44640</v>
      </c>
      <c r="F27" s="28">
        <v>48530</v>
      </c>
      <c r="G27" s="20" t="s">
        <v>13</v>
      </c>
      <c r="H27" s="20" t="s">
        <v>206</v>
      </c>
      <c r="I27" s="24">
        <f ca="1">(TODAY()-'All Staff'!$E183)/365</f>
        <v>3.2904109589041095</v>
      </c>
      <c r="J27" s="30">
        <f ca="1">IF('All Staff'!$I27&gt;2,'All Staff'!$F27*0.03,'All Staff'!$F27*0.02)</f>
        <v>1455.8999999999999</v>
      </c>
      <c r="K27" s="44">
        <f>VLOOKUP('All Staff'!$G27,'Mapping for rating'!$B$2:$C$6,2,0)</f>
        <v>4</v>
      </c>
    </row>
    <row r="28" spans="1:16" x14ac:dyDescent="0.35">
      <c r="A28" s="14" t="s">
        <v>14</v>
      </c>
      <c r="B28" s="15" t="s">
        <v>15</v>
      </c>
      <c r="C28" s="15" t="s">
        <v>12</v>
      </c>
      <c r="D28" s="16">
        <v>31</v>
      </c>
      <c r="E28" s="17">
        <v>44511</v>
      </c>
      <c r="F28" s="27">
        <v>48950</v>
      </c>
      <c r="G28" s="16" t="s">
        <v>16</v>
      </c>
      <c r="H28" s="16" t="s">
        <v>205</v>
      </c>
      <c r="I28" s="23">
        <f ca="1">(TODAY()-'All Staff'!$E40)/365</f>
        <v>2.5205479452054793</v>
      </c>
      <c r="J28" s="30">
        <f ca="1">IF('All Staff'!$I28&gt;2,'All Staff'!$F28*0.03,'All Staff'!$F28*0.02)</f>
        <v>1468.5</v>
      </c>
      <c r="K28" s="44">
        <f>VLOOKUP('All Staff'!$G28,'Mapping for rating'!$B$2:$C$6,2,0)</f>
        <v>3</v>
      </c>
    </row>
    <row r="29" spans="1:16" x14ac:dyDescent="0.35">
      <c r="A29" s="14" t="s">
        <v>113</v>
      </c>
      <c r="B29" s="15" t="s">
        <v>15</v>
      </c>
      <c r="C29" s="15" t="s">
        <v>12</v>
      </c>
      <c r="D29" s="16">
        <v>31</v>
      </c>
      <c r="E29" s="17">
        <v>44450</v>
      </c>
      <c r="F29" s="27">
        <v>48950</v>
      </c>
      <c r="G29" s="16" t="s">
        <v>16</v>
      </c>
      <c r="H29" s="16" t="s">
        <v>206</v>
      </c>
      <c r="I29" s="23">
        <f ca="1">(TODAY()-'All Staff'!$E150)/365</f>
        <v>2.419178082191781</v>
      </c>
      <c r="J29" s="30">
        <f ca="1">IF('All Staff'!$I29&gt;2,'All Staff'!$F29*0.03,'All Staff'!$F29*0.02)</f>
        <v>1468.5</v>
      </c>
      <c r="K29" s="44">
        <f>VLOOKUP('All Staff'!$G29,'Mapping for rating'!$B$2:$C$6,2,0)</f>
        <v>3</v>
      </c>
    </row>
    <row r="30" spans="1:16" x14ac:dyDescent="0.35">
      <c r="A30" s="31" t="s">
        <v>53</v>
      </c>
      <c r="B30" s="32" t="s">
        <v>15</v>
      </c>
      <c r="C30" s="32" t="s">
        <v>21</v>
      </c>
      <c r="D30" s="33">
        <v>27</v>
      </c>
      <c r="E30" s="34">
        <v>44567</v>
      </c>
      <c r="F30" s="35">
        <v>48980</v>
      </c>
      <c r="G30" s="33" t="s">
        <v>16</v>
      </c>
      <c r="H30" s="33" t="s">
        <v>205</v>
      </c>
      <c r="I30" s="36">
        <f ca="1">(TODAY()-'All Staff'!$E25)/365</f>
        <v>3.6794520547945204</v>
      </c>
      <c r="J30" s="30">
        <f ca="1">IF('All Staff'!$I30&gt;2,'All Staff'!$F30*0.03,'All Staff'!$F30*0.02)</f>
        <v>1469.3999999999999</v>
      </c>
      <c r="K30" s="44">
        <f>VLOOKUP('All Staff'!$G30,'Mapping for rating'!$B$2:$C$6,2,0)</f>
        <v>3</v>
      </c>
    </row>
    <row r="31" spans="1:16" x14ac:dyDescent="0.35">
      <c r="A31" s="14" t="s">
        <v>146</v>
      </c>
      <c r="B31" s="15" t="s">
        <v>15</v>
      </c>
      <c r="C31" s="15" t="s">
        <v>21</v>
      </c>
      <c r="D31" s="16">
        <v>27</v>
      </c>
      <c r="E31" s="17">
        <v>44506</v>
      </c>
      <c r="F31" s="27">
        <v>48980</v>
      </c>
      <c r="G31" s="16" t="s">
        <v>16</v>
      </c>
      <c r="H31" s="16" t="s">
        <v>206</v>
      </c>
      <c r="I31" s="23">
        <f ca="1">(TODAY()-'All Staff'!$E132)/365</f>
        <v>3.1041095890410957</v>
      </c>
      <c r="J31" s="30">
        <f ca="1">IF('All Staff'!$I31&gt;2,'All Staff'!$F31*0.03,'All Staff'!$F31*0.02)</f>
        <v>1469.3999999999999</v>
      </c>
      <c r="K31" s="44">
        <f>VLOOKUP('All Staff'!$G31,'Mapping for rating'!$B$2:$C$6,2,0)</f>
        <v>3</v>
      </c>
    </row>
    <row r="32" spans="1:16" x14ac:dyDescent="0.35">
      <c r="A32" s="14" t="s">
        <v>73</v>
      </c>
      <c r="B32" s="15" t="s">
        <v>8</v>
      </c>
      <c r="C32" s="15" t="s">
        <v>19</v>
      </c>
      <c r="D32" s="16">
        <v>34</v>
      </c>
      <c r="E32" s="17">
        <v>44721</v>
      </c>
      <c r="F32" s="27">
        <v>49630</v>
      </c>
      <c r="G32" s="16" t="s">
        <v>24</v>
      </c>
      <c r="H32" s="16" t="s">
        <v>205</v>
      </c>
      <c r="I32" s="23">
        <f ca="1">(TODAY()-'All Staff'!$E36)/365</f>
        <v>2.6465753424657534</v>
      </c>
      <c r="J32" s="30">
        <f ca="1">IF('All Staff'!$I32&gt;2,'All Staff'!$F32*0.03,'All Staff'!$F32*0.02)</f>
        <v>1488.8999999999999</v>
      </c>
      <c r="K32" s="44">
        <f>VLOOKUP('All Staff'!$G32,'Mapping for rating'!$B$2:$C$6,2,0)</f>
        <v>2</v>
      </c>
    </row>
    <row r="33" spans="1:11" x14ac:dyDescent="0.35">
      <c r="A33" s="14" t="s">
        <v>165</v>
      </c>
      <c r="B33" s="15" t="s">
        <v>8</v>
      </c>
      <c r="C33" s="15" t="s">
        <v>19</v>
      </c>
      <c r="D33" s="16">
        <v>34</v>
      </c>
      <c r="E33" s="17">
        <v>44660</v>
      </c>
      <c r="F33" s="27">
        <v>49630</v>
      </c>
      <c r="G33" s="16" t="s">
        <v>24</v>
      </c>
      <c r="H33" s="16" t="s">
        <v>206</v>
      </c>
      <c r="I33" s="23">
        <f ca="1">(TODAY()-'All Staff'!$E108)/365</f>
        <v>1.5863013698630137</v>
      </c>
      <c r="J33" s="30">
        <f ca="1">IF('All Staff'!$I33&gt;2,'All Staff'!$F33*0.03,'All Staff'!$F33*0.02)</f>
        <v>992.6</v>
      </c>
      <c r="K33" s="44">
        <f>VLOOKUP('All Staff'!$G33,'Mapping for rating'!$B$2:$C$6,2,0)</f>
        <v>2</v>
      </c>
    </row>
    <row r="34" spans="1:11" x14ac:dyDescent="0.35">
      <c r="A34" s="31" t="s">
        <v>63</v>
      </c>
      <c r="B34" s="32" t="s">
        <v>15</v>
      </c>
      <c r="C34" s="32" t="s">
        <v>21</v>
      </c>
      <c r="D34" s="33">
        <v>24</v>
      </c>
      <c r="E34" s="34">
        <v>44436</v>
      </c>
      <c r="F34" s="35">
        <v>52610</v>
      </c>
      <c r="G34" s="33" t="s">
        <v>24</v>
      </c>
      <c r="H34" s="33" t="s">
        <v>205</v>
      </c>
      <c r="I34" s="36">
        <f ca="1">(TODAY()-'All Staff'!$E41)/365</f>
        <v>2.6657534246575341</v>
      </c>
      <c r="J34" s="30">
        <f ca="1">IF('All Staff'!$I34&gt;2,'All Staff'!$F34*0.03,'All Staff'!$F34*0.02)</f>
        <v>1578.3</v>
      </c>
      <c r="K34" s="44">
        <f>VLOOKUP('All Staff'!$G34,'Mapping for rating'!$B$2:$C$6,2,0)</f>
        <v>2</v>
      </c>
    </row>
    <row r="35" spans="1:11" x14ac:dyDescent="0.35">
      <c r="A35" s="18" t="s">
        <v>155</v>
      </c>
      <c r="B35" s="19" t="s">
        <v>15</v>
      </c>
      <c r="C35" s="19" t="s">
        <v>21</v>
      </c>
      <c r="D35" s="20">
        <v>24</v>
      </c>
      <c r="E35" s="21">
        <v>44375</v>
      </c>
      <c r="F35" s="28">
        <v>52610</v>
      </c>
      <c r="G35" s="20" t="s">
        <v>24</v>
      </c>
      <c r="H35" s="20" t="s">
        <v>206</v>
      </c>
      <c r="I35" s="24">
        <f ca="1">(TODAY()-'All Staff'!$E127)/365</f>
        <v>3.1479452054794521</v>
      </c>
      <c r="J35" s="30">
        <f ca="1">IF('All Staff'!$I35&gt;2,'All Staff'!$F35*0.03,'All Staff'!$F35*0.02)</f>
        <v>1578.3</v>
      </c>
      <c r="K35" s="44">
        <f>VLOOKUP('All Staff'!$G35,'Mapping for rating'!$B$2:$C$6,2,0)</f>
        <v>2</v>
      </c>
    </row>
    <row r="36" spans="1:11" x14ac:dyDescent="0.35">
      <c r="A36" s="14" t="s">
        <v>75</v>
      </c>
      <c r="B36" s="15" t="s">
        <v>8</v>
      </c>
      <c r="C36" s="15" t="s">
        <v>19</v>
      </c>
      <c r="D36" s="16">
        <v>28</v>
      </c>
      <c r="E36" s="17">
        <v>44357</v>
      </c>
      <c r="F36" s="27">
        <v>53240</v>
      </c>
      <c r="G36" s="16" t="s">
        <v>16</v>
      </c>
      <c r="H36" s="16" t="s">
        <v>205</v>
      </c>
      <c r="I36" s="23">
        <f ca="1">(TODAY()-'All Staff'!$E4)/365</f>
        <v>3.5616438356164384</v>
      </c>
      <c r="J36" s="30">
        <f ca="1">IF('All Staff'!$I36&gt;2,'All Staff'!$F36*0.03,'All Staff'!$F36*0.02)</f>
        <v>1597.2</v>
      </c>
      <c r="K36" s="44">
        <f>VLOOKUP('All Staff'!$G36,'Mapping for rating'!$B$2:$C$6,2,0)</f>
        <v>3</v>
      </c>
    </row>
    <row r="37" spans="1:11" x14ac:dyDescent="0.35">
      <c r="A37" s="14" t="s">
        <v>167</v>
      </c>
      <c r="B37" s="15" t="s">
        <v>8</v>
      </c>
      <c r="C37" s="15" t="s">
        <v>19</v>
      </c>
      <c r="D37" s="16">
        <v>28</v>
      </c>
      <c r="E37" s="17">
        <v>44296</v>
      </c>
      <c r="F37" s="27">
        <v>53240</v>
      </c>
      <c r="G37" s="16" t="s">
        <v>16</v>
      </c>
      <c r="H37" s="16" t="s">
        <v>206</v>
      </c>
      <c r="I37" s="23">
        <f ca="1">(TODAY()-'All Staff'!$E134)/365</f>
        <v>1.9643835616438357</v>
      </c>
      <c r="J37" s="30">
        <f ca="1">IF('All Staff'!$I37&gt;2,'All Staff'!$F37*0.03,'All Staff'!$F37*0.02)</f>
        <v>1064.8</v>
      </c>
      <c r="K37" s="44">
        <f>VLOOKUP('All Staff'!$G37,'Mapping for rating'!$B$2:$C$6,2,0)</f>
        <v>3</v>
      </c>
    </row>
    <row r="38" spans="1:11" x14ac:dyDescent="0.35">
      <c r="A38" s="14" t="s">
        <v>65</v>
      </c>
      <c r="B38" s="15" t="s">
        <v>15</v>
      </c>
      <c r="C38" s="15" t="s">
        <v>19</v>
      </c>
      <c r="D38" s="16">
        <v>32</v>
      </c>
      <c r="E38" s="17">
        <v>44465</v>
      </c>
      <c r="F38" s="27">
        <v>53540</v>
      </c>
      <c r="G38" s="16" t="s">
        <v>16</v>
      </c>
      <c r="H38" s="16" t="s">
        <v>205</v>
      </c>
      <c r="I38" s="23">
        <f ca="1">(TODAY()-'All Staff'!$E6)/365</f>
        <v>1.9260273972602739</v>
      </c>
      <c r="J38" s="30">
        <f ca="1">IF('All Staff'!$I38&gt;2,'All Staff'!$F38*0.03,'All Staff'!$F38*0.02)</f>
        <v>1070.8</v>
      </c>
      <c r="K38" s="44">
        <f>VLOOKUP('All Staff'!$G38,'Mapping for rating'!$B$2:$C$6,2,0)</f>
        <v>3</v>
      </c>
    </row>
    <row r="39" spans="1:11" x14ac:dyDescent="0.35">
      <c r="A39" s="14" t="s">
        <v>46</v>
      </c>
      <c r="B39" s="15" t="s">
        <v>15</v>
      </c>
      <c r="C39" s="15" t="s">
        <v>9</v>
      </c>
      <c r="D39" s="16">
        <v>26</v>
      </c>
      <c r="E39" s="17">
        <v>44411</v>
      </c>
      <c r="F39" s="27">
        <v>53540</v>
      </c>
      <c r="G39" s="16" t="s">
        <v>16</v>
      </c>
      <c r="H39" s="16" t="s">
        <v>205</v>
      </c>
      <c r="I39" s="23">
        <f ca="1">(TODAY()-'All Staff'!$E92)/365</f>
        <v>1.4904109589041097</v>
      </c>
      <c r="J39" s="30">
        <f ca="1">IF('All Staff'!$I39&gt;2,'All Staff'!$F39*0.03,'All Staff'!$F39*0.02)</f>
        <v>1070.8</v>
      </c>
      <c r="K39" s="44">
        <f>VLOOKUP('All Staff'!$G39,'Mapping for rating'!$B$2:$C$6,2,0)</f>
        <v>3</v>
      </c>
    </row>
    <row r="40" spans="1:11" x14ac:dyDescent="0.35">
      <c r="A40" s="14" t="s">
        <v>157</v>
      </c>
      <c r="B40" s="15" t="s">
        <v>15</v>
      </c>
      <c r="C40" s="15" t="s">
        <v>19</v>
      </c>
      <c r="D40" s="16">
        <v>32</v>
      </c>
      <c r="E40" s="17">
        <v>44403</v>
      </c>
      <c r="F40" s="27">
        <v>53540</v>
      </c>
      <c r="G40" s="16" t="s">
        <v>16</v>
      </c>
      <c r="H40" s="16" t="s">
        <v>206</v>
      </c>
      <c r="I40" s="23">
        <f ca="1">(TODAY()-'All Staff'!$E154)/365</f>
        <v>2.591780821917808</v>
      </c>
      <c r="J40" s="30">
        <f ca="1">IF('All Staff'!$I40&gt;2,'All Staff'!$F40*0.03,'All Staff'!$F40*0.02)</f>
        <v>1606.2</v>
      </c>
      <c r="K40" s="44">
        <f>VLOOKUP('All Staff'!$G40,'Mapping for rating'!$B$2:$C$6,2,0)</f>
        <v>3</v>
      </c>
    </row>
    <row r="41" spans="1:11" x14ac:dyDescent="0.35">
      <c r="A41" s="14" t="s">
        <v>139</v>
      </c>
      <c r="B41" s="15" t="s">
        <v>15</v>
      </c>
      <c r="C41" s="15" t="s">
        <v>9</v>
      </c>
      <c r="D41" s="16">
        <v>26</v>
      </c>
      <c r="E41" s="17">
        <v>44350</v>
      </c>
      <c r="F41" s="27">
        <v>53540</v>
      </c>
      <c r="G41" s="16" t="s">
        <v>16</v>
      </c>
      <c r="H41" s="16" t="s">
        <v>206</v>
      </c>
      <c r="I41" s="23">
        <f ca="1">(TODAY()-'All Staff'!$E162)/365</f>
        <v>3.1232876712328768</v>
      </c>
      <c r="J41" s="30">
        <f ca="1">IF('All Staff'!$I41&gt;2,'All Staff'!$F41*0.03,'All Staff'!$F41*0.02)</f>
        <v>1606.2</v>
      </c>
      <c r="K41" s="44">
        <f>VLOOKUP('All Staff'!$G41,'Mapping for rating'!$B$2:$C$6,2,0)</f>
        <v>3</v>
      </c>
    </row>
    <row r="42" spans="1:11" x14ac:dyDescent="0.35">
      <c r="A42" s="14" t="s">
        <v>82</v>
      </c>
      <c r="B42" s="15" t="s">
        <v>15</v>
      </c>
      <c r="C42" s="15" t="s">
        <v>12</v>
      </c>
      <c r="D42" s="16">
        <v>33</v>
      </c>
      <c r="E42" s="17">
        <v>44509</v>
      </c>
      <c r="F42" s="27">
        <v>53870</v>
      </c>
      <c r="G42" s="16" t="s">
        <v>16</v>
      </c>
      <c r="H42" s="16" t="s">
        <v>205</v>
      </c>
      <c r="I42" s="23">
        <f ca="1">(TODAY()-'All Staff'!$E10)/365</f>
        <v>1.6328767123287671</v>
      </c>
      <c r="J42" s="30">
        <f ca="1">IF('All Staff'!$I42&gt;2,'All Staff'!$F42*0.03,'All Staff'!$F42*0.02)</f>
        <v>1077.4000000000001</v>
      </c>
      <c r="K42" s="44">
        <f>VLOOKUP('All Staff'!$G42,'Mapping for rating'!$B$2:$C$6,2,0)</f>
        <v>3</v>
      </c>
    </row>
    <row r="43" spans="1:11" x14ac:dyDescent="0.35">
      <c r="A43" s="14" t="s">
        <v>174</v>
      </c>
      <c r="B43" s="15" t="s">
        <v>15</v>
      </c>
      <c r="C43" s="15" t="s">
        <v>12</v>
      </c>
      <c r="D43" s="16">
        <v>33</v>
      </c>
      <c r="E43" s="17">
        <v>44448</v>
      </c>
      <c r="F43" s="27">
        <v>53870</v>
      </c>
      <c r="G43" s="16" t="s">
        <v>16</v>
      </c>
      <c r="H43" s="16" t="s">
        <v>206</v>
      </c>
      <c r="I43" s="23">
        <f ca="1">(TODAY()-'All Staff'!$E178)/365</f>
        <v>3.3424657534246576</v>
      </c>
      <c r="J43" s="30">
        <f ca="1">IF('All Staff'!$I43&gt;2,'All Staff'!$F43*0.03,'All Staff'!$F43*0.02)</f>
        <v>1616.1</v>
      </c>
      <c r="K43" s="44">
        <f>VLOOKUP('All Staff'!$G43,'Mapping for rating'!$B$2:$C$6,2,0)</f>
        <v>3</v>
      </c>
    </row>
    <row r="44" spans="1:11" x14ac:dyDescent="0.35">
      <c r="A44" s="31" t="s">
        <v>89</v>
      </c>
      <c r="B44" s="32" t="s">
        <v>15</v>
      </c>
      <c r="C44" s="32" t="s">
        <v>19</v>
      </c>
      <c r="D44" s="33">
        <v>27</v>
      </c>
      <c r="E44" s="34">
        <v>44134</v>
      </c>
      <c r="F44" s="35">
        <v>54970</v>
      </c>
      <c r="G44" s="33" t="s">
        <v>16</v>
      </c>
      <c r="H44" s="33" t="s">
        <v>205</v>
      </c>
      <c r="I44" s="36">
        <f ca="1">(TODAY()-'All Staff'!$E65)/365</f>
        <v>2.1589041095890411</v>
      </c>
      <c r="J44" s="30">
        <f ca="1">IF('All Staff'!$I44&gt;2,'All Staff'!$F44*0.03,'All Staff'!$F44*0.02)</f>
        <v>1649.1</v>
      </c>
      <c r="K44" s="44">
        <f>VLOOKUP('All Staff'!$G44,'Mapping for rating'!$B$2:$C$6,2,0)</f>
        <v>3</v>
      </c>
    </row>
    <row r="45" spans="1:11" x14ac:dyDescent="0.35">
      <c r="A45" s="18" t="s">
        <v>182</v>
      </c>
      <c r="B45" s="19" t="s">
        <v>15</v>
      </c>
      <c r="C45" s="19" t="s">
        <v>19</v>
      </c>
      <c r="D45" s="20">
        <v>27</v>
      </c>
      <c r="E45" s="21">
        <v>44073</v>
      </c>
      <c r="F45" s="28">
        <v>54970</v>
      </c>
      <c r="G45" s="20" t="s">
        <v>16</v>
      </c>
      <c r="H45" s="20" t="s">
        <v>206</v>
      </c>
      <c r="I45" s="24">
        <f ca="1">(TODAY()-'All Staff'!$E113)/365</f>
        <v>1.9123287671232876</v>
      </c>
      <c r="J45" s="30">
        <f ca="1">IF('All Staff'!$I45&gt;2,'All Staff'!$F45*0.03,'All Staff'!$F45*0.02)</f>
        <v>1099.4000000000001</v>
      </c>
      <c r="K45" s="44">
        <f>VLOOKUP('All Staff'!$G45,'Mapping for rating'!$B$2:$C$6,2,0)</f>
        <v>3</v>
      </c>
    </row>
    <row r="46" spans="1:11" x14ac:dyDescent="0.35">
      <c r="A46" s="31" t="s">
        <v>109</v>
      </c>
      <c r="B46" s="32" t="s">
        <v>8</v>
      </c>
      <c r="C46" s="32" t="s">
        <v>19</v>
      </c>
      <c r="D46" s="33">
        <v>38</v>
      </c>
      <c r="E46" s="34">
        <v>44329</v>
      </c>
      <c r="F46" s="35">
        <v>56870</v>
      </c>
      <c r="G46" s="33" t="s">
        <v>13</v>
      </c>
      <c r="H46" s="33" t="s">
        <v>205</v>
      </c>
      <c r="I46" s="36">
        <f ca="1">(TODAY()-'All Staff'!$E67)/365</f>
        <v>3.6082191780821917</v>
      </c>
      <c r="J46" s="30">
        <f ca="1">IF('All Staff'!$I46&gt;2,'All Staff'!$F46*0.03,'All Staff'!$F46*0.02)</f>
        <v>1706.1</v>
      </c>
      <c r="K46" s="44">
        <f>VLOOKUP('All Staff'!$G46,'Mapping for rating'!$B$2:$C$6,2,0)</f>
        <v>4</v>
      </c>
    </row>
    <row r="47" spans="1:11" x14ac:dyDescent="0.35">
      <c r="A47" s="14" t="s">
        <v>202</v>
      </c>
      <c r="B47" s="15" t="s">
        <v>8</v>
      </c>
      <c r="C47" s="15" t="s">
        <v>19</v>
      </c>
      <c r="D47" s="16">
        <v>38</v>
      </c>
      <c r="E47" s="17">
        <v>44268</v>
      </c>
      <c r="F47" s="27">
        <v>56870</v>
      </c>
      <c r="G47" s="16" t="s">
        <v>13</v>
      </c>
      <c r="H47" s="16" t="s">
        <v>206</v>
      </c>
      <c r="I47" s="23">
        <f ca="1">(TODAY()-'All Staff'!$E98)/365</f>
        <v>2.9616438356164383</v>
      </c>
      <c r="J47" s="30">
        <f ca="1">IF('All Staff'!$I47&gt;2,'All Staff'!$F47*0.03,'All Staff'!$F47*0.02)</f>
        <v>1706.1</v>
      </c>
      <c r="K47" s="44">
        <f>VLOOKUP('All Staff'!$G47,'Mapping for rating'!$B$2:$C$6,2,0)</f>
        <v>4</v>
      </c>
    </row>
    <row r="48" spans="1:11" x14ac:dyDescent="0.35">
      <c r="A48" s="31" t="s">
        <v>31</v>
      </c>
      <c r="B48" s="32" t="s">
        <v>15</v>
      </c>
      <c r="C48" s="32" t="s">
        <v>9</v>
      </c>
      <c r="D48" s="33">
        <v>21</v>
      </c>
      <c r="E48" s="34">
        <v>44762</v>
      </c>
      <c r="F48" s="35">
        <v>57090</v>
      </c>
      <c r="G48" s="33" t="s">
        <v>16</v>
      </c>
      <c r="H48" s="33" t="s">
        <v>205</v>
      </c>
      <c r="I48" s="36">
        <f ca="1">(TODAY()-'All Staff'!$E19)/365</f>
        <v>2.8219178082191783</v>
      </c>
      <c r="J48" s="30">
        <f ca="1">IF('All Staff'!$I48&gt;2,'All Staff'!$F48*0.03,'All Staff'!$F48*0.02)</f>
        <v>1712.7</v>
      </c>
      <c r="K48" s="44">
        <f>VLOOKUP('All Staff'!$G48,'Mapping for rating'!$B$2:$C$6,2,0)</f>
        <v>3</v>
      </c>
    </row>
    <row r="49" spans="1:11" x14ac:dyDescent="0.35">
      <c r="A49" s="14" t="s">
        <v>125</v>
      </c>
      <c r="B49" s="15" t="s">
        <v>15</v>
      </c>
      <c r="C49" s="15" t="s">
        <v>9</v>
      </c>
      <c r="D49" s="16">
        <v>21</v>
      </c>
      <c r="E49" s="17">
        <v>44701</v>
      </c>
      <c r="F49" s="27">
        <v>57090</v>
      </c>
      <c r="G49" s="16" t="s">
        <v>16</v>
      </c>
      <c r="H49" s="16" t="s">
        <v>206</v>
      </c>
      <c r="I49" s="23">
        <f ca="1">(TODAY()-'All Staff'!$E140)/365</f>
        <v>1.7452054794520548</v>
      </c>
      <c r="J49" s="30">
        <f ca="1">IF('All Staff'!$I49&gt;2,'All Staff'!$F49*0.03,'All Staff'!$F49*0.02)</f>
        <v>1141.8</v>
      </c>
      <c r="K49" s="44">
        <f>VLOOKUP('All Staff'!$G49,'Mapping for rating'!$B$2:$C$6,2,0)</f>
        <v>3</v>
      </c>
    </row>
    <row r="50" spans="1:11" x14ac:dyDescent="0.35">
      <c r="A50" s="14" t="s">
        <v>26</v>
      </c>
      <c r="B50" s="15" t="s">
        <v>8</v>
      </c>
      <c r="C50" s="15" t="s">
        <v>12</v>
      </c>
      <c r="D50" s="16">
        <v>31</v>
      </c>
      <c r="E50" s="17">
        <v>44663</v>
      </c>
      <c r="F50" s="27">
        <v>58100</v>
      </c>
      <c r="G50" s="16" t="s">
        <v>16</v>
      </c>
      <c r="H50" s="16" t="s">
        <v>205</v>
      </c>
      <c r="I50" s="23">
        <f ca="1">(TODAY()-'All Staff'!$E24)/365</f>
        <v>3.5123287671232877</v>
      </c>
      <c r="J50" s="30">
        <f ca="1">IF('All Staff'!$I50&gt;2,'All Staff'!$F50*0.03,'All Staff'!$F50*0.02)</f>
        <v>1743</v>
      </c>
      <c r="K50" s="44">
        <f>VLOOKUP('All Staff'!$G50,'Mapping for rating'!$B$2:$C$6,2,0)</f>
        <v>3</v>
      </c>
    </row>
    <row r="51" spans="1:11" x14ac:dyDescent="0.35">
      <c r="A51" s="18" t="s">
        <v>120</v>
      </c>
      <c r="B51" s="19" t="s">
        <v>8</v>
      </c>
      <c r="C51" s="19" t="s">
        <v>12</v>
      </c>
      <c r="D51" s="20">
        <v>31</v>
      </c>
      <c r="E51" s="21">
        <v>44604</v>
      </c>
      <c r="F51" s="28">
        <v>58100</v>
      </c>
      <c r="G51" s="20" t="s">
        <v>16</v>
      </c>
      <c r="H51" s="20" t="s">
        <v>206</v>
      </c>
      <c r="I51" s="24">
        <f ca="1">(TODAY()-'All Staff'!$E119)/365</f>
        <v>2.8684931506849316</v>
      </c>
      <c r="J51" s="30">
        <f ca="1">IF('All Staff'!$I51&gt;2,'All Staff'!$F51*0.03,'All Staff'!$F51*0.02)</f>
        <v>1743</v>
      </c>
      <c r="K51" s="44">
        <f>VLOOKUP('All Staff'!$G51,'Mapping for rating'!$B$2:$C$6,2,0)</f>
        <v>3</v>
      </c>
    </row>
    <row r="52" spans="1:11" x14ac:dyDescent="0.35">
      <c r="A52" s="14" t="s">
        <v>36</v>
      </c>
      <c r="B52" s="15" t="s">
        <v>8</v>
      </c>
      <c r="C52" s="15" t="s">
        <v>21</v>
      </c>
      <c r="D52" s="16">
        <v>34</v>
      </c>
      <c r="E52" s="17">
        <v>44653</v>
      </c>
      <c r="F52" s="27">
        <v>58940</v>
      </c>
      <c r="G52" s="16" t="s">
        <v>16</v>
      </c>
      <c r="H52" s="16" t="s">
        <v>205</v>
      </c>
      <c r="I52" s="23">
        <f ca="1">(TODAY()-'All Staff'!$E22)/365</f>
        <v>3.0082191780821916</v>
      </c>
      <c r="J52" s="30">
        <f ca="1">IF('All Staff'!$I52&gt;2,'All Staff'!$F52*0.03,'All Staff'!$F52*0.02)</f>
        <v>1768.2</v>
      </c>
      <c r="K52" s="44">
        <f>VLOOKUP('All Staff'!$G52,'Mapping for rating'!$B$2:$C$6,2,0)</f>
        <v>3</v>
      </c>
    </row>
    <row r="53" spans="1:11" x14ac:dyDescent="0.35">
      <c r="A53" s="14" t="s">
        <v>130</v>
      </c>
      <c r="B53" s="15" t="s">
        <v>8</v>
      </c>
      <c r="C53" s="15" t="s">
        <v>21</v>
      </c>
      <c r="D53" s="16">
        <v>34</v>
      </c>
      <c r="E53" s="17">
        <v>44594</v>
      </c>
      <c r="F53" s="27">
        <v>58940</v>
      </c>
      <c r="G53" s="16" t="s">
        <v>16</v>
      </c>
      <c r="H53" s="16" t="s">
        <v>206</v>
      </c>
      <c r="I53" s="23">
        <f ca="1">(TODAY()-'All Staff'!$E138)/365</f>
        <v>1.8986301369863015</v>
      </c>
      <c r="J53" s="30">
        <f ca="1">IF('All Staff'!$I53&gt;2,'All Staff'!$F53*0.03,'All Staff'!$F53*0.02)</f>
        <v>1178.8</v>
      </c>
      <c r="K53" s="44">
        <f>VLOOKUP('All Staff'!$G53,'Mapping for rating'!$B$2:$C$6,2,0)</f>
        <v>3</v>
      </c>
    </row>
    <row r="54" spans="1:11" x14ac:dyDescent="0.35">
      <c r="A54" s="14" t="s">
        <v>100</v>
      </c>
      <c r="B54" s="15" t="s">
        <v>15</v>
      </c>
      <c r="C54" s="15" t="s">
        <v>9</v>
      </c>
      <c r="D54" s="16">
        <v>19</v>
      </c>
      <c r="E54" s="17">
        <v>44277</v>
      </c>
      <c r="F54" s="27">
        <v>58960</v>
      </c>
      <c r="G54" s="16" t="s">
        <v>16</v>
      </c>
      <c r="H54" s="16" t="s">
        <v>205</v>
      </c>
      <c r="I54" s="23">
        <f ca="1">(TODAY()-'All Staff'!$E50)/365</f>
        <v>1.8082191780821917</v>
      </c>
      <c r="J54" s="30">
        <f ca="1">IF('All Staff'!$I54&gt;2,'All Staff'!$F54*0.03,'All Staff'!$F54*0.02)</f>
        <v>1179.2</v>
      </c>
      <c r="K54" s="44">
        <f>VLOOKUP('All Staff'!$G54,'Mapping for rating'!$B$2:$C$6,2,0)</f>
        <v>3</v>
      </c>
    </row>
    <row r="55" spans="1:11" x14ac:dyDescent="0.35">
      <c r="A55" s="14" t="s">
        <v>193</v>
      </c>
      <c r="B55" s="15" t="s">
        <v>15</v>
      </c>
      <c r="C55" s="15" t="s">
        <v>9</v>
      </c>
      <c r="D55" s="16">
        <v>19</v>
      </c>
      <c r="E55" s="17">
        <v>44218</v>
      </c>
      <c r="F55" s="27">
        <v>58960</v>
      </c>
      <c r="G55" s="16" t="s">
        <v>16</v>
      </c>
      <c r="H55" s="16" t="s">
        <v>206</v>
      </c>
      <c r="I55" s="23">
        <f ca="1">(TODAY()-'All Staff'!$E180)/365</f>
        <v>2.558904109589041</v>
      </c>
      <c r="J55" s="30">
        <f ca="1">IF('All Staff'!$I55&gt;2,'All Staff'!$F55*0.03,'All Staff'!$F55*0.02)</f>
        <v>1768.8</v>
      </c>
      <c r="K55" s="44">
        <f>VLOOKUP('All Staff'!$G55,'Mapping for rating'!$B$2:$C$6,2,0)</f>
        <v>3</v>
      </c>
    </row>
    <row r="56" spans="1:11" x14ac:dyDescent="0.35">
      <c r="A56" s="31" t="s">
        <v>79</v>
      </c>
      <c r="B56" s="32" t="s">
        <v>15</v>
      </c>
      <c r="C56" s="32" t="s">
        <v>21</v>
      </c>
      <c r="D56" s="33">
        <v>33</v>
      </c>
      <c r="E56" s="34">
        <v>44243</v>
      </c>
      <c r="F56" s="35">
        <v>59430</v>
      </c>
      <c r="G56" s="33" t="s">
        <v>16</v>
      </c>
      <c r="H56" s="33" t="s">
        <v>205</v>
      </c>
      <c r="I56" s="36">
        <f ca="1">(TODAY()-'All Staff'!$E85)/365</f>
        <v>1.789041095890411</v>
      </c>
      <c r="J56" s="30">
        <f ca="1">IF('All Staff'!$I56&gt;2,'All Staff'!$F56*0.03,'All Staff'!$F56*0.02)</f>
        <v>1188.6000000000001</v>
      </c>
      <c r="K56" s="44">
        <f>VLOOKUP('All Staff'!$G56,'Mapping for rating'!$B$2:$C$6,2,0)</f>
        <v>3</v>
      </c>
    </row>
    <row r="57" spans="1:11" x14ac:dyDescent="0.35">
      <c r="A57" s="14" t="s">
        <v>171</v>
      </c>
      <c r="B57" s="15" t="s">
        <v>15</v>
      </c>
      <c r="C57" s="15" t="s">
        <v>21</v>
      </c>
      <c r="D57" s="16">
        <v>33</v>
      </c>
      <c r="E57" s="17">
        <v>44181</v>
      </c>
      <c r="F57" s="27">
        <v>59430</v>
      </c>
      <c r="G57" s="16" t="s">
        <v>16</v>
      </c>
      <c r="H57" s="16" t="s">
        <v>206</v>
      </c>
      <c r="I57" s="23">
        <f ca="1">(TODAY()-'All Staff'!$E182)/365</f>
        <v>3.7397260273972601</v>
      </c>
      <c r="J57" s="30">
        <f ca="1">IF('All Staff'!$I57&gt;2,'All Staff'!$F57*0.03,'All Staff'!$F57*0.02)</f>
        <v>1782.8999999999999</v>
      </c>
      <c r="K57" s="44">
        <f>VLOOKUP('All Staff'!$G57,'Mapping for rating'!$B$2:$C$6,2,0)</f>
        <v>3</v>
      </c>
    </row>
    <row r="58" spans="1:11" x14ac:dyDescent="0.35">
      <c r="A58" s="31" t="s">
        <v>38</v>
      </c>
      <c r="B58" s="32" t="s">
        <v>8</v>
      </c>
      <c r="C58" s="32" t="s">
        <v>21</v>
      </c>
      <c r="D58" s="33">
        <v>34</v>
      </c>
      <c r="E58" s="34">
        <v>44612</v>
      </c>
      <c r="F58" s="35">
        <v>60130</v>
      </c>
      <c r="G58" s="33" t="s">
        <v>16</v>
      </c>
      <c r="H58" s="33" t="s">
        <v>205</v>
      </c>
      <c r="I58" s="36">
        <f ca="1">(TODAY()-'All Staff'!$E31)/365</f>
        <v>2.2383561643835614</v>
      </c>
      <c r="J58" s="30">
        <f ca="1">IF('All Staff'!$I58&gt;2,'All Staff'!$F58*0.03,'All Staff'!$F58*0.02)</f>
        <v>1803.8999999999999</v>
      </c>
      <c r="K58" s="44">
        <f>VLOOKUP('All Staff'!$G58,'Mapping for rating'!$B$2:$C$6,2,0)</f>
        <v>3</v>
      </c>
    </row>
    <row r="59" spans="1:11" x14ac:dyDescent="0.35">
      <c r="A59" s="14" t="s">
        <v>132</v>
      </c>
      <c r="B59" s="15" t="s">
        <v>8</v>
      </c>
      <c r="C59" s="15" t="s">
        <v>21</v>
      </c>
      <c r="D59" s="16">
        <v>34</v>
      </c>
      <c r="E59" s="17">
        <v>44550</v>
      </c>
      <c r="F59" s="27">
        <v>60130</v>
      </c>
      <c r="G59" s="16" t="s">
        <v>16</v>
      </c>
      <c r="H59" s="16" t="s">
        <v>206</v>
      </c>
      <c r="I59" s="23">
        <f ca="1">(TODAY()-'All Staff'!$E166)/365</f>
        <v>2.5726027397260274</v>
      </c>
      <c r="J59" s="30">
        <f ca="1">IF('All Staff'!$I59&gt;2,'All Staff'!$F59*0.03,'All Staff'!$F59*0.02)</f>
        <v>1803.8999999999999</v>
      </c>
      <c r="K59" s="44">
        <f>VLOOKUP('All Staff'!$G59,'Mapping for rating'!$B$2:$C$6,2,0)</f>
        <v>3</v>
      </c>
    </row>
    <row r="60" spans="1:11" x14ac:dyDescent="0.35">
      <c r="A60" s="31" t="s">
        <v>37</v>
      </c>
      <c r="B60" s="32" t="s">
        <v>15</v>
      </c>
      <c r="C60" s="32" t="s">
        <v>9</v>
      </c>
      <c r="D60" s="33">
        <v>30</v>
      </c>
      <c r="E60" s="34">
        <v>44666</v>
      </c>
      <c r="F60" s="35">
        <v>60570</v>
      </c>
      <c r="G60" s="33" t="s">
        <v>16</v>
      </c>
      <c r="H60" s="33" t="s">
        <v>205</v>
      </c>
      <c r="I60" s="36">
        <f ca="1">(TODAY()-'All Staff'!$E71)/365</f>
        <v>2.9232876712328766</v>
      </c>
      <c r="J60" s="30">
        <f ca="1">IF('All Staff'!$I60&gt;2,'All Staff'!$F60*0.03,'All Staff'!$F60*0.02)</f>
        <v>1817.1</v>
      </c>
      <c r="K60" s="44">
        <f>VLOOKUP('All Staff'!$G60,'Mapping for rating'!$B$2:$C$6,2,0)</f>
        <v>3</v>
      </c>
    </row>
    <row r="61" spans="1:11" x14ac:dyDescent="0.35">
      <c r="A61" s="18" t="s">
        <v>131</v>
      </c>
      <c r="B61" s="19" t="s">
        <v>15</v>
      </c>
      <c r="C61" s="19" t="s">
        <v>9</v>
      </c>
      <c r="D61" s="20">
        <v>30</v>
      </c>
      <c r="E61" s="21">
        <v>44607</v>
      </c>
      <c r="F61" s="28">
        <v>60570</v>
      </c>
      <c r="G61" s="20" t="s">
        <v>16</v>
      </c>
      <c r="H61" s="20" t="s">
        <v>206</v>
      </c>
      <c r="I61" s="24">
        <f ca="1">(TODAY()-'All Staff'!$E145)/365</f>
        <v>2.0082191780821916</v>
      </c>
      <c r="J61" s="30">
        <f ca="1">IF('All Staff'!$I61&gt;2,'All Staff'!$F61*0.03,'All Staff'!$F61*0.02)</f>
        <v>1817.1</v>
      </c>
      <c r="K61" s="44">
        <f>VLOOKUP('All Staff'!$G61,'Mapping for rating'!$B$2:$C$6,2,0)</f>
        <v>3</v>
      </c>
    </row>
    <row r="62" spans="1:11" x14ac:dyDescent="0.35">
      <c r="A62" s="31" t="s">
        <v>61</v>
      </c>
      <c r="B62" s="32" t="s">
        <v>8</v>
      </c>
      <c r="C62" s="32" t="s">
        <v>12</v>
      </c>
      <c r="D62" s="33">
        <v>24</v>
      </c>
      <c r="E62" s="34">
        <v>44148</v>
      </c>
      <c r="F62" s="35">
        <v>62780</v>
      </c>
      <c r="G62" s="33" t="s">
        <v>16</v>
      </c>
      <c r="H62" s="33" t="s">
        <v>205</v>
      </c>
      <c r="I62" s="36">
        <f ca="1">(TODAY()-'All Staff'!$E9)/365</f>
        <v>3.5095890410958903</v>
      </c>
      <c r="J62" s="30">
        <f ca="1">IF('All Staff'!$I62&gt;2,'All Staff'!$F62*0.03,'All Staff'!$F62*0.02)</f>
        <v>1883.3999999999999</v>
      </c>
      <c r="K62" s="44">
        <f>VLOOKUP('All Staff'!$G62,'Mapping for rating'!$B$2:$C$6,2,0)</f>
        <v>3</v>
      </c>
    </row>
    <row r="63" spans="1:11" x14ac:dyDescent="0.35">
      <c r="A63" s="14" t="s">
        <v>153</v>
      </c>
      <c r="B63" s="15" t="s">
        <v>8</v>
      </c>
      <c r="C63" s="15" t="s">
        <v>12</v>
      </c>
      <c r="D63" s="16">
        <v>24</v>
      </c>
      <c r="E63" s="17">
        <v>44087</v>
      </c>
      <c r="F63" s="27">
        <v>62780</v>
      </c>
      <c r="G63" s="16" t="s">
        <v>16</v>
      </c>
      <c r="H63" s="16" t="s">
        <v>206</v>
      </c>
      <c r="I63" s="23">
        <f ca="1">(TODAY()-'All Staff'!$E174)/365</f>
        <v>3.5616438356164384</v>
      </c>
      <c r="J63" s="30">
        <f ca="1">IF('All Staff'!$I63&gt;2,'All Staff'!$F63*0.03,'All Staff'!$F63*0.02)</f>
        <v>1883.3999999999999</v>
      </c>
      <c r="K63" s="44">
        <f>VLOOKUP('All Staff'!$G63,'Mapping for rating'!$B$2:$C$6,2,0)</f>
        <v>3</v>
      </c>
    </row>
    <row r="64" spans="1:11" x14ac:dyDescent="0.35">
      <c r="A64" s="14" t="s">
        <v>20</v>
      </c>
      <c r="B64" s="15" t="s">
        <v>207</v>
      </c>
      <c r="C64" s="15" t="s">
        <v>21</v>
      </c>
      <c r="D64" s="16">
        <v>30</v>
      </c>
      <c r="E64" s="17">
        <v>44597</v>
      </c>
      <c r="F64" s="27">
        <v>64000</v>
      </c>
      <c r="G64" s="16" t="s">
        <v>16</v>
      </c>
      <c r="H64" s="16" t="s">
        <v>205</v>
      </c>
      <c r="I64" s="23">
        <f ca="1">(TODAY()-'All Staff'!$E26)/365</f>
        <v>1.704109589041096</v>
      </c>
      <c r="J64" s="30">
        <f ca="1">IF('All Staff'!$I64&gt;2,'All Staff'!$F64*0.03,'All Staff'!$F64*0.02)</f>
        <v>1280</v>
      </c>
      <c r="K64" s="44">
        <f>VLOOKUP('All Staff'!$G64,'Mapping for rating'!$B$2:$C$6,2,0)</f>
        <v>3</v>
      </c>
    </row>
    <row r="65" spans="1:11" x14ac:dyDescent="0.35">
      <c r="A65" s="14" t="s">
        <v>116</v>
      </c>
      <c r="B65" s="15" t="s">
        <v>207</v>
      </c>
      <c r="C65" s="15" t="s">
        <v>21</v>
      </c>
      <c r="D65" s="16">
        <v>30</v>
      </c>
      <c r="E65" s="17">
        <v>44535</v>
      </c>
      <c r="F65" s="27">
        <v>64000</v>
      </c>
      <c r="G65" s="16" t="s">
        <v>16</v>
      </c>
      <c r="H65" s="16" t="s">
        <v>206</v>
      </c>
      <c r="I65" s="23">
        <f ca="1">(TODAY()-'All Staff'!$E148)/365</f>
        <v>2.2931506849315069</v>
      </c>
      <c r="J65" s="30">
        <f ca="1">IF('All Staff'!$I65&gt;2,'All Staff'!$F65*0.03,'All Staff'!$F65*0.02)</f>
        <v>1920</v>
      </c>
      <c r="K65" s="44">
        <f>VLOOKUP('All Staff'!$G65,'Mapping for rating'!$B$2:$C$6,2,0)</f>
        <v>3</v>
      </c>
    </row>
    <row r="66" spans="1:11" x14ac:dyDescent="0.35">
      <c r="A66" s="14" t="s">
        <v>93</v>
      </c>
      <c r="B66" s="15" t="s">
        <v>8</v>
      </c>
      <c r="C66" s="15" t="s">
        <v>21</v>
      </c>
      <c r="D66" s="16">
        <v>33</v>
      </c>
      <c r="E66" s="17">
        <v>44067</v>
      </c>
      <c r="F66" s="27">
        <v>65360</v>
      </c>
      <c r="G66" s="16" t="s">
        <v>16</v>
      </c>
      <c r="H66" s="16" t="s">
        <v>205</v>
      </c>
      <c r="I66" s="23">
        <f ca="1">(TODAY()-'All Staff'!$E86)/365</f>
        <v>1.547945205479452</v>
      </c>
      <c r="J66" s="30">
        <f ca="1">IF('All Staff'!$I66&gt;2,'All Staff'!$F66*0.03,'All Staff'!$F66*0.02)</f>
        <v>1307.2</v>
      </c>
      <c r="K66" s="44">
        <f>VLOOKUP('All Staff'!$G66,'Mapping for rating'!$B$2:$C$6,2,0)</f>
        <v>3</v>
      </c>
    </row>
    <row r="67" spans="1:11" x14ac:dyDescent="0.35">
      <c r="A67" s="18" t="s">
        <v>186</v>
      </c>
      <c r="B67" s="19" t="s">
        <v>8</v>
      </c>
      <c r="C67" s="19" t="s">
        <v>21</v>
      </c>
      <c r="D67" s="20">
        <v>33</v>
      </c>
      <c r="E67" s="21">
        <v>44006</v>
      </c>
      <c r="F67" s="28">
        <v>65360</v>
      </c>
      <c r="G67" s="20" t="s">
        <v>16</v>
      </c>
      <c r="H67" s="20" t="s">
        <v>206</v>
      </c>
      <c r="I67" s="24">
        <f ca="1">(TODAY()-'All Staff'!$E147)/365</f>
        <v>2.7479452054794522</v>
      </c>
      <c r="J67" s="30">
        <f ca="1">IF('All Staff'!$I67&gt;2,'All Staff'!$F67*0.03,'All Staff'!$F67*0.02)</f>
        <v>1960.8</v>
      </c>
      <c r="K67" s="44">
        <f>VLOOKUP('All Staff'!$G67,'Mapping for rating'!$B$2:$C$6,2,0)</f>
        <v>3</v>
      </c>
    </row>
    <row r="68" spans="1:11" x14ac:dyDescent="0.35">
      <c r="A68" s="31" t="s">
        <v>76</v>
      </c>
      <c r="B68" s="32" t="s">
        <v>15</v>
      </c>
      <c r="C68" s="32" t="s">
        <v>19</v>
      </c>
      <c r="D68" s="33">
        <v>25</v>
      </c>
      <c r="E68" s="34">
        <v>44383</v>
      </c>
      <c r="F68" s="35">
        <v>65700</v>
      </c>
      <c r="G68" s="33" t="s">
        <v>16</v>
      </c>
      <c r="H68" s="33" t="s">
        <v>205</v>
      </c>
      <c r="I68" s="36">
        <f ca="1">(TODAY()-'All Staff'!$E13)/365</f>
        <v>2.1205479452054794</v>
      </c>
      <c r="J68" s="30">
        <f ca="1">IF('All Staff'!$I68&gt;2,'All Staff'!$F68*0.03,'All Staff'!$F68*0.02)</f>
        <v>1971</v>
      </c>
      <c r="K68" s="44">
        <f>VLOOKUP('All Staff'!$G68,'Mapping for rating'!$B$2:$C$6,2,0)</f>
        <v>3</v>
      </c>
    </row>
    <row r="69" spans="1:11" x14ac:dyDescent="0.35">
      <c r="A69" s="14" t="s">
        <v>168</v>
      </c>
      <c r="B69" s="15" t="s">
        <v>15</v>
      </c>
      <c r="C69" s="15" t="s">
        <v>19</v>
      </c>
      <c r="D69" s="16">
        <v>25</v>
      </c>
      <c r="E69" s="17">
        <v>44322</v>
      </c>
      <c r="F69" s="27">
        <v>65700</v>
      </c>
      <c r="G69" s="16" t="s">
        <v>16</v>
      </c>
      <c r="H69" s="16" t="s">
        <v>206</v>
      </c>
      <c r="I69" s="23">
        <f ca="1">(TODAY()-'All Staff'!$E176)/365</f>
        <v>3.3917808219178083</v>
      </c>
      <c r="J69" s="30">
        <f ca="1">IF('All Staff'!$I69&gt;2,'All Staff'!$F69*0.03,'All Staff'!$F69*0.02)</f>
        <v>1971</v>
      </c>
      <c r="K69" s="44">
        <f>VLOOKUP('All Staff'!$G69,'Mapping for rating'!$B$2:$C$6,2,0)</f>
        <v>3</v>
      </c>
    </row>
    <row r="70" spans="1:11" x14ac:dyDescent="0.35">
      <c r="A70" s="31" t="s">
        <v>32</v>
      </c>
      <c r="B70" s="32" t="s">
        <v>8</v>
      </c>
      <c r="C70" s="32" t="s">
        <v>21</v>
      </c>
      <c r="D70" s="33">
        <v>21</v>
      </c>
      <c r="E70" s="34">
        <v>44317</v>
      </c>
      <c r="F70" s="35">
        <v>65920</v>
      </c>
      <c r="G70" s="33" t="s">
        <v>16</v>
      </c>
      <c r="H70" s="33" t="s">
        <v>205</v>
      </c>
      <c r="I70" s="36">
        <f ca="1">(TODAY()-'All Staff'!$E69)/365</f>
        <v>2.7424657534246575</v>
      </c>
      <c r="J70" s="30">
        <f ca="1">IF('All Staff'!$I70&gt;2,'All Staff'!$F70*0.03,'All Staff'!$F70*0.02)</f>
        <v>1977.6</v>
      </c>
      <c r="K70" s="44">
        <f>VLOOKUP('All Staff'!$G70,'Mapping for rating'!$B$2:$C$6,2,0)</f>
        <v>3</v>
      </c>
    </row>
    <row r="71" spans="1:11" x14ac:dyDescent="0.35">
      <c r="A71" s="14" t="s">
        <v>126</v>
      </c>
      <c r="B71" s="15" t="s">
        <v>8</v>
      </c>
      <c r="C71" s="15" t="s">
        <v>21</v>
      </c>
      <c r="D71" s="16">
        <v>21</v>
      </c>
      <c r="E71" s="17">
        <v>44256</v>
      </c>
      <c r="F71" s="27">
        <v>65920</v>
      </c>
      <c r="G71" s="16" t="s">
        <v>16</v>
      </c>
      <c r="H71" s="16" t="s">
        <v>206</v>
      </c>
      <c r="I71" s="23">
        <f ca="1">(TODAY()-'All Staff'!$E124)/365</f>
        <v>1.5041095890410958</v>
      </c>
      <c r="J71" s="30">
        <f ca="1">IF('All Staff'!$I71&gt;2,'All Staff'!$F71*0.03,'All Staff'!$F71*0.02)</f>
        <v>1318.4</v>
      </c>
      <c r="K71" s="44">
        <f>VLOOKUP('All Staff'!$G71,'Mapping for rating'!$B$2:$C$6,2,0)</f>
        <v>3</v>
      </c>
    </row>
    <row r="72" spans="1:11" x14ac:dyDescent="0.35">
      <c r="A72" s="31" t="s">
        <v>27</v>
      </c>
      <c r="B72" s="32" t="s">
        <v>8</v>
      </c>
      <c r="C72" s="32" t="s">
        <v>21</v>
      </c>
      <c r="D72" s="33">
        <v>30</v>
      </c>
      <c r="E72" s="34">
        <v>44389</v>
      </c>
      <c r="F72" s="35">
        <v>67910</v>
      </c>
      <c r="G72" s="33" t="s">
        <v>24</v>
      </c>
      <c r="H72" s="33" t="s">
        <v>205</v>
      </c>
      <c r="I72" s="36">
        <f ca="1">(TODAY()-'All Staff'!$E23)/365</f>
        <v>3.1753424657534248</v>
      </c>
      <c r="J72" s="30">
        <f ca="1">IF('All Staff'!$I72&gt;2,'All Staff'!$F72*0.03,'All Staff'!$F72*0.02)</f>
        <v>2037.3</v>
      </c>
      <c r="K72" s="44">
        <f>VLOOKUP('All Staff'!$G72,'Mapping for rating'!$B$2:$C$6,2,0)</f>
        <v>2</v>
      </c>
    </row>
    <row r="73" spans="1:11" x14ac:dyDescent="0.35">
      <c r="A73" s="14" t="s">
        <v>121</v>
      </c>
      <c r="B73" s="15" t="s">
        <v>8</v>
      </c>
      <c r="C73" s="15" t="s">
        <v>21</v>
      </c>
      <c r="D73" s="16">
        <v>30</v>
      </c>
      <c r="E73" s="17">
        <v>44328</v>
      </c>
      <c r="F73" s="27">
        <v>67910</v>
      </c>
      <c r="G73" s="16" t="s">
        <v>24</v>
      </c>
      <c r="H73" s="16" t="s">
        <v>206</v>
      </c>
      <c r="I73" s="23">
        <f ca="1">(TODAY()-'All Staff'!$E164)/365</f>
        <v>1.8657534246575342</v>
      </c>
      <c r="J73" s="30">
        <f ca="1">IF('All Staff'!$I73&gt;2,'All Staff'!$F73*0.03,'All Staff'!$F73*0.02)</f>
        <v>1358.2</v>
      </c>
      <c r="K73" s="44">
        <f>VLOOKUP('All Staff'!$G73,'Mapping for rating'!$B$2:$C$6,2,0)</f>
        <v>2</v>
      </c>
    </row>
    <row r="74" spans="1:11" x14ac:dyDescent="0.35">
      <c r="A74" s="14" t="s">
        <v>45</v>
      </c>
      <c r="B74" s="15" t="s">
        <v>15</v>
      </c>
      <c r="C74" s="15" t="s">
        <v>9</v>
      </c>
      <c r="D74" s="16">
        <v>30</v>
      </c>
      <c r="E74" s="17">
        <v>44701</v>
      </c>
      <c r="F74" s="27">
        <v>67950</v>
      </c>
      <c r="G74" s="16" t="s">
        <v>16</v>
      </c>
      <c r="H74" s="16" t="s">
        <v>205</v>
      </c>
      <c r="I74" s="23">
        <f ca="1">(TODAY()-'All Staff'!$E90)/365</f>
        <v>2.56986301369863</v>
      </c>
      <c r="J74" s="30">
        <f ca="1">IF('All Staff'!$I74&gt;2,'All Staff'!$F74*0.03,'All Staff'!$F74*0.02)</f>
        <v>2038.5</v>
      </c>
      <c r="K74" s="44">
        <f>VLOOKUP('All Staff'!$G74,'Mapping for rating'!$B$2:$C$6,2,0)</f>
        <v>3</v>
      </c>
    </row>
    <row r="75" spans="1:11" x14ac:dyDescent="0.35">
      <c r="A75" s="14" t="s">
        <v>138</v>
      </c>
      <c r="B75" s="15" t="s">
        <v>15</v>
      </c>
      <c r="C75" s="15" t="s">
        <v>9</v>
      </c>
      <c r="D75" s="16">
        <v>30</v>
      </c>
      <c r="E75" s="17">
        <v>44640</v>
      </c>
      <c r="F75" s="27">
        <v>67950</v>
      </c>
      <c r="G75" s="16" t="s">
        <v>16</v>
      </c>
      <c r="H75" s="16" t="s">
        <v>206</v>
      </c>
      <c r="I75" s="23">
        <f ca="1">(TODAY()-'All Staff'!$E172)/365</f>
        <v>0.92602739726027394</v>
      </c>
      <c r="J75" s="30">
        <f ca="1">IF('All Staff'!$I75&gt;2,'All Staff'!$F75*0.03,'All Staff'!$F75*0.02)</f>
        <v>1359</v>
      </c>
      <c r="K75" s="44">
        <f>VLOOKUP('All Staff'!$G75,'Mapping for rating'!$B$2:$C$6,2,0)</f>
        <v>3</v>
      </c>
    </row>
    <row r="76" spans="1:11" x14ac:dyDescent="0.35">
      <c r="A76" s="14" t="s">
        <v>91</v>
      </c>
      <c r="B76" s="15" t="s">
        <v>8</v>
      </c>
      <c r="C76" s="15" t="s">
        <v>19</v>
      </c>
      <c r="D76" s="16">
        <v>20</v>
      </c>
      <c r="E76" s="17">
        <v>44537</v>
      </c>
      <c r="F76" s="27">
        <v>68900</v>
      </c>
      <c r="G76" s="16" t="s">
        <v>24</v>
      </c>
      <c r="H76" s="16" t="s">
        <v>205</v>
      </c>
      <c r="I76" s="23">
        <f ca="1">(TODAY()-'All Staff'!$E48)/365</f>
        <v>1.536986301369863</v>
      </c>
      <c r="J76" s="30">
        <f ca="1">IF('All Staff'!$I76&gt;2,'All Staff'!$F76*0.03,'All Staff'!$F76*0.02)</f>
        <v>1378</v>
      </c>
      <c r="K76" s="44">
        <f>VLOOKUP('All Staff'!$G76,'Mapping for rating'!$B$2:$C$6,2,0)</f>
        <v>2</v>
      </c>
    </row>
    <row r="77" spans="1:11" x14ac:dyDescent="0.35">
      <c r="A77" s="18" t="s">
        <v>184</v>
      </c>
      <c r="B77" s="19" t="s">
        <v>8</v>
      </c>
      <c r="C77" s="19" t="s">
        <v>19</v>
      </c>
      <c r="D77" s="20">
        <v>20</v>
      </c>
      <c r="E77" s="21">
        <v>44476</v>
      </c>
      <c r="F77" s="28">
        <v>68900</v>
      </c>
      <c r="G77" s="20" t="s">
        <v>24</v>
      </c>
      <c r="H77" s="20" t="s">
        <v>206</v>
      </c>
      <c r="I77" s="24">
        <f ca="1">(TODAY()-'All Staff'!$E153)/365</f>
        <v>2.536986301369863</v>
      </c>
      <c r="J77" s="30">
        <f ca="1">IF('All Staff'!$I77&gt;2,'All Staff'!$F77*0.03,'All Staff'!$F77*0.02)</f>
        <v>2067</v>
      </c>
      <c r="K77" s="44">
        <f>VLOOKUP('All Staff'!$G77,'Mapping for rating'!$B$2:$C$6,2,0)</f>
        <v>2</v>
      </c>
    </row>
    <row r="78" spans="1:11" x14ac:dyDescent="0.35">
      <c r="A78" s="14" t="s">
        <v>97</v>
      </c>
      <c r="B78" s="15" t="s">
        <v>15</v>
      </c>
      <c r="C78" s="15" t="s">
        <v>12</v>
      </c>
      <c r="D78" s="16">
        <v>37</v>
      </c>
      <c r="E78" s="17">
        <v>44701</v>
      </c>
      <c r="F78" s="27">
        <v>69070</v>
      </c>
      <c r="G78" s="16" t="s">
        <v>16</v>
      </c>
      <c r="H78" s="16" t="s">
        <v>205</v>
      </c>
      <c r="I78" s="23">
        <f ca="1">(TODAY()-'All Staff'!$E14)/365</f>
        <v>3.2273972602739724</v>
      </c>
      <c r="J78" s="30">
        <f ca="1">IF('All Staff'!$I78&gt;2,'All Staff'!$F78*0.03,'All Staff'!$F78*0.02)</f>
        <v>2072.1</v>
      </c>
      <c r="K78" s="44">
        <f>VLOOKUP('All Staff'!$G78,'Mapping for rating'!$B$2:$C$6,2,0)</f>
        <v>3</v>
      </c>
    </row>
    <row r="79" spans="1:11" x14ac:dyDescent="0.35">
      <c r="A79" s="18" t="s">
        <v>190</v>
      </c>
      <c r="B79" s="19" t="s">
        <v>15</v>
      </c>
      <c r="C79" s="19" t="s">
        <v>12</v>
      </c>
      <c r="D79" s="20">
        <v>37</v>
      </c>
      <c r="E79" s="21">
        <v>44640</v>
      </c>
      <c r="F79" s="28">
        <v>69070</v>
      </c>
      <c r="G79" s="20" t="s">
        <v>16</v>
      </c>
      <c r="H79" s="20" t="s">
        <v>206</v>
      </c>
      <c r="I79" s="24">
        <f ca="1">(TODAY()-'All Staff'!$E163)/365</f>
        <v>3.2904109589041095</v>
      </c>
      <c r="J79" s="30">
        <f ca="1">IF('All Staff'!$I79&gt;2,'All Staff'!$F79*0.03,'All Staff'!$F79*0.02)</f>
        <v>2072.1</v>
      </c>
      <c r="K79" s="44">
        <f>VLOOKUP('All Staff'!$G79,'Mapping for rating'!$B$2:$C$6,2,0)</f>
        <v>3</v>
      </c>
    </row>
    <row r="80" spans="1:11" x14ac:dyDescent="0.35">
      <c r="A80" s="31" t="s">
        <v>25</v>
      </c>
      <c r="B80" s="32" t="s">
        <v>15</v>
      </c>
      <c r="C80" s="32" t="s">
        <v>12</v>
      </c>
      <c r="D80" s="33">
        <v>30</v>
      </c>
      <c r="E80" s="34">
        <v>44273</v>
      </c>
      <c r="F80" s="35">
        <v>69120</v>
      </c>
      <c r="G80" s="33" t="s">
        <v>16</v>
      </c>
      <c r="H80" s="33" t="s">
        <v>205</v>
      </c>
      <c r="I80" s="36">
        <f ca="1">(TODAY()-'All Staff'!$E59)/365</f>
        <v>2.117808219178082</v>
      </c>
      <c r="J80" s="30">
        <f ca="1">IF('All Staff'!$I80&gt;2,'All Staff'!$F80*0.03,'All Staff'!$F80*0.02)</f>
        <v>2073.6</v>
      </c>
      <c r="K80" s="44">
        <f>VLOOKUP('All Staff'!$G80,'Mapping for rating'!$B$2:$C$6,2,0)</f>
        <v>3</v>
      </c>
    </row>
    <row r="81" spans="1:11" x14ac:dyDescent="0.35">
      <c r="A81" s="18" t="s">
        <v>119</v>
      </c>
      <c r="B81" s="19" t="s">
        <v>15</v>
      </c>
      <c r="C81" s="19" t="s">
        <v>12</v>
      </c>
      <c r="D81" s="20">
        <v>30</v>
      </c>
      <c r="E81" s="21">
        <v>44214</v>
      </c>
      <c r="F81" s="28">
        <v>69120</v>
      </c>
      <c r="G81" s="20" t="s">
        <v>16</v>
      </c>
      <c r="H81" s="20" t="s">
        <v>206</v>
      </c>
      <c r="I81" s="24">
        <f ca="1">(TODAY()-'All Staff'!$E165)/365</f>
        <v>2.4027397260273973</v>
      </c>
      <c r="J81" s="30">
        <f ca="1">IF('All Staff'!$I81&gt;2,'All Staff'!$F81*0.03,'All Staff'!$F81*0.02)</f>
        <v>2073.6</v>
      </c>
      <c r="K81" s="44">
        <f>VLOOKUP('All Staff'!$G81,'Mapping for rating'!$B$2:$C$6,2,0)</f>
        <v>3</v>
      </c>
    </row>
    <row r="82" spans="1:11" x14ac:dyDescent="0.35">
      <c r="A82" s="31" t="s">
        <v>67</v>
      </c>
      <c r="B82" s="32" t="s">
        <v>15</v>
      </c>
      <c r="C82" s="32" t="s">
        <v>12</v>
      </c>
      <c r="D82" s="33">
        <v>30</v>
      </c>
      <c r="E82" s="34">
        <v>44850</v>
      </c>
      <c r="F82" s="35">
        <v>69710</v>
      </c>
      <c r="G82" s="33" t="s">
        <v>16</v>
      </c>
      <c r="H82" s="33" t="s">
        <v>205</v>
      </c>
      <c r="I82" s="36">
        <f ca="1">(TODAY()-'All Staff'!$E55)/365</f>
        <v>3.0273972602739727</v>
      </c>
      <c r="J82" s="30">
        <f ca="1">IF('All Staff'!$I82&gt;2,'All Staff'!$F82*0.03,'All Staff'!$F82*0.02)</f>
        <v>2091.2999999999997</v>
      </c>
      <c r="K82" s="44">
        <f>VLOOKUP('All Staff'!$G82,'Mapping for rating'!$B$2:$C$6,2,0)</f>
        <v>3</v>
      </c>
    </row>
    <row r="83" spans="1:11" x14ac:dyDescent="0.35">
      <c r="A83" s="14" t="s">
        <v>159</v>
      </c>
      <c r="B83" s="15" t="s">
        <v>15</v>
      </c>
      <c r="C83" s="15" t="s">
        <v>12</v>
      </c>
      <c r="D83" s="16">
        <v>30</v>
      </c>
      <c r="E83" s="17">
        <v>44789</v>
      </c>
      <c r="F83" s="27">
        <v>69710</v>
      </c>
      <c r="G83" s="16" t="s">
        <v>16</v>
      </c>
      <c r="H83" s="16" t="s">
        <v>206</v>
      </c>
      <c r="I83" s="23">
        <f ca="1">(TODAY()-'All Staff'!$E110)/365</f>
        <v>1.7232876712328766</v>
      </c>
      <c r="J83" s="30">
        <f ca="1">IF('All Staff'!$I83&gt;2,'All Staff'!$F83*0.03,'All Staff'!$F83*0.02)</f>
        <v>1394.2</v>
      </c>
      <c r="K83" s="44">
        <f>VLOOKUP('All Staff'!$G83,'Mapping for rating'!$B$2:$C$6,2,0)</f>
        <v>3</v>
      </c>
    </row>
    <row r="84" spans="1:11" x14ac:dyDescent="0.35">
      <c r="A84" s="31" t="s">
        <v>90</v>
      </c>
      <c r="B84" s="32" t="s">
        <v>15</v>
      </c>
      <c r="C84" s="32" t="s">
        <v>21</v>
      </c>
      <c r="D84" s="33">
        <v>42</v>
      </c>
      <c r="E84" s="34">
        <v>44731</v>
      </c>
      <c r="F84" s="35">
        <v>70270</v>
      </c>
      <c r="G84" s="33" t="s">
        <v>24</v>
      </c>
      <c r="H84" s="33" t="s">
        <v>205</v>
      </c>
      <c r="I84" s="36">
        <f ca="1">(TODAY()-'All Staff'!$E91)/365</f>
        <v>2.7369863013698632</v>
      </c>
      <c r="J84" s="30">
        <f ca="1">IF('All Staff'!$I84&gt;2,'All Staff'!$F84*0.03,'All Staff'!$F84*0.02)</f>
        <v>2108.1</v>
      </c>
      <c r="K84" s="44">
        <f>VLOOKUP('All Staff'!$G84,'Mapping for rating'!$B$2:$C$6,2,0)</f>
        <v>2</v>
      </c>
    </row>
    <row r="85" spans="1:11" x14ac:dyDescent="0.35">
      <c r="A85" s="14" t="s">
        <v>183</v>
      </c>
      <c r="B85" s="15" t="s">
        <v>15</v>
      </c>
      <c r="C85" s="15" t="s">
        <v>21</v>
      </c>
      <c r="D85" s="16">
        <v>42</v>
      </c>
      <c r="E85" s="17">
        <v>44670</v>
      </c>
      <c r="F85" s="27">
        <v>70270</v>
      </c>
      <c r="G85" s="16" t="s">
        <v>24</v>
      </c>
      <c r="H85" s="16" t="s">
        <v>206</v>
      </c>
      <c r="I85" s="23">
        <f ca="1">(TODAY()-'All Staff'!$E142)/365</f>
        <v>1.6410958904109589</v>
      </c>
      <c r="J85" s="30">
        <f ca="1">IF('All Staff'!$I85&gt;2,'All Staff'!$F85*0.03,'All Staff'!$F85*0.02)</f>
        <v>1405.4</v>
      </c>
      <c r="K85" s="44">
        <f>VLOOKUP('All Staff'!$G85,'Mapping for rating'!$B$2:$C$6,2,0)</f>
        <v>2</v>
      </c>
    </row>
    <row r="86" spans="1:11" x14ac:dyDescent="0.35">
      <c r="A86" s="31" t="s">
        <v>70</v>
      </c>
      <c r="B86" s="32" t="s">
        <v>15</v>
      </c>
      <c r="C86" s="32" t="s">
        <v>9</v>
      </c>
      <c r="D86" s="33">
        <v>46</v>
      </c>
      <c r="E86" s="34">
        <v>44758</v>
      </c>
      <c r="F86" s="35">
        <v>70610</v>
      </c>
      <c r="G86" s="33" t="s">
        <v>16</v>
      </c>
      <c r="H86" s="33" t="s">
        <v>205</v>
      </c>
      <c r="I86" s="36">
        <f ca="1">(TODAY()-'All Staff'!$E3)/365</f>
        <v>1.9287671232876713</v>
      </c>
      <c r="J86" s="30">
        <f ca="1">IF('All Staff'!$I86&gt;2,'All Staff'!$F86*0.03,'All Staff'!$F86*0.02)</f>
        <v>1412.2</v>
      </c>
      <c r="K86" s="44">
        <f>VLOOKUP('All Staff'!$G86,'Mapping for rating'!$B$2:$C$6,2,0)</f>
        <v>3</v>
      </c>
    </row>
    <row r="87" spans="1:11" x14ac:dyDescent="0.35">
      <c r="A87" s="18" t="s">
        <v>162</v>
      </c>
      <c r="B87" s="19" t="s">
        <v>15</v>
      </c>
      <c r="C87" s="19" t="s">
        <v>9</v>
      </c>
      <c r="D87" s="20">
        <v>46</v>
      </c>
      <c r="E87" s="21">
        <v>44697</v>
      </c>
      <c r="F87" s="28">
        <v>70610</v>
      </c>
      <c r="G87" s="20" t="s">
        <v>16</v>
      </c>
      <c r="H87" s="20" t="s">
        <v>206</v>
      </c>
      <c r="I87" s="24">
        <f ca="1">(TODAY()-'All Staff'!$E181)/365</f>
        <v>3.5726027397260274</v>
      </c>
      <c r="J87" s="30">
        <f ca="1">IF('All Staff'!$I87&gt;2,'All Staff'!$F87*0.03,'All Staff'!$F87*0.02)</f>
        <v>2118.2999999999997</v>
      </c>
      <c r="K87" s="44">
        <f>VLOOKUP('All Staff'!$G87,'Mapping for rating'!$B$2:$C$6,2,0)</f>
        <v>3</v>
      </c>
    </row>
    <row r="88" spans="1:11" x14ac:dyDescent="0.35">
      <c r="A88" s="14" t="s">
        <v>94</v>
      </c>
      <c r="B88" s="15" t="s">
        <v>15</v>
      </c>
      <c r="C88" s="15" t="s">
        <v>21</v>
      </c>
      <c r="D88" s="16">
        <v>36</v>
      </c>
      <c r="E88" s="17">
        <v>44333</v>
      </c>
      <c r="F88" s="27">
        <v>71380</v>
      </c>
      <c r="G88" s="16" t="s">
        <v>16</v>
      </c>
      <c r="H88" s="16" t="s">
        <v>205</v>
      </c>
      <c r="I88" s="23">
        <f ca="1">(TODAY()-'All Staff'!$E56)/365</f>
        <v>2.9589041095890409</v>
      </c>
      <c r="J88" s="30">
        <f ca="1">IF('All Staff'!$I88&gt;2,'All Staff'!$F88*0.03,'All Staff'!$F88*0.02)</f>
        <v>2141.4</v>
      </c>
      <c r="K88" s="44">
        <f>VLOOKUP('All Staff'!$G88,'Mapping for rating'!$B$2:$C$6,2,0)</f>
        <v>3</v>
      </c>
    </row>
    <row r="89" spans="1:11" x14ac:dyDescent="0.35">
      <c r="A89" s="18" t="s">
        <v>187</v>
      </c>
      <c r="B89" s="19" t="s">
        <v>15</v>
      </c>
      <c r="C89" s="19" t="s">
        <v>21</v>
      </c>
      <c r="D89" s="20">
        <v>36</v>
      </c>
      <c r="E89" s="21">
        <v>44272</v>
      </c>
      <c r="F89" s="28">
        <v>71380</v>
      </c>
      <c r="G89" s="20" t="s">
        <v>16</v>
      </c>
      <c r="H89" s="20" t="s">
        <v>206</v>
      </c>
      <c r="I89" s="24">
        <f ca="1">(TODAY()-'All Staff'!$E159)/365</f>
        <v>3.2986301369863016</v>
      </c>
      <c r="J89" s="30">
        <f ca="1">IF('All Staff'!$I89&gt;2,'All Staff'!$F89*0.03,'All Staff'!$F89*0.02)</f>
        <v>2141.4</v>
      </c>
      <c r="K89" s="44">
        <f>VLOOKUP('All Staff'!$G89,'Mapping for rating'!$B$2:$C$6,2,0)</f>
        <v>3</v>
      </c>
    </row>
    <row r="90" spans="1:11" x14ac:dyDescent="0.35">
      <c r="A90" s="31" t="s">
        <v>18</v>
      </c>
      <c r="B90" s="32" t="s">
        <v>15</v>
      </c>
      <c r="C90" s="32" t="s">
        <v>19</v>
      </c>
      <c r="D90" s="33">
        <v>33</v>
      </c>
      <c r="E90" s="34">
        <v>44385</v>
      </c>
      <c r="F90" s="35">
        <v>74550</v>
      </c>
      <c r="G90" s="33" t="s">
        <v>16</v>
      </c>
      <c r="H90" s="33" t="s">
        <v>205</v>
      </c>
      <c r="I90" s="36">
        <f ca="1">(TODAY()-'All Staff'!$E89)/365</f>
        <v>2.8794520547945206</v>
      </c>
      <c r="J90" s="30">
        <f ca="1">IF('All Staff'!$I90&gt;2,'All Staff'!$F90*0.03,'All Staff'!$F90*0.02)</f>
        <v>2236.5</v>
      </c>
      <c r="K90" s="44">
        <f>VLOOKUP('All Staff'!$G90,'Mapping for rating'!$B$2:$C$6,2,0)</f>
        <v>3</v>
      </c>
    </row>
    <row r="91" spans="1:11" x14ac:dyDescent="0.35">
      <c r="A91" s="18" t="s">
        <v>115</v>
      </c>
      <c r="B91" s="19" t="s">
        <v>15</v>
      </c>
      <c r="C91" s="19" t="s">
        <v>19</v>
      </c>
      <c r="D91" s="20">
        <v>33</v>
      </c>
      <c r="E91" s="21">
        <v>44324</v>
      </c>
      <c r="F91" s="28">
        <v>74550</v>
      </c>
      <c r="G91" s="20" t="s">
        <v>16</v>
      </c>
      <c r="H91" s="20" t="s">
        <v>206</v>
      </c>
      <c r="I91" s="24">
        <f ca="1">(TODAY()-'All Staff'!$E101)/365</f>
        <v>3.2849315068493152</v>
      </c>
      <c r="J91" s="30">
        <f ca="1">IF('All Staff'!$I91&gt;2,'All Staff'!$F91*0.03,'All Staff'!$F91*0.02)</f>
        <v>2236.5</v>
      </c>
      <c r="K91" s="44">
        <f>VLOOKUP('All Staff'!$G91,'Mapping for rating'!$B$2:$C$6,2,0)</f>
        <v>3</v>
      </c>
    </row>
    <row r="92" spans="1:11" x14ac:dyDescent="0.35">
      <c r="A92" s="31" t="s">
        <v>7</v>
      </c>
      <c r="B92" s="32" t="s">
        <v>8</v>
      </c>
      <c r="C92" s="32" t="s">
        <v>9</v>
      </c>
      <c r="D92" s="33">
        <v>42</v>
      </c>
      <c r="E92" s="34">
        <v>44779</v>
      </c>
      <c r="F92" s="35">
        <v>75000</v>
      </c>
      <c r="G92" s="33" t="s">
        <v>10</v>
      </c>
      <c r="H92" s="33" t="s">
        <v>205</v>
      </c>
      <c r="I92" s="36">
        <f ca="1">(TODAY()-'All Staff'!$E27)/365</f>
        <v>1.8712328767123287</v>
      </c>
      <c r="J92" s="30">
        <f ca="1">IF('All Staff'!$I92&gt;2,'All Staff'!$F92*0.03,'All Staff'!$F92*0.02)</f>
        <v>1500</v>
      </c>
      <c r="K92" s="44">
        <f>VLOOKUP('All Staff'!$G92,'Mapping for rating'!$B$2:$C$6,2,0)</f>
        <v>5</v>
      </c>
    </row>
    <row r="93" spans="1:11" x14ac:dyDescent="0.35">
      <c r="A93" s="14" t="s">
        <v>111</v>
      </c>
      <c r="B93" s="15" t="s">
        <v>8</v>
      </c>
      <c r="C93" s="15" t="s">
        <v>9</v>
      </c>
      <c r="D93" s="16">
        <v>42</v>
      </c>
      <c r="E93" s="17">
        <v>44718</v>
      </c>
      <c r="F93" s="27">
        <v>75000</v>
      </c>
      <c r="G93" s="16" t="s">
        <v>10</v>
      </c>
      <c r="H93" s="16" t="s">
        <v>206</v>
      </c>
      <c r="I93" s="23">
        <f ca="1">(TODAY()-'All Staff'!$E116)/365</f>
        <v>1.4082191780821918</v>
      </c>
      <c r="J93" s="30">
        <f ca="1">IF('All Staff'!$I93&gt;2,'All Staff'!$F93*0.03,'All Staff'!$F93*0.02)</f>
        <v>1500</v>
      </c>
      <c r="K93" s="44">
        <f>VLOOKUP('All Staff'!$G93,'Mapping for rating'!$B$2:$C$6,2,0)</f>
        <v>5</v>
      </c>
    </row>
    <row r="94" spans="1:11" x14ac:dyDescent="0.35">
      <c r="A94" s="14" t="s">
        <v>95</v>
      </c>
      <c r="B94" s="15" t="s">
        <v>8</v>
      </c>
      <c r="C94" s="15" t="s">
        <v>12</v>
      </c>
      <c r="D94" s="16">
        <v>33</v>
      </c>
      <c r="E94" s="17">
        <v>44312</v>
      </c>
      <c r="F94" s="27">
        <v>75280</v>
      </c>
      <c r="G94" s="16" t="s">
        <v>16</v>
      </c>
      <c r="H94" s="16" t="s">
        <v>205</v>
      </c>
      <c r="I94" s="23">
        <f ca="1">(TODAY()-'All Staff'!$E88)/365</f>
        <v>2.7123287671232879</v>
      </c>
      <c r="J94" s="30">
        <f ca="1">IF('All Staff'!$I94&gt;2,'All Staff'!$F94*0.03,'All Staff'!$F94*0.02)</f>
        <v>2258.4</v>
      </c>
      <c r="K94" s="44">
        <f>VLOOKUP('All Staff'!$G94,'Mapping for rating'!$B$2:$C$6,2,0)</f>
        <v>3</v>
      </c>
    </row>
    <row r="95" spans="1:11" x14ac:dyDescent="0.35">
      <c r="A95" s="18" t="s">
        <v>188</v>
      </c>
      <c r="B95" s="19" t="s">
        <v>8</v>
      </c>
      <c r="C95" s="19" t="s">
        <v>12</v>
      </c>
      <c r="D95" s="20">
        <v>33</v>
      </c>
      <c r="E95" s="21">
        <v>44253</v>
      </c>
      <c r="F95" s="28">
        <v>75280</v>
      </c>
      <c r="G95" s="20" t="s">
        <v>16</v>
      </c>
      <c r="H95" s="20" t="s">
        <v>206</v>
      </c>
      <c r="I95" s="24">
        <f ca="1">(TODAY()-'All Staff'!$E137)/365</f>
        <v>3.0657534246575344</v>
      </c>
      <c r="J95" s="30">
        <f ca="1">IF('All Staff'!$I95&gt;2,'All Staff'!$F95*0.03,'All Staff'!$F95*0.02)</f>
        <v>2258.4</v>
      </c>
      <c r="K95" s="44">
        <f>VLOOKUP('All Staff'!$G95,'Mapping for rating'!$B$2:$C$6,2,0)</f>
        <v>3</v>
      </c>
    </row>
    <row r="96" spans="1:11" x14ac:dyDescent="0.35">
      <c r="A96" s="14" t="s">
        <v>41</v>
      </c>
      <c r="B96" s="15" t="s">
        <v>8</v>
      </c>
      <c r="C96" s="15" t="s">
        <v>12</v>
      </c>
      <c r="D96" s="16">
        <v>33</v>
      </c>
      <c r="E96" s="17">
        <v>44374</v>
      </c>
      <c r="F96" s="27">
        <v>75480</v>
      </c>
      <c r="G96" s="16" t="s">
        <v>42</v>
      </c>
      <c r="H96" s="16" t="s">
        <v>205</v>
      </c>
      <c r="I96" s="23">
        <f ca="1">(TODAY()-'All Staff'!$E32)/365</f>
        <v>1.6493150684931508</v>
      </c>
      <c r="J96" s="30">
        <f ca="1">IF('All Staff'!$I96&gt;2,'All Staff'!$F96*0.03,'All Staff'!$F96*0.02)</f>
        <v>1509.6000000000001</v>
      </c>
      <c r="K96" s="44">
        <f>VLOOKUP('All Staff'!$G96,'Mapping for rating'!$B$2:$C$6,2,0)</f>
        <v>1</v>
      </c>
    </row>
    <row r="97" spans="1:11" x14ac:dyDescent="0.35">
      <c r="A97" s="18" t="s">
        <v>135</v>
      </c>
      <c r="B97" s="19" t="s">
        <v>8</v>
      </c>
      <c r="C97" s="19" t="s">
        <v>12</v>
      </c>
      <c r="D97" s="20">
        <v>33</v>
      </c>
      <c r="E97" s="21">
        <v>44313</v>
      </c>
      <c r="F97" s="28">
        <v>75480</v>
      </c>
      <c r="G97" s="20" t="s">
        <v>42</v>
      </c>
      <c r="H97" s="20" t="s">
        <v>206</v>
      </c>
      <c r="I97" s="24">
        <f ca="1">(TODAY()-'All Staff'!$E177)/365</f>
        <v>3.1753424657534248</v>
      </c>
      <c r="J97" s="30">
        <f ca="1">IF('All Staff'!$I97&gt;2,'All Staff'!$F97*0.03,'All Staff'!$F97*0.02)</f>
        <v>2264.4</v>
      </c>
      <c r="K97" s="44">
        <f>VLOOKUP('All Staff'!$G97,'Mapping for rating'!$B$2:$C$6,2,0)</f>
        <v>1</v>
      </c>
    </row>
    <row r="98" spans="1:11" x14ac:dyDescent="0.35">
      <c r="A98" s="31" t="s">
        <v>78</v>
      </c>
      <c r="B98" s="32" t="s">
        <v>15</v>
      </c>
      <c r="C98" s="32" t="s">
        <v>56</v>
      </c>
      <c r="D98" s="33">
        <v>21</v>
      </c>
      <c r="E98" s="34">
        <v>44242</v>
      </c>
      <c r="F98" s="35">
        <v>75880</v>
      </c>
      <c r="G98" s="33" t="s">
        <v>16</v>
      </c>
      <c r="H98" s="33" t="s">
        <v>205</v>
      </c>
      <c r="I98" s="36">
        <f ca="1">(TODAY()-'All Staff'!$E21)/365</f>
        <v>2.6958904109589041</v>
      </c>
      <c r="J98" s="30">
        <f ca="1">IF('All Staff'!$I98&gt;2,'All Staff'!$F98*0.03,'All Staff'!$F98*0.02)</f>
        <v>2276.4</v>
      </c>
      <c r="K98" s="44">
        <f>VLOOKUP('All Staff'!$G98,'Mapping for rating'!$B$2:$C$6,2,0)</f>
        <v>3</v>
      </c>
    </row>
    <row r="99" spans="1:11" x14ac:dyDescent="0.35">
      <c r="A99" s="18" t="s">
        <v>170</v>
      </c>
      <c r="B99" s="19" t="s">
        <v>15</v>
      </c>
      <c r="C99" s="19" t="s">
        <v>56</v>
      </c>
      <c r="D99" s="20">
        <v>21</v>
      </c>
      <c r="E99" s="21">
        <v>44180</v>
      </c>
      <c r="F99" s="28">
        <v>75880</v>
      </c>
      <c r="G99" s="20" t="s">
        <v>16</v>
      </c>
      <c r="H99" s="20" t="s">
        <v>206</v>
      </c>
      <c r="I99" s="24">
        <f ca="1">(TODAY()-'All Staff'!$E133)/365</f>
        <v>3.2712328767123289</v>
      </c>
      <c r="J99" s="30">
        <f ca="1">IF('All Staff'!$I99&gt;2,'All Staff'!$F99*0.03,'All Staff'!$F99*0.02)</f>
        <v>2276.4</v>
      </c>
      <c r="K99" s="44">
        <f>VLOOKUP('All Staff'!$G99,'Mapping for rating'!$B$2:$C$6,2,0)</f>
        <v>3</v>
      </c>
    </row>
    <row r="100" spans="1:11" x14ac:dyDescent="0.35">
      <c r="A100" s="14" t="s">
        <v>35</v>
      </c>
      <c r="B100" s="15" t="s">
        <v>8</v>
      </c>
      <c r="C100" s="15" t="s">
        <v>21</v>
      </c>
      <c r="D100" s="16">
        <v>28</v>
      </c>
      <c r="E100" s="17">
        <v>44185</v>
      </c>
      <c r="F100" s="27">
        <v>75970</v>
      </c>
      <c r="G100" s="16" t="s">
        <v>16</v>
      </c>
      <c r="H100" s="16" t="s">
        <v>205</v>
      </c>
      <c r="I100" s="23">
        <f ca="1">(TODAY()-'All Staff'!$E30)/365</f>
        <v>2.0712328767123287</v>
      </c>
      <c r="J100" s="30">
        <f ca="1">IF('All Staff'!$I100&gt;2,'All Staff'!$F100*0.03,'All Staff'!$F100*0.02)</f>
        <v>2279.1</v>
      </c>
      <c r="K100" s="44">
        <f>VLOOKUP('All Staff'!$G100,'Mapping for rating'!$B$2:$C$6,2,0)</f>
        <v>3</v>
      </c>
    </row>
    <row r="101" spans="1:11" x14ac:dyDescent="0.35">
      <c r="A101" s="18" t="s">
        <v>129</v>
      </c>
      <c r="B101" s="19" t="s">
        <v>8</v>
      </c>
      <c r="C101" s="19" t="s">
        <v>21</v>
      </c>
      <c r="D101" s="20">
        <v>28</v>
      </c>
      <c r="E101" s="21">
        <v>44124</v>
      </c>
      <c r="F101" s="28">
        <v>75970</v>
      </c>
      <c r="G101" s="20" t="s">
        <v>16</v>
      </c>
      <c r="H101" s="20" t="s">
        <v>206</v>
      </c>
      <c r="I101" s="24">
        <f ca="1">(TODAY()-'All Staff'!$E143)/365</f>
        <v>1.8082191780821917</v>
      </c>
      <c r="J101" s="30">
        <f ca="1">IF('All Staff'!$I101&gt;2,'All Staff'!$F101*0.03,'All Staff'!$F101*0.02)</f>
        <v>1519.4</v>
      </c>
      <c r="K101" s="44">
        <f>VLOOKUP('All Staff'!$G101,'Mapping for rating'!$B$2:$C$6,2,0)</f>
        <v>3</v>
      </c>
    </row>
    <row r="102" spans="1:11" x14ac:dyDescent="0.35">
      <c r="A102" s="31" t="s">
        <v>62</v>
      </c>
      <c r="B102" s="32" t="s">
        <v>8</v>
      </c>
      <c r="C102" s="32" t="s">
        <v>9</v>
      </c>
      <c r="D102" s="33">
        <v>22</v>
      </c>
      <c r="E102" s="34">
        <v>44450</v>
      </c>
      <c r="F102" s="35">
        <v>76900</v>
      </c>
      <c r="G102" s="33" t="s">
        <v>13</v>
      </c>
      <c r="H102" s="33" t="s">
        <v>205</v>
      </c>
      <c r="I102" s="36">
        <f ca="1">(TODAY()-'All Staff'!$E61)/365</f>
        <v>1.9616438356164383</v>
      </c>
      <c r="J102" s="30">
        <f ca="1">IF('All Staff'!$I102&gt;2,'All Staff'!$F102*0.03,'All Staff'!$F102*0.02)</f>
        <v>1538</v>
      </c>
      <c r="K102" s="44">
        <f>VLOOKUP('All Staff'!$G102,'Mapping for rating'!$B$2:$C$6,2,0)</f>
        <v>4</v>
      </c>
    </row>
    <row r="103" spans="1:11" x14ac:dyDescent="0.35">
      <c r="A103" s="14" t="s">
        <v>154</v>
      </c>
      <c r="B103" s="15" t="s">
        <v>8</v>
      </c>
      <c r="C103" s="15" t="s">
        <v>9</v>
      </c>
      <c r="D103" s="16">
        <v>22</v>
      </c>
      <c r="E103" s="17">
        <v>44388</v>
      </c>
      <c r="F103" s="27">
        <v>76900</v>
      </c>
      <c r="G103" s="16" t="s">
        <v>13</v>
      </c>
      <c r="H103" s="16" t="s">
        <v>206</v>
      </c>
      <c r="I103" s="23">
        <f ca="1">(TODAY()-'All Staff'!$E112)/365</f>
        <v>1.7452054794520548</v>
      </c>
      <c r="J103" s="30">
        <f ca="1">IF('All Staff'!$I103&gt;2,'All Staff'!$F103*0.03,'All Staff'!$F103*0.02)</f>
        <v>1538</v>
      </c>
      <c r="K103" s="44">
        <f>VLOOKUP('All Staff'!$G103,'Mapping for rating'!$B$2:$C$6,2,0)</f>
        <v>4</v>
      </c>
    </row>
    <row r="104" spans="1:11" x14ac:dyDescent="0.35">
      <c r="A104" s="14" t="s">
        <v>72</v>
      </c>
      <c r="B104" s="15" t="s">
        <v>8</v>
      </c>
      <c r="C104" s="15" t="s">
        <v>9</v>
      </c>
      <c r="D104" s="16">
        <v>36</v>
      </c>
      <c r="E104" s="17">
        <v>44529</v>
      </c>
      <c r="F104" s="27">
        <v>78390</v>
      </c>
      <c r="G104" s="16" t="s">
        <v>16</v>
      </c>
      <c r="H104" s="16" t="s">
        <v>205</v>
      </c>
      <c r="I104" s="23">
        <f ca="1">(TODAY()-'All Staff'!$E42)/365</f>
        <v>2.2301369863013698</v>
      </c>
      <c r="J104" s="30">
        <f ca="1">IF('All Staff'!$I104&gt;2,'All Staff'!$F104*0.03,'All Staff'!$F104*0.02)</f>
        <v>2351.6999999999998</v>
      </c>
      <c r="K104" s="44">
        <f>VLOOKUP('All Staff'!$G104,'Mapping for rating'!$B$2:$C$6,2,0)</f>
        <v>3</v>
      </c>
    </row>
    <row r="105" spans="1:11" x14ac:dyDescent="0.35">
      <c r="A105" s="18" t="s">
        <v>164</v>
      </c>
      <c r="B105" s="19" t="s">
        <v>8</v>
      </c>
      <c r="C105" s="19" t="s">
        <v>9</v>
      </c>
      <c r="D105" s="20">
        <v>36</v>
      </c>
      <c r="E105" s="21">
        <v>44468</v>
      </c>
      <c r="F105" s="28">
        <v>78390</v>
      </c>
      <c r="G105" s="20" t="s">
        <v>16</v>
      </c>
      <c r="H105" s="20" t="s">
        <v>206</v>
      </c>
      <c r="I105" s="24">
        <f ca="1">(TODAY()-'All Staff'!$E169)/365</f>
        <v>1.295890410958904</v>
      </c>
      <c r="J105" s="30">
        <f ca="1">IF('All Staff'!$I105&gt;2,'All Staff'!$F105*0.03,'All Staff'!$F105*0.02)</f>
        <v>1567.8</v>
      </c>
      <c r="K105" s="44">
        <f>VLOOKUP('All Staff'!$G105,'Mapping for rating'!$B$2:$C$6,2,0)</f>
        <v>3</v>
      </c>
    </row>
    <row r="106" spans="1:11" x14ac:dyDescent="0.35">
      <c r="A106" s="14" t="s">
        <v>48</v>
      </c>
      <c r="B106" s="15" t="s">
        <v>8</v>
      </c>
      <c r="C106" s="15" t="s">
        <v>19</v>
      </c>
      <c r="D106" s="16">
        <v>36</v>
      </c>
      <c r="E106" s="17">
        <v>44494</v>
      </c>
      <c r="F106" s="27">
        <v>78540</v>
      </c>
      <c r="G106" s="16" t="s">
        <v>16</v>
      </c>
      <c r="H106" s="16" t="s">
        <v>205</v>
      </c>
      <c r="I106" s="23">
        <f ca="1">(TODAY()-'All Staff'!$E34)/365</f>
        <v>2.43013698630137</v>
      </c>
      <c r="J106" s="30">
        <f ca="1">IF('All Staff'!$I106&gt;2,'All Staff'!$F106*0.03,'All Staff'!$F106*0.02)</f>
        <v>2356.1999999999998</v>
      </c>
      <c r="K106" s="44">
        <f>VLOOKUP('All Staff'!$G106,'Mapping for rating'!$B$2:$C$6,2,0)</f>
        <v>3</v>
      </c>
    </row>
    <row r="107" spans="1:11" x14ac:dyDescent="0.35">
      <c r="A107" s="18" t="s">
        <v>141</v>
      </c>
      <c r="B107" s="19" t="s">
        <v>8</v>
      </c>
      <c r="C107" s="19" t="s">
        <v>19</v>
      </c>
      <c r="D107" s="20">
        <v>36</v>
      </c>
      <c r="E107" s="21">
        <v>44433</v>
      </c>
      <c r="F107" s="28">
        <v>78540</v>
      </c>
      <c r="G107" s="20" t="s">
        <v>16</v>
      </c>
      <c r="H107" s="20" t="s">
        <v>206</v>
      </c>
      <c r="I107" s="24">
        <f ca="1">(TODAY()-'All Staff'!$E179)/365</f>
        <v>2.3890410958904109</v>
      </c>
      <c r="J107" s="30">
        <f ca="1">IF('All Staff'!$I107&gt;2,'All Staff'!$F107*0.03,'All Staff'!$F107*0.02)</f>
        <v>2356.1999999999998</v>
      </c>
      <c r="K107" s="44">
        <f>VLOOKUP('All Staff'!$G107,'Mapping for rating'!$B$2:$C$6,2,0)</f>
        <v>3</v>
      </c>
    </row>
    <row r="108" spans="1:11" x14ac:dyDescent="0.35">
      <c r="A108" s="31" t="s">
        <v>104</v>
      </c>
      <c r="B108" s="32" t="s">
        <v>15</v>
      </c>
      <c r="C108" s="32" t="s">
        <v>9</v>
      </c>
      <c r="D108" s="33">
        <v>20</v>
      </c>
      <c r="E108" s="34">
        <v>44744</v>
      </c>
      <c r="F108" s="35">
        <v>79570</v>
      </c>
      <c r="G108" s="33" t="s">
        <v>16</v>
      </c>
      <c r="H108" s="33" t="s">
        <v>205</v>
      </c>
      <c r="I108" s="36">
        <f ca="1">(TODAY()-'All Staff'!$E47)/365</f>
        <v>2.8904109589041096</v>
      </c>
      <c r="J108" s="30">
        <f ca="1">IF('All Staff'!$I108&gt;2,'All Staff'!$F108*0.03,'All Staff'!$F108*0.02)</f>
        <v>2387.1</v>
      </c>
      <c r="K108" s="44">
        <f>VLOOKUP('All Staff'!$G108,'Mapping for rating'!$B$2:$C$6,2,0)</f>
        <v>3</v>
      </c>
    </row>
    <row r="109" spans="1:11" x14ac:dyDescent="0.35">
      <c r="A109" s="18" t="s">
        <v>197</v>
      </c>
      <c r="B109" s="19" t="s">
        <v>15</v>
      </c>
      <c r="C109" s="19" t="s">
        <v>9</v>
      </c>
      <c r="D109" s="20">
        <v>20</v>
      </c>
      <c r="E109" s="21">
        <v>44683</v>
      </c>
      <c r="F109" s="28">
        <v>79570</v>
      </c>
      <c r="G109" s="20" t="s">
        <v>16</v>
      </c>
      <c r="H109" s="20" t="s">
        <v>206</v>
      </c>
      <c r="I109" s="24">
        <f ca="1">(TODAY()-'All Staff'!$E111)/365</f>
        <v>1.8904109589041096</v>
      </c>
      <c r="J109" s="30">
        <f ca="1">IF('All Staff'!$I109&gt;2,'All Staff'!$F109*0.03,'All Staff'!$F109*0.02)</f>
        <v>1591.4</v>
      </c>
      <c r="K109" s="44">
        <f>VLOOKUP('All Staff'!$G109,'Mapping for rating'!$B$2:$C$6,2,0)</f>
        <v>3</v>
      </c>
    </row>
    <row r="110" spans="1:11" x14ac:dyDescent="0.35">
      <c r="A110" s="31" t="s">
        <v>39</v>
      </c>
      <c r="B110" s="32" t="s">
        <v>8</v>
      </c>
      <c r="C110" s="32" t="s">
        <v>12</v>
      </c>
      <c r="D110" s="33">
        <v>25</v>
      </c>
      <c r="E110" s="34">
        <v>44694</v>
      </c>
      <c r="F110" s="35">
        <v>80700</v>
      </c>
      <c r="G110" s="33" t="s">
        <v>13</v>
      </c>
      <c r="H110" s="33" t="s">
        <v>205</v>
      </c>
      <c r="I110" s="36">
        <f ca="1">(TODAY()-'All Staff'!$E49)/365</f>
        <v>1.704109589041096</v>
      </c>
      <c r="J110" s="30">
        <f ca="1">IF('All Staff'!$I110&gt;2,'All Staff'!$F110*0.03,'All Staff'!$F110*0.02)</f>
        <v>1614</v>
      </c>
      <c r="K110" s="44">
        <f>VLOOKUP('All Staff'!$G110,'Mapping for rating'!$B$2:$C$6,2,0)</f>
        <v>4</v>
      </c>
    </row>
    <row r="111" spans="1:11" x14ac:dyDescent="0.35">
      <c r="A111" s="14" t="s">
        <v>133</v>
      </c>
      <c r="B111" s="15" t="s">
        <v>8</v>
      </c>
      <c r="C111" s="15" t="s">
        <v>12</v>
      </c>
      <c r="D111" s="16">
        <v>25</v>
      </c>
      <c r="E111" s="17">
        <v>44633</v>
      </c>
      <c r="F111" s="27">
        <v>80700</v>
      </c>
      <c r="G111" s="16" t="s">
        <v>13</v>
      </c>
      <c r="H111" s="16" t="s">
        <v>206</v>
      </c>
      <c r="I111" s="23">
        <f ca="1">(TODAY()-'All Staff'!$E126)/365</f>
        <v>2.978082191780822</v>
      </c>
      <c r="J111" s="30">
        <f ca="1">IF('All Staff'!$I111&gt;2,'All Staff'!$F111*0.03,'All Staff'!$F111*0.02)</f>
        <v>2421</v>
      </c>
      <c r="K111" s="44">
        <f>VLOOKUP('All Staff'!$G111,'Mapping for rating'!$B$2:$C$6,2,0)</f>
        <v>4</v>
      </c>
    </row>
    <row r="112" spans="1:11" x14ac:dyDescent="0.35">
      <c r="A112" s="14" t="s">
        <v>92</v>
      </c>
      <c r="B112" s="15" t="s">
        <v>8</v>
      </c>
      <c r="C112" s="15" t="s">
        <v>12</v>
      </c>
      <c r="D112" s="16">
        <v>27</v>
      </c>
      <c r="E112" s="17">
        <v>44686</v>
      </c>
      <c r="F112" s="27">
        <v>83750</v>
      </c>
      <c r="G112" s="16" t="s">
        <v>16</v>
      </c>
      <c r="H112" s="16" t="s">
        <v>205</v>
      </c>
      <c r="I112" s="23">
        <f ca="1">(TODAY()-'All Staff'!$E44)/365</f>
        <v>3.2575342465753425</v>
      </c>
      <c r="J112" s="30">
        <f ca="1">IF('All Staff'!$I112&gt;2,'All Staff'!$F112*0.03,'All Staff'!$F112*0.02)</f>
        <v>2512.5</v>
      </c>
      <c r="K112" s="44">
        <f>VLOOKUP('All Staff'!$G112,'Mapping for rating'!$B$2:$C$6,2,0)</f>
        <v>3</v>
      </c>
    </row>
    <row r="113" spans="1:11" x14ac:dyDescent="0.35">
      <c r="A113" s="18" t="s">
        <v>185</v>
      </c>
      <c r="B113" s="19" t="s">
        <v>8</v>
      </c>
      <c r="C113" s="19" t="s">
        <v>12</v>
      </c>
      <c r="D113" s="20">
        <v>27</v>
      </c>
      <c r="E113" s="21">
        <v>44625</v>
      </c>
      <c r="F113" s="28">
        <v>83750</v>
      </c>
      <c r="G113" s="20" t="s">
        <v>16</v>
      </c>
      <c r="H113" s="20" t="s">
        <v>206</v>
      </c>
      <c r="I113" s="24">
        <f ca="1">(TODAY()-'All Staff'!$E151)/365</f>
        <v>2.5890410958904111</v>
      </c>
      <c r="J113" s="30">
        <f ca="1">IF('All Staff'!$I113&gt;2,'All Staff'!$F113*0.03,'All Staff'!$F113*0.02)</f>
        <v>2512.5</v>
      </c>
      <c r="K113" s="44">
        <f>VLOOKUP('All Staff'!$G113,'Mapping for rating'!$B$2:$C$6,2,0)</f>
        <v>3</v>
      </c>
    </row>
    <row r="114" spans="1:11" x14ac:dyDescent="0.35">
      <c r="A114" s="31" t="s">
        <v>28</v>
      </c>
      <c r="B114" s="32" t="s">
        <v>8</v>
      </c>
      <c r="C114" s="32" t="s">
        <v>21</v>
      </c>
      <c r="D114" s="33">
        <v>34</v>
      </c>
      <c r="E114" s="34">
        <v>44459</v>
      </c>
      <c r="F114" s="35">
        <v>85000</v>
      </c>
      <c r="G114" s="33" t="s">
        <v>16</v>
      </c>
      <c r="H114" s="33" t="s">
        <v>205</v>
      </c>
      <c r="I114" s="36">
        <f ca="1">(TODAY()-'All Staff'!$E83)/365</f>
        <v>1.463013698630137</v>
      </c>
      <c r="J114" s="30">
        <f ca="1">IF('All Staff'!$I114&gt;2,'All Staff'!$F114*0.03,'All Staff'!$F114*0.02)</f>
        <v>1700</v>
      </c>
      <c r="K114" s="44">
        <f>VLOOKUP('All Staff'!$G114,'Mapping for rating'!$B$2:$C$6,2,0)</f>
        <v>3</v>
      </c>
    </row>
    <row r="115" spans="1:11" x14ac:dyDescent="0.35">
      <c r="A115" s="18" t="s">
        <v>122</v>
      </c>
      <c r="B115" s="19" t="s">
        <v>8</v>
      </c>
      <c r="C115" s="19" t="s">
        <v>21</v>
      </c>
      <c r="D115" s="20">
        <v>34</v>
      </c>
      <c r="E115" s="21">
        <v>44397</v>
      </c>
      <c r="F115" s="28">
        <v>85000</v>
      </c>
      <c r="G115" s="20" t="s">
        <v>16</v>
      </c>
      <c r="H115" s="20" t="s">
        <v>206</v>
      </c>
      <c r="I115" s="24">
        <f ca="1">(TODAY()-'All Staff'!$E135)/365</f>
        <v>2.1342465753424658</v>
      </c>
      <c r="J115" s="30">
        <f ca="1">IF('All Staff'!$I115&gt;2,'All Staff'!$F115*0.03,'All Staff'!$F115*0.02)</f>
        <v>2550</v>
      </c>
      <c r="K115" s="44">
        <f>VLOOKUP('All Staff'!$G115,'Mapping for rating'!$B$2:$C$6,2,0)</f>
        <v>3</v>
      </c>
    </row>
    <row r="116" spans="1:11" x14ac:dyDescent="0.35">
      <c r="A116" s="31" t="s">
        <v>88</v>
      </c>
      <c r="B116" s="32" t="s">
        <v>8</v>
      </c>
      <c r="C116" s="32" t="s">
        <v>21</v>
      </c>
      <c r="D116" s="33">
        <v>33</v>
      </c>
      <c r="E116" s="34">
        <v>44809</v>
      </c>
      <c r="F116" s="35">
        <v>86570</v>
      </c>
      <c r="G116" s="33" t="s">
        <v>16</v>
      </c>
      <c r="H116" s="33" t="s">
        <v>205</v>
      </c>
      <c r="I116" s="36">
        <f ca="1">(TODAY()-'All Staff'!$E43)/365</f>
        <v>2.3972602739726026</v>
      </c>
      <c r="J116" s="30">
        <f ca="1">IF('All Staff'!$I116&gt;2,'All Staff'!$F116*0.03,'All Staff'!$F116*0.02)</f>
        <v>2597.1</v>
      </c>
      <c r="K116" s="44">
        <f>VLOOKUP('All Staff'!$G116,'Mapping for rating'!$B$2:$C$6,2,0)</f>
        <v>3</v>
      </c>
    </row>
    <row r="117" spans="1:11" x14ac:dyDescent="0.35">
      <c r="A117" s="18" t="s">
        <v>181</v>
      </c>
      <c r="B117" s="19" t="s">
        <v>8</v>
      </c>
      <c r="C117" s="19" t="s">
        <v>21</v>
      </c>
      <c r="D117" s="20">
        <v>33</v>
      </c>
      <c r="E117" s="21">
        <v>44747</v>
      </c>
      <c r="F117" s="28">
        <v>86570</v>
      </c>
      <c r="G117" s="20" t="s">
        <v>16</v>
      </c>
      <c r="H117" s="20" t="s">
        <v>206</v>
      </c>
      <c r="I117" s="24">
        <f ca="1">(TODAY()-'All Staff'!$E161)/365</f>
        <v>1.4328767123287671</v>
      </c>
      <c r="J117" s="30">
        <f ca="1">IF('All Staff'!$I117&gt;2,'All Staff'!$F117*0.03,'All Staff'!$F117*0.02)</f>
        <v>1731.4</v>
      </c>
      <c r="K117" s="44">
        <f>VLOOKUP('All Staff'!$G117,'Mapping for rating'!$B$2:$C$6,2,0)</f>
        <v>3</v>
      </c>
    </row>
    <row r="118" spans="1:11" x14ac:dyDescent="0.35">
      <c r="A118" s="14" t="s">
        <v>74</v>
      </c>
      <c r="B118" s="15" t="s">
        <v>8</v>
      </c>
      <c r="C118" s="15" t="s">
        <v>12</v>
      </c>
      <c r="D118" s="16">
        <v>40</v>
      </c>
      <c r="E118" s="17">
        <v>44337</v>
      </c>
      <c r="F118" s="27">
        <v>87620</v>
      </c>
      <c r="G118" s="16" t="s">
        <v>16</v>
      </c>
      <c r="H118" s="16" t="s">
        <v>205</v>
      </c>
      <c r="I118" s="23">
        <f ca="1">(TODAY()-'All Staff'!$E28)/365</f>
        <v>2.2246575342465755</v>
      </c>
      <c r="J118" s="30">
        <f ca="1">IF('All Staff'!$I118&gt;2,'All Staff'!$F118*0.03,'All Staff'!$F118*0.02)</f>
        <v>2628.6</v>
      </c>
      <c r="K118" s="44">
        <f>VLOOKUP('All Staff'!$G118,'Mapping for rating'!$B$2:$C$6,2,0)</f>
        <v>3</v>
      </c>
    </row>
    <row r="119" spans="1:11" x14ac:dyDescent="0.35">
      <c r="A119" s="14" t="s">
        <v>166</v>
      </c>
      <c r="B119" s="15" t="s">
        <v>8</v>
      </c>
      <c r="C119" s="15" t="s">
        <v>12</v>
      </c>
      <c r="D119" s="16">
        <v>40</v>
      </c>
      <c r="E119" s="17">
        <v>44276</v>
      </c>
      <c r="F119" s="27">
        <v>87620</v>
      </c>
      <c r="G119" s="16" t="s">
        <v>16</v>
      </c>
      <c r="H119" s="16" t="s">
        <v>206</v>
      </c>
      <c r="I119" s="23">
        <f ca="1">(TODAY()-'All Staff'!$E152)/365</f>
        <v>2.3671232876712329</v>
      </c>
      <c r="J119" s="30">
        <f ca="1">IF('All Staff'!$I119&gt;2,'All Staff'!$F119*0.03,'All Staff'!$F119*0.02)</f>
        <v>2628.6</v>
      </c>
      <c r="K119" s="44">
        <f>VLOOKUP('All Staff'!$G119,'Mapping for rating'!$B$2:$C$6,2,0)</f>
        <v>3</v>
      </c>
    </row>
    <row r="120" spans="1:11" x14ac:dyDescent="0.35">
      <c r="A120" s="31" t="s">
        <v>23</v>
      </c>
      <c r="B120" s="32" t="s">
        <v>15</v>
      </c>
      <c r="C120" s="32" t="s">
        <v>12</v>
      </c>
      <c r="D120" s="33">
        <v>37</v>
      </c>
      <c r="E120" s="34">
        <v>44338</v>
      </c>
      <c r="F120" s="35">
        <v>88050</v>
      </c>
      <c r="G120" s="33" t="s">
        <v>24</v>
      </c>
      <c r="H120" s="33" t="s">
        <v>205</v>
      </c>
      <c r="I120" s="36">
        <f ca="1">(TODAY()-'All Staff'!$E73)/365</f>
        <v>2.7260273972602738</v>
      </c>
      <c r="J120" s="30">
        <f ca="1">IF('All Staff'!$I120&gt;2,'All Staff'!$F120*0.03,'All Staff'!$F120*0.02)</f>
        <v>2641.5</v>
      </c>
      <c r="K120" s="44">
        <f>VLOOKUP('All Staff'!$G120,'Mapping for rating'!$B$2:$C$6,2,0)</f>
        <v>2</v>
      </c>
    </row>
    <row r="121" spans="1:11" x14ac:dyDescent="0.35">
      <c r="A121" s="14" t="s">
        <v>118</v>
      </c>
      <c r="B121" s="15" t="s">
        <v>15</v>
      </c>
      <c r="C121" s="15" t="s">
        <v>12</v>
      </c>
      <c r="D121" s="16">
        <v>37</v>
      </c>
      <c r="E121" s="17">
        <v>44277</v>
      </c>
      <c r="F121" s="27">
        <v>88050</v>
      </c>
      <c r="G121" s="16" t="s">
        <v>24</v>
      </c>
      <c r="H121" s="16" t="s">
        <v>206</v>
      </c>
      <c r="I121" s="23">
        <f ca="1">(TODAY()-'All Staff'!$E114)/365</f>
        <v>2.3671232876712329</v>
      </c>
      <c r="J121" s="30">
        <f ca="1">IF('All Staff'!$I121&gt;2,'All Staff'!$F121*0.03,'All Staff'!$F121*0.02)</f>
        <v>2641.5</v>
      </c>
      <c r="K121" s="44">
        <f>VLOOKUP('All Staff'!$G121,'Mapping for rating'!$B$2:$C$6,2,0)</f>
        <v>2</v>
      </c>
    </row>
    <row r="122" spans="1:11" x14ac:dyDescent="0.35">
      <c r="A122" s="14" t="s">
        <v>11</v>
      </c>
      <c r="B122" s="15" t="s">
        <v>207</v>
      </c>
      <c r="C122" s="15" t="s">
        <v>12</v>
      </c>
      <c r="D122" s="16">
        <v>26</v>
      </c>
      <c r="E122" s="17">
        <v>44271</v>
      </c>
      <c r="F122" s="27">
        <v>90700</v>
      </c>
      <c r="G122" s="16" t="s">
        <v>13</v>
      </c>
      <c r="H122" s="16" t="s">
        <v>205</v>
      </c>
      <c r="I122" s="23">
        <f ca="1">(TODAY()-'All Staff'!$E66)/365</f>
        <v>3.441095890410959</v>
      </c>
      <c r="J122" s="30">
        <f ca="1">IF('All Staff'!$I122&gt;2,'All Staff'!$F122*0.03,'All Staff'!$F122*0.02)</f>
        <v>2721</v>
      </c>
      <c r="K122" s="44">
        <f>VLOOKUP('All Staff'!$G122,'Mapping for rating'!$B$2:$C$6,2,0)</f>
        <v>4</v>
      </c>
    </row>
    <row r="123" spans="1:11" x14ac:dyDescent="0.35">
      <c r="A123" s="14" t="s">
        <v>112</v>
      </c>
      <c r="B123" s="15" t="s">
        <v>207</v>
      </c>
      <c r="C123" s="15" t="s">
        <v>12</v>
      </c>
      <c r="D123" s="16">
        <v>27</v>
      </c>
      <c r="E123" s="17">
        <v>44212</v>
      </c>
      <c r="F123" s="27">
        <v>90700</v>
      </c>
      <c r="G123" s="16" t="s">
        <v>13</v>
      </c>
      <c r="H123" s="16" t="s">
        <v>206</v>
      </c>
      <c r="I123" s="23">
        <f ca="1">(TODAY()-'All Staff'!$E144)/365</f>
        <v>1.8465753424657534</v>
      </c>
      <c r="J123" s="30">
        <f ca="1">IF('All Staff'!$I123&gt;2,'All Staff'!$F123*0.03,'All Staff'!$F123*0.02)</f>
        <v>1814</v>
      </c>
      <c r="K123" s="44">
        <f>VLOOKUP('All Staff'!$G123,'Mapping for rating'!$B$2:$C$6,2,0)</f>
        <v>4</v>
      </c>
    </row>
    <row r="124" spans="1:11" x14ac:dyDescent="0.35">
      <c r="A124" s="31" t="s">
        <v>52</v>
      </c>
      <c r="B124" s="32" t="s">
        <v>207</v>
      </c>
      <c r="C124" s="32" t="s">
        <v>12</v>
      </c>
      <c r="D124" s="33">
        <v>32</v>
      </c>
      <c r="E124" s="34">
        <v>44774</v>
      </c>
      <c r="F124" s="35">
        <v>91310</v>
      </c>
      <c r="G124" s="33" t="s">
        <v>16</v>
      </c>
      <c r="H124" s="33" t="s">
        <v>205</v>
      </c>
      <c r="I124" s="36">
        <f ca="1">(TODAY()-'All Staff'!$E63)/365</f>
        <v>3.3863013698630136</v>
      </c>
      <c r="J124" s="30">
        <f ca="1">IF('All Staff'!$I124&gt;2,'All Staff'!$F124*0.03,'All Staff'!$F124*0.02)</f>
        <v>2739.2999999999997</v>
      </c>
      <c r="K124" s="44">
        <f>VLOOKUP('All Staff'!$G124,'Mapping for rating'!$B$2:$C$6,2,0)</f>
        <v>3</v>
      </c>
    </row>
    <row r="125" spans="1:11" x14ac:dyDescent="0.35">
      <c r="A125" s="14" t="s">
        <v>145</v>
      </c>
      <c r="B125" s="15" t="s">
        <v>207</v>
      </c>
      <c r="C125" s="15" t="s">
        <v>12</v>
      </c>
      <c r="D125" s="16">
        <v>32</v>
      </c>
      <c r="E125" s="17">
        <v>44713</v>
      </c>
      <c r="F125" s="27">
        <v>91310</v>
      </c>
      <c r="G125" s="16" t="s">
        <v>16</v>
      </c>
      <c r="H125" s="16" t="s">
        <v>206</v>
      </c>
      <c r="I125" s="23">
        <f ca="1">(TODAY()-'All Staff'!$E100)/365</f>
        <v>3.117808219178082</v>
      </c>
      <c r="J125" s="30">
        <f ca="1">IF('All Staff'!$I125&gt;2,'All Staff'!$F125*0.03,'All Staff'!$F125*0.02)</f>
        <v>2739.2999999999997</v>
      </c>
      <c r="K125" s="44">
        <f>VLOOKUP('All Staff'!$G125,'Mapping for rating'!$B$2:$C$6,2,0)</f>
        <v>3</v>
      </c>
    </row>
    <row r="126" spans="1:11" x14ac:dyDescent="0.35">
      <c r="A126" s="31" t="s">
        <v>68</v>
      </c>
      <c r="B126" s="32" t="s">
        <v>15</v>
      </c>
      <c r="C126" s="32" t="s">
        <v>21</v>
      </c>
      <c r="D126" s="33">
        <v>27</v>
      </c>
      <c r="E126" s="34">
        <v>44236</v>
      </c>
      <c r="F126" s="35">
        <v>91650</v>
      </c>
      <c r="G126" s="33" t="s">
        <v>13</v>
      </c>
      <c r="H126" s="33" t="s">
        <v>205</v>
      </c>
      <c r="I126" s="36">
        <f ca="1">(TODAY()-'All Staff'!$E79)/365</f>
        <v>1.8712328767123287</v>
      </c>
      <c r="J126" s="30">
        <f ca="1">IF('All Staff'!$I126&gt;2,'All Staff'!$F126*0.03,'All Staff'!$F126*0.02)</f>
        <v>1833</v>
      </c>
      <c r="K126" s="44">
        <f>VLOOKUP('All Staff'!$G126,'Mapping for rating'!$B$2:$C$6,2,0)</f>
        <v>4</v>
      </c>
    </row>
    <row r="127" spans="1:11" x14ac:dyDescent="0.35">
      <c r="A127" s="18" t="s">
        <v>160</v>
      </c>
      <c r="B127" s="19" t="s">
        <v>15</v>
      </c>
      <c r="C127" s="19" t="s">
        <v>21</v>
      </c>
      <c r="D127" s="20">
        <v>27</v>
      </c>
      <c r="E127" s="21">
        <v>44174</v>
      </c>
      <c r="F127" s="28">
        <v>91650</v>
      </c>
      <c r="G127" s="20" t="s">
        <v>13</v>
      </c>
      <c r="H127" s="20" t="s">
        <v>206</v>
      </c>
      <c r="I127" s="24">
        <f ca="1">(TODAY()-'All Staff'!$E141)/365</f>
        <v>1.9123287671232876</v>
      </c>
      <c r="J127" s="30">
        <f ca="1">IF('All Staff'!$I127&gt;2,'All Staff'!$F127*0.03,'All Staff'!$F127*0.02)</f>
        <v>1833</v>
      </c>
      <c r="K127" s="44">
        <f>VLOOKUP('All Staff'!$G127,'Mapping for rating'!$B$2:$C$6,2,0)</f>
        <v>4</v>
      </c>
    </row>
    <row r="128" spans="1:11" x14ac:dyDescent="0.35">
      <c r="A128" s="31" t="s">
        <v>102</v>
      </c>
      <c r="B128" s="32" t="s">
        <v>8</v>
      </c>
      <c r="C128" s="32" t="s">
        <v>21</v>
      </c>
      <c r="D128" s="33">
        <v>34</v>
      </c>
      <c r="E128" s="34">
        <v>44445</v>
      </c>
      <c r="F128" s="35">
        <v>92450</v>
      </c>
      <c r="G128" s="33" t="s">
        <v>16</v>
      </c>
      <c r="H128" s="33" t="s">
        <v>205</v>
      </c>
      <c r="I128" s="36">
        <f ca="1">(TODAY()-'All Staff'!$E45)/365</f>
        <v>3.4246575342465753</v>
      </c>
      <c r="J128" s="30">
        <f ca="1">IF('All Staff'!$I128&gt;2,'All Staff'!$F128*0.03,'All Staff'!$F128*0.02)</f>
        <v>2773.5</v>
      </c>
      <c r="K128" s="44">
        <f>VLOOKUP('All Staff'!$G128,'Mapping for rating'!$B$2:$C$6,2,0)</f>
        <v>3</v>
      </c>
    </row>
    <row r="129" spans="1:11" x14ac:dyDescent="0.35">
      <c r="A129" s="18" t="s">
        <v>195</v>
      </c>
      <c r="B129" s="19" t="s">
        <v>8</v>
      </c>
      <c r="C129" s="19" t="s">
        <v>21</v>
      </c>
      <c r="D129" s="20">
        <v>34</v>
      </c>
      <c r="E129" s="21">
        <v>44383</v>
      </c>
      <c r="F129" s="28">
        <v>92450</v>
      </c>
      <c r="G129" s="20" t="s">
        <v>16</v>
      </c>
      <c r="H129" s="20" t="s">
        <v>206</v>
      </c>
      <c r="I129" s="24">
        <f ca="1">(TODAY()-'All Staff'!$E149)/365</f>
        <v>2.4602739726027396</v>
      </c>
      <c r="J129" s="30">
        <f ca="1">IF('All Staff'!$I129&gt;2,'All Staff'!$F129*0.03,'All Staff'!$F129*0.02)</f>
        <v>2773.5</v>
      </c>
      <c r="K129" s="44">
        <f>VLOOKUP('All Staff'!$G129,'Mapping for rating'!$B$2:$C$6,2,0)</f>
        <v>3</v>
      </c>
    </row>
    <row r="130" spans="1:11" x14ac:dyDescent="0.35">
      <c r="A130" s="14" t="s">
        <v>77</v>
      </c>
      <c r="B130" s="15" t="s">
        <v>8</v>
      </c>
      <c r="C130" s="15" t="s">
        <v>19</v>
      </c>
      <c r="D130" s="16">
        <v>25</v>
      </c>
      <c r="E130" s="17">
        <v>44205</v>
      </c>
      <c r="F130" s="27">
        <v>92700</v>
      </c>
      <c r="G130" s="16" t="s">
        <v>16</v>
      </c>
      <c r="H130" s="16" t="s">
        <v>205</v>
      </c>
      <c r="I130" s="23">
        <f ca="1">(TODAY()-'All Staff'!$E68)/365</f>
        <v>2.5753424657534247</v>
      </c>
      <c r="J130" s="30">
        <f ca="1">IF('All Staff'!$I130&gt;2,'All Staff'!$F130*0.03,'All Staff'!$F130*0.02)</f>
        <v>2781</v>
      </c>
      <c r="K130" s="44">
        <f>VLOOKUP('All Staff'!$G130,'Mapping for rating'!$B$2:$C$6,2,0)</f>
        <v>3</v>
      </c>
    </row>
    <row r="131" spans="1:11" x14ac:dyDescent="0.35">
      <c r="A131" s="18" t="s">
        <v>169</v>
      </c>
      <c r="B131" s="19" t="s">
        <v>8</v>
      </c>
      <c r="C131" s="19" t="s">
        <v>19</v>
      </c>
      <c r="D131" s="20">
        <v>25</v>
      </c>
      <c r="E131" s="21">
        <v>44144</v>
      </c>
      <c r="F131" s="28">
        <v>92700</v>
      </c>
      <c r="G131" s="20" t="s">
        <v>16</v>
      </c>
      <c r="H131" s="20" t="s">
        <v>206</v>
      </c>
      <c r="I131" s="24">
        <f ca="1">(TODAY()-'All Staff'!$E99)/365</f>
        <v>3.1315068493150684</v>
      </c>
      <c r="J131" s="30">
        <f ca="1">IF('All Staff'!$I131&gt;2,'All Staff'!$F131*0.03,'All Staff'!$F131*0.02)</f>
        <v>2781</v>
      </c>
      <c r="K131" s="44">
        <f>VLOOKUP('All Staff'!$G131,'Mapping for rating'!$B$2:$C$6,2,0)</f>
        <v>3</v>
      </c>
    </row>
    <row r="132" spans="1:11" x14ac:dyDescent="0.35">
      <c r="A132" s="14" t="s">
        <v>71</v>
      </c>
      <c r="B132" s="15" t="s">
        <v>8</v>
      </c>
      <c r="C132" s="15" t="s">
        <v>12</v>
      </c>
      <c r="D132" s="16">
        <v>33</v>
      </c>
      <c r="E132" s="17">
        <v>44190</v>
      </c>
      <c r="F132" s="27">
        <v>96140</v>
      </c>
      <c r="G132" s="16" t="s">
        <v>16</v>
      </c>
      <c r="H132" s="16" t="s">
        <v>205</v>
      </c>
      <c r="I132" s="23">
        <f ca="1">(TODAY()-'All Staff'!$E38)/365</f>
        <v>2.3506849315068492</v>
      </c>
      <c r="J132" s="30">
        <f ca="1">IF('All Staff'!$I132&gt;2,'All Staff'!$F132*0.03,'All Staff'!$F132*0.02)</f>
        <v>2884.2</v>
      </c>
      <c r="K132" s="44">
        <f>VLOOKUP('All Staff'!$G132,'Mapping for rating'!$B$2:$C$6,2,0)</f>
        <v>3</v>
      </c>
    </row>
    <row r="133" spans="1:11" x14ac:dyDescent="0.35">
      <c r="A133" s="14" t="s">
        <v>163</v>
      </c>
      <c r="B133" s="15" t="s">
        <v>8</v>
      </c>
      <c r="C133" s="15" t="s">
        <v>12</v>
      </c>
      <c r="D133" s="16">
        <v>33</v>
      </c>
      <c r="E133" s="17">
        <v>44129</v>
      </c>
      <c r="F133" s="27">
        <v>96140</v>
      </c>
      <c r="G133" s="16" t="s">
        <v>16</v>
      </c>
      <c r="H133" s="16" t="s">
        <v>206</v>
      </c>
      <c r="I133" s="23">
        <f ca="1">(TODAY()-'All Staff'!$E184)/365</f>
        <v>3.4575342465753423</v>
      </c>
      <c r="J133" s="30">
        <f ca="1">IF('All Staff'!$I133&gt;2,'All Staff'!$F133*0.03,'All Staff'!$F133*0.02)</f>
        <v>2884.2</v>
      </c>
      <c r="K133" s="44">
        <f>VLOOKUP('All Staff'!$G133,'Mapping for rating'!$B$2:$C$6,2,0)</f>
        <v>3</v>
      </c>
    </row>
    <row r="134" spans="1:11" x14ac:dyDescent="0.35">
      <c r="A134" s="14" t="s">
        <v>85</v>
      </c>
      <c r="B134" s="15" t="s">
        <v>15</v>
      </c>
      <c r="C134" s="15" t="s">
        <v>21</v>
      </c>
      <c r="D134" s="16">
        <v>30</v>
      </c>
      <c r="E134" s="17">
        <v>44606</v>
      </c>
      <c r="F134" s="27">
        <v>96800</v>
      </c>
      <c r="G134" s="16" t="s">
        <v>16</v>
      </c>
      <c r="H134" s="16" t="s">
        <v>205</v>
      </c>
      <c r="I134" s="23">
        <f ca="1">(TODAY()-'All Staff'!$E82)/365</f>
        <v>1.295890410958904</v>
      </c>
      <c r="J134" s="30">
        <f ca="1">IF('All Staff'!$I134&gt;2,'All Staff'!$F134*0.03,'All Staff'!$F134*0.02)</f>
        <v>1936</v>
      </c>
      <c r="K134" s="44">
        <f>VLOOKUP('All Staff'!$G134,'Mapping for rating'!$B$2:$C$6,2,0)</f>
        <v>3</v>
      </c>
    </row>
    <row r="135" spans="1:11" x14ac:dyDescent="0.35">
      <c r="A135" s="14" t="s">
        <v>177</v>
      </c>
      <c r="B135" s="15" t="s">
        <v>15</v>
      </c>
      <c r="C135" s="15" t="s">
        <v>21</v>
      </c>
      <c r="D135" s="16">
        <v>30</v>
      </c>
      <c r="E135" s="17">
        <v>44544</v>
      </c>
      <c r="F135" s="27">
        <v>96800</v>
      </c>
      <c r="G135" s="16" t="s">
        <v>16</v>
      </c>
      <c r="H135" s="16" t="s">
        <v>206</v>
      </c>
      <c r="I135" s="23">
        <f ca="1">(TODAY()-'All Staff'!$E104)/365</f>
        <v>2.1753424657534248</v>
      </c>
      <c r="J135" s="30">
        <f ca="1">IF('All Staff'!$I135&gt;2,'All Staff'!$F135*0.03,'All Staff'!$F135*0.02)</f>
        <v>2904</v>
      </c>
      <c r="K135" s="44">
        <f>VLOOKUP('All Staff'!$G135,'Mapping for rating'!$B$2:$C$6,2,0)</f>
        <v>3</v>
      </c>
    </row>
    <row r="136" spans="1:11" x14ac:dyDescent="0.35">
      <c r="A136" s="31" t="s">
        <v>105</v>
      </c>
      <c r="B136" s="32" t="s">
        <v>15</v>
      </c>
      <c r="C136" s="32" t="s">
        <v>9</v>
      </c>
      <c r="D136" s="33">
        <v>40</v>
      </c>
      <c r="E136" s="34">
        <v>44263</v>
      </c>
      <c r="F136" s="35">
        <v>99750</v>
      </c>
      <c r="G136" s="33" t="s">
        <v>16</v>
      </c>
      <c r="H136" s="33" t="s">
        <v>205</v>
      </c>
      <c r="I136" s="36">
        <f ca="1">(TODAY()-'All Staff'!$E17)/365</f>
        <v>1.547945205479452</v>
      </c>
      <c r="J136" s="30">
        <f ca="1">IF('All Staff'!$I136&gt;2,'All Staff'!$F136*0.03,'All Staff'!$F136*0.02)</f>
        <v>1995</v>
      </c>
      <c r="K136" s="44">
        <f>VLOOKUP('All Staff'!$G136,'Mapping for rating'!$B$2:$C$6,2,0)</f>
        <v>3</v>
      </c>
    </row>
    <row r="137" spans="1:11" x14ac:dyDescent="0.35">
      <c r="A137" s="18" t="s">
        <v>198</v>
      </c>
      <c r="B137" s="19" t="s">
        <v>15</v>
      </c>
      <c r="C137" s="19" t="s">
        <v>9</v>
      </c>
      <c r="D137" s="20">
        <v>40</v>
      </c>
      <c r="E137" s="21">
        <v>44204</v>
      </c>
      <c r="F137" s="28">
        <v>99750</v>
      </c>
      <c r="G137" s="20" t="s">
        <v>16</v>
      </c>
      <c r="H137" s="20" t="s">
        <v>206</v>
      </c>
      <c r="I137" s="24">
        <f ca="1">(TODAY()-'All Staff'!$E157)/365</f>
        <v>1.8027397260273972</v>
      </c>
      <c r="J137" s="30">
        <f ca="1">IF('All Staff'!$I137&gt;2,'All Staff'!$F137*0.03,'All Staff'!$F137*0.02)</f>
        <v>1995</v>
      </c>
      <c r="K137" s="44">
        <f>VLOOKUP('All Staff'!$G137,'Mapping for rating'!$B$2:$C$6,2,0)</f>
        <v>3</v>
      </c>
    </row>
    <row r="138" spans="1:11" x14ac:dyDescent="0.35">
      <c r="A138" s="31" t="s">
        <v>107</v>
      </c>
      <c r="B138" s="32" t="s">
        <v>8</v>
      </c>
      <c r="C138" s="32" t="s">
        <v>9</v>
      </c>
      <c r="D138" s="33">
        <v>28</v>
      </c>
      <c r="E138" s="34">
        <v>44630</v>
      </c>
      <c r="F138" s="35">
        <v>99970</v>
      </c>
      <c r="G138" s="33" t="s">
        <v>16</v>
      </c>
      <c r="H138" s="33" t="s">
        <v>205</v>
      </c>
      <c r="I138" s="36">
        <f ca="1">(TODAY()-'All Staff'!$E37)/365</f>
        <v>2.8136986301369862</v>
      </c>
      <c r="J138" s="30">
        <f ca="1">IF('All Staff'!$I138&gt;2,'All Staff'!$F138*0.03,'All Staff'!$F138*0.02)</f>
        <v>2999.1</v>
      </c>
      <c r="K138" s="44">
        <f>VLOOKUP('All Staff'!$G138,'Mapping for rating'!$B$2:$C$6,2,0)</f>
        <v>3</v>
      </c>
    </row>
    <row r="139" spans="1:11" x14ac:dyDescent="0.35">
      <c r="A139" s="18" t="s">
        <v>200</v>
      </c>
      <c r="B139" s="19" t="s">
        <v>8</v>
      </c>
      <c r="C139" s="19" t="s">
        <v>9</v>
      </c>
      <c r="D139" s="20">
        <v>28</v>
      </c>
      <c r="E139" s="21">
        <v>44571</v>
      </c>
      <c r="F139" s="28">
        <v>99970</v>
      </c>
      <c r="G139" s="20" t="s">
        <v>16</v>
      </c>
      <c r="H139" s="20" t="s">
        <v>206</v>
      </c>
      <c r="I139" s="24">
        <f ca="1">(TODAY()-'All Staff'!$E125)/365</f>
        <v>1.6712328767123288</v>
      </c>
      <c r="J139" s="30">
        <f ca="1">IF('All Staff'!$I139&gt;2,'All Staff'!$F139*0.03,'All Staff'!$F139*0.02)</f>
        <v>1999.4</v>
      </c>
      <c r="K139" s="44">
        <f>VLOOKUP('All Staff'!$G139,'Mapping for rating'!$B$2:$C$6,2,0)</f>
        <v>3</v>
      </c>
    </row>
    <row r="140" spans="1:11" x14ac:dyDescent="0.35">
      <c r="A140" s="14" t="s">
        <v>103</v>
      </c>
      <c r="B140" s="15" t="s">
        <v>15</v>
      </c>
      <c r="C140" s="15" t="s">
        <v>12</v>
      </c>
      <c r="D140" s="16">
        <v>24</v>
      </c>
      <c r="E140" s="17">
        <v>44686</v>
      </c>
      <c r="F140" s="27">
        <v>100420</v>
      </c>
      <c r="G140" s="16" t="s">
        <v>16</v>
      </c>
      <c r="H140" s="16" t="s">
        <v>205</v>
      </c>
      <c r="I140" s="23">
        <f ca="1">(TODAY()-'All Staff'!$E74)/365</f>
        <v>1.704109589041096</v>
      </c>
      <c r="J140" s="30">
        <f ca="1">IF('All Staff'!$I140&gt;2,'All Staff'!$F140*0.03,'All Staff'!$F140*0.02)</f>
        <v>2008.4</v>
      </c>
      <c r="K140" s="44">
        <f>VLOOKUP('All Staff'!$G140,'Mapping for rating'!$B$2:$C$6,2,0)</f>
        <v>3</v>
      </c>
    </row>
    <row r="141" spans="1:11" x14ac:dyDescent="0.35">
      <c r="A141" s="14" t="s">
        <v>196</v>
      </c>
      <c r="B141" s="15" t="s">
        <v>15</v>
      </c>
      <c r="C141" s="15" t="s">
        <v>12</v>
      </c>
      <c r="D141" s="16">
        <v>24</v>
      </c>
      <c r="E141" s="17">
        <v>44625</v>
      </c>
      <c r="F141" s="27">
        <v>100420</v>
      </c>
      <c r="G141" s="16" t="s">
        <v>16</v>
      </c>
      <c r="H141" s="16" t="s">
        <v>206</v>
      </c>
      <c r="I141" s="23">
        <f ca="1">(TODAY()-'All Staff'!$E118)/365</f>
        <v>2.7013698630136984</v>
      </c>
      <c r="J141" s="30">
        <f ca="1">IF('All Staff'!$I141&gt;2,'All Staff'!$F141*0.03,'All Staff'!$F141*0.02)</f>
        <v>3012.6</v>
      </c>
      <c r="K141" s="44">
        <f>VLOOKUP('All Staff'!$G141,'Mapping for rating'!$B$2:$C$6,2,0)</f>
        <v>3</v>
      </c>
    </row>
    <row r="142" spans="1:11" x14ac:dyDescent="0.35">
      <c r="A142" s="31" t="s">
        <v>50</v>
      </c>
      <c r="B142" s="32" t="s">
        <v>15</v>
      </c>
      <c r="C142" s="32" t="s">
        <v>9</v>
      </c>
      <c r="D142" s="33">
        <v>31</v>
      </c>
      <c r="E142" s="34">
        <v>44724</v>
      </c>
      <c r="F142" s="35">
        <v>103550</v>
      </c>
      <c r="G142" s="33" t="s">
        <v>16</v>
      </c>
      <c r="H142" s="33" t="s">
        <v>205</v>
      </c>
      <c r="I142" s="36">
        <f ca="1">(TODAY()-'All Staff'!$E39)/365</f>
        <v>2.4986301369863013</v>
      </c>
      <c r="J142" s="30">
        <f ca="1">IF('All Staff'!$I142&gt;2,'All Staff'!$F142*0.03,'All Staff'!$F142*0.02)</f>
        <v>3106.5</v>
      </c>
      <c r="K142" s="44">
        <f>VLOOKUP('All Staff'!$G142,'Mapping for rating'!$B$2:$C$6,2,0)</f>
        <v>3</v>
      </c>
    </row>
    <row r="143" spans="1:11" x14ac:dyDescent="0.35">
      <c r="A143" s="18" t="s">
        <v>143</v>
      </c>
      <c r="B143" s="19" t="s">
        <v>15</v>
      </c>
      <c r="C143" s="19" t="s">
        <v>9</v>
      </c>
      <c r="D143" s="20">
        <v>31</v>
      </c>
      <c r="E143" s="21">
        <v>44663</v>
      </c>
      <c r="F143" s="28">
        <v>103550</v>
      </c>
      <c r="G143" s="20" t="s">
        <v>16</v>
      </c>
      <c r="H143" s="20" t="s">
        <v>206</v>
      </c>
      <c r="I143" s="24">
        <f ca="1">(TODAY()-'All Staff'!$E95)/365</f>
        <v>2.9315068493150687</v>
      </c>
      <c r="J143" s="30">
        <f ca="1">IF('All Staff'!$I143&gt;2,'All Staff'!$F143*0.03,'All Staff'!$F143*0.02)</f>
        <v>3106.5</v>
      </c>
      <c r="K143" s="44">
        <f>VLOOKUP('All Staff'!$G143,'Mapping for rating'!$B$2:$C$6,2,0)</f>
        <v>3</v>
      </c>
    </row>
    <row r="144" spans="1:11" x14ac:dyDescent="0.35">
      <c r="A144" s="14" t="s">
        <v>96</v>
      </c>
      <c r="B144" s="15" t="s">
        <v>8</v>
      </c>
      <c r="C144" s="15" t="s">
        <v>9</v>
      </c>
      <c r="D144" s="16">
        <v>28</v>
      </c>
      <c r="E144" s="17">
        <v>44649</v>
      </c>
      <c r="F144" s="27">
        <v>104120</v>
      </c>
      <c r="G144" s="16" t="s">
        <v>16</v>
      </c>
      <c r="H144" s="16" t="s">
        <v>205</v>
      </c>
      <c r="I144" s="23">
        <f ca="1">(TODAY()-'All Staff'!$E72)/365</f>
        <v>2.558904109589041</v>
      </c>
      <c r="J144" s="30">
        <f ca="1">IF('All Staff'!$I144&gt;2,'All Staff'!$F144*0.03,'All Staff'!$F144*0.02)</f>
        <v>3123.6</v>
      </c>
      <c r="K144" s="44">
        <f>VLOOKUP('All Staff'!$G144,'Mapping for rating'!$B$2:$C$6,2,0)</f>
        <v>3</v>
      </c>
    </row>
    <row r="145" spans="1:11" x14ac:dyDescent="0.35">
      <c r="A145" s="18" t="s">
        <v>189</v>
      </c>
      <c r="B145" s="19" t="s">
        <v>8</v>
      </c>
      <c r="C145" s="19" t="s">
        <v>9</v>
      </c>
      <c r="D145" s="20">
        <v>28</v>
      </c>
      <c r="E145" s="21">
        <v>44590</v>
      </c>
      <c r="F145" s="28">
        <v>104120</v>
      </c>
      <c r="G145" s="20" t="s">
        <v>16</v>
      </c>
      <c r="H145" s="20" t="s">
        <v>206</v>
      </c>
      <c r="I145" s="24">
        <f ca="1">(TODAY()-'All Staff'!$E171)/365</f>
        <v>0.76164383561643834</v>
      </c>
      <c r="J145" s="30">
        <f ca="1">IF('All Staff'!$I145&gt;2,'All Staff'!$F145*0.03,'All Staff'!$F145*0.02)</f>
        <v>2082.4</v>
      </c>
      <c r="K145" s="44">
        <f>VLOOKUP('All Staff'!$G145,'Mapping for rating'!$B$2:$C$6,2,0)</f>
        <v>3</v>
      </c>
    </row>
    <row r="146" spans="1:11" x14ac:dyDescent="0.35">
      <c r="A146" s="31" t="s">
        <v>101</v>
      </c>
      <c r="B146" s="32" t="s">
        <v>8</v>
      </c>
      <c r="C146" s="32" t="s">
        <v>12</v>
      </c>
      <c r="D146" s="33">
        <v>40</v>
      </c>
      <c r="E146" s="34">
        <v>44381</v>
      </c>
      <c r="F146" s="35">
        <v>104410</v>
      </c>
      <c r="G146" s="33" t="s">
        <v>16</v>
      </c>
      <c r="H146" s="33" t="s">
        <v>205</v>
      </c>
      <c r="I146" s="36">
        <f ca="1">(TODAY()-'All Staff'!$E81)/365</f>
        <v>3.0383561643835617</v>
      </c>
      <c r="J146" s="30">
        <f ca="1">IF('All Staff'!$I146&gt;2,'All Staff'!$F146*0.03,'All Staff'!$F146*0.02)</f>
        <v>3132.2999999999997</v>
      </c>
      <c r="K146" s="44">
        <f>VLOOKUP('All Staff'!$G146,'Mapping for rating'!$B$2:$C$6,2,0)</f>
        <v>3</v>
      </c>
    </row>
    <row r="147" spans="1:11" x14ac:dyDescent="0.35">
      <c r="A147" s="18" t="s">
        <v>194</v>
      </c>
      <c r="B147" s="19" t="s">
        <v>8</v>
      </c>
      <c r="C147" s="19" t="s">
        <v>12</v>
      </c>
      <c r="D147" s="20">
        <v>40</v>
      </c>
      <c r="E147" s="21">
        <v>44320</v>
      </c>
      <c r="F147" s="28">
        <v>104410</v>
      </c>
      <c r="G147" s="20" t="s">
        <v>16</v>
      </c>
      <c r="H147" s="20" t="s">
        <v>206</v>
      </c>
      <c r="I147" s="24">
        <f ca="1">(TODAY()-'All Staff'!$E103)/365</f>
        <v>2.5616438356164384</v>
      </c>
      <c r="J147" s="30">
        <f ca="1">IF('All Staff'!$I147&gt;2,'All Staff'!$F147*0.03,'All Staff'!$F147*0.02)</f>
        <v>3132.2999999999997</v>
      </c>
      <c r="K147" s="44">
        <f>VLOOKUP('All Staff'!$G147,'Mapping for rating'!$B$2:$C$6,2,0)</f>
        <v>3</v>
      </c>
    </row>
    <row r="148" spans="1:11" x14ac:dyDescent="0.35">
      <c r="A148" s="14" t="s">
        <v>43</v>
      </c>
      <c r="B148" s="15" t="s">
        <v>8</v>
      </c>
      <c r="C148" s="15" t="s">
        <v>9</v>
      </c>
      <c r="D148" s="16">
        <v>28</v>
      </c>
      <c r="E148" s="17">
        <v>44486</v>
      </c>
      <c r="F148" s="27">
        <v>104770</v>
      </c>
      <c r="G148" s="16" t="s">
        <v>16</v>
      </c>
      <c r="H148" s="16" t="s">
        <v>205</v>
      </c>
      <c r="I148" s="23">
        <f ca="1">(TODAY()-'All Staff'!$E64)/365</f>
        <v>1.989041095890411</v>
      </c>
      <c r="J148" s="30">
        <f ca="1">IF('All Staff'!$I148&gt;2,'All Staff'!$F148*0.03,'All Staff'!$F148*0.02)</f>
        <v>2095.4</v>
      </c>
      <c r="K148" s="44">
        <f>VLOOKUP('All Staff'!$G148,'Mapping for rating'!$B$2:$C$6,2,0)</f>
        <v>3</v>
      </c>
    </row>
    <row r="149" spans="1:11" x14ac:dyDescent="0.35">
      <c r="A149" s="18" t="s">
        <v>136</v>
      </c>
      <c r="B149" s="19" t="s">
        <v>8</v>
      </c>
      <c r="C149" s="19" t="s">
        <v>9</v>
      </c>
      <c r="D149" s="20">
        <v>28</v>
      </c>
      <c r="E149" s="21">
        <v>44425</v>
      </c>
      <c r="F149" s="28">
        <v>104770</v>
      </c>
      <c r="G149" s="20" t="s">
        <v>16</v>
      </c>
      <c r="H149" s="20" t="s">
        <v>206</v>
      </c>
      <c r="I149" s="24">
        <f ca="1">(TODAY()-'All Staff'!$E139)/365</f>
        <v>2.0602739726027397</v>
      </c>
      <c r="J149" s="30">
        <f ca="1">IF('All Staff'!$I149&gt;2,'All Staff'!$F149*0.03,'All Staff'!$F149*0.02)</f>
        <v>3143.1</v>
      </c>
      <c r="K149" s="44">
        <f>VLOOKUP('All Staff'!$G149,'Mapping for rating'!$B$2:$C$6,2,0)</f>
        <v>3</v>
      </c>
    </row>
    <row r="150" spans="1:11" x14ac:dyDescent="0.35">
      <c r="A150" s="31" t="s">
        <v>69</v>
      </c>
      <c r="B150" s="32" t="s">
        <v>15</v>
      </c>
      <c r="C150" s="32" t="s">
        <v>9</v>
      </c>
      <c r="D150" s="33">
        <v>23</v>
      </c>
      <c r="E150" s="34">
        <v>44440</v>
      </c>
      <c r="F150" s="35">
        <v>106460</v>
      </c>
      <c r="G150" s="33" t="s">
        <v>16</v>
      </c>
      <c r="H150" s="33" t="s">
        <v>205</v>
      </c>
      <c r="I150" s="36">
        <f ca="1">(TODAY()-'All Staff'!$E77)/365</f>
        <v>2.3205479452054796</v>
      </c>
      <c r="J150" s="30">
        <f ca="1">IF('All Staff'!$I150&gt;2,'All Staff'!$F150*0.03,'All Staff'!$F150*0.02)</f>
        <v>3193.7999999999997</v>
      </c>
      <c r="K150" s="44">
        <f>VLOOKUP('All Staff'!$G150,'Mapping for rating'!$B$2:$C$6,2,0)</f>
        <v>3</v>
      </c>
    </row>
    <row r="151" spans="1:11" x14ac:dyDescent="0.35">
      <c r="A151" s="18" t="s">
        <v>161</v>
      </c>
      <c r="B151" s="19" t="s">
        <v>15</v>
      </c>
      <c r="C151" s="19" t="s">
        <v>9</v>
      </c>
      <c r="D151" s="20">
        <v>23</v>
      </c>
      <c r="E151" s="21">
        <v>44378</v>
      </c>
      <c r="F151" s="28">
        <v>106460</v>
      </c>
      <c r="G151" s="20" t="s">
        <v>16</v>
      </c>
      <c r="H151" s="20" t="s">
        <v>206</v>
      </c>
      <c r="I151" s="24">
        <f ca="1">(TODAY()-'All Staff'!$E167)/365</f>
        <v>1.9561643835616438</v>
      </c>
      <c r="J151" s="30">
        <f ca="1">IF('All Staff'!$I151&gt;2,'All Staff'!$F151*0.03,'All Staff'!$F151*0.02)</f>
        <v>2129.1999999999998</v>
      </c>
      <c r="K151" s="44">
        <f>VLOOKUP('All Staff'!$G151,'Mapping for rating'!$B$2:$C$6,2,0)</f>
        <v>3</v>
      </c>
    </row>
    <row r="152" spans="1:11" x14ac:dyDescent="0.35">
      <c r="A152" s="31" t="s">
        <v>22</v>
      </c>
      <c r="B152" s="32" t="s">
        <v>15</v>
      </c>
      <c r="C152" s="32" t="s">
        <v>12</v>
      </c>
      <c r="D152" s="33">
        <v>20</v>
      </c>
      <c r="E152" s="34">
        <v>44459</v>
      </c>
      <c r="F152" s="35">
        <v>107700</v>
      </c>
      <c r="G152" s="33" t="s">
        <v>16</v>
      </c>
      <c r="H152" s="33" t="s">
        <v>205</v>
      </c>
      <c r="I152" s="36">
        <f ca="1">(TODAY()-'All Staff'!$E15)/365</f>
        <v>3.3945205479452056</v>
      </c>
      <c r="J152" s="30">
        <f ca="1">IF('All Staff'!$I152&gt;2,'All Staff'!$F152*0.03,'All Staff'!$F152*0.02)</f>
        <v>3231</v>
      </c>
      <c r="K152" s="44">
        <f>VLOOKUP('All Staff'!$G152,'Mapping for rating'!$B$2:$C$6,2,0)</f>
        <v>3</v>
      </c>
    </row>
    <row r="153" spans="1:11" x14ac:dyDescent="0.35">
      <c r="A153" s="18" t="s">
        <v>117</v>
      </c>
      <c r="B153" s="19" t="s">
        <v>15</v>
      </c>
      <c r="C153" s="19" t="s">
        <v>12</v>
      </c>
      <c r="D153" s="20">
        <v>20</v>
      </c>
      <c r="E153" s="21">
        <v>44397</v>
      </c>
      <c r="F153" s="28">
        <v>107700</v>
      </c>
      <c r="G153" s="20" t="s">
        <v>16</v>
      </c>
      <c r="H153" s="20" t="s">
        <v>206</v>
      </c>
      <c r="I153" s="24">
        <f ca="1">(TODAY()-'All Staff'!$E175)/365</f>
        <v>3.2246575342465755</v>
      </c>
      <c r="J153" s="30">
        <f ca="1">IF('All Staff'!$I153&gt;2,'All Staff'!$F153*0.03,'All Staff'!$F153*0.02)</f>
        <v>3231</v>
      </c>
      <c r="K153" s="44">
        <f>VLOOKUP('All Staff'!$G153,'Mapping for rating'!$B$2:$C$6,2,0)</f>
        <v>3</v>
      </c>
    </row>
    <row r="154" spans="1:11" x14ac:dyDescent="0.35">
      <c r="A154" s="31" t="s">
        <v>33</v>
      </c>
      <c r="B154" s="32" t="s">
        <v>8</v>
      </c>
      <c r="C154" s="32" t="s">
        <v>19</v>
      </c>
      <c r="D154" s="33">
        <v>38</v>
      </c>
      <c r="E154" s="34">
        <v>44377</v>
      </c>
      <c r="F154" s="35">
        <v>109160</v>
      </c>
      <c r="G154" s="33" t="s">
        <v>10</v>
      </c>
      <c r="H154" s="33" t="s">
        <v>205</v>
      </c>
      <c r="I154" s="36">
        <f ca="1">(TODAY()-'All Staff'!$E57)/365</f>
        <v>3.128767123287671</v>
      </c>
      <c r="J154" s="30">
        <f ca="1">IF('All Staff'!$I154&gt;2,'All Staff'!$F154*0.03,'All Staff'!$F154*0.02)</f>
        <v>3274.7999999999997</v>
      </c>
      <c r="K154" s="44">
        <f>VLOOKUP('All Staff'!$G154,'Mapping for rating'!$B$2:$C$6,2,0)</f>
        <v>5</v>
      </c>
    </row>
    <row r="155" spans="1:11" x14ac:dyDescent="0.35">
      <c r="A155" s="14" t="s">
        <v>127</v>
      </c>
      <c r="B155" s="15" t="s">
        <v>8</v>
      </c>
      <c r="C155" s="15" t="s">
        <v>19</v>
      </c>
      <c r="D155" s="16">
        <v>38</v>
      </c>
      <c r="E155" s="17">
        <v>44316</v>
      </c>
      <c r="F155" s="27">
        <v>109160</v>
      </c>
      <c r="G155" s="16" t="s">
        <v>10</v>
      </c>
      <c r="H155" s="16" t="s">
        <v>206</v>
      </c>
      <c r="I155" s="23">
        <f ca="1">(TODAY()-'All Staff'!$E156)/365</f>
        <v>1.6356164383561644</v>
      </c>
      <c r="J155" s="30">
        <f ca="1">IF('All Staff'!$I155&gt;2,'All Staff'!$F155*0.03,'All Staff'!$F155*0.02)</f>
        <v>2183.1999999999998</v>
      </c>
      <c r="K155" s="44">
        <f>VLOOKUP('All Staff'!$G155,'Mapping for rating'!$B$2:$C$6,2,0)</f>
        <v>5</v>
      </c>
    </row>
    <row r="156" spans="1:11" x14ac:dyDescent="0.35">
      <c r="A156" s="31" t="s">
        <v>34</v>
      </c>
      <c r="B156" s="32" t="s">
        <v>15</v>
      </c>
      <c r="C156" s="32" t="s">
        <v>9</v>
      </c>
      <c r="D156" s="33">
        <v>25</v>
      </c>
      <c r="E156" s="34">
        <v>44726</v>
      </c>
      <c r="F156" s="35">
        <v>109190</v>
      </c>
      <c r="G156" s="33" t="s">
        <v>13</v>
      </c>
      <c r="H156" s="33" t="s">
        <v>205</v>
      </c>
      <c r="I156" s="36">
        <f ca="1">(TODAY()-'All Staff'!$E35)/365</f>
        <v>2.5972602739726027</v>
      </c>
      <c r="J156" s="30">
        <f ca="1">IF('All Staff'!$I156&gt;2,'All Staff'!$F156*0.03,'All Staff'!$F156*0.02)</f>
        <v>3275.7</v>
      </c>
      <c r="K156" s="44">
        <f>VLOOKUP('All Staff'!$G156,'Mapping for rating'!$B$2:$C$6,2,0)</f>
        <v>4</v>
      </c>
    </row>
    <row r="157" spans="1:11" x14ac:dyDescent="0.35">
      <c r="A157" s="14" t="s">
        <v>128</v>
      </c>
      <c r="B157" s="15" t="s">
        <v>15</v>
      </c>
      <c r="C157" s="15" t="s">
        <v>9</v>
      </c>
      <c r="D157" s="16">
        <v>25</v>
      </c>
      <c r="E157" s="17">
        <v>44665</v>
      </c>
      <c r="F157" s="27">
        <v>109190</v>
      </c>
      <c r="G157" s="16" t="s">
        <v>13</v>
      </c>
      <c r="H157" s="16" t="s">
        <v>206</v>
      </c>
      <c r="I157" s="23">
        <f ca="1">(TODAY()-'All Staff'!$E102)/365</f>
        <v>2.3917808219178083</v>
      </c>
      <c r="J157" s="30">
        <f ca="1">IF('All Staff'!$I157&gt;2,'All Staff'!$F157*0.03,'All Staff'!$F157*0.02)</f>
        <v>3275.7</v>
      </c>
      <c r="K157" s="44">
        <f>VLOOKUP('All Staff'!$G157,'Mapping for rating'!$B$2:$C$6,2,0)</f>
        <v>4</v>
      </c>
    </row>
    <row r="158" spans="1:11" x14ac:dyDescent="0.35">
      <c r="A158" s="14" t="s">
        <v>87</v>
      </c>
      <c r="B158" s="15" t="s">
        <v>15</v>
      </c>
      <c r="C158" s="15" t="s">
        <v>12</v>
      </c>
      <c r="D158" s="16">
        <v>29</v>
      </c>
      <c r="E158" s="17">
        <v>44180</v>
      </c>
      <c r="F158" s="27">
        <v>112110</v>
      </c>
      <c r="G158" s="16" t="s">
        <v>24</v>
      </c>
      <c r="H158" s="16" t="s">
        <v>205</v>
      </c>
      <c r="I158" s="23">
        <f ca="1">(TODAY()-'All Staff'!$E12)/365</f>
        <v>1.9506849315068493</v>
      </c>
      <c r="J158" s="30">
        <f ca="1">IF('All Staff'!$I158&gt;2,'All Staff'!$F158*0.03,'All Staff'!$F158*0.02)</f>
        <v>2242.2000000000003</v>
      </c>
      <c r="K158" s="44">
        <f>VLOOKUP('All Staff'!$G158,'Mapping for rating'!$B$2:$C$6,2,0)</f>
        <v>2</v>
      </c>
    </row>
    <row r="159" spans="1:11" x14ac:dyDescent="0.35">
      <c r="A159" s="14" t="s">
        <v>180</v>
      </c>
      <c r="B159" s="15" t="s">
        <v>15</v>
      </c>
      <c r="C159" s="15" t="s">
        <v>12</v>
      </c>
      <c r="D159" s="16">
        <v>29</v>
      </c>
      <c r="E159" s="17">
        <v>44119</v>
      </c>
      <c r="F159" s="27">
        <v>112110</v>
      </c>
      <c r="G159" s="16" t="s">
        <v>24</v>
      </c>
      <c r="H159" s="16" t="s">
        <v>206</v>
      </c>
      <c r="I159" s="23">
        <f ca="1">(TODAY()-'All Staff'!$E128)/365</f>
        <v>2.4054794520547946</v>
      </c>
      <c r="J159" s="30">
        <f ca="1">IF('All Staff'!$I159&gt;2,'All Staff'!$F159*0.03,'All Staff'!$F159*0.02)</f>
        <v>3363.2999999999997</v>
      </c>
      <c r="K159" s="44">
        <f>VLOOKUP('All Staff'!$G159,'Mapping for rating'!$B$2:$C$6,2,0)</f>
        <v>2</v>
      </c>
    </row>
    <row r="160" spans="1:11" x14ac:dyDescent="0.35">
      <c r="A160" s="31" t="s">
        <v>81</v>
      </c>
      <c r="B160" s="32" t="s">
        <v>8</v>
      </c>
      <c r="C160" s="32" t="s">
        <v>9</v>
      </c>
      <c r="D160" s="33">
        <v>30</v>
      </c>
      <c r="E160" s="34">
        <v>44861</v>
      </c>
      <c r="F160" s="35">
        <v>112570</v>
      </c>
      <c r="G160" s="33" t="s">
        <v>16</v>
      </c>
      <c r="H160" s="33" t="s">
        <v>205</v>
      </c>
      <c r="I160" s="36">
        <f ca="1">(TODAY()-'All Staff'!$E7)/365</f>
        <v>2.095890410958904</v>
      </c>
      <c r="J160" s="30">
        <f ca="1">IF('All Staff'!$I160&gt;2,'All Staff'!$F160*0.03,'All Staff'!$F160*0.02)</f>
        <v>3377.1</v>
      </c>
      <c r="K160" s="44">
        <f>VLOOKUP('All Staff'!$G160,'Mapping for rating'!$B$2:$C$6,2,0)</f>
        <v>3</v>
      </c>
    </row>
    <row r="161" spans="1:11" x14ac:dyDescent="0.35">
      <c r="A161" s="14" t="s">
        <v>173</v>
      </c>
      <c r="B161" s="15" t="s">
        <v>8</v>
      </c>
      <c r="C161" s="15" t="s">
        <v>9</v>
      </c>
      <c r="D161" s="16">
        <v>30</v>
      </c>
      <c r="E161" s="17">
        <v>44800</v>
      </c>
      <c r="F161" s="27">
        <v>112570</v>
      </c>
      <c r="G161" s="16" t="s">
        <v>16</v>
      </c>
      <c r="H161" s="16" t="s">
        <v>206</v>
      </c>
      <c r="I161" s="23">
        <f ca="1">(TODAY()-'All Staff'!$E122)/365</f>
        <v>2.882191780821918</v>
      </c>
      <c r="J161" s="30">
        <f ca="1">IF('All Staff'!$I161&gt;2,'All Staff'!$F161*0.03,'All Staff'!$F161*0.02)</f>
        <v>3377.1</v>
      </c>
      <c r="K161" s="44">
        <f>VLOOKUP('All Staff'!$G161,'Mapping for rating'!$B$2:$C$6,2,0)</f>
        <v>3</v>
      </c>
    </row>
    <row r="162" spans="1:11" x14ac:dyDescent="0.35">
      <c r="A162" s="14" t="s">
        <v>64</v>
      </c>
      <c r="B162" s="15" t="s">
        <v>15</v>
      </c>
      <c r="C162" s="15" t="s">
        <v>12</v>
      </c>
      <c r="D162" s="16">
        <v>20</v>
      </c>
      <c r="E162" s="17">
        <v>44183</v>
      </c>
      <c r="F162" s="27">
        <v>112650</v>
      </c>
      <c r="G162" s="16" t="s">
        <v>16</v>
      </c>
      <c r="H162" s="16" t="s">
        <v>205</v>
      </c>
      <c r="I162" s="23">
        <f ca="1">(TODAY()-'All Staff'!$E46)/365</f>
        <v>2.7232876712328768</v>
      </c>
      <c r="J162" s="30">
        <f ca="1">IF('All Staff'!$I162&gt;2,'All Staff'!$F162*0.03,'All Staff'!$F162*0.02)</f>
        <v>3379.5</v>
      </c>
      <c r="K162" s="44">
        <f>VLOOKUP('All Staff'!$G162,'Mapping for rating'!$B$2:$C$6,2,0)</f>
        <v>3</v>
      </c>
    </row>
    <row r="163" spans="1:11" x14ac:dyDescent="0.35">
      <c r="A163" s="18" t="s">
        <v>156</v>
      </c>
      <c r="B163" s="19" t="s">
        <v>15</v>
      </c>
      <c r="C163" s="19" t="s">
        <v>12</v>
      </c>
      <c r="D163" s="20">
        <v>20</v>
      </c>
      <c r="E163" s="21">
        <v>44122</v>
      </c>
      <c r="F163" s="28">
        <v>112650</v>
      </c>
      <c r="G163" s="20" t="s">
        <v>16</v>
      </c>
      <c r="H163" s="20" t="s">
        <v>206</v>
      </c>
      <c r="I163" s="24">
        <f ca="1">(TODAY()-'All Staff'!$E93)/365</f>
        <v>1.6575342465753424</v>
      </c>
      <c r="J163" s="30">
        <f ca="1">IF('All Staff'!$I163&gt;2,'All Staff'!$F163*0.03,'All Staff'!$F163*0.02)</f>
        <v>2253</v>
      </c>
      <c r="K163" s="44">
        <f>VLOOKUP('All Staff'!$G163,'Mapping for rating'!$B$2:$C$6,2,0)</f>
        <v>3</v>
      </c>
    </row>
    <row r="164" spans="1:11" x14ac:dyDescent="0.35">
      <c r="A164" s="31" t="s">
        <v>178</v>
      </c>
      <c r="B164" s="32" t="s">
        <v>15</v>
      </c>
      <c r="C164" s="32" t="s">
        <v>9</v>
      </c>
      <c r="D164" s="33">
        <v>34</v>
      </c>
      <c r="E164" s="34">
        <v>44642</v>
      </c>
      <c r="F164" s="35">
        <v>112650</v>
      </c>
      <c r="G164" s="33" t="s">
        <v>16</v>
      </c>
      <c r="H164" s="33" t="s">
        <v>206</v>
      </c>
      <c r="I164" s="36">
        <f ca="1">(TODAY()-'All Staff'!$E107)/365</f>
        <v>2.4383561643835616</v>
      </c>
      <c r="J164" s="30">
        <f ca="1">IF('All Staff'!$I164&gt;2,'All Staff'!$F164*0.03,'All Staff'!$F164*0.02)</f>
        <v>3379.5</v>
      </c>
      <c r="K164" s="44">
        <f>VLOOKUP('All Staff'!$G164,'Mapping for rating'!$B$2:$C$6,2,0)</f>
        <v>3</v>
      </c>
    </row>
    <row r="165" spans="1:11" x14ac:dyDescent="0.35">
      <c r="A165" s="14" t="s">
        <v>58</v>
      </c>
      <c r="B165" s="15" t="s">
        <v>15</v>
      </c>
      <c r="C165" s="15" t="s">
        <v>19</v>
      </c>
      <c r="D165" s="16">
        <v>22</v>
      </c>
      <c r="E165" s="17">
        <v>44446</v>
      </c>
      <c r="F165" s="27">
        <v>112780</v>
      </c>
      <c r="G165" s="16" t="s">
        <v>13</v>
      </c>
      <c r="H165" s="16" t="s">
        <v>205</v>
      </c>
      <c r="I165" s="23">
        <f ca="1">(TODAY()-'All Staff'!$E2)/365</f>
        <v>1.7671232876712328</v>
      </c>
      <c r="J165" s="30">
        <f ca="1">IF('All Staff'!$I165&gt;2,'All Staff'!$F165*0.03,'All Staff'!$F165*0.02)</f>
        <v>2255.6</v>
      </c>
      <c r="K165" s="44">
        <f>VLOOKUP('All Staff'!$G165,'Mapping for rating'!$B$2:$C$6,2,0)</f>
        <v>4</v>
      </c>
    </row>
    <row r="166" spans="1:11" x14ac:dyDescent="0.35">
      <c r="A166" s="14" t="s">
        <v>150</v>
      </c>
      <c r="B166" s="15" t="s">
        <v>15</v>
      </c>
      <c r="C166" s="15" t="s">
        <v>19</v>
      </c>
      <c r="D166" s="16">
        <v>22</v>
      </c>
      <c r="E166" s="17">
        <v>44384</v>
      </c>
      <c r="F166" s="27">
        <v>112780</v>
      </c>
      <c r="G166" s="16" t="s">
        <v>13</v>
      </c>
      <c r="H166" s="16" t="s">
        <v>206</v>
      </c>
      <c r="I166" s="23">
        <f ca="1">(TODAY()-'All Staff'!$E130)/365</f>
        <v>3.0630136986301371</v>
      </c>
      <c r="J166" s="30">
        <f ca="1">IF('All Staff'!$I166&gt;2,'All Staff'!$F166*0.03,'All Staff'!$F166*0.02)</f>
        <v>3383.4</v>
      </c>
      <c r="K166" s="44">
        <f>VLOOKUP('All Staff'!$G166,'Mapping for rating'!$B$2:$C$6,2,0)</f>
        <v>4</v>
      </c>
    </row>
    <row r="167" spans="1:11" x14ac:dyDescent="0.35">
      <c r="A167" s="14" t="s">
        <v>98</v>
      </c>
      <c r="B167" s="15" t="s">
        <v>15</v>
      </c>
      <c r="C167" s="15" t="s">
        <v>9</v>
      </c>
      <c r="D167" s="16">
        <v>27</v>
      </c>
      <c r="E167" s="17">
        <v>44609</v>
      </c>
      <c r="F167" s="27">
        <v>113280</v>
      </c>
      <c r="G167" s="16" t="s">
        <v>42</v>
      </c>
      <c r="H167" s="16" t="s">
        <v>205</v>
      </c>
      <c r="I167" s="23">
        <f ca="1">(TODAY()-'All Staff'!$E58)/365</f>
        <v>1.9479452054794522</v>
      </c>
      <c r="J167" s="30">
        <f ca="1">IF('All Staff'!$I167&gt;2,'All Staff'!$F167*0.03,'All Staff'!$F167*0.02)</f>
        <v>2265.6</v>
      </c>
      <c r="K167" s="44">
        <f>VLOOKUP('All Staff'!$G167,'Mapping for rating'!$B$2:$C$6,2,0)</f>
        <v>1</v>
      </c>
    </row>
    <row r="168" spans="1:11" x14ac:dyDescent="0.35">
      <c r="A168" s="14" t="s">
        <v>191</v>
      </c>
      <c r="B168" s="15" t="s">
        <v>15</v>
      </c>
      <c r="C168" s="15" t="s">
        <v>9</v>
      </c>
      <c r="D168" s="16">
        <v>27</v>
      </c>
      <c r="E168" s="17">
        <v>44547</v>
      </c>
      <c r="F168" s="27">
        <v>113280</v>
      </c>
      <c r="G168" s="16" t="s">
        <v>42</v>
      </c>
      <c r="H168" s="16" t="s">
        <v>206</v>
      </c>
      <c r="I168" s="23">
        <f ca="1">(TODAY()-'All Staff'!$E160)/365</f>
        <v>1.2657534246575342</v>
      </c>
      <c r="J168" s="30">
        <f ca="1">IF('All Staff'!$I168&gt;2,'All Staff'!$F168*0.03,'All Staff'!$F168*0.02)</f>
        <v>2265.6</v>
      </c>
      <c r="K168" s="44">
        <f>VLOOKUP('All Staff'!$G168,'Mapping for rating'!$B$2:$C$6,2,0)</f>
        <v>1</v>
      </c>
    </row>
    <row r="169" spans="1:11" x14ac:dyDescent="0.35">
      <c r="A169" s="18" t="s">
        <v>54</v>
      </c>
      <c r="B169" s="19" t="s">
        <v>8</v>
      </c>
      <c r="C169" s="19" t="s">
        <v>9</v>
      </c>
      <c r="D169" s="20">
        <v>30</v>
      </c>
      <c r="E169" s="21">
        <v>44850</v>
      </c>
      <c r="F169" s="28">
        <v>114180</v>
      </c>
      <c r="G169" s="20" t="s">
        <v>16</v>
      </c>
      <c r="H169" s="20" t="s">
        <v>205</v>
      </c>
      <c r="I169" s="24">
        <f ca="1">(TODAY()-'All Staff'!$E75)/365</f>
        <v>1.8712328767123287</v>
      </c>
      <c r="J169" s="30">
        <f ca="1">IF('All Staff'!$I169&gt;2,'All Staff'!$F169*0.03,'All Staff'!$F169*0.02)</f>
        <v>2283.6</v>
      </c>
      <c r="K169" s="44">
        <f>VLOOKUP('All Staff'!$G169,'Mapping for rating'!$B$2:$C$6,2,0)</f>
        <v>3</v>
      </c>
    </row>
    <row r="170" spans="1:11" x14ac:dyDescent="0.35">
      <c r="A170" s="14" t="s">
        <v>147</v>
      </c>
      <c r="B170" s="15" t="s">
        <v>8</v>
      </c>
      <c r="C170" s="15" t="s">
        <v>9</v>
      </c>
      <c r="D170" s="16">
        <v>30</v>
      </c>
      <c r="E170" s="17">
        <v>44789</v>
      </c>
      <c r="F170" s="27">
        <v>114180</v>
      </c>
      <c r="G170" s="16" t="s">
        <v>16</v>
      </c>
      <c r="H170" s="16" t="s">
        <v>206</v>
      </c>
      <c r="I170" s="23">
        <f ca="1">(TODAY()-'All Staff'!$E170)/365</f>
        <v>1.463013698630137</v>
      </c>
      <c r="J170" s="30">
        <f ca="1">IF('All Staff'!$I170&gt;2,'All Staff'!$F170*0.03,'All Staff'!$F170*0.02)</f>
        <v>2283.6</v>
      </c>
      <c r="K170" s="44">
        <f>VLOOKUP('All Staff'!$G170,'Mapping for rating'!$B$2:$C$6,2,0)</f>
        <v>3</v>
      </c>
    </row>
    <row r="171" spans="1:11" x14ac:dyDescent="0.35">
      <c r="A171" s="14" t="s">
        <v>17</v>
      </c>
      <c r="B171" s="15" t="s">
        <v>8</v>
      </c>
      <c r="C171" s="15" t="s">
        <v>12</v>
      </c>
      <c r="D171" s="16">
        <v>43</v>
      </c>
      <c r="E171" s="17">
        <v>45045</v>
      </c>
      <c r="F171" s="27">
        <v>114870</v>
      </c>
      <c r="G171" s="16" t="s">
        <v>16</v>
      </c>
      <c r="H171" s="16" t="s">
        <v>205</v>
      </c>
      <c r="I171" s="23">
        <f ca="1">(TODAY()-'All Staff'!$E62)/365</f>
        <v>3.2191780821917808</v>
      </c>
      <c r="J171" s="30">
        <f ca="1">IF('All Staff'!$I171&gt;2,'All Staff'!$F171*0.03,'All Staff'!$F171*0.02)</f>
        <v>3446.1</v>
      </c>
      <c r="K171" s="44">
        <f>VLOOKUP('All Staff'!$G171,'Mapping for rating'!$B$2:$C$6,2,0)</f>
        <v>3</v>
      </c>
    </row>
    <row r="172" spans="1:11" x14ac:dyDescent="0.35">
      <c r="A172" s="14" t="s">
        <v>114</v>
      </c>
      <c r="B172" s="15" t="s">
        <v>8</v>
      </c>
      <c r="C172" s="15" t="s">
        <v>12</v>
      </c>
      <c r="D172" s="16">
        <v>44</v>
      </c>
      <c r="E172" s="17">
        <v>44985</v>
      </c>
      <c r="F172" s="27">
        <v>114870</v>
      </c>
      <c r="G172" s="16" t="s">
        <v>16</v>
      </c>
      <c r="H172" s="16" t="s">
        <v>206</v>
      </c>
      <c r="I172" s="23">
        <f ca="1">(TODAY()-'All Staff'!$E120)/365</f>
        <v>2.6986301369863015</v>
      </c>
      <c r="J172" s="30">
        <f ca="1">IF('All Staff'!$I172&gt;2,'All Staff'!$F172*0.03,'All Staff'!$F172*0.02)</f>
        <v>3446.1</v>
      </c>
      <c r="K172" s="44">
        <f>VLOOKUP('All Staff'!$G172,'Mapping for rating'!$B$2:$C$6,2,0)</f>
        <v>3</v>
      </c>
    </row>
    <row r="173" spans="1:11" x14ac:dyDescent="0.35">
      <c r="A173" s="14" t="s">
        <v>83</v>
      </c>
      <c r="B173" s="15" t="s">
        <v>8</v>
      </c>
      <c r="C173" s="15" t="s">
        <v>9</v>
      </c>
      <c r="D173" s="16">
        <v>36</v>
      </c>
      <c r="E173" s="17">
        <v>44085</v>
      </c>
      <c r="F173" s="27">
        <v>114890</v>
      </c>
      <c r="G173" s="16" t="s">
        <v>16</v>
      </c>
      <c r="H173" s="16" t="s">
        <v>205</v>
      </c>
      <c r="I173" s="23">
        <f ca="1">(TODAY()-'All Staff'!$E54)/365</f>
        <v>2.8657534246575342</v>
      </c>
      <c r="J173" s="30">
        <f ca="1">IF('All Staff'!$I173&gt;2,'All Staff'!$F173*0.03,'All Staff'!$F173*0.02)</f>
        <v>3446.7</v>
      </c>
      <c r="K173" s="44">
        <f>VLOOKUP('All Staff'!$G173,'Mapping for rating'!$B$2:$C$6,2,0)</f>
        <v>3</v>
      </c>
    </row>
    <row r="174" spans="1:11" x14ac:dyDescent="0.35">
      <c r="A174" s="31" t="s">
        <v>175</v>
      </c>
      <c r="B174" s="32" t="s">
        <v>8</v>
      </c>
      <c r="C174" s="32" t="s">
        <v>9</v>
      </c>
      <c r="D174" s="33">
        <v>36</v>
      </c>
      <c r="E174" s="34">
        <v>44023</v>
      </c>
      <c r="F174" s="35">
        <v>114890</v>
      </c>
      <c r="G174" s="33" t="s">
        <v>16</v>
      </c>
      <c r="H174" s="33" t="s">
        <v>206</v>
      </c>
      <c r="I174" s="36">
        <f ca="1">(TODAY()-'All Staff'!$E131)/365</f>
        <v>3.2301369863013698</v>
      </c>
      <c r="J174" s="30">
        <f ca="1">IF('All Staff'!$I174&gt;2,'All Staff'!$F174*0.03,'All Staff'!$F174*0.02)</f>
        <v>3446.7</v>
      </c>
      <c r="K174" s="44">
        <f>VLOOKUP('All Staff'!$G174,'Mapping for rating'!$B$2:$C$6,2,0)</f>
        <v>3</v>
      </c>
    </row>
    <row r="175" spans="1:11" x14ac:dyDescent="0.35">
      <c r="A175" s="18" t="s">
        <v>49</v>
      </c>
      <c r="B175" s="19" t="s">
        <v>207</v>
      </c>
      <c r="C175" s="19" t="s">
        <v>21</v>
      </c>
      <c r="D175" s="20">
        <v>37</v>
      </c>
      <c r="E175" s="21">
        <v>44146</v>
      </c>
      <c r="F175" s="28">
        <v>115440</v>
      </c>
      <c r="G175" s="20" t="s">
        <v>24</v>
      </c>
      <c r="H175" s="20" t="s">
        <v>205</v>
      </c>
      <c r="I175" s="24">
        <f ca="1">(TODAY()-'All Staff'!$E5)/365</f>
        <v>3.7287671232876711</v>
      </c>
      <c r="J175" s="30">
        <f ca="1">IF('All Staff'!$I175&gt;2,'All Staff'!$F175*0.03,'All Staff'!$F175*0.02)</f>
        <v>3463.2</v>
      </c>
      <c r="K175" s="44">
        <f>VLOOKUP('All Staff'!$G175,'Mapping for rating'!$B$2:$C$6,2,0)</f>
        <v>2</v>
      </c>
    </row>
    <row r="176" spans="1:11" x14ac:dyDescent="0.35">
      <c r="A176" s="31" t="s">
        <v>142</v>
      </c>
      <c r="B176" s="32" t="s">
        <v>207</v>
      </c>
      <c r="C176" s="32" t="s">
        <v>21</v>
      </c>
      <c r="D176" s="33">
        <v>37</v>
      </c>
      <c r="E176" s="34">
        <v>44085</v>
      </c>
      <c r="F176" s="35">
        <v>115440</v>
      </c>
      <c r="G176" s="33" t="s">
        <v>24</v>
      </c>
      <c r="H176" s="33" t="s">
        <v>206</v>
      </c>
      <c r="I176" s="36">
        <f ca="1">(TODAY()-'All Staff'!$E97)/365</f>
        <v>2.7671232876712328</v>
      </c>
      <c r="J176" s="30">
        <f ca="1">IF('All Staff'!$I176&gt;2,'All Staff'!$F176*0.03,'All Staff'!$F176*0.02)</f>
        <v>3463.2</v>
      </c>
      <c r="K176" s="44">
        <f>VLOOKUP('All Staff'!$G176,'Mapping for rating'!$B$2:$C$6,2,0)</f>
        <v>2</v>
      </c>
    </row>
    <row r="177" spans="1:11" x14ac:dyDescent="0.35">
      <c r="A177" s="18" t="s">
        <v>40</v>
      </c>
      <c r="B177" s="19" t="s">
        <v>15</v>
      </c>
      <c r="C177" s="19" t="s">
        <v>9</v>
      </c>
      <c r="D177" s="20">
        <v>33</v>
      </c>
      <c r="E177" s="21">
        <v>44164</v>
      </c>
      <c r="F177" s="28">
        <v>115920</v>
      </c>
      <c r="G177" s="20" t="s">
        <v>16</v>
      </c>
      <c r="H177" s="20" t="s">
        <v>205</v>
      </c>
      <c r="I177" s="24">
        <f ca="1">(TODAY()-'All Staff'!$E33)/365</f>
        <v>1.8164383561643835</v>
      </c>
      <c r="J177" s="30">
        <f ca="1">IF('All Staff'!$I177&gt;2,'All Staff'!$F177*0.03,'All Staff'!$F177*0.02)</f>
        <v>2318.4</v>
      </c>
      <c r="K177" s="44">
        <f>VLOOKUP('All Staff'!$G177,'Mapping for rating'!$B$2:$C$6,2,0)</f>
        <v>3</v>
      </c>
    </row>
    <row r="178" spans="1:11" x14ac:dyDescent="0.35">
      <c r="A178" s="14" t="s">
        <v>134</v>
      </c>
      <c r="B178" s="15" t="s">
        <v>15</v>
      </c>
      <c r="C178" s="15" t="s">
        <v>9</v>
      </c>
      <c r="D178" s="16">
        <v>33</v>
      </c>
      <c r="E178" s="17">
        <v>44103</v>
      </c>
      <c r="F178" s="27">
        <v>115920</v>
      </c>
      <c r="G178" s="16" t="s">
        <v>16</v>
      </c>
      <c r="H178" s="16" t="s">
        <v>206</v>
      </c>
      <c r="I178" s="23">
        <f ca="1">(TODAY()-'All Staff'!$E146)/365</f>
        <v>2.580821917808219</v>
      </c>
      <c r="J178" s="30">
        <f ca="1">IF('All Staff'!$I178&gt;2,'All Staff'!$F178*0.03,'All Staff'!$F178*0.02)</f>
        <v>3477.6</v>
      </c>
      <c r="K178" s="44">
        <f>VLOOKUP('All Staff'!$G178,'Mapping for rating'!$B$2:$C$6,2,0)</f>
        <v>3</v>
      </c>
    </row>
    <row r="179" spans="1:11" x14ac:dyDescent="0.35">
      <c r="A179" s="14" t="s">
        <v>55</v>
      </c>
      <c r="B179" s="15" t="s">
        <v>8</v>
      </c>
      <c r="C179" s="15" t="s">
        <v>56</v>
      </c>
      <c r="D179" s="16">
        <v>37</v>
      </c>
      <c r="E179" s="17">
        <v>44451</v>
      </c>
      <c r="F179" s="27">
        <v>118100</v>
      </c>
      <c r="G179" s="16" t="s">
        <v>16</v>
      </c>
      <c r="H179" s="16" t="s">
        <v>205</v>
      </c>
      <c r="I179" s="23">
        <f ca="1">(TODAY()-'All Staff'!$E60)/365</f>
        <v>1.8</v>
      </c>
      <c r="J179" s="30">
        <f ca="1">IF('All Staff'!$I179&gt;2,'All Staff'!$F179*0.03,'All Staff'!$F179*0.02)</f>
        <v>2362</v>
      </c>
      <c r="K179" s="44">
        <f>VLOOKUP('All Staff'!$G179,'Mapping for rating'!$B$2:$C$6,2,0)</f>
        <v>3</v>
      </c>
    </row>
    <row r="180" spans="1:11" x14ac:dyDescent="0.35">
      <c r="A180" s="14" t="s">
        <v>148</v>
      </c>
      <c r="B180" s="15" t="s">
        <v>8</v>
      </c>
      <c r="C180" s="15" t="s">
        <v>56</v>
      </c>
      <c r="D180" s="16">
        <v>37</v>
      </c>
      <c r="E180" s="17">
        <v>44389</v>
      </c>
      <c r="F180" s="27">
        <v>118100</v>
      </c>
      <c r="G180" s="16" t="s">
        <v>16</v>
      </c>
      <c r="H180" s="16" t="s">
        <v>206</v>
      </c>
      <c r="I180" s="23">
        <f ca="1">(TODAY()-'All Staff'!$E168)/365</f>
        <v>2.1260273972602741</v>
      </c>
      <c r="J180" s="30">
        <f ca="1">IF('All Staff'!$I180&gt;2,'All Staff'!$F180*0.03,'All Staff'!$F180*0.02)</f>
        <v>3543</v>
      </c>
      <c r="K180" s="44">
        <f>VLOOKUP('All Staff'!$G180,'Mapping for rating'!$B$2:$C$6,2,0)</f>
        <v>3</v>
      </c>
    </row>
    <row r="181" spans="1:11" x14ac:dyDescent="0.35">
      <c r="A181" s="18" t="s">
        <v>106</v>
      </c>
      <c r="B181" s="19" t="s">
        <v>15</v>
      </c>
      <c r="C181" s="19" t="s">
        <v>12</v>
      </c>
      <c r="D181" s="20">
        <v>36</v>
      </c>
      <c r="E181" s="21">
        <v>44019</v>
      </c>
      <c r="F181" s="28">
        <v>118840</v>
      </c>
      <c r="G181" s="20" t="s">
        <v>16</v>
      </c>
      <c r="H181" s="20" t="s">
        <v>205</v>
      </c>
      <c r="I181" s="24">
        <f ca="1">(TODAY()-'All Staff'!$E51)/365</f>
        <v>1.9698630136986301</v>
      </c>
      <c r="J181" s="30">
        <f ca="1">IF('All Staff'!$I181&gt;2,'All Staff'!$F181*0.03,'All Staff'!$F181*0.02)</f>
        <v>2376.8000000000002</v>
      </c>
      <c r="K181" s="44">
        <f>VLOOKUP('All Staff'!$G181,'Mapping for rating'!$B$2:$C$6,2,0)</f>
        <v>3</v>
      </c>
    </row>
    <row r="182" spans="1:11" x14ac:dyDescent="0.35">
      <c r="A182" s="31" t="s">
        <v>199</v>
      </c>
      <c r="B182" s="32" t="s">
        <v>15</v>
      </c>
      <c r="C182" s="32" t="s">
        <v>12</v>
      </c>
      <c r="D182" s="33">
        <v>36</v>
      </c>
      <c r="E182" s="34">
        <v>43958</v>
      </c>
      <c r="F182" s="35">
        <v>118840</v>
      </c>
      <c r="G182" s="33" t="s">
        <v>16</v>
      </c>
      <c r="H182" s="33" t="s">
        <v>206</v>
      </c>
      <c r="I182" s="36">
        <f ca="1">(TODAY()-'All Staff'!$E109)/365</f>
        <v>1.7534246575342465</v>
      </c>
      <c r="J182" s="30">
        <f ca="1">IF('All Staff'!$I182&gt;2,'All Staff'!$F182*0.03,'All Staff'!$F182*0.02)</f>
        <v>2376.8000000000002</v>
      </c>
      <c r="K182" s="44">
        <f>VLOOKUP('All Staff'!$G182,'Mapping for rating'!$B$2:$C$6,2,0)</f>
        <v>3</v>
      </c>
    </row>
    <row r="183" spans="1:11" x14ac:dyDescent="0.35">
      <c r="A183" s="18" t="s">
        <v>60</v>
      </c>
      <c r="B183" s="19" t="s">
        <v>8</v>
      </c>
      <c r="C183" s="19" t="s">
        <v>56</v>
      </c>
      <c r="D183" s="20">
        <v>27</v>
      </c>
      <c r="E183" s="21">
        <v>44122</v>
      </c>
      <c r="F183" s="28">
        <v>119110</v>
      </c>
      <c r="G183" s="20" t="s">
        <v>16</v>
      </c>
      <c r="H183" s="20" t="s">
        <v>205</v>
      </c>
      <c r="I183" s="24">
        <f ca="1">(TODAY()-'All Staff'!$E11)/365</f>
        <v>1.8</v>
      </c>
      <c r="J183" s="30">
        <f ca="1">IF('All Staff'!$I183&gt;2,'All Staff'!$F183*0.03,'All Staff'!$F183*0.02)</f>
        <v>2382.2000000000003</v>
      </c>
      <c r="K183" s="44">
        <f>VLOOKUP('All Staff'!$G183,'Mapping for rating'!$B$2:$C$6,2,0)</f>
        <v>3</v>
      </c>
    </row>
    <row r="184" spans="1:11" x14ac:dyDescent="0.35">
      <c r="A184" s="37" t="s">
        <v>152</v>
      </c>
      <c r="B184" s="38" t="s">
        <v>8</v>
      </c>
      <c r="C184" s="38" t="s">
        <v>56</v>
      </c>
      <c r="D184" s="39">
        <v>27</v>
      </c>
      <c r="E184" s="40">
        <v>44061</v>
      </c>
      <c r="F184" s="41">
        <v>119110</v>
      </c>
      <c r="G184" s="39" t="s">
        <v>16</v>
      </c>
      <c r="H184" s="39" t="s">
        <v>206</v>
      </c>
      <c r="I184" s="42">
        <f ca="1">(TODAY()-'All Staff'!$E129)/365</f>
        <v>2.5753424657534247</v>
      </c>
      <c r="J184" s="43">
        <f ca="1">IF('All Staff'!$I184&gt;2,'All Staff'!$F184*0.03,'All Staff'!$F184*0.02)</f>
        <v>3573.2999999999997</v>
      </c>
      <c r="K184" s="44">
        <f>VLOOKUP('All Staff'!$G184,'Mapping for rating'!$B$2:$C$6,2,0)</f>
        <v>3</v>
      </c>
    </row>
  </sheetData>
  <conditionalFormatting sqref="F1:F184">
    <cfRule type="colorScale" priority="1">
      <colorScale>
        <cfvo type="min"/>
        <cfvo type="percentile" val="50"/>
        <cfvo type="max"/>
        <color rgb="FFF8696B"/>
        <color rgb="FFFCFCFF"/>
        <color rgb="FF5A8AC6"/>
      </colorScale>
    </cfRule>
  </conditionalFormatting>
  <dataValidations count="1">
    <dataValidation type="list" allowBlank="1" showInputMessage="1" showErrorMessage="1" sqref="N12" xr:uid="{ECF99318-9AB9-48C7-BB16-20EA210A06EB}">
      <formula1>$A$2:$A$184</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7E6E44-AA14-43EA-BF8A-36E51A5A3DAA}">
  <sheetPr>
    <tabColor rgb="FFFFFF00"/>
  </sheetPr>
  <dimension ref="A2:D23"/>
  <sheetViews>
    <sheetView workbookViewId="0">
      <selection activeCell="A11" sqref="A11:B11"/>
    </sheetView>
  </sheetViews>
  <sheetFormatPr defaultRowHeight="14.5" x14ac:dyDescent="0.35"/>
  <cols>
    <col min="1" max="1" width="5.08984375" customWidth="1"/>
    <col min="2" max="2" width="16.1796875" bestFit="1" customWidth="1"/>
    <col min="3" max="3" width="15.26953125" bestFit="1" customWidth="1"/>
    <col min="4" max="4" width="8.36328125" bestFit="1" customWidth="1"/>
    <col min="5" max="5" width="10.7265625" bestFit="1" customWidth="1"/>
    <col min="6" max="6" width="11.81640625" bestFit="1" customWidth="1"/>
    <col min="7" max="7" width="15.26953125" bestFit="1" customWidth="1"/>
    <col min="8" max="8" width="18.1796875" bestFit="1" customWidth="1"/>
    <col min="9" max="9" width="18.36328125" bestFit="1" customWidth="1"/>
  </cols>
  <sheetData>
    <row r="2" spans="1:4" x14ac:dyDescent="0.35">
      <c r="A2" s="47">
        <v>3</v>
      </c>
      <c r="B2" s="46" t="s">
        <v>225</v>
      </c>
    </row>
    <row r="3" spans="1:4" x14ac:dyDescent="0.35">
      <c r="C3" s="25" t="s">
        <v>215</v>
      </c>
    </row>
    <row r="4" spans="1:4" x14ac:dyDescent="0.35">
      <c r="B4" s="25" t="s">
        <v>220</v>
      </c>
      <c r="C4" t="s">
        <v>8</v>
      </c>
      <c r="D4" t="s">
        <v>15</v>
      </c>
    </row>
    <row r="5" spans="1:4" x14ac:dyDescent="0.35">
      <c r="B5" s="26" t="s">
        <v>218</v>
      </c>
      <c r="C5" s="8">
        <v>31.406976744186046</v>
      </c>
      <c r="D5" s="8">
        <v>29.393258426966291</v>
      </c>
    </row>
    <row r="6" spans="1:4" x14ac:dyDescent="0.35">
      <c r="B6" s="26" t="s">
        <v>222</v>
      </c>
      <c r="C6" s="8">
        <v>2.4408410321758529</v>
      </c>
      <c r="D6" s="8">
        <v>2.4317377251038947</v>
      </c>
    </row>
    <row r="7" spans="1:4" x14ac:dyDescent="0.35">
      <c r="B7" s="26" t="s">
        <v>221</v>
      </c>
      <c r="C7" s="8">
        <v>78284.186046511633</v>
      </c>
      <c r="D7" s="8">
        <v>74915.168539325838</v>
      </c>
    </row>
    <row r="8" spans="1:4" x14ac:dyDescent="0.35">
      <c r="B8" s="26" t="s">
        <v>217</v>
      </c>
      <c r="C8" s="7">
        <v>86</v>
      </c>
      <c r="D8" s="7">
        <v>89</v>
      </c>
    </row>
    <row r="11" spans="1:4" x14ac:dyDescent="0.35">
      <c r="A11" s="47">
        <v>4</v>
      </c>
      <c r="B11" s="49" t="s">
        <v>226</v>
      </c>
    </row>
    <row r="12" spans="1:4" x14ac:dyDescent="0.35">
      <c r="B12" s="25" t="s">
        <v>219</v>
      </c>
      <c r="C12" t="s">
        <v>223</v>
      </c>
    </row>
    <row r="13" spans="1:4" x14ac:dyDescent="0.35">
      <c r="B13" s="26" t="s">
        <v>152</v>
      </c>
      <c r="C13" s="7">
        <v>3573.2999999999997</v>
      </c>
    </row>
    <row r="14" spans="1:4" x14ac:dyDescent="0.35">
      <c r="B14" s="26" t="s">
        <v>60</v>
      </c>
      <c r="C14" s="7">
        <v>3573.2999999999997</v>
      </c>
    </row>
    <row r="15" spans="1:4" x14ac:dyDescent="0.35">
      <c r="B15" s="26" t="s">
        <v>106</v>
      </c>
      <c r="C15" s="7">
        <v>3565.2</v>
      </c>
    </row>
    <row r="16" spans="1:4" x14ac:dyDescent="0.35">
      <c r="B16" s="26" t="s">
        <v>199</v>
      </c>
      <c r="C16" s="7">
        <v>3565.2</v>
      </c>
    </row>
    <row r="17" spans="2:3" x14ac:dyDescent="0.35">
      <c r="B17" s="26" t="s">
        <v>55</v>
      </c>
      <c r="C17" s="7">
        <v>3543</v>
      </c>
    </row>
    <row r="18" spans="2:3" x14ac:dyDescent="0.35">
      <c r="B18" s="26" t="s">
        <v>148</v>
      </c>
      <c r="C18" s="7">
        <v>3543</v>
      </c>
    </row>
    <row r="19" spans="2:3" x14ac:dyDescent="0.35">
      <c r="B19" s="26" t="s">
        <v>40</v>
      </c>
      <c r="C19" s="7">
        <v>3477.6</v>
      </c>
    </row>
    <row r="20" spans="2:3" x14ac:dyDescent="0.35">
      <c r="B20" s="26" t="s">
        <v>134</v>
      </c>
      <c r="C20" s="7">
        <v>3477.6</v>
      </c>
    </row>
    <row r="21" spans="2:3" x14ac:dyDescent="0.35">
      <c r="B21" s="26" t="s">
        <v>142</v>
      </c>
      <c r="C21" s="7">
        <v>3463.2</v>
      </c>
    </row>
    <row r="22" spans="2:3" x14ac:dyDescent="0.35">
      <c r="B22" s="26" t="s">
        <v>49</v>
      </c>
      <c r="C22" s="7">
        <v>3463.2</v>
      </c>
    </row>
    <row r="23" spans="2:3" x14ac:dyDescent="0.35">
      <c r="B23" s="26" t="s">
        <v>216</v>
      </c>
      <c r="C23" s="7">
        <v>35244.6</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514A1C-DB31-43A5-99D6-1BB7FA6932DA}">
  <sheetPr>
    <tabColor theme="9" tint="0.59999389629810485"/>
  </sheetPr>
  <dimension ref="A1"/>
  <sheetViews>
    <sheetView workbookViewId="0">
      <selection activeCell="H18" sqref="H18"/>
    </sheetView>
  </sheetViews>
  <sheetFormatPr defaultRowHeight="14.5" x14ac:dyDescent="0.35"/>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B91F38-02C2-43E4-8FEB-54DDC6265F6D}">
  <sheetPr>
    <tabColor theme="9" tint="0.59999389629810485"/>
  </sheetPr>
  <dimension ref="A1:C7"/>
  <sheetViews>
    <sheetView workbookViewId="0">
      <selection activeCell="C4" sqref="C4"/>
    </sheetView>
  </sheetViews>
  <sheetFormatPr defaultRowHeight="14.5" x14ac:dyDescent="0.35"/>
  <cols>
    <col min="1" max="1" width="13.1796875" bestFit="1" customWidth="1"/>
    <col min="2" max="2" width="13.54296875" bestFit="1" customWidth="1"/>
    <col min="3" max="3" width="16.26953125" customWidth="1"/>
  </cols>
  <sheetData>
    <row r="1" spans="1:3" x14ac:dyDescent="0.35">
      <c r="A1" s="25" t="s">
        <v>219</v>
      </c>
      <c r="B1" t="s">
        <v>217</v>
      </c>
      <c r="C1" t="s">
        <v>221</v>
      </c>
    </row>
    <row r="2" spans="1:3" x14ac:dyDescent="0.35">
      <c r="A2" s="26" t="s">
        <v>10</v>
      </c>
      <c r="B2" s="7">
        <v>4</v>
      </c>
      <c r="C2" s="29">
        <v>92080</v>
      </c>
    </row>
    <row r="3" spans="1:3" x14ac:dyDescent="0.35">
      <c r="A3" s="26" t="s">
        <v>13</v>
      </c>
      <c r="B3" s="7">
        <v>20</v>
      </c>
      <c r="C3" s="29">
        <v>75933</v>
      </c>
    </row>
    <row r="4" spans="1:3" x14ac:dyDescent="0.35">
      <c r="A4" s="26" t="s">
        <v>16</v>
      </c>
      <c r="B4" s="7">
        <v>137</v>
      </c>
      <c r="C4" s="29">
        <v>76798.759124087592</v>
      </c>
    </row>
    <row r="5" spans="1:3" x14ac:dyDescent="0.35">
      <c r="A5" s="26" t="s">
        <v>24</v>
      </c>
      <c r="B5" s="7">
        <v>16</v>
      </c>
      <c r="C5" s="29">
        <v>78115</v>
      </c>
    </row>
    <row r="6" spans="1:3" x14ac:dyDescent="0.35">
      <c r="A6" s="26" t="s">
        <v>42</v>
      </c>
      <c r="B6" s="7">
        <v>6</v>
      </c>
      <c r="C6" s="29">
        <v>77423.333333333328</v>
      </c>
    </row>
    <row r="7" spans="1:3" x14ac:dyDescent="0.35">
      <c r="A7" s="26" t="s">
        <v>216</v>
      </c>
      <c r="B7" s="7">
        <v>183</v>
      </c>
      <c r="C7" s="8">
        <v>77173.715846994543</v>
      </c>
    </row>
  </sheetData>
  <conditionalFormatting pivot="1" sqref="C2:C6">
    <cfRule type="dataBar" priority="1">
      <dataBar>
        <cfvo type="min"/>
        <cfvo type="max"/>
        <color rgb="FF638EC6"/>
      </dataBar>
      <extLst>
        <ext xmlns:x14="http://schemas.microsoft.com/office/spreadsheetml/2009/9/main" uri="{B025F937-C7B1-47D3-B67F-A62EFF666E3E}">
          <x14:id>{3008AF37-5CE5-425D-9818-B8B4D1564E06}</x14:id>
        </ext>
      </extLst>
    </cfRule>
  </conditionalFormatting>
  <pageMargins left="0.7" right="0.7" top="0.75" bottom="0.75" header="0.3" footer="0.3"/>
  <drawing r:id="rId2"/>
  <extLst>
    <ext xmlns:x14="http://schemas.microsoft.com/office/spreadsheetml/2009/9/main" uri="{78C0D931-6437-407d-A8EE-F0AAD7539E65}">
      <x14:conditionalFormattings>
        <x14:conditionalFormatting xmlns:xm="http://schemas.microsoft.com/office/excel/2006/main" pivot="1">
          <x14:cfRule type="dataBar" id="{3008AF37-5CE5-425D-9818-B8B4D1564E06}">
            <x14:dataBar minLength="0" maxLength="100" gradient="0">
              <x14:cfvo type="autoMin"/>
              <x14:cfvo type="autoMax"/>
              <x14:negativeFillColor rgb="FFFF0000"/>
              <x14:axisColor rgb="FF000000"/>
            </x14:dataBar>
          </x14:cfRule>
          <xm:sqref>C2:C6</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1AF1C-6E71-4F7E-BC7C-BCDA058756B0}">
  <sheetPr>
    <tabColor theme="4" tint="0.59999389629810485"/>
  </sheetPr>
  <dimension ref="A1:B38"/>
  <sheetViews>
    <sheetView workbookViewId="0">
      <selection activeCell="F19" sqref="F19"/>
    </sheetView>
  </sheetViews>
  <sheetFormatPr defaultRowHeight="14.5" x14ac:dyDescent="0.35"/>
  <cols>
    <col min="1" max="1" width="12.36328125" bestFit="1" customWidth="1"/>
    <col min="2" max="2" width="13.54296875" bestFit="1" customWidth="1"/>
  </cols>
  <sheetData>
    <row r="1" spans="1:2" x14ac:dyDescent="0.35">
      <c r="A1" s="25" t="s">
        <v>219</v>
      </c>
      <c r="B1" t="s">
        <v>217</v>
      </c>
    </row>
    <row r="2" spans="1:2" x14ac:dyDescent="0.35">
      <c r="A2" s="26" t="s">
        <v>228</v>
      </c>
      <c r="B2" s="7"/>
    </row>
    <row r="3" spans="1:2" x14ac:dyDescent="0.35">
      <c r="A3" s="45" t="s">
        <v>229</v>
      </c>
      <c r="B3" s="7">
        <v>3</v>
      </c>
    </row>
    <row r="4" spans="1:2" x14ac:dyDescent="0.35">
      <c r="A4" s="45" t="s">
        <v>230</v>
      </c>
      <c r="B4" s="7">
        <v>4</v>
      </c>
    </row>
    <row r="5" spans="1:2" x14ac:dyDescent="0.35">
      <c r="A5" s="45" t="s">
        <v>231</v>
      </c>
      <c r="B5" s="7">
        <v>9</v>
      </c>
    </row>
    <row r="6" spans="1:2" x14ac:dyDescent="0.35">
      <c r="A6" s="45" t="s">
        <v>232</v>
      </c>
      <c r="B6" s="7">
        <v>12</v>
      </c>
    </row>
    <row r="7" spans="1:2" x14ac:dyDescent="0.35">
      <c r="A7" s="45" t="s">
        <v>233</v>
      </c>
      <c r="B7" s="7">
        <v>18</v>
      </c>
    </row>
    <row r="8" spans="1:2" x14ac:dyDescent="0.35">
      <c r="A8" s="45" t="s">
        <v>234</v>
      </c>
      <c r="B8" s="7">
        <v>24</v>
      </c>
    </row>
    <row r="9" spans="1:2" x14ac:dyDescent="0.35">
      <c r="A9" s="45" t="s">
        <v>235</v>
      </c>
      <c r="B9" s="7">
        <v>30</v>
      </c>
    </row>
    <row r="10" spans="1:2" x14ac:dyDescent="0.35">
      <c r="A10" s="45" t="s">
        <v>236</v>
      </c>
      <c r="B10" s="7">
        <v>37</v>
      </c>
    </row>
    <row r="11" spans="1:2" x14ac:dyDescent="0.35">
      <c r="A11" s="26" t="s">
        <v>237</v>
      </c>
      <c r="B11" s="7"/>
    </row>
    <row r="12" spans="1:2" x14ac:dyDescent="0.35">
      <c r="A12" s="45" t="s">
        <v>238</v>
      </c>
      <c r="B12" s="7">
        <v>6</v>
      </c>
    </row>
    <row r="13" spans="1:2" x14ac:dyDescent="0.35">
      <c r="A13" s="45" t="s">
        <v>239</v>
      </c>
      <c r="B13" s="7">
        <v>10</v>
      </c>
    </row>
    <row r="14" spans="1:2" x14ac:dyDescent="0.35">
      <c r="A14" s="45" t="s">
        <v>240</v>
      </c>
      <c r="B14" s="7">
        <v>19</v>
      </c>
    </row>
    <row r="15" spans="1:2" x14ac:dyDescent="0.35">
      <c r="A15" s="45" t="s">
        <v>241</v>
      </c>
      <c r="B15" s="7">
        <v>24</v>
      </c>
    </row>
    <row r="16" spans="1:2" x14ac:dyDescent="0.35">
      <c r="A16" s="45" t="s">
        <v>229</v>
      </c>
      <c r="B16" s="7">
        <v>34</v>
      </c>
    </row>
    <row r="17" spans="1:2" x14ac:dyDescent="0.35">
      <c r="A17" s="45" t="s">
        <v>230</v>
      </c>
      <c r="B17" s="7">
        <v>40</v>
      </c>
    </row>
    <row r="18" spans="1:2" x14ac:dyDescent="0.35">
      <c r="A18" s="45" t="s">
        <v>231</v>
      </c>
      <c r="B18" s="7">
        <v>53</v>
      </c>
    </row>
    <row r="19" spans="1:2" x14ac:dyDescent="0.35">
      <c r="A19" s="45" t="s">
        <v>232</v>
      </c>
      <c r="B19" s="7">
        <v>57</v>
      </c>
    </row>
    <row r="20" spans="1:2" x14ac:dyDescent="0.35">
      <c r="A20" s="45" t="s">
        <v>233</v>
      </c>
      <c r="B20" s="7">
        <v>68</v>
      </c>
    </row>
    <row r="21" spans="1:2" x14ac:dyDescent="0.35">
      <c r="A21" s="45" t="s">
        <v>234</v>
      </c>
      <c r="B21" s="7">
        <v>71</v>
      </c>
    </row>
    <row r="22" spans="1:2" x14ac:dyDescent="0.35">
      <c r="A22" s="45" t="s">
        <v>235</v>
      </c>
      <c r="B22" s="7">
        <v>75</v>
      </c>
    </row>
    <row r="23" spans="1:2" x14ac:dyDescent="0.35">
      <c r="A23" s="45" t="s">
        <v>236</v>
      </c>
      <c r="B23" s="7">
        <v>82</v>
      </c>
    </row>
    <row r="24" spans="1:2" x14ac:dyDescent="0.35">
      <c r="A24" s="26" t="s">
        <v>242</v>
      </c>
      <c r="B24" s="7"/>
    </row>
    <row r="25" spans="1:2" x14ac:dyDescent="0.35">
      <c r="A25" s="45" t="s">
        <v>238</v>
      </c>
      <c r="B25" s="7">
        <v>3</v>
      </c>
    </row>
    <row r="26" spans="1:2" x14ac:dyDescent="0.35">
      <c r="A26" s="45" t="s">
        <v>239</v>
      </c>
      <c r="B26" s="7">
        <v>13</v>
      </c>
    </row>
    <row r="27" spans="1:2" x14ac:dyDescent="0.35">
      <c r="A27" s="45" t="s">
        <v>240</v>
      </c>
      <c r="B27" s="7">
        <v>22</v>
      </c>
    </row>
    <row r="28" spans="1:2" x14ac:dyDescent="0.35">
      <c r="A28" s="45" t="s">
        <v>241</v>
      </c>
      <c r="B28" s="7">
        <v>31</v>
      </c>
    </row>
    <row r="29" spans="1:2" x14ac:dyDescent="0.35">
      <c r="A29" s="45" t="s">
        <v>229</v>
      </c>
      <c r="B29" s="7">
        <v>40</v>
      </c>
    </row>
    <row r="30" spans="1:2" x14ac:dyDescent="0.35">
      <c r="A30" s="45" t="s">
        <v>230</v>
      </c>
      <c r="B30" s="7">
        <v>47</v>
      </c>
    </row>
    <row r="31" spans="1:2" x14ac:dyDescent="0.35">
      <c r="A31" s="45" t="s">
        <v>231</v>
      </c>
      <c r="B31" s="7">
        <v>52</v>
      </c>
    </row>
    <row r="32" spans="1:2" x14ac:dyDescent="0.35">
      <c r="A32" s="45" t="s">
        <v>232</v>
      </c>
      <c r="B32" s="7">
        <v>57</v>
      </c>
    </row>
    <row r="33" spans="1:2" x14ac:dyDescent="0.35">
      <c r="A33" s="45" t="s">
        <v>233</v>
      </c>
      <c r="B33" s="7">
        <v>59</v>
      </c>
    </row>
    <row r="34" spans="1:2" x14ac:dyDescent="0.35">
      <c r="A34" s="45" t="s">
        <v>234</v>
      </c>
      <c r="B34" s="7">
        <v>62</v>
      </c>
    </row>
    <row r="35" spans="1:2" x14ac:dyDescent="0.35">
      <c r="A35" s="26" t="s">
        <v>243</v>
      </c>
      <c r="B35" s="7"/>
    </row>
    <row r="36" spans="1:2" x14ac:dyDescent="0.35">
      <c r="A36" s="45" t="s">
        <v>239</v>
      </c>
      <c r="B36" s="7">
        <v>1</v>
      </c>
    </row>
    <row r="37" spans="1:2" x14ac:dyDescent="0.35">
      <c r="A37" s="45" t="s">
        <v>241</v>
      </c>
      <c r="B37" s="7">
        <v>2</v>
      </c>
    </row>
    <row r="38" spans="1:2" x14ac:dyDescent="0.35">
      <c r="A38" s="26" t="s">
        <v>216</v>
      </c>
      <c r="B38" s="7"/>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CF5254-6AD8-4F40-90C7-EC81130524DD}">
  <dimension ref="B2:C6"/>
  <sheetViews>
    <sheetView workbookViewId="0">
      <selection activeCell="C7" sqref="C7"/>
    </sheetView>
  </sheetViews>
  <sheetFormatPr defaultRowHeight="14.5" x14ac:dyDescent="0.35"/>
  <sheetData>
    <row r="2" spans="2:3" x14ac:dyDescent="0.35">
      <c r="B2" s="26" t="s">
        <v>10</v>
      </c>
      <c r="C2">
        <v>5</v>
      </c>
    </row>
    <row r="3" spans="2:3" x14ac:dyDescent="0.35">
      <c r="B3" s="26" t="s">
        <v>13</v>
      </c>
      <c r="C3">
        <v>4</v>
      </c>
    </row>
    <row r="4" spans="2:3" x14ac:dyDescent="0.35">
      <c r="B4" s="26" t="s">
        <v>16</v>
      </c>
      <c r="C4">
        <v>3</v>
      </c>
    </row>
    <row r="5" spans="2:3" x14ac:dyDescent="0.35">
      <c r="B5" s="26" t="s">
        <v>24</v>
      </c>
      <c r="C5">
        <v>2</v>
      </c>
    </row>
    <row r="6" spans="2:3" x14ac:dyDescent="0.35">
      <c r="B6" s="26" t="s">
        <v>42</v>
      </c>
      <c r="C6">
        <v>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6B1C61-FC4D-4086-B89D-45221A33B25E}">
  <dimension ref="C2:M22"/>
  <sheetViews>
    <sheetView zoomScale="68" workbookViewId="0">
      <selection activeCell="M25" sqref="M25"/>
    </sheetView>
  </sheetViews>
  <sheetFormatPr defaultRowHeight="14.5" x14ac:dyDescent="0.35"/>
  <cols>
    <col min="3" max="3" width="17.54296875" customWidth="1"/>
    <col min="4" max="4" width="2.453125" customWidth="1"/>
    <col min="5" max="5" width="17.54296875" customWidth="1"/>
    <col min="6" max="6" width="2" customWidth="1"/>
    <col min="7" max="7" width="17.54296875" customWidth="1"/>
    <col min="9" max="9" width="17.36328125" customWidth="1"/>
    <col min="10" max="10" width="3.08984375" customWidth="1"/>
    <col min="11" max="11" width="17.36328125" customWidth="1"/>
    <col min="12" max="12" width="3.36328125" customWidth="1"/>
    <col min="13" max="13" width="17.36328125" customWidth="1"/>
  </cols>
  <sheetData>
    <row r="2" spans="3:13" ht="33" customHeight="1" x14ac:dyDescent="0.75">
      <c r="C2" s="67" t="s">
        <v>244</v>
      </c>
      <c r="D2" s="67"/>
      <c r="E2" s="67"/>
      <c r="F2" s="67"/>
      <c r="G2" s="67"/>
      <c r="I2" s="66" t="s">
        <v>245</v>
      </c>
      <c r="J2" s="66"/>
      <c r="K2" s="66"/>
      <c r="L2" s="66"/>
      <c r="M2" s="66"/>
    </row>
    <row r="4" spans="3:13" ht="74.5" customHeight="1" x14ac:dyDescent="0.35">
      <c r="C4" s="59">
        <f>COUNTIFS('All Staff'!H2:H184,"NZ")</f>
        <v>91</v>
      </c>
      <c r="E4" s="60">
        <f>(COUNTIFS('All Staff'!B2:B184,"Female",'All Staff'!H2:H184,"NZ"))/COUNTIFS('All Staff'!H2:H184,"NZ")</f>
        <v>0.47252747252747251</v>
      </c>
      <c r="G4" s="61">
        <f>AVERAGEIFS('All Staff'!F2:F184,'All Staff'!H2:H184,"NZ")</f>
        <v>76978.791208791212</v>
      </c>
      <c r="I4" s="63">
        <f>COUNTIFS('All Staff'!H2:H184,"IND")</f>
        <v>92</v>
      </c>
      <c r="K4" s="64">
        <f>(COUNTIFS('All Staff'!B2:B184,"Female",'All Staff'!H2:H184,"IND"))/COUNTIFS('All Staff'!H2:H184,"IND")</f>
        <v>0.46739130434782611</v>
      </c>
      <c r="M4" s="62">
        <f>AVERAGEIFS('All Staff'!F2:F184,'All Staff'!H2:H184,"IND")</f>
        <v>77366.521739130432</v>
      </c>
    </row>
    <row r="6" spans="3:13" ht="30" customHeight="1" x14ac:dyDescent="0.35">
      <c r="C6" s="65" t="s">
        <v>246</v>
      </c>
      <c r="D6" s="65"/>
      <c r="E6" s="65"/>
      <c r="F6" s="65"/>
      <c r="G6" s="65"/>
      <c r="H6" s="65"/>
      <c r="I6" s="65"/>
      <c r="J6" s="65"/>
      <c r="K6" s="65"/>
      <c r="L6" s="65"/>
      <c r="M6" s="65"/>
    </row>
    <row r="8" spans="3:13" x14ac:dyDescent="0.35">
      <c r="C8" s="52"/>
      <c r="D8" s="53"/>
      <c r="E8" s="53"/>
      <c r="F8" s="53"/>
      <c r="G8" s="54"/>
      <c r="I8" s="52"/>
      <c r="J8" s="53"/>
      <c r="K8" s="53"/>
      <c r="L8" s="53"/>
      <c r="M8" s="54"/>
    </row>
    <row r="9" spans="3:13" x14ac:dyDescent="0.35">
      <c r="C9" s="55"/>
      <c r="D9" s="50"/>
      <c r="E9" s="50"/>
      <c r="F9" s="50"/>
      <c r="G9" s="56"/>
      <c r="I9" s="55"/>
      <c r="J9" s="50"/>
      <c r="K9" s="50"/>
      <c r="L9" s="50"/>
      <c r="M9" s="56"/>
    </row>
    <row r="10" spans="3:13" x14ac:dyDescent="0.35">
      <c r="C10" s="55"/>
      <c r="D10" s="50"/>
      <c r="E10" s="50"/>
      <c r="F10" s="50"/>
      <c r="G10" s="56"/>
      <c r="I10" s="55"/>
      <c r="J10" s="50"/>
      <c r="K10" s="50"/>
      <c r="L10" s="50"/>
      <c r="M10" s="56"/>
    </row>
    <row r="11" spans="3:13" x14ac:dyDescent="0.35">
      <c r="C11" s="55"/>
      <c r="D11" s="50"/>
      <c r="E11" s="50"/>
      <c r="F11" s="50"/>
      <c r="G11" s="56"/>
      <c r="I11" s="55"/>
      <c r="J11" s="50"/>
      <c r="K11" s="50"/>
      <c r="L11" s="50"/>
      <c r="M11" s="56"/>
    </row>
    <row r="12" spans="3:13" x14ac:dyDescent="0.35">
      <c r="C12" s="55"/>
      <c r="D12" s="50"/>
      <c r="E12" s="50"/>
      <c r="F12" s="50"/>
      <c r="G12" s="56"/>
      <c r="I12" s="55"/>
      <c r="J12" s="50"/>
      <c r="K12" s="50"/>
      <c r="L12" s="50"/>
      <c r="M12" s="56"/>
    </row>
    <row r="13" spans="3:13" x14ac:dyDescent="0.35">
      <c r="C13" s="55"/>
      <c r="D13" s="50"/>
      <c r="E13" s="50"/>
      <c r="F13" s="50"/>
      <c r="G13" s="56"/>
      <c r="I13" s="55"/>
      <c r="J13" s="50"/>
      <c r="K13" s="50"/>
      <c r="L13" s="50"/>
      <c r="M13" s="56"/>
    </row>
    <row r="14" spans="3:13" x14ac:dyDescent="0.35">
      <c r="C14" s="55"/>
      <c r="D14" s="50"/>
      <c r="E14" s="50"/>
      <c r="F14" s="50"/>
      <c r="G14" s="56"/>
      <c r="I14" s="55"/>
      <c r="J14" s="50"/>
      <c r="K14" s="50"/>
      <c r="L14" s="50"/>
      <c r="M14" s="56"/>
    </row>
    <row r="15" spans="3:13" x14ac:dyDescent="0.35">
      <c r="C15" s="55"/>
      <c r="D15" s="50"/>
      <c r="E15" s="50"/>
      <c r="F15" s="50"/>
      <c r="G15" s="56"/>
      <c r="I15" s="55"/>
      <c r="J15" s="50"/>
      <c r="K15" s="50"/>
      <c r="L15" s="50"/>
      <c r="M15" s="56"/>
    </row>
    <row r="16" spans="3:13" x14ac:dyDescent="0.35">
      <c r="C16" s="55"/>
      <c r="D16" s="50"/>
      <c r="E16" s="50"/>
      <c r="F16" s="50"/>
      <c r="G16" s="56"/>
      <c r="I16" s="55"/>
      <c r="J16" s="50"/>
      <c r="K16" s="50"/>
      <c r="L16" s="50"/>
      <c r="M16" s="56"/>
    </row>
    <row r="17" spans="3:13" x14ac:dyDescent="0.35">
      <c r="C17" s="55"/>
      <c r="D17" s="50"/>
      <c r="E17" s="50"/>
      <c r="F17" s="50"/>
      <c r="G17" s="56"/>
      <c r="I17" s="55"/>
      <c r="J17" s="50"/>
      <c r="K17" s="50"/>
      <c r="L17" s="50"/>
      <c r="M17" s="56"/>
    </row>
    <row r="18" spans="3:13" x14ac:dyDescent="0.35">
      <c r="C18" s="55"/>
      <c r="D18" s="50"/>
      <c r="E18" s="50"/>
      <c r="F18" s="50"/>
      <c r="G18" s="56"/>
      <c r="I18" s="55"/>
      <c r="J18" s="50"/>
      <c r="K18" s="50"/>
      <c r="L18" s="50"/>
      <c r="M18" s="56"/>
    </row>
    <row r="19" spans="3:13" x14ac:dyDescent="0.35">
      <c r="C19" s="55"/>
      <c r="D19" s="50"/>
      <c r="E19" s="50"/>
      <c r="F19" s="50"/>
      <c r="G19" s="56"/>
      <c r="I19" s="55"/>
      <c r="J19" s="50"/>
      <c r="K19" s="50"/>
      <c r="L19" s="50"/>
      <c r="M19" s="56"/>
    </row>
    <row r="20" spans="3:13" x14ac:dyDescent="0.35">
      <c r="C20" s="55"/>
      <c r="D20" s="50"/>
      <c r="E20" s="50"/>
      <c r="F20" s="50"/>
      <c r="G20" s="56"/>
      <c r="I20" s="55"/>
      <c r="J20" s="50"/>
      <c r="K20" s="50"/>
      <c r="L20" s="50"/>
      <c r="M20" s="56"/>
    </row>
    <row r="21" spans="3:13" x14ac:dyDescent="0.35">
      <c r="C21" s="55"/>
      <c r="D21" s="50"/>
      <c r="E21" s="50"/>
      <c r="F21" s="50"/>
      <c r="G21" s="56"/>
      <c r="I21" s="55"/>
      <c r="J21" s="50"/>
      <c r="K21" s="50"/>
      <c r="L21" s="50"/>
      <c r="M21" s="56"/>
    </row>
    <row r="22" spans="3:13" x14ac:dyDescent="0.35">
      <c r="C22" s="57"/>
      <c r="D22" s="51"/>
      <c r="E22" s="51"/>
      <c r="F22" s="51"/>
      <c r="G22" s="58"/>
      <c r="I22" s="57"/>
      <c r="J22" s="51"/>
      <c r="K22" s="51"/>
      <c r="L22" s="51"/>
      <c r="M22" s="58"/>
    </row>
  </sheetData>
  <mergeCells count="3">
    <mergeCell ref="C2:G2"/>
    <mergeCell ref="I2:M2"/>
    <mergeCell ref="C6:M6"/>
  </mergeCell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E s F A A B Q S w M E F A A C A A g A R o d B W A o X L 9 m l A A A A 9 g A A A B I A H A B D b 2 5 m a W c v U G F j a 2 F n Z S 5 4 b W w g o h g A K K A U A A A A A A A A A A A A A A A A A A A A A A A A A A A A h Y 8 x D o I w G I W v Q r r T l m o M I a U M T i Z i T E y M a 1 M q N M K P o c V y N w e P 5 B X E K O r m + L 7 3 D e / d r z e e D U 0 d X H R n T Q s p i j B F g Q b V F g b K F P X u G M Y o E 3 w r 1 U m W O h h l s M l g i x R V z p 0 T Q r z 3 2 M 9 w 2 5 W E U R q R Q 7 7 e q U o 3 E n 1 k 8 1 8 O D V g n Q W k k + P 4 1 R j A c s T l e s B h T T i b I c w N f g Y 1 7 n + 0 P 5 M u + d n 2 n h Y Z w t e F k i p y 8 P 4 g H U E s D B B Q A A g A I A E a H Q V 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G h 0 F Y n V X q X k Q C A A A + B g A A E w A c A E Z v c m 1 1 b G F z L 1 N l Y 3 R p b 2 4 x L m 0 g o h g A K K A U A A A A A A A A A A A A A A A A A A A A A A A A A A A A r V R t i 9 p A E P 4 u + B + W v S 8 J 5 I R C 6 Y d e L U j s i y 1 c i 7 E t V O U Y k 1 G D m 1 3 Z 3 f S 0 w f / e y Z v G M 7 2 2 R / 0 i z O z M 8 8 w 8 T 8 Z g a G M l W V D + P 7 v p d r o d s w a N E Z M / 7 4 y F 5 Z L 1 m U D b 7 T D 6 B S r V I V L k z S 5 E 0 f N T r V H a b 0 p v F k p t H D e b 3 k K C f V 7 X 8 v l h 6 i t p 6 d H c K 1 t c c X 8 N c k U A k / 0 W O f W a w E J g b 6 J B m q X S i a 9 E m s g 8 a Z w S z 8 s y n v f l H r M U Z h Z 3 9 u C x j L 9 D G a G + C A 9 x C 9 o m B H q R G q y O X W S a L F C X B W C R f V C x x K j O R h S y c Y J F P g A B e t 9 S O A Y b y 1 W d A L k / H N z j n I M o o i n 9 1 F i V n O a k a D m h 8 2 A T H u O + S q U t g B D C N e O 3 3 7 n b 7 c S y t W N T q y s + k l E M L C i W / o h i R 6 n e x s S l k s Y 4 3 H 8 5 + 2 J Q m x m I e A O z o b q X Q k F k Z g s B c n N N 2 4 D r Z V 6 y E 2 b H X Y + W I A S N r V M 8 D d z g c B e s E W 3 O p C S Q T U c W k / 4 Z T e 9 j L K M + L 1 + S U U g F O L n k s 1 a J s j T b e w Q S 2 Z w 2 W G W q u N O G 6 7 F p 9 W o g R B D m 8 p l + T n b u P s W G L W z + 1 Z O l 8 U b S v n j e y 5 u 2 2 O f k 3 3 Y 7 / s n b R 5 c 2 U P 6 r H U e 3 w 7 / 0 Y / D b w 1 G i + i p Z 0 H h O V h 8 K 7 4 G F G 7 z H m K g f 1 H O Y b k U c 0 h 4 a V h j G h j Y Y 2 v p Q s E q U s / K t g J D q v 4 J I G 0 J X 8 S L q t K J 4 h c f 5 J 7 v O 9 a z e 6 7 N C 7 6 h 3 A 5 E + L Y v 5 F s b q v s E 1 Q E F X N o 8 5 F 6 y q D T v T h v R z 9 u p 1 8 Z m 5 T / T s O Y / c s I 8 Z 6 + i e 8 q i H + 9 p A T c H P 8 G 9 + A V B L A Q I t A B Q A A g A I A E a H Q V g K F y / Z p Q A A A P Y A A A A S A A A A A A A A A A A A A A A A A A A A A A B D b 2 5 m a W c v U G F j a 2 F n Z S 5 4 b W x Q S w E C L Q A U A A I A C A B G h 0 F Y D 8 r p q 6 Q A A A D p A A A A E w A A A A A A A A A A A A A A A A D x A A A A W 0 N v b n R l b n R f V H l w Z X N d L n h t b F B L A Q I t A B Q A A g A I A E a H Q V i d V e p e R A I A A D 4 G A A A T A A A A A A A A A A A A A A A A A O I B A A B G b 3 J t d W x h c y 9 T Z W N 0 a W 9 u M S 5 t U E s F B g A A A A A D A A M A w g A A A H M 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i I k A A A A A A A A A C Q 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2 5 6 X 3 N 0 Y W Z m P C 9 J d G V t U G F 0 a D 4 8 L 0 l 0 Z W 1 M b 2 N h d G l v b j 4 8 U 3 R h Y m x l R W 5 0 c m l l c z 4 8 R W 5 0 c n k g V H l w Z T 0 i S X N Q c m l 2 Y X R l I i B W Y W x 1 Z T 0 i b D A i I C 8 + P E V u d H J 5 I F R 5 c G U 9 I l F 1 Z X J 5 S U Q i I F Z h b H V l P S J z O D E 4 Y j Y 5 O D E t Y j I 1 Z S 0 0 Y j d m L W I y Y T Q t M m I x Z W Z m M z R i N 2 I x 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E V u Y W J s Z W Q i I F Z h b H V l P S J s M C I g L z 4 8 R W 5 0 c n k g V H l w Z T 0 i R m l s b E 9 i a m V j d F R 5 c G U i I F Z h b H V l P S J z Q 2 9 u b m V j d G l v b k 9 u b H k i I C 8 + P E V u d H J 5 I F R 5 c G U 9 I k Z p b G x U b 0 R h d G F N b 2 R l b E V u Y W J s Z W Q i I F Z h b H V l P S J s M C I g L z 4 8 R W 5 0 c n k g V H l w Z T 0 i R m l s b G V k Q 2 9 t c G x l d G V S Z X N 1 b H R U b 1 d v c m t z a G V l d C I g V m F s d W U 9 I m w x I i A v P j x F b n R y e S B U e X B l P S J B Z G R l Z F R v R G F 0 Y U 1 v Z G V s I i B W Y W x 1 Z T 0 i b D A i I C 8 + P E V u d H J 5 I F R 5 c G U 9 I k Z p b G x D b 3 V u d C I g V m F s d W U 9 I m w x M D E i I C 8 + P E V u d H J 5 I F R 5 c G U 9 I k Z p b G x F c n J v c k N v Z G U i I F Z h b H V l P S J z V W 5 r b m 9 3 b i I g L z 4 8 R W 5 0 c n k g V H l w Z T 0 i R m l s b E V y c m 9 y Q 2 9 1 b n Q i I F Z h b H V l P S J s M C I g L z 4 8 R W 5 0 c n k g V H l w Z T 0 i R m l s b E x h c 3 R V c G R h d G V k I i B W Y W x 1 Z T 0 i Z D I w M j Q t M D I t M D F U M T A 6 N D I 6 M z A u O D k y M D Y w O V o i I C 8 + P E V u d H J 5 I F R 5 c G U 9 I k Z p b G x D b 2 x 1 b W 5 U e X B l c y I g V m F s d W U 9 I n N C Z 1 l H Q l F j R k F B Q T 0 i I C 8 + P E V u d H J 5 I F R 5 c G U 9 I k Z p b G x D b 2 x 1 b W 5 O Y W 1 l c y I g V m F s d W U 9 I n N b J n F 1 b 3 Q 7 T m F t Z S Z x d W 9 0 O y w m c X V v d D t H Z W 5 k Z X I m c X V v d D s s J n F 1 b 3 Q 7 R G V w Y X J 0 b W V u d C Z x d W 9 0 O y w m c X V v d D t B Z 2 U m c X V v d D s s J n F 1 b 3 Q 7 R G F 0 Z S B K b 2 l u Z W Q m c X V v d D s s J n F 1 b 3 Q 7 U 2 F s Y X J 5 J n F 1 b 3 Q 7 L C Z x d W 9 0 O 1 J h d G l u Z y Z x d W 9 0 O y w m c X V v d D t D b 3 V u d H J 5 J n F 1 b 3 Q 7 X S I g L z 4 8 R W 5 0 c n k g V H l w Z T 0 i R m l s b F N 0 Y X R 1 c y I g V m F s d W U 9 I n N D b 2 1 w b G V 0 Z S I g L z 4 8 R W 5 0 c n k g V H l w Z T 0 i U m V s Y X R p b 2 5 z a G l w S W 5 m b 0 N v b n R h a W 5 l c i I g V m F s d W U 9 I n N 7 J n F 1 b 3 Q 7 Y 2 9 s d W 1 u Q 2 9 1 b n Q m c X V v d D s 6 O C w m c X V v d D t r Z X l D b 2 x 1 b W 5 O Y W 1 l c y Z x d W 9 0 O z p b X S w m c X V v d D t x d W V y e V J l b G F 0 a W 9 u c 2 h p c H M m c X V v d D s 6 W 1 0 s J n F 1 b 3 Q 7 Y 2 9 s d W 1 u S W R l b n R p d G l l c y Z x d W 9 0 O z p b J n F 1 b 3 Q 7 U 2 V j d G l v b j E v b n p f c 3 R h Z m Y v Q 2 h h b m d l Z C B U e X B l L n t O Y W 1 l L D B 9 J n F 1 b 3 Q 7 L C Z x d W 9 0 O 1 N l Y 3 R p b 2 4 x L 2 5 6 X 3 N 0 Y W Z m L 0 N o Y W 5 n Z W Q g V H l w Z S 5 7 R 2 V u Z G V y L D F 9 J n F 1 b 3 Q 7 L C Z x d W 9 0 O 1 N l Y 3 R p b 2 4 x L 2 5 6 X 3 N 0 Y W Z m L 0 N o Y W 5 n Z W Q g V H l w Z S 5 7 R G V w Y X J 0 b W V u d C w y f S Z x d W 9 0 O y w m c X V v d D t T Z W N 0 a W 9 u M S 9 u e l 9 z d G F m Z i 9 D a G F u Z 2 V k I F R 5 c G U u e 0 F n Z S w z f S Z x d W 9 0 O y w m c X V v d D t T Z W N 0 a W 9 u M S 9 u e l 9 z d G F m Z i 9 D a G F u Z 2 V k I F R 5 c G U u e 0 R h d G U g S m 9 p b m V k L D R 9 J n F 1 b 3 Q 7 L C Z x d W 9 0 O 1 N l Y 3 R p b 2 4 x L 2 5 6 X 3 N 0 Y W Z m L 0 N o Y W 5 n Z W Q g V H l w Z S 5 7 U 2 F s Y X J 5 L D V 9 J n F 1 b 3 Q 7 L C Z x d W 9 0 O 1 N l Y 3 R p b 2 4 x L 2 5 6 X 3 N 0 Y W Z m L 0 N o Y W 5 n Z W Q g V H l w Z S 5 7 U m F 0 a W 5 n L D Z 9 J n F 1 b 3 Q 7 L C Z x d W 9 0 O 1 N l Y 3 R p b 2 4 x L 2 5 6 X 3 N 0 Y W Z m L 0 F k Z G V k I E N 1 c 3 R v b S 5 7 Q 2 9 1 b n R y e S w 3 f S Z x d W 9 0 O 1 0 s J n F 1 b 3 Q 7 Q 2 9 s d W 1 u Q 2 9 1 b n Q m c X V v d D s 6 O C w m c X V v d D t L Z X l D b 2 x 1 b W 5 O Y W 1 l c y Z x d W 9 0 O z p b X S w m c X V v d D t D b 2 x 1 b W 5 J Z G V u d G l 0 a W V z J n F 1 b 3 Q 7 O l s m c X V v d D t T Z W N 0 a W 9 u M S 9 u e l 9 z d G F m Z i 9 D a G F u Z 2 V k I F R 5 c G U u e 0 5 h b W U s M H 0 m c X V v d D s s J n F 1 b 3 Q 7 U 2 V j d G l v b j E v b n p f c 3 R h Z m Y v Q 2 h h b m d l Z C B U e X B l L n t H Z W 5 k Z X I s M X 0 m c X V v d D s s J n F 1 b 3 Q 7 U 2 V j d G l v b j E v b n p f c 3 R h Z m Y v Q 2 h h b m d l Z C B U e X B l L n t E Z X B h c n R t Z W 5 0 L D J 9 J n F 1 b 3 Q 7 L C Z x d W 9 0 O 1 N l Y 3 R p b 2 4 x L 2 5 6 X 3 N 0 Y W Z m L 0 N o Y W 5 n Z W Q g V H l w Z S 5 7 Q W d l L D N 9 J n F 1 b 3 Q 7 L C Z x d W 9 0 O 1 N l Y 3 R p b 2 4 x L 2 5 6 X 3 N 0 Y W Z m L 0 N o Y W 5 n Z W Q g V H l w Z S 5 7 R G F 0 Z S B K b 2 l u Z W Q s N H 0 m c X V v d D s s J n F 1 b 3 Q 7 U 2 V j d G l v b j E v b n p f c 3 R h Z m Y v Q 2 h h b m d l Z C B U e X B l L n t T Y W x h c n k s N X 0 m c X V v d D s s J n F 1 b 3 Q 7 U 2 V j d G l v b j E v b n p f c 3 R h Z m Y v Q 2 h h b m d l Z C B U e X B l L n t S Y X R p b m c s N n 0 m c X V v d D s s J n F 1 b 3 Q 7 U 2 V j d G l v b j E v b n p f c 3 R h Z m Y v Q W R k Z W Q g Q 3 V z d G 9 t L n t D b 3 V u d H J 5 L D d 9 J n F 1 b 3 Q 7 X S w m c X V v d D t S Z W x h d G l v b n N o a X B J b m Z v J n F 1 b 3 Q 7 O l t d f S I g L z 4 8 L 1 N 0 Y W J s Z U V u d H J p Z X M + P C 9 J d G V t P j x J d G V t P j x J d G V t T G 9 j Y X R p b 2 4 + P E l 0 Z W 1 U e X B l P k Z v c m 1 1 b G E 8 L 0 l 0 Z W 1 U e X B l P j x J d G V t U G F 0 a D 5 T Z W N 0 a W 9 u M S 9 u e l 9 z d G F m Z i 9 T b 3 V y Y 2 U 8 L 0 l 0 Z W 1 Q Y X R o P j w v S X R l b U x v Y 2 F 0 a W 9 u P j x T d G F i b G V F b n R y a W V z I C 8 + P C 9 J d G V t P j x J d G V t P j x J d G V t T G 9 j Y X R p b 2 4 + P E l 0 Z W 1 U e X B l P k Z v c m 1 1 b G E 8 L 0 l 0 Z W 1 U e X B l P j x J d G V t U G F 0 a D 5 T Z W N 0 a W 9 u M S 9 u e l 9 z d G F m Z i 9 D a G F u Z 2 V k J T I w V H l w Z T w v S X R l b V B h d G g + P C 9 J d G V t T G 9 j Y X R p b 2 4 + P F N 0 Y W J s Z U V u d H J p Z X M g L z 4 8 L 0 l 0 Z W 0 + P E l 0 Z W 0 + P E l 0 Z W 1 M b 2 N h d G l v b j 4 8 S X R l b V R 5 c G U + R m 9 y b X V s Y T w v S X R l b V R 5 c G U + P E l 0 Z W 1 Q Y X R o P l N l Y 3 R p b 2 4 x L 0 l u Z G l h J T I w U 3 R h Z m Y 8 L 0 l 0 Z W 1 Q Y X R o P j w v S X R l b U x v Y 2 F 0 a W 9 u P j x T d G F i b G V F b n R y a W V z P j x F b n R y e S B U e X B l P S J J c 1 B y a X Z h d G U i I F Z h b H V l P S J s M C I g L z 4 8 R W 5 0 c n k g V H l w Z T 0 i U X V l c n l J R C I g V m F s d W U 9 I n N i O T Y x Y z A 2 N y 0 y N D c w L T R m N T k t Y m N l M i 0 y N T U w N G M 3 N D U 3 N T 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E i I C 8 + P E V u d H J 5 I F R 5 c G U 9 I k F k Z G V k V G 9 E Y X R h T W 9 k Z W w i I F Z h b H V l P S J s M C I g L z 4 8 R W 5 0 c n k g V H l w Z T 0 i R m l s b E N v d W 5 0 I i B W Y W x 1 Z T 0 i b D E x M i I g L z 4 8 R W 5 0 c n k g V H l w Z T 0 i R m l s b E V y c m 9 y Q 2 9 k Z S I g V m F s d W U 9 I n N V b m t u b 3 d u I i A v P j x F b n R y e S B U e X B l P S J G a W x s R X J y b 3 J D b 3 V u d C I g V m F s d W U 9 I m w w I i A v P j x F b n R y e S B U e X B l P S J G a W x s T G F z d F V w Z G F 0 Z W Q i I F Z h b H V l P S J k M j A y N C 0 w M i 0 w M V Q x M D o 0 M j o z M i 4 w M D I 5 M j g 4 W i I g L z 4 8 R W 5 0 c n k g V H l w Z T 0 i R m l s b E N v b H V t b l R 5 c G V z I i B W Y W x 1 Z T 0 i c 0 J n W U R C Z 2 t H Q X d B P S I g L z 4 8 R W 5 0 c n k g V H l w Z T 0 i R m l s b E N v b H V t b k 5 h b W V z I i B W Y W x 1 Z T 0 i c 1 s m c X V v d D t O Y W 1 l J n F 1 b 3 Q 7 L C Z x d W 9 0 O 0 d l b m R l c i Z x d W 9 0 O y w m c X V v d D t B Z 2 U m c X V v d D s s J n F 1 b 3 Q 7 U m F 0 a W 5 n J n F 1 b 3 Q 7 L C Z x d W 9 0 O 0 R h d G U g S m 9 p b m V k J n F 1 b 3 Q 7 L C Z x d W 9 0 O 0 R l c G F y d G 1 l b n Q m c X V v d D s s J n F 1 b 3 Q 7 U 2 F s Y X J 5 J n F 1 b 3 Q 7 L C Z x d W 9 0 O 0 N v d W 5 0 c n k m c X V v d D t d I i A v P j x F b n R y e S B U e X B l P S J G a W x s U 3 R h d H V z I i B W Y W x 1 Z T 0 i c 0 N v b X B s Z X R l I i A v P j x F b n R y e S B U e X B l P S J S Z W x h d G l v b n N o a X B J b m Z v Q 2 9 u d G F p b m V y I i B W Y W x 1 Z T 0 i c 3 s m c X V v d D t j b 2 x 1 b W 5 D b 3 V u d C Z x d W 9 0 O z o 4 L C Z x d W 9 0 O 2 t l e U N v b H V t b k 5 h b W V z J n F 1 b 3 Q 7 O l t d L C Z x d W 9 0 O 3 F 1 Z X J 5 U m V s Y X R p b 2 5 z a G l w c y Z x d W 9 0 O z p b X S w m c X V v d D t j b 2 x 1 b W 5 J Z G V u d G l 0 a W V z J n F 1 b 3 Q 7 O l s m c X V v d D t T Z W N 0 a W 9 u M S 9 J b m R p Y S B T d G F m Z i 9 D a G F u Z 2 V k I F R 5 c G U u e 0 5 h b W U s M H 0 m c X V v d D s s J n F 1 b 3 Q 7 U 2 V j d G l v b j E v S W 5 k a W E g U 3 R h Z m Y v Q 2 h h b m d l Z C B U e X B l L n t H Z W 5 k Z X I s M X 0 m c X V v d D s s J n F 1 b 3 Q 7 U 2 V j d G l v b j E v S W 5 k a W E g U 3 R h Z m Y v Q 2 h h b m d l Z C B U e X B l L n t B Z 2 U s M n 0 m c X V v d D s s J n F 1 b 3 Q 7 U 2 V j d G l v b j E v S W 5 k a W E g U 3 R h Z m Y v Q 2 h h b m d l Z C B U e X B l L n t S Y X R p b m c s M 3 0 m c X V v d D s s J n F 1 b 3 Q 7 U 2 V j d G l v b j E v S W 5 k a W E g U 3 R h Z m Y v Q 2 h h b m d l Z C B U e X B l L n t E Y X R l I E p v a W 5 l Z C w 0 f S Z x d W 9 0 O y w m c X V v d D t T Z W N 0 a W 9 u M S 9 J b m R p Y S B T d G F m Z i 9 D a G F u Z 2 V k I F R 5 c G U u e 0 R l c G F y d G 1 l b n Q s N X 0 m c X V v d D s s J n F 1 b 3 Q 7 U 2 V j d G l v b j E v S W 5 k a W E g U 3 R h Z m Y v Q 2 h h b m d l Z C B U e X B l L n t T Y W x h c n k s N n 0 m c X V v d D s s J n F 1 b 3 Q 7 U 2 V j d G l v b j E v S W 5 k a W E g U 3 R h Z m Y v Q W R k Z W Q g Q 3 V z d G 9 t L n t D b 3 V u d H J 5 L D d 9 J n F 1 b 3 Q 7 X S w m c X V v d D t D b 2 x 1 b W 5 D b 3 V u d C Z x d W 9 0 O z o 4 L C Z x d W 9 0 O 0 t l e U N v b H V t b k 5 h b W V z J n F 1 b 3 Q 7 O l t d L C Z x d W 9 0 O 0 N v b H V t b k l k Z W 5 0 a X R p Z X M m c X V v d D s 6 W y Z x d W 9 0 O 1 N l Y 3 R p b 2 4 x L 0 l u Z G l h I F N 0 Y W Z m L 0 N o Y W 5 n Z W Q g V H l w Z S 5 7 T m F t Z S w w f S Z x d W 9 0 O y w m c X V v d D t T Z W N 0 a W 9 u M S 9 J b m R p Y S B T d G F m Z i 9 D a G F u Z 2 V k I F R 5 c G U u e 0 d l b m R l c i w x f S Z x d W 9 0 O y w m c X V v d D t T Z W N 0 a W 9 u M S 9 J b m R p Y S B T d G F m Z i 9 D a G F u Z 2 V k I F R 5 c G U u e 0 F n Z S w y f S Z x d W 9 0 O y w m c X V v d D t T Z W N 0 a W 9 u M S 9 J b m R p Y S B T d G F m Z i 9 D a G F u Z 2 V k I F R 5 c G U u e 1 J h d G l u Z y w z f S Z x d W 9 0 O y w m c X V v d D t T Z W N 0 a W 9 u M S 9 J b m R p Y S B T d G F m Z i 9 D a G F u Z 2 V k I F R 5 c G U u e 0 R h d G U g S m 9 p b m V k L D R 9 J n F 1 b 3 Q 7 L C Z x d W 9 0 O 1 N l Y 3 R p b 2 4 x L 0 l u Z G l h I F N 0 Y W Z m L 0 N o Y W 5 n Z W Q g V H l w Z S 5 7 R G V w Y X J 0 b W V u d C w 1 f S Z x d W 9 0 O y w m c X V v d D t T Z W N 0 a W 9 u M S 9 J b m R p Y S B T d G F m Z i 9 D a G F u Z 2 V k I F R 5 c G U u e 1 N h b G F y e S w 2 f S Z x d W 9 0 O y w m c X V v d D t T Z W N 0 a W 9 u M S 9 J b m R p Y S B T d G F m Z i 9 B Z G R l Z C B D d X N 0 b 2 0 u e 0 N v d W 5 0 c n k s N 3 0 m c X V v d D t d L C Z x d W 9 0 O 1 J l b G F 0 a W 9 u c 2 h p c E l u Z m 8 m c X V v d D s 6 W 1 1 9 I i A v P j w v U 3 R h Y m x l R W 5 0 c m l l c z 4 8 L 0 l 0 Z W 0 + P E l 0 Z W 0 + P E l 0 Z W 1 M b 2 N h d G l v b j 4 8 S X R l b V R 5 c G U + R m 9 y b X V s Y T w v S X R l b V R 5 c G U + P E l 0 Z W 1 Q Y X R o P l N l Y 3 R p b 2 4 x L 0 l u Z G l h J T I w U 3 R h Z m Y v U 2 9 1 c m N l P C 9 J d G V t U G F 0 a D 4 8 L 0 l 0 Z W 1 M b 2 N h d G l v b j 4 8 U 3 R h Y m x l R W 5 0 c m l l c y A v P j w v S X R l b T 4 8 S X R l b T 4 8 S X R l b U x v Y 2 F 0 a W 9 u P j x J d G V t V H l w Z T 5 G b 3 J t d W x h P C 9 J d G V t V H l w Z T 4 8 S X R l b V B h d G g + U 2 V j d G l v b j E v S W 5 k a W E l M j B T d G F m Z i 9 J b m R p Y S U y M F N 0 Y W Z m X 1 N o Z W V 0 P C 9 J d G V t U G F 0 a D 4 8 L 0 l 0 Z W 1 M b 2 N h d G l v b j 4 8 U 3 R h Y m x l R W 5 0 c m l l c y A v P j w v S X R l b T 4 8 S X R l b T 4 8 S X R l b U x v Y 2 F 0 a W 9 u P j x J d G V t V H l w Z T 5 G b 3 J t d W x h P C 9 J d G V t V H l w Z T 4 8 S X R l b V B h d G g + U 2 V j d G l v b j E v S W 5 k a W E l M j B T d G F m Z i 9 Q c m 9 t b 3 R l Z C U y M E h l Y W R l c n M 8 L 0 l 0 Z W 1 Q Y X R o P j w v S X R l b U x v Y 2 F 0 a W 9 u P j x T d G F i b G V F b n R y a W V z I C 8 + P C 9 J d G V t P j x J d G V t P j x J d G V t T G 9 j Y X R p b 2 4 + P E l 0 Z W 1 U e X B l P k Z v c m 1 1 b G E 8 L 0 l 0 Z W 1 U e X B l P j x J d G V t U G F 0 a D 5 T Z W N 0 a W 9 u M S 9 J b m R p Y S U y M F N 0 Y W Z m L 0 N o Y W 5 n Z W Q l M j B U e X B l P C 9 J d G V t U G F 0 a D 4 8 L 0 l 0 Z W 1 M b 2 N h d G l v b j 4 8 U 3 R h Y m x l R W 5 0 c m l l c y A v P j w v S X R l b T 4 8 S X R l b T 4 8 S X R l b U x v Y 2 F 0 a W 9 u P j x J d G V t V H l w Z T 5 G b 3 J t d W x h P C 9 J d G V t V H l w Z T 4 8 S X R l b V B h d G g + U 2 V j d G l v b j E v S W 5 k a W E l M j B T d G F m Z i 9 B Z G R l Z C U y M E N 1 c 3 R v b T w v S X R l b V B h d G g + P C 9 J d G V t T G 9 j Y X R p b 2 4 + P F N 0 Y W J s Z U V u d H J p Z X M g L z 4 8 L 0 l 0 Z W 0 + P E l 0 Z W 0 + P E l 0 Z W 1 M b 2 N h d G l v b j 4 8 S X R l b V R 5 c G U + R m 9 y b X V s Y T w v S X R l b V R 5 c G U + P E l 0 Z W 1 Q Y X R o P l N l Y 3 R p b 2 4 x L 2 5 6 X 3 N 0 Y W Z m L 0 F k Z G V k J T I w Q 3 V z d G 9 t P C 9 J d G V t U G F 0 a D 4 8 L 0 l 0 Z W 1 M b 2 N h d G l v b j 4 8 U 3 R h Y m x l R W 5 0 c m l l c y A v P j w v S X R l b T 4 8 S X R l b T 4 8 S X R l b U x v Y 2 F 0 a W 9 u P j x J d G V t V H l w Z T 5 G b 3 J t d W x h P C 9 J d G V t V H l w Z T 4 8 S X R l b V B h d G g + U 2 V j d G l v b j E v U 3 R h Z m Y 8 L 0 l 0 Z W 1 Q Y X R o P j w v S X R l b U x v Y 2 F 0 a W 9 u P j x T d G F i b G V F b n R y a W V z P j x F b n R y e S B U e X B l P S J J c 1 B y a X Z h d G U i I F Z h b H V l P S J s M C I g L z 4 8 R W 5 0 c n k g V H l w Z T 0 i U X V l c n l J R C I g V m F s d W U 9 I n M y N W Q y N m V i M C 0 3 Z D Y 3 L T Q 4 Z D c t Y T k 0 M i 0 3 Z m V j N m F h Z j R i Z 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E i I C 8 + P E V u d H J 5 I F R 5 c G U 9 I k F k Z G V k V G 9 E Y X R h T W 9 k Z W w i I F Z h b H V l P S J s M C I g L z 4 8 R W 5 0 c n k g V H l w Z T 0 i R m l s b E N v d W 5 0 I i B W Y W x 1 Z T 0 i b D E 4 M y I g L z 4 8 R W 5 0 c n k g V H l w Z T 0 i R m l s b E V y c m 9 y Q 2 9 k Z S I g V m F s d W U 9 I n N V b m t u b 3 d u I i A v P j x F b n R y e S B U e X B l P S J G a W x s R X J y b 3 J D b 3 V u d C I g V m F s d W U 9 I m w w I i A v P j x F b n R y e S B U e X B l P S J G a W x s T G F z d F V w Z G F 0 Z W Q i I F Z h b H V l P S J k M j A y N C 0 w M i 0 w M V Q x M D o 0 M j o z M i 4 w M j Q 5 O D c w W i I g L z 4 8 R W 5 0 c n k g V H l w Z T 0 i R m l s b E N v b H V t b l R 5 c G V z I i B W Y W x 1 Z T 0 i c 0 J n W U d C U W t S Q U F B P S I g L z 4 8 R W 5 0 c n k g V H l w Z T 0 i R m l s b E N v b H V t b k 5 h b W V z I i B W Y W x 1 Z T 0 i c 1 s m c X V v d D t O Y W 1 l J n F 1 b 3 Q 7 L C Z x d W 9 0 O 0 d l b m R l c i Z x d W 9 0 O y w m c X V v d D t E Z X B h c n R t Z W 5 0 J n F 1 b 3 Q 7 L C Z x d W 9 0 O 0 F n Z S Z x d W 9 0 O y w m c X V v d D t E Y X R l I E p v a W 5 l Z C Z x d W 9 0 O y w m c X V v d D t T Y W x h c n k m c X V v d D s s J n F 1 b 3 Q 7 U m F 0 a W 5 n J n F 1 b 3 Q 7 L C Z x d W 9 0 O 0 N v d W 5 0 c n k m c X V v d D t d I i A v P j x F b n R y e S B U e X B l P S J G a W x s U 3 R h d H V z I i B W Y W x 1 Z T 0 i c 0 N v b X B s Z X R l I i A v P j x F b n R y e S B U e X B l P S J S Z W x h d G l v b n N o a X B J b m Z v Q 2 9 u d G F p b m V y I i B W Y W x 1 Z T 0 i c 3 s m c X V v d D t j b 2 x 1 b W 5 D b 3 V u d C Z x d W 9 0 O z o 4 L C Z x d W 9 0 O 2 t l e U N v b H V t b k 5 h b W V z J n F 1 b 3 Q 7 O l s m c X V v d D t O Y W 1 l J n F 1 b 3 Q 7 X S w m c X V v d D t x d W V y e V J l b G F 0 a W 9 u c 2 h p c H M m c X V v d D s 6 W 1 0 s J n F 1 b 3 Q 7 Y 2 9 s d W 1 u S W R l b n R p d G l l c y Z x d W 9 0 O z p b J n F 1 b 3 Q 7 U 2 V j d G l v b j E v U 3 R h Z m Y v U 2 9 1 c m N l L n t O Y W 1 l L D B 9 J n F 1 b 3 Q 7 L C Z x d W 9 0 O 1 N l Y 3 R p b 2 4 x L 1 N 0 Y W Z m L 1 J l c G x h Y 2 V k I F Z h b H V l L n t H Z W 5 k Z X I s M X 0 m c X V v d D s s J n F 1 b 3 Q 7 U 2 V j d G l v b j E v U 3 R h Z m Y v U 2 9 1 c m N l L n t E Z X B h c n R t Z W 5 0 L D J 9 J n F 1 b 3 Q 7 L C Z x d W 9 0 O 1 N l Y 3 R p b 2 4 x L 1 N 0 Y W Z m L 1 N v d X J j Z S 5 7 Q W d l L D N 9 J n F 1 b 3 Q 7 L C Z x d W 9 0 O 1 N l Y 3 R p b 2 4 x L 1 N 0 Y W Z m L 0 N o Y W 5 n Z W Q g V H l w Z S 5 7 R G F 0 Z S B K b 2 l u Z W Q s N H 0 m c X V v d D s s J n F 1 b 3 Q 7 U 2 V j d G l v b j E v U 3 R h Z m Y v Q 2 h h b m d l Z C B U e X B l L n t T Y W x h c n k s N X 0 m c X V v d D s s J n F 1 b 3 Q 7 U 2 V j d G l v b j E v U 3 R h Z m Y v U 2 9 1 c m N l L n t S Y X R p b m c s N n 0 m c X V v d D s s J n F 1 b 3 Q 7 U 2 V j d G l v b j E v U 3 R h Z m Y v U 2 9 1 c m N l L n t D b 3 V u d H J 5 L D d 9 J n F 1 b 3 Q 7 X S w m c X V v d D t D b 2 x 1 b W 5 D b 3 V u d C Z x d W 9 0 O z o 4 L C Z x d W 9 0 O 0 t l e U N v b H V t b k 5 h b W V z J n F 1 b 3 Q 7 O l s m c X V v d D t O Y W 1 l J n F 1 b 3 Q 7 X S w m c X V v d D t D b 2 x 1 b W 5 J Z G V u d G l 0 a W V z J n F 1 b 3 Q 7 O l s m c X V v d D t T Z W N 0 a W 9 u M S 9 T d G F m Z i 9 T b 3 V y Y 2 U u e 0 5 h b W U s M H 0 m c X V v d D s s J n F 1 b 3 Q 7 U 2 V j d G l v b j E v U 3 R h Z m Y v U m V w b G F j Z W Q g V m F s d W U u e 0 d l b m R l c i w x f S Z x d W 9 0 O y w m c X V v d D t T Z W N 0 a W 9 u M S 9 T d G F m Z i 9 T b 3 V y Y 2 U u e 0 R l c G F y d G 1 l b n Q s M n 0 m c X V v d D s s J n F 1 b 3 Q 7 U 2 V j d G l v b j E v U 3 R h Z m Y v U 2 9 1 c m N l L n t B Z 2 U s M 3 0 m c X V v d D s s J n F 1 b 3 Q 7 U 2 V j d G l v b j E v U 3 R h Z m Y v Q 2 h h b m d l Z C B U e X B l L n t E Y X R l I E p v a W 5 l Z C w 0 f S Z x d W 9 0 O y w m c X V v d D t T Z W N 0 a W 9 u M S 9 T d G F m Z i 9 D a G F u Z 2 V k I F R 5 c G U u e 1 N h b G F y e S w 1 f S Z x d W 9 0 O y w m c X V v d D t T Z W N 0 a W 9 u M S 9 T d G F m Z i 9 T b 3 V y Y 2 U u e 1 J h d G l u Z y w 2 f S Z x d W 9 0 O y w m c X V v d D t T Z W N 0 a W 9 u M S 9 T d G F m Z i 9 T b 3 V y Y 2 U u e 0 N v d W 5 0 c n k s N 3 0 m c X V v d D t d L C Z x d W 9 0 O 1 J l b G F 0 a W 9 u c 2 h p c E l u Z m 8 m c X V v d D s 6 W 1 1 9 I i A v P j w v U 3 R h Y m x l R W 5 0 c m l l c z 4 8 L 0 l 0 Z W 0 + P E l 0 Z W 0 + P E l 0 Z W 1 M b 2 N h d G l v b j 4 8 S X R l b V R 5 c G U + R m 9 y b X V s Y T w v S X R l b V R 5 c G U + P E l 0 Z W 1 Q Y X R o P l N l Y 3 R p b 2 4 x L 1 N 0 Y W Z m L 1 N v d X J j Z T w v S X R l b V B h d G g + P C 9 J d G V t T G 9 j Y X R p b 2 4 + P F N 0 Y W J s Z U V u d H J p Z X M g L z 4 8 L 0 l 0 Z W 0 + P E l 0 Z W 0 + P E l 0 Z W 1 M b 2 N h d G l v b j 4 8 S X R l b V R 5 c G U + R m 9 y b X V s Y T w v S X R l b V R 5 c G U + P E l 0 Z W 1 Q Y X R o P l N l Y 3 R p b 2 4 x L 1 N 0 Y W Z m L 1 J l b W 9 2 Z W Q l M j B E d X B s a W N h d G V z P C 9 J d G V t U G F 0 a D 4 8 L 0 l 0 Z W 1 M b 2 N h d G l v b j 4 8 U 3 R h Y m x l R W 5 0 c m l l c y A v P j w v S X R l b T 4 8 S X R l b T 4 8 S X R l b U x v Y 2 F 0 a W 9 u P j x J d G V t V H l w Z T 5 G b 3 J t d W x h P C 9 J d G V t V H l w Z T 4 8 S X R l b V B h d G g + U 2 V j d G l v b j E v U 3 R h Z m Y v U m V w b G F j Z W Q l M j B W Y W x 1 Z T w v S X R l b V B h d G g + P C 9 J d G V t T G 9 j Y X R p b 2 4 + P F N 0 Y W J s Z U V u d H J p Z X M g L z 4 8 L 0 l 0 Z W 0 + P E l 0 Z W 0 + P E l 0 Z W 1 M b 2 N h d G l v b j 4 8 S X R l b V R 5 c G U + R m 9 y b X V s Y T w v S X R l b V R 5 c G U + P E l 0 Z W 1 Q Y X R o P l N l Y 3 R p b 2 4 x L 1 N 0 Y W Z m L 0 Z p b H R l c m V k J T I w U m 9 3 c z w v S X R l b V B h d G g + P C 9 J d G V t T G 9 j Y X R p b 2 4 + P F N 0 Y W J s Z U V u d H J p Z X M g L z 4 8 L 0 l 0 Z W 0 + P E l 0 Z W 0 + P E l 0 Z W 1 M b 2 N h d G l v b j 4 8 S X R l b V R 5 c G U + R m 9 y b X V s Y T w v S X R l b V R 5 c G U + P E l 0 Z W 1 Q Y X R o P l N l Y 3 R p b 2 4 x L 1 N 0 Y W Z m L 0 N o Y W 5 n Z W Q l M j B U e X B l P C 9 J d G V t U G F 0 a D 4 8 L 0 l 0 Z W 1 M b 2 N h d G l v b j 4 8 U 3 R h Y m x l R W 5 0 c m l l c y A v P j w v S X R l b T 4 8 L 0 l 0 Z W 1 z P j w v T G 9 j Y W x Q Y W N r Y W d l T W V 0 Y W R h d G F G a W x l P h Y A A A B Q S w U G A A A A A A A A A A A A A A A A A A A A A A A A J g E A A A E A A A D Q j J 3 f A R X R E Y x 6 A M B P w p f r A Q A A A G Z J 6 7 N 2 A M B C h N S z g R Q s o u 0 A A A A A A g A A A A A A E G Y A A A A B A A A g A A A A / V / h M 8 1 x t q D Q u n m q b V 0 U S s + 3 e H u o w y u H t 9 N n p K I 2 X E g A A A A A D o A A A A A C A A A g A A A A i N H b 8 1 A x p J m f r p R M m I X J b U K A 4 v Z e 3 M S w m u G E X W I + O q F Q A A A A m L E 1 k 7 Q a l X k r 8 k z R 1 j J K + f E v 8 Q w n v S d e W s Y 9 P B + g / f 4 Y A U / L O C 5 m J a g t / Z U q n v u 2 6 Y M X Q N L d / y t P M f 6 j t b a W a A H H f W x D v Q U b f K R g 1 0 + q 8 v V A A A A A B J t B s 3 6 c + S y U D g i p / e M Q w k 5 H l M I 9 n t z 5 3 b V o Q K W E L 2 N 5 O q b 0 V 3 E O y O Z m 4 X U s q + n + 8 e w m 0 Z P b m K L L y j b C p G l O g A = = < / D a t a M a s h u p > 
</file>

<file path=customXml/itemProps1.xml><?xml version="1.0" encoding="utf-8"?>
<ds:datastoreItem xmlns:ds="http://schemas.openxmlformats.org/officeDocument/2006/customXml" ds:itemID="{C6D02F9E-D15F-4A23-8154-2893BCD89D1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NZ Staff</vt:lpstr>
      <vt:lpstr>India Staff</vt:lpstr>
      <vt:lpstr>All Staff</vt:lpstr>
      <vt:lpstr>Metrics</vt:lpstr>
      <vt:lpstr>Salary Spread</vt:lpstr>
      <vt:lpstr>Salary vs Rating</vt:lpstr>
      <vt:lpstr>Joining trend</vt:lpstr>
      <vt:lpstr>Mapping for rating</vt:lpstr>
      <vt:lpstr>Report IND vs NZ</vt:lpstr>
      <vt:lpstr>pivot deptt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Derry Hill</dc:creator>
  <cp:lastModifiedBy>Alika</cp:lastModifiedBy>
  <dcterms:created xsi:type="dcterms:W3CDTF">2021-03-14T20:21:32Z</dcterms:created>
  <dcterms:modified xsi:type="dcterms:W3CDTF">2024-02-01T17:02:24Z</dcterms:modified>
</cp:coreProperties>
</file>