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li.Melad\Dropbox\Ali Work\Kyle\California VAT\policy_engile_cali_v2\outputs\"/>
    </mc:Choice>
  </mc:AlternateContent>
  <xr:revisionPtr revIDLastSave="0" documentId="13_ncr:1_{D9AE6BA4-796A-4C7B-977C-7D7B045B625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6" i="1" l="1"/>
  <c r="F26" i="1"/>
  <c r="G19" i="1"/>
  <c r="G18" i="1"/>
  <c r="G17" i="1"/>
  <c r="G16" i="1"/>
  <c r="G15" i="1"/>
  <c r="G14" i="1"/>
  <c r="G13" i="1"/>
  <c r="G12" i="1"/>
  <c r="F21" i="1"/>
  <c r="F20" i="1"/>
  <c r="F19" i="1"/>
  <c r="F18" i="1"/>
  <c r="F17" i="1"/>
  <c r="F16" i="1"/>
  <c r="F15" i="1"/>
  <c r="F14" i="1"/>
  <c r="F13" i="1"/>
  <c r="F12" i="1"/>
  <c r="G5" i="1"/>
  <c r="G4" i="1"/>
  <c r="F4" i="1"/>
  <c r="F5" i="1"/>
</calcChain>
</file>

<file path=xl/sharedStrings.xml><?xml version="1.0" encoding="utf-8"?>
<sst xmlns="http://schemas.openxmlformats.org/spreadsheetml/2006/main" count="51" uniqueCount="35">
  <si>
    <t>mfj</t>
  </si>
  <si>
    <t>single</t>
  </si>
  <si>
    <t>Filing Status</t>
  </si>
  <si>
    <t>No Phaseout Cost ($ Billions)</t>
  </si>
  <si>
    <t>Pasheout Cost ($ Billions)</t>
  </si>
  <si>
    <t>Married Filing Jointly</t>
  </si>
  <si>
    <t>Rebate Cost By Filing Status</t>
  </si>
  <si>
    <t>Total Households</t>
  </si>
  <si>
    <t>Decile</t>
  </si>
  <si>
    <t>Rebate Cost by Decile</t>
  </si>
  <si>
    <t xml:space="preserve">Rebate Cost </t>
  </si>
  <si>
    <t>Year</t>
  </si>
  <si>
    <t>No Phase out ($ Billions)</t>
  </si>
  <si>
    <t>Phaseout ($Billions)</t>
  </si>
  <si>
    <t>year</t>
  </si>
  <si>
    <t xml:space="preserve">Rebate with an extra $1 in wages </t>
  </si>
  <si>
    <t>MTR Summary</t>
  </si>
  <si>
    <t>Policy</t>
  </si>
  <si>
    <t>Population weighted MTR</t>
  </si>
  <si>
    <t>Earnings weighted MTR</t>
  </si>
  <si>
    <t>MTR Breakdown by Decile</t>
  </si>
  <si>
    <t>Household size (capped at 7)</t>
  </si>
  <si>
    <t>% of households in band</t>
  </si>
  <si>
    <t>% of wages in band</t>
  </si>
  <si>
    <t>Avg clawback rate (households)</t>
  </si>
  <si>
    <t>Avg clawback rate (wages)</t>
  </si>
  <si>
    <t>Top 1%</t>
  </si>
  <si>
    <t>Top 5%</t>
  </si>
  <si>
    <t>Avg. tax per household (baseline)</t>
  </si>
  <si>
    <t>Avg. tax per household (reform)</t>
  </si>
  <si>
    <t>Total change (all households)</t>
  </si>
  <si>
    <t>% of population in group</t>
  </si>
  <si>
    <t>% of total tax change from group</t>
  </si>
  <si>
    <t>Avg . change per household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</si>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</sst>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164" fontId="0" fillId="0" borderId="2" xfId="0" quotePrefix="1" applyNumberFormat="1" applyBorder="1"/>
    <xf numFmtId="164" fontId="0" fillId="0" borderId="0" xfId="0" quotePrefix="1" applyNumberFormat="1" applyBorder="1"/>
    <xf numFmtId="164" fontId="0" fillId="0" borderId="0" xfId="0" applyNumberFormat="1" applyBorder="1"/>
    <xf numFmtId="0" fontId="2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0" fillId="0" borderId="2" xfId="0" applyBorder="1"/>
    <xf numFmtId="164" fontId="0" fillId="0" borderId="4" xfId="0" quotePrefix="1" applyNumberFormat="1" applyBorder="1"/>
    <xf numFmtId="0" fontId="0" fillId="0" borderId="3" xfId="0" applyBorder="1"/>
    <xf numFmtId="164" fontId="0" fillId="0" borderId="3" xfId="0" quotePrefix="1" applyNumberFormat="1" applyBorder="1"/>
    <xf numFmtId="164" fontId="0" fillId="0" borderId="8" xfId="0" quotePrefix="1" applyNumberForma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" fontId="0" fillId="0" borderId="4" xfId="0" quotePrefix="1" applyNumberFormat="1" applyBorder="1"/>
    <xf numFmtId="0" fontId="2" fillId="0" borderId="13" xfId="0" applyFont="1" applyBorder="1"/>
    <xf numFmtId="0" fontId="2" fillId="0" borderId="14" xfId="0" applyFont="1" applyBorder="1"/>
    <xf numFmtId="164" fontId="0" fillId="0" borderId="1" xfId="0" quotePrefix="1" applyNumberFormat="1" applyBorder="1"/>
    <xf numFmtId="164" fontId="0" fillId="0" borderId="1" xfId="0" applyNumberFormat="1" applyBorder="1"/>
    <xf numFmtId="1" fontId="0" fillId="0" borderId="8" xfId="0" quotePrefix="1" applyNumberFormat="1" applyBorder="1"/>
    <xf numFmtId="0" fontId="2" fillId="0" borderId="15" xfId="0" applyFont="1" applyBorder="1"/>
    <xf numFmtId="0" fontId="0" fillId="0" borderId="5" xfId="0" applyBorder="1"/>
    <xf numFmtId="165" fontId="0" fillId="0" borderId="1" xfId="0" quotePrefix="1" applyNumberFormat="1" applyBorder="1"/>
    <xf numFmtId="165" fontId="0" fillId="0" borderId="8" xfId="0" quotePrefix="1" applyNumberFormat="1" applyBorder="1"/>
    <xf numFmtId="0" fontId="0" fillId="0" borderId="1" xfId="0" applyBorder="1"/>
    <xf numFmtId="9" fontId="0" fillId="0" borderId="1" xfId="1" applyFont="1" applyBorder="1"/>
    <xf numFmtId="0" fontId="2" fillId="0" borderId="5" xfId="0" applyFont="1" applyBorder="1"/>
    <xf numFmtId="0" fontId="0" fillId="0" borderId="14" xfId="0" applyBorder="1"/>
    <xf numFmtId="0" fontId="0" fillId="0" borderId="15" xfId="0" applyBorder="1"/>
    <xf numFmtId="9" fontId="0" fillId="0" borderId="15" xfId="1" applyFont="1" applyBorder="1"/>
    <xf numFmtId="10" fontId="0" fillId="0" borderId="7" xfId="0" quotePrefix="1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9" fontId="0" fillId="0" borderId="0" xfId="1" applyFont="1" applyBorder="1"/>
    <xf numFmtId="9" fontId="0" fillId="0" borderId="0" xfId="1" quotePrefix="1" applyFont="1" applyBorder="1"/>
    <xf numFmtId="9" fontId="0" fillId="0" borderId="4" xfId="1" applyFont="1" applyBorder="1"/>
    <xf numFmtId="9" fontId="0" fillId="0" borderId="4" xfId="1" quotePrefix="1" applyFont="1" applyBorder="1"/>
    <xf numFmtId="9" fontId="0" fillId="0" borderId="1" xfId="1" quotePrefix="1" applyFont="1" applyBorder="1"/>
    <xf numFmtId="9" fontId="0" fillId="0" borderId="8" xfId="1" applyFont="1" applyBorder="1"/>
    <xf numFmtId="49" fontId="2" fillId="0" borderId="13" xfId="0" applyNumberFormat="1" applyFont="1" applyBorder="1"/>
    <xf numFmtId="165" fontId="0" fillId="0" borderId="0" xfId="0" applyNumberFormat="1" applyBorder="1"/>
    <xf numFmtId="165" fontId="0" fillId="0" borderId="0" xfId="0" quotePrefix="1" applyNumberFormat="1" applyBorder="1"/>
    <xf numFmtId="1" fontId="0" fillId="0" borderId="0" xfId="0" applyNumberFormat="1" applyBorder="1"/>
    <xf numFmtId="165" fontId="0" fillId="0" borderId="4" xfId="0" quotePrefix="1" applyNumberFormat="1" applyBorder="1"/>
    <xf numFmtId="1" fontId="0" fillId="0" borderId="0" xfId="0" quotePrefix="1" applyNumberFormat="1" applyBorder="1"/>
    <xf numFmtId="1" fontId="0" fillId="0" borderId="1" xfId="0" quotePrefix="1" applyNumberFormat="1" applyBorder="1"/>
    <xf numFmtId="1" fontId="0" fillId="0" borderId="1" xfId="0" applyNumberFormat="1" applyBorder="1"/>
    <xf numFmtId="165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5"/>
  <sheetViews>
    <sheetView tabSelected="1" topLeftCell="A38" workbookViewId="0">
      <selection activeCell="E72" sqref="E72"/>
    </sheetView>
  </sheetViews>
  <sheetFormatPr defaultRowHeight="15" x14ac:dyDescent="0.25"/>
  <cols>
    <col min="1" max="1" width="31" bestFit="1" customWidth="1"/>
    <col min="2" max="2" width="7.28515625" bestFit="1" customWidth="1"/>
    <col min="3" max="3" width="31.42578125" bestFit="1" customWidth="1"/>
    <col min="4" max="4" width="30" bestFit="1" customWidth="1"/>
    <col min="5" max="5" width="31" bestFit="1" customWidth="1"/>
    <col min="6" max="6" width="27.42578125" bestFit="1" customWidth="1"/>
    <col min="7" max="7" width="24.42578125" bestFit="1" customWidth="1"/>
    <col min="8" max="8" width="30.28515625" bestFit="1" customWidth="1"/>
    <col min="9" max="9" width="24.5703125" bestFit="1" customWidth="1"/>
    <col min="10" max="10" width="22.42578125" bestFit="1" customWidth="1"/>
  </cols>
  <sheetData>
    <row r="2" spans="5:8" x14ac:dyDescent="0.25">
      <c r="E2" s="35" t="s">
        <v>6</v>
      </c>
      <c r="F2" s="35"/>
      <c r="G2" s="35"/>
    </row>
    <row r="3" spans="5:8" x14ac:dyDescent="0.25">
      <c r="E3" s="6" t="s">
        <v>2</v>
      </c>
      <c r="F3" s="6" t="s">
        <v>3</v>
      </c>
      <c r="G3" s="7" t="s">
        <v>4</v>
      </c>
    </row>
    <row r="4" spans="5:8" x14ac:dyDescent="0.25">
      <c r="E4" s="8" t="s">
        <v>5</v>
      </c>
      <c r="F4" s="2">
        <f>SUM(276442014600.61/1000000000)</f>
        <v>276.44201460060998</v>
      </c>
      <c r="G4" s="9">
        <f>SUM(208830160014.613/1000000000)</f>
        <v>208.830160014613</v>
      </c>
    </row>
    <row r="5" spans="5:8" x14ac:dyDescent="0.25">
      <c r="E5" s="10" t="s">
        <v>1</v>
      </c>
      <c r="F5" s="11">
        <f>SUM(115062592784.435/1000000000)</f>
        <v>115.062592784435</v>
      </c>
      <c r="G5" s="12">
        <f>SUM(74998737348.0059/1000000000)</f>
        <v>74.998737348005903</v>
      </c>
    </row>
    <row r="10" spans="5:8" x14ac:dyDescent="0.25">
      <c r="E10" s="35" t="s">
        <v>9</v>
      </c>
      <c r="F10" s="35"/>
      <c r="G10" s="35"/>
      <c r="H10" s="35"/>
    </row>
    <row r="11" spans="5:8" ht="15.75" thickBot="1" x14ac:dyDescent="0.3">
      <c r="E11" s="13" t="s">
        <v>8</v>
      </c>
      <c r="F11" s="13" t="s">
        <v>3</v>
      </c>
      <c r="G11" s="14" t="s">
        <v>4</v>
      </c>
      <c r="H11" s="15" t="s">
        <v>7</v>
      </c>
    </row>
    <row r="12" spans="5:8" x14ac:dyDescent="0.25">
      <c r="E12" s="16">
        <v>1</v>
      </c>
      <c r="F12" s="3">
        <f>SUM(43567165132.5419/1000000000)</f>
        <v>43.567165132541902</v>
      </c>
      <c r="G12" s="3">
        <f>SUM(43567165132.5419/1000000000)</f>
        <v>43.567165132541902</v>
      </c>
      <c r="H12" s="17">
        <v>1682219.98448191</v>
      </c>
    </row>
    <row r="13" spans="5:8" x14ac:dyDescent="0.25">
      <c r="E13" s="18">
        <v>2</v>
      </c>
      <c r="F13" s="3">
        <f>SUM(47265774294.387/1000000000)</f>
        <v>47.265774294387001</v>
      </c>
      <c r="G13" s="3">
        <f>SUM(47249858296.3167/1000000000)</f>
        <v>47.249858296316702</v>
      </c>
      <c r="H13" s="17">
        <v>1396223.2569313501</v>
      </c>
    </row>
    <row r="14" spans="5:8" x14ac:dyDescent="0.25">
      <c r="E14" s="18">
        <v>3</v>
      </c>
      <c r="F14" s="3">
        <f>SUM(33794763347.664/1000000000)</f>
        <v>33.794763347664002</v>
      </c>
      <c r="G14" s="3">
        <f>SUM(33708286255.3538/1000000000)</f>
        <v>33.708286255353805</v>
      </c>
      <c r="H14" s="17">
        <v>1325857.2265107799</v>
      </c>
    </row>
    <row r="15" spans="5:8" x14ac:dyDescent="0.25">
      <c r="E15" s="18">
        <v>4</v>
      </c>
      <c r="F15" s="3">
        <f>SUM(46771257293.236/1000000000)</f>
        <v>46.771257293235998</v>
      </c>
      <c r="G15" s="3">
        <f>SUM(45181580029.2168/1000000000)</f>
        <v>45.181580029216796</v>
      </c>
      <c r="H15" s="17">
        <v>1433899.9646318599</v>
      </c>
    </row>
    <row r="16" spans="5:8" x14ac:dyDescent="0.25">
      <c r="E16" s="18">
        <v>5</v>
      </c>
      <c r="F16" s="3">
        <f>SUM(40603149757.1922/1000000000)</f>
        <v>40.603149757192199</v>
      </c>
      <c r="G16" s="3">
        <f>SUM(32738291575.1056/1000000000)</f>
        <v>32.738291575105599</v>
      </c>
      <c r="H16" s="17">
        <v>1381186.0478792</v>
      </c>
    </row>
    <row r="17" spans="5:8" x14ac:dyDescent="0.25">
      <c r="E17" s="18">
        <v>6</v>
      </c>
      <c r="F17" s="4">
        <f>SUM(43745695091.1304/1000000000)</f>
        <v>43.745695091130401</v>
      </c>
      <c r="G17" s="3">
        <f>SUM(30939697702.6802/1000000000)</f>
        <v>30.939697702680199</v>
      </c>
      <c r="H17" s="17">
        <v>1540305.7095659601</v>
      </c>
    </row>
    <row r="18" spans="5:8" x14ac:dyDescent="0.25">
      <c r="E18" s="18">
        <v>7</v>
      </c>
      <c r="F18" s="3">
        <f>SUM(36139073460.1201/1000000000)</f>
        <v>36.139073460120102</v>
      </c>
      <c r="G18" s="3">
        <f>SUM(35662482767.2201/1000000000)</f>
        <v>35.662482767220098</v>
      </c>
      <c r="H18" s="17">
        <v>1352874.1766191199</v>
      </c>
    </row>
    <row r="19" spans="5:8" x14ac:dyDescent="0.25">
      <c r="E19" s="18">
        <v>8</v>
      </c>
      <c r="F19" s="3">
        <f>SUM(42861488314.3115/1000000000)</f>
        <v>42.861488314311501</v>
      </c>
      <c r="G19" s="3">
        <f>SUM(14781535604.1841/1000000000)</f>
        <v>14.7815356041841</v>
      </c>
      <c r="H19" s="17">
        <v>1671987.33773994</v>
      </c>
    </row>
    <row r="20" spans="5:8" x14ac:dyDescent="0.25">
      <c r="E20" s="18">
        <v>9</v>
      </c>
      <c r="F20" s="3">
        <f>SUM(27265373845.4124/1000000000)</f>
        <v>27.265373845412398</v>
      </c>
      <c r="G20" s="4">
        <v>0</v>
      </c>
      <c r="H20" s="17">
        <v>1242327.4097615799</v>
      </c>
    </row>
    <row r="21" spans="5:8" x14ac:dyDescent="0.25">
      <c r="E21" s="19">
        <v>10</v>
      </c>
      <c r="F21" s="20">
        <f>SUM(29490866849.0499/1000000000)</f>
        <v>29.490866849049901</v>
      </c>
      <c r="G21" s="21">
        <v>0</v>
      </c>
      <c r="H21" s="22">
        <v>1404709.5404376399</v>
      </c>
    </row>
    <row r="24" spans="5:8" x14ac:dyDescent="0.25">
      <c r="E24" s="1" t="s">
        <v>10</v>
      </c>
      <c r="F24" s="1"/>
      <c r="G24" s="1"/>
    </row>
    <row r="25" spans="5:8" x14ac:dyDescent="0.25">
      <c r="E25" s="6" t="s">
        <v>11</v>
      </c>
      <c r="F25" s="23" t="s">
        <v>12</v>
      </c>
      <c r="G25" s="7" t="s">
        <v>13</v>
      </c>
    </row>
    <row r="26" spans="5:8" x14ac:dyDescent="0.25">
      <c r="E26" s="24">
        <v>2024</v>
      </c>
      <c r="F26" s="25">
        <f>SUM(391504607385.045/1000000000)</f>
        <v>391.50460738504501</v>
      </c>
      <c r="G26" s="26">
        <f>SUM(283828897362.619/1000000000)</f>
        <v>283.82889736261905</v>
      </c>
    </row>
    <row r="29" spans="5:8" x14ac:dyDescent="0.25">
      <c r="E29" s="35" t="s">
        <v>16</v>
      </c>
      <c r="F29" s="35"/>
      <c r="G29" s="35"/>
    </row>
    <row r="30" spans="5:8" x14ac:dyDescent="0.25">
      <c r="E30" s="29" t="s">
        <v>17</v>
      </c>
      <c r="F30" s="23" t="s">
        <v>14</v>
      </c>
      <c r="G30" s="23" t="s">
        <v>18</v>
      </c>
      <c r="H30" s="7" t="s">
        <v>19</v>
      </c>
    </row>
    <row r="31" spans="5:8" x14ac:dyDescent="0.25">
      <c r="E31" s="24" t="s">
        <v>15</v>
      </c>
      <c r="F31" s="31">
        <v>2024</v>
      </c>
      <c r="G31" s="32">
        <v>7.5441039500418305E-2</v>
      </c>
      <c r="H31" s="33">
        <v>0.101713475463842</v>
      </c>
    </row>
    <row r="34" spans="4:13" x14ac:dyDescent="0.25">
      <c r="D34" s="35" t="s">
        <v>20</v>
      </c>
      <c r="E34" s="35"/>
      <c r="F34" s="35"/>
      <c r="G34" s="35"/>
      <c r="H34" s="35"/>
      <c r="I34" s="35"/>
    </row>
    <row r="35" spans="4:13" x14ac:dyDescent="0.25">
      <c r="D35" s="29" t="s">
        <v>2</v>
      </c>
      <c r="E35" s="23" t="s">
        <v>21</v>
      </c>
      <c r="F35" s="23" t="s">
        <v>22</v>
      </c>
      <c r="G35" s="23" t="s">
        <v>23</v>
      </c>
      <c r="H35" s="23" t="s">
        <v>24</v>
      </c>
      <c r="I35" s="7" t="s">
        <v>25</v>
      </c>
      <c r="J35" s="5"/>
      <c r="K35" s="5"/>
      <c r="L35" s="5"/>
      <c r="M35" s="5"/>
    </row>
    <row r="36" spans="4:13" x14ac:dyDescent="0.25">
      <c r="D36" s="36" t="s">
        <v>1</v>
      </c>
      <c r="E36" s="37">
        <v>1</v>
      </c>
      <c r="F36" s="38">
        <v>7.9242166080100901E-2</v>
      </c>
      <c r="G36" s="39">
        <v>0.22282344252456199</v>
      </c>
      <c r="H36" s="38">
        <v>0.29160000000000003</v>
      </c>
      <c r="I36" s="40">
        <v>0.29160000000000003</v>
      </c>
    </row>
    <row r="37" spans="4:13" x14ac:dyDescent="0.25">
      <c r="D37" s="36" t="s">
        <v>1</v>
      </c>
      <c r="E37" s="37">
        <v>2</v>
      </c>
      <c r="F37" s="39">
        <v>0.13832011232680799</v>
      </c>
      <c r="G37" s="39">
        <v>0.116996280883742</v>
      </c>
      <c r="H37" s="39">
        <v>0.39439999999999997</v>
      </c>
      <c r="I37" s="40">
        <v>0.39439999999999997</v>
      </c>
    </row>
    <row r="38" spans="4:13" x14ac:dyDescent="0.25">
      <c r="D38" s="36" t="s">
        <v>1</v>
      </c>
      <c r="E38" s="37">
        <v>3</v>
      </c>
      <c r="F38" s="39">
        <v>0.198367743091797</v>
      </c>
      <c r="G38" s="39">
        <v>0.36802589550427001</v>
      </c>
      <c r="H38" s="39">
        <v>0.49719999999999898</v>
      </c>
      <c r="I38" s="40">
        <v>0.49719999999999998</v>
      </c>
    </row>
    <row r="39" spans="4:13" x14ac:dyDescent="0.25">
      <c r="D39" s="36" t="s">
        <v>1</v>
      </c>
      <c r="E39" s="37">
        <v>4</v>
      </c>
      <c r="F39" s="39">
        <v>0.246663183049946</v>
      </c>
      <c r="G39" s="39">
        <v>0.245203584302152</v>
      </c>
      <c r="H39" s="39">
        <v>0.6</v>
      </c>
      <c r="I39" s="40">
        <v>0.6</v>
      </c>
    </row>
    <row r="40" spans="4:13" x14ac:dyDescent="0.25">
      <c r="D40" s="36" t="s">
        <v>1</v>
      </c>
      <c r="E40" s="37">
        <v>5</v>
      </c>
      <c r="F40" s="39">
        <v>0.51011276422176599</v>
      </c>
      <c r="G40" s="39">
        <v>0.26502586129716599</v>
      </c>
      <c r="H40" s="38">
        <v>0.70279999999999998</v>
      </c>
      <c r="I40" s="40">
        <v>0.70279999999999998</v>
      </c>
    </row>
    <row r="41" spans="4:13" x14ac:dyDescent="0.25">
      <c r="D41" s="36" t="s">
        <v>1</v>
      </c>
      <c r="E41" s="37">
        <v>6</v>
      </c>
      <c r="F41" s="38">
        <v>8.3387316657533208E-3</v>
      </c>
      <c r="G41" s="39">
        <v>0.15499035376522</v>
      </c>
      <c r="H41" s="38">
        <v>0.80559999999999998</v>
      </c>
      <c r="I41" s="40">
        <v>0.80559999999999998</v>
      </c>
    </row>
    <row r="42" spans="4:13" x14ac:dyDescent="0.25">
      <c r="D42" s="36" t="s">
        <v>1</v>
      </c>
      <c r="E42" s="37">
        <v>7</v>
      </c>
      <c r="F42" s="39">
        <v>0.108791030956566</v>
      </c>
      <c r="G42" s="38">
        <v>5.7049744332273798E-2</v>
      </c>
      <c r="H42" s="38">
        <v>0.90839999999999999</v>
      </c>
      <c r="I42" s="41">
        <v>0.90839999999999899</v>
      </c>
    </row>
    <row r="43" spans="4:13" x14ac:dyDescent="0.25">
      <c r="D43" s="36" t="s">
        <v>0</v>
      </c>
      <c r="E43" s="37">
        <v>2</v>
      </c>
      <c r="F43" s="38">
        <v>6.2661413822871104E-2</v>
      </c>
      <c r="G43" s="39">
        <v>0.30515650913827902</v>
      </c>
      <c r="H43" s="38">
        <v>0.29160000000000003</v>
      </c>
      <c r="I43" s="40">
        <v>0.29160000000000003</v>
      </c>
    </row>
    <row r="44" spans="4:13" x14ac:dyDescent="0.25">
      <c r="D44" s="36" t="s">
        <v>0</v>
      </c>
      <c r="E44" s="37">
        <v>3</v>
      </c>
      <c r="F44" s="39">
        <v>0.35241276886623601</v>
      </c>
      <c r="G44" s="39">
        <v>0.30393086706314298</v>
      </c>
      <c r="H44" s="39">
        <v>0.34300000000000003</v>
      </c>
      <c r="I44" s="40">
        <v>0.34300000000000003</v>
      </c>
    </row>
    <row r="45" spans="4:13" x14ac:dyDescent="0.25">
      <c r="D45" s="36" t="s">
        <v>0</v>
      </c>
      <c r="E45" s="37">
        <v>4</v>
      </c>
      <c r="F45" s="38">
        <v>4.0653925964665001E-2</v>
      </c>
      <c r="G45" s="39">
        <v>0.29419488377802899</v>
      </c>
      <c r="H45" s="39">
        <v>0.39439999999999997</v>
      </c>
      <c r="I45" s="40">
        <v>0.39439999999999997</v>
      </c>
    </row>
    <row r="46" spans="4:13" x14ac:dyDescent="0.25">
      <c r="D46" s="36" t="s">
        <v>0</v>
      </c>
      <c r="E46" s="37">
        <v>5</v>
      </c>
      <c r="F46" s="39">
        <v>0.44980251848255898</v>
      </c>
      <c r="G46" s="39">
        <v>0.229140601357079</v>
      </c>
      <c r="H46" s="39">
        <v>0.44579999999999897</v>
      </c>
      <c r="I46" s="40">
        <v>0.44579999999999997</v>
      </c>
    </row>
    <row r="47" spans="4:13" x14ac:dyDescent="0.25">
      <c r="D47" s="36" t="s">
        <v>0</v>
      </c>
      <c r="E47" s="37">
        <v>6</v>
      </c>
      <c r="F47" s="39">
        <v>0.83701255064949998</v>
      </c>
      <c r="G47" s="39">
        <v>0.26853128506874402</v>
      </c>
      <c r="H47" s="39">
        <v>0.49719999999999898</v>
      </c>
      <c r="I47" s="41">
        <v>0.49719999999999898</v>
      </c>
    </row>
    <row r="48" spans="4:13" x14ac:dyDescent="0.25">
      <c r="D48" s="30" t="s">
        <v>0</v>
      </c>
      <c r="E48" s="27">
        <v>7</v>
      </c>
      <c r="F48" s="28">
        <v>8.8642229102501302E-3</v>
      </c>
      <c r="G48" s="42">
        <v>0.18521397280221499</v>
      </c>
      <c r="H48" s="28">
        <v>0.54859999999999998</v>
      </c>
      <c r="I48" s="43">
        <v>0.54859999999999998</v>
      </c>
    </row>
    <row r="52" spans="2:8" x14ac:dyDescent="0.25">
      <c r="B52" s="34" t="s">
        <v>34</v>
      </c>
      <c r="C52" s="34"/>
      <c r="D52" s="34"/>
      <c r="E52" s="34"/>
      <c r="F52" s="34"/>
      <c r="G52" s="34"/>
      <c r="H52" s="34"/>
    </row>
    <row r="53" spans="2:8" x14ac:dyDescent="0.25">
      <c r="B53" s="29" t="s">
        <v>8</v>
      </c>
      <c r="C53" s="23" t="s">
        <v>28</v>
      </c>
      <c r="D53" s="23" t="s">
        <v>29</v>
      </c>
      <c r="E53" s="23" t="s">
        <v>33</v>
      </c>
      <c r="F53" s="23" t="s">
        <v>30</v>
      </c>
      <c r="G53" s="23" t="s">
        <v>31</v>
      </c>
      <c r="H53" s="7" t="s">
        <v>32</v>
      </c>
    </row>
    <row r="54" spans="2:8" x14ac:dyDescent="0.25">
      <c r="B54" s="44">
        <v>1</v>
      </c>
      <c r="C54" s="47">
        <v>-2872.82221546551</v>
      </c>
      <c r="D54" s="47">
        <v>-25898.6134598559</v>
      </c>
      <c r="E54" s="47">
        <v>-23025.791244390399</v>
      </c>
      <c r="F54" s="45">
        <v>-38734446189.822197</v>
      </c>
      <c r="G54" s="46">
        <v>11.656511224218001</v>
      </c>
      <c r="H54" s="48">
        <v>5.3102144618276999</v>
      </c>
    </row>
    <row r="55" spans="2:8" x14ac:dyDescent="0.25">
      <c r="B55" s="44">
        <v>2</v>
      </c>
      <c r="C55" s="47">
        <v>-3991.9466289909201</v>
      </c>
      <c r="D55" s="47">
        <v>-33841.191272062999</v>
      </c>
      <c r="E55" s="47">
        <v>-29849.244643072099</v>
      </c>
      <c r="F55" s="45">
        <v>-41676209572.490898</v>
      </c>
      <c r="G55" s="46">
        <v>9.6747703725246694</v>
      </c>
      <c r="H55" s="48">
        <v>5.7135090999223701</v>
      </c>
    </row>
    <row r="56" spans="2:8" x14ac:dyDescent="0.25">
      <c r="B56" s="44">
        <v>3</v>
      </c>
      <c r="C56" s="47">
        <v>-2409.6963406747</v>
      </c>
      <c r="D56" s="47">
        <v>-25423.767794412299</v>
      </c>
      <c r="E56" s="47">
        <v>-23014.071453737601</v>
      </c>
      <c r="F56" s="45">
        <v>-30513372948.3736</v>
      </c>
      <c r="G56" s="46">
        <v>9.1871870415885599</v>
      </c>
      <c r="H56" s="48">
        <v>4.1831643471946904</v>
      </c>
    </row>
    <row r="57" spans="2:8" x14ac:dyDescent="0.25">
      <c r="B57" s="44">
        <v>4</v>
      </c>
      <c r="C57" s="47">
        <v>1268.9872509343099</v>
      </c>
      <c r="D57" s="47">
        <v>-31509.576081771102</v>
      </c>
      <c r="E57" s="47">
        <v>-32778.563332705402</v>
      </c>
      <c r="F57" s="45">
        <v>-47001180803.449799</v>
      </c>
      <c r="G57" s="46">
        <v>9.9358414394802193</v>
      </c>
      <c r="H57" s="48">
        <v>6.4435244227407598</v>
      </c>
    </row>
    <row r="58" spans="2:8" x14ac:dyDescent="0.25">
      <c r="B58" s="44">
        <v>5</v>
      </c>
      <c r="C58" s="49">
        <v>3402.1691282740398</v>
      </c>
      <c r="D58" s="47">
        <v>-23703.028006527202</v>
      </c>
      <c r="E58" s="47">
        <v>-27105.197134801299</v>
      </c>
      <c r="F58" s="45">
        <v>-37437320107.603104</v>
      </c>
      <c r="G58" s="46">
        <v>9.5705738954205195</v>
      </c>
      <c r="H58" s="48">
        <v>5.1323877892361098</v>
      </c>
    </row>
    <row r="59" spans="2:8" x14ac:dyDescent="0.25">
      <c r="B59" s="44">
        <v>6</v>
      </c>
      <c r="C59" s="49">
        <v>7719.9602716089903</v>
      </c>
      <c r="D59" s="47">
        <v>-20086.725323766099</v>
      </c>
      <c r="E59" s="47">
        <v>-27806.6855953751</v>
      </c>
      <c r="F59" s="45">
        <v>-42830796586.661903</v>
      </c>
      <c r="G59" s="46">
        <v>10.6731527136222</v>
      </c>
      <c r="H59" s="48">
        <v>5.87179468970578</v>
      </c>
    </row>
    <row r="60" spans="2:8" x14ac:dyDescent="0.25">
      <c r="B60" s="44">
        <v>7</v>
      </c>
      <c r="C60" s="47">
        <v>7858.7323469699604</v>
      </c>
      <c r="D60" s="47">
        <v>-26360.531809648099</v>
      </c>
      <c r="E60" s="47">
        <v>-34219.264156618097</v>
      </c>
      <c r="F60" s="45">
        <v>-46294358820.397202</v>
      </c>
      <c r="G60" s="46">
        <v>9.3743940567751007</v>
      </c>
      <c r="H60" s="48">
        <v>6.3466242037999798</v>
      </c>
    </row>
    <row r="61" spans="2:8" x14ac:dyDescent="0.25">
      <c r="B61" s="44">
        <v>8</v>
      </c>
      <c r="C61" s="49">
        <v>22872.541177082101</v>
      </c>
      <c r="D61" s="47">
        <v>-8840.6982939024692</v>
      </c>
      <c r="E61" s="47">
        <v>-31713.239470984499</v>
      </c>
      <c r="F61" s="45">
        <v>-53024134834.200897</v>
      </c>
      <c r="G61" s="46">
        <v>11.5856067273617</v>
      </c>
      <c r="H61" s="48">
        <v>7.2692281759396904</v>
      </c>
    </row>
    <row r="62" spans="2:8" x14ac:dyDescent="0.25">
      <c r="B62" s="44">
        <v>9</v>
      </c>
      <c r="C62" s="49">
        <v>72222.304037341106</v>
      </c>
      <c r="D62" s="47">
        <v>0</v>
      </c>
      <c r="E62" s="47">
        <v>-72222.304037341106</v>
      </c>
      <c r="F62" s="45">
        <v>-89723747901.723801</v>
      </c>
      <c r="G62" s="46">
        <v>8.6083886350330694</v>
      </c>
      <c r="H62" s="48">
        <v>12.3004816266692</v>
      </c>
    </row>
    <row r="63" spans="2:8" x14ac:dyDescent="0.25">
      <c r="B63" s="44">
        <v>10</v>
      </c>
      <c r="C63" s="49">
        <v>215131.474837343</v>
      </c>
      <c r="D63" s="47">
        <v>0</v>
      </c>
      <c r="E63" s="47">
        <v>-215131.474837343</v>
      </c>
      <c r="F63" s="45">
        <v>-302197235152.43701</v>
      </c>
      <c r="G63" s="46">
        <v>9.7335738939757803</v>
      </c>
      <c r="H63" s="48">
        <v>41.429071182963597</v>
      </c>
    </row>
    <row r="64" spans="2:8" x14ac:dyDescent="0.25">
      <c r="B64" s="18" t="s">
        <v>27</v>
      </c>
      <c r="C64" s="49">
        <v>339869.85896931699</v>
      </c>
      <c r="D64" s="47">
        <v>0</v>
      </c>
      <c r="E64" s="47">
        <v>-339869.85896931699</v>
      </c>
      <c r="F64" s="45">
        <v>-252178519644.40302</v>
      </c>
      <c r="G64" s="46">
        <v>5.1413981608215096</v>
      </c>
      <c r="H64" s="48">
        <v>34.571864417926598</v>
      </c>
    </row>
    <row r="65" spans="2:8" x14ac:dyDescent="0.25">
      <c r="B65" s="19" t="s">
        <v>26</v>
      </c>
      <c r="C65" s="50">
        <v>493836.59631288098</v>
      </c>
      <c r="D65" s="51">
        <v>0</v>
      </c>
      <c r="E65" s="51">
        <v>-493836.59631288098</v>
      </c>
      <c r="F65" s="52">
        <v>-101185893296.33501</v>
      </c>
      <c r="G65" s="25">
        <v>1.41978471911633</v>
      </c>
      <c r="H65" s="26">
        <v>13.871859462814101</v>
      </c>
    </row>
  </sheetData>
  <mergeCells count="6">
    <mergeCell ref="B52:H52"/>
    <mergeCell ref="E29:G29"/>
    <mergeCell ref="D34:I34"/>
    <mergeCell ref="E2:G2"/>
    <mergeCell ref="E10:H10"/>
    <mergeCell ref="E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Melad</dc:creator>
  <cp:lastModifiedBy>Ali Melad</cp:lastModifiedBy>
  <dcterms:created xsi:type="dcterms:W3CDTF">2015-06-05T18:17:20Z</dcterms:created>
  <dcterms:modified xsi:type="dcterms:W3CDTF">2025-09-05T19:57:37Z</dcterms:modified>
</cp:coreProperties>
</file>