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nd\Desktop\проект\"/>
    </mc:Choice>
  </mc:AlternateContent>
  <bookViews>
    <workbookView xWindow="0" yWindow="0" windowWidth="28800" windowHeight="12210"/>
  </bookViews>
  <sheets>
    <sheet name="Лист1" sheetId="1" r:id="rId1"/>
    <sheet name="Лист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" l="1"/>
  <c r="H64" i="1" s="1"/>
  <c r="I64" i="1" s="1"/>
  <c r="J64" i="1" s="1"/>
  <c r="K64" i="1" s="1"/>
  <c r="L64" i="1" s="1"/>
  <c r="M64" i="1" s="1"/>
  <c r="F64" i="1"/>
  <c r="E64" i="1"/>
  <c r="F46" i="1"/>
  <c r="G46" i="1" s="1"/>
  <c r="H46" i="1" s="1"/>
  <c r="I46" i="1" s="1"/>
  <c r="J46" i="1" s="1"/>
  <c r="K46" i="1" s="1"/>
  <c r="L46" i="1" s="1"/>
  <c r="M46" i="1" s="1"/>
  <c r="E46" i="1"/>
  <c r="F45" i="1"/>
  <c r="G45" i="1" s="1"/>
  <c r="H45" i="1" s="1"/>
  <c r="I45" i="1" s="1"/>
  <c r="J45" i="1" s="1"/>
  <c r="K45" i="1" s="1"/>
  <c r="L45" i="1" s="1"/>
  <c r="M45" i="1" s="1"/>
  <c r="E45" i="1"/>
  <c r="G63" i="1"/>
  <c r="H63" i="1" s="1"/>
  <c r="I63" i="1" s="1"/>
  <c r="J63" i="1" s="1"/>
  <c r="K63" i="1" s="1"/>
  <c r="L63" i="1" s="1"/>
  <c r="M63" i="1" s="1"/>
  <c r="F63" i="1"/>
  <c r="E63" i="1"/>
  <c r="E68" i="1" l="1"/>
  <c r="F68" i="1" s="1"/>
  <c r="G68" i="1" s="1"/>
  <c r="H68" i="1" s="1"/>
  <c r="I68" i="1" s="1"/>
  <c r="J68" i="1" s="1"/>
  <c r="K68" i="1" s="1"/>
  <c r="L68" i="1" s="1"/>
  <c r="M68" i="1" s="1"/>
  <c r="M50" i="1"/>
  <c r="F50" i="1"/>
  <c r="G50" i="1" s="1"/>
  <c r="H50" i="1" s="1"/>
  <c r="I50" i="1" s="1"/>
  <c r="J50" i="1" s="1"/>
  <c r="K50" i="1" s="1"/>
  <c r="L50" i="1" s="1"/>
  <c r="E50" i="1"/>
  <c r="E33" i="1"/>
  <c r="E12" i="1"/>
  <c r="D12" i="1" l="1"/>
  <c r="D34" i="1"/>
  <c r="D33" i="1"/>
  <c r="E34" i="1"/>
  <c r="E39" i="1" s="1"/>
  <c r="E16" i="1"/>
  <c r="E17" i="1" s="1"/>
  <c r="F70" i="1" s="1"/>
  <c r="D16" i="1"/>
  <c r="D17" i="1" s="1"/>
  <c r="D52" i="1" s="1"/>
  <c r="D13" i="1"/>
  <c r="E13" i="1"/>
  <c r="D14" i="1"/>
  <c r="D15" i="1" s="1"/>
  <c r="E14" i="1"/>
  <c r="E15" i="1" s="1"/>
  <c r="D35" i="1" l="1"/>
  <c r="D36" i="1" s="1"/>
  <c r="L43" i="1"/>
  <c r="L44" i="1" s="1"/>
  <c r="M43" i="1"/>
  <c r="M44" i="1" s="1"/>
  <c r="D39" i="1"/>
  <c r="G43" i="1"/>
  <c r="G44" i="1" s="1"/>
  <c r="H43" i="1"/>
  <c r="H44" i="1" s="1"/>
  <c r="I43" i="1"/>
  <c r="I44" i="1" s="1"/>
  <c r="J43" i="1"/>
  <c r="J44" i="1" s="1"/>
  <c r="K43" i="1"/>
  <c r="K44" i="1" s="1"/>
  <c r="J70" i="1"/>
  <c r="I69" i="1"/>
  <c r="I70" i="1"/>
  <c r="M51" i="1"/>
  <c r="M52" i="1"/>
  <c r="E35" i="1"/>
  <c r="E36" i="1" s="1"/>
  <c r="I61" i="1"/>
  <c r="I62" i="1" s="1"/>
  <c r="J61" i="1"/>
  <c r="J62" i="1" s="1"/>
  <c r="M61" i="1"/>
  <c r="M62" i="1" s="1"/>
  <c r="K61" i="1"/>
  <c r="K62" i="1" s="1"/>
  <c r="L61" i="1"/>
  <c r="L62" i="1" s="1"/>
  <c r="J69" i="1"/>
  <c r="J71" i="1"/>
  <c r="D43" i="1"/>
  <c r="D44" i="1" s="1"/>
  <c r="I51" i="1"/>
  <c r="I52" i="1"/>
  <c r="E70" i="1"/>
  <c r="E43" i="1"/>
  <c r="E44" i="1" s="1"/>
  <c r="H61" i="1"/>
  <c r="H62" i="1" s="1"/>
  <c r="F69" i="1"/>
  <c r="H69" i="1"/>
  <c r="D61" i="1"/>
  <c r="D62" i="1" s="1"/>
  <c r="G69" i="1"/>
  <c r="G61" i="1"/>
  <c r="G62" i="1" s="1"/>
  <c r="E69" i="1"/>
  <c r="F61" i="1"/>
  <c r="F62" i="1" s="1"/>
  <c r="D70" i="1"/>
  <c r="E61" i="1"/>
  <c r="E62" i="1" s="1"/>
  <c r="H70" i="1"/>
  <c r="G70" i="1"/>
  <c r="F43" i="1"/>
  <c r="F44" i="1" s="1"/>
  <c r="D69" i="1"/>
  <c r="D19" i="1"/>
  <c r="H51" i="1"/>
  <c r="H52" i="1"/>
  <c r="F51" i="1"/>
  <c r="F52" i="1"/>
  <c r="E51" i="1"/>
  <c r="D51" i="1"/>
  <c r="E52" i="1"/>
  <c r="G52" i="1"/>
  <c r="G51" i="1"/>
  <c r="D18" i="1"/>
  <c r="E37" i="1"/>
  <c r="E38" i="1" s="1"/>
  <c r="D37" i="1"/>
  <c r="D38" i="1" s="1"/>
  <c r="E18" i="1"/>
  <c r="E19" i="1"/>
  <c r="J72" i="1" s="1"/>
  <c r="G71" i="1" l="1"/>
  <c r="I71" i="1"/>
  <c r="H72" i="1"/>
  <c r="I72" i="1"/>
  <c r="H54" i="1"/>
  <c r="M54" i="1"/>
  <c r="G53" i="1"/>
  <c r="M53" i="1"/>
  <c r="J73" i="1"/>
  <c r="K69" i="1"/>
  <c r="K72" i="1"/>
  <c r="K70" i="1"/>
  <c r="K71" i="1"/>
  <c r="D46" i="1"/>
  <c r="D47" i="1" s="1"/>
  <c r="D48" i="1" s="1"/>
  <c r="J53" i="1"/>
  <c r="J52" i="1"/>
  <c r="J54" i="1"/>
  <c r="J51" i="1"/>
  <c r="I53" i="1"/>
  <c r="I54" i="1"/>
  <c r="E47" i="1"/>
  <c r="E71" i="1"/>
  <c r="F71" i="1"/>
  <c r="D71" i="1"/>
  <c r="G54" i="1"/>
  <c r="G55" i="1" s="1"/>
  <c r="D72" i="1"/>
  <c r="E72" i="1"/>
  <c r="F72" i="1"/>
  <c r="G72" i="1"/>
  <c r="G73" i="1" s="1"/>
  <c r="D64" i="1"/>
  <c r="D65" i="1" s="1"/>
  <c r="D66" i="1" s="1"/>
  <c r="H71" i="1"/>
  <c r="H73" i="1" s="1"/>
  <c r="F53" i="1"/>
  <c r="D53" i="1"/>
  <c r="E53" i="1"/>
  <c r="H53" i="1"/>
  <c r="H55" i="1" s="1"/>
  <c r="E54" i="1"/>
  <c r="F54" i="1"/>
  <c r="D54" i="1"/>
  <c r="M55" i="1" l="1"/>
  <c r="K73" i="1"/>
  <c r="I73" i="1"/>
  <c r="E65" i="1"/>
  <c r="E66" i="1" s="1"/>
  <c r="G47" i="1"/>
  <c r="D73" i="1"/>
  <c r="D74" i="1" s="1"/>
  <c r="D75" i="1" s="1"/>
  <c r="L71" i="1"/>
  <c r="L69" i="1"/>
  <c r="L72" i="1"/>
  <c r="L70" i="1"/>
  <c r="I65" i="1"/>
  <c r="J55" i="1"/>
  <c r="I55" i="1"/>
  <c r="F65" i="1"/>
  <c r="E55" i="1"/>
  <c r="K51" i="1"/>
  <c r="K53" i="1"/>
  <c r="K52" i="1"/>
  <c r="K54" i="1"/>
  <c r="H65" i="1"/>
  <c r="E48" i="1"/>
  <c r="H47" i="1"/>
  <c r="D55" i="1"/>
  <c r="D56" i="1" s="1"/>
  <c r="F47" i="1"/>
  <c r="F73" i="1"/>
  <c r="E73" i="1"/>
  <c r="G65" i="1"/>
  <c r="F55" i="1"/>
  <c r="L73" i="1" l="1"/>
  <c r="E74" i="1"/>
  <c r="F74" i="1" s="1"/>
  <c r="G74" i="1" s="1"/>
  <c r="H74" i="1" s="1"/>
  <c r="I74" i="1" s="1"/>
  <c r="J74" i="1" s="1"/>
  <c r="M71" i="1"/>
  <c r="M70" i="1"/>
  <c r="M72" i="1"/>
  <c r="M69" i="1"/>
  <c r="J65" i="1"/>
  <c r="K55" i="1"/>
  <c r="F66" i="1"/>
  <c r="E56" i="1"/>
  <c r="E57" i="1" s="1"/>
  <c r="D57" i="1"/>
  <c r="D77" i="1" s="1"/>
  <c r="L51" i="1"/>
  <c r="L53" i="1"/>
  <c r="L52" i="1"/>
  <c r="L54" i="1"/>
  <c r="F48" i="1"/>
  <c r="G48" i="1" s="1"/>
  <c r="F75" i="1" l="1"/>
  <c r="M73" i="1"/>
  <c r="E75" i="1"/>
  <c r="E77" i="1" s="1"/>
  <c r="K65" i="1"/>
  <c r="K74" i="1"/>
  <c r="G66" i="1"/>
  <c r="L55" i="1"/>
  <c r="F56" i="1"/>
  <c r="G56" i="1" s="1"/>
  <c r="I47" i="1"/>
  <c r="H48" i="1"/>
  <c r="M65" i="1" l="1"/>
  <c r="L65" i="1"/>
  <c r="L74" i="1"/>
  <c r="H66" i="1"/>
  <c r="G75" i="1"/>
  <c r="I48" i="1"/>
  <c r="F57" i="1"/>
  <c r="F77" i="1" s="1"/>
  <c r="H56" i="1"/>
  <c r="G57" i="1"/>
  <c r="J47" i="1"/>
  <c r="G77" i="1" l="1"/>
  <c r="H75" i="1"/>
  <c r="I66" i="1"/>
  <c r="M74" i="1"/>
  <c r="J48" i="1"/>
  <c r="I56" i="1"/>
  <c r="H57" i="1"/>
  <c r="K47" i="1"/>
  <c r="H77" i="1" l="1"/>
  <c r="J66" i="1"/>
  <c r="I75" i="1"/>
  <c r="L47" i="1"/>
  <c r="M47" i="1"/>
  <c r="K48" i="1"/>
  <c r="J56" i="1"/>
  <c r="I57" i="1"/>
  <c r="I77" i="1" l="1"/>
  <c r="K66" i="1"/>
  <c r="J75" i="1"/>
  <c r="L48" i="1"/>
  <c r="M48" i="1" s="1"/>
  <c r="K56" i="1"/>
  <c r="J57" i="1"/>
  <c r="J77" i="1" l="1"/>
  <c r="L66" i="1"/>
  <c r="K75" i="1"/>
  <c r="L56" i="1"/>
  <c r="K57" i="1"/>
  <c r="K77" i="1" l="1"/>
  <c r="L57" i="1"/>
  <c r="M56" i="1"/>
  <c r="M57" i="1" s="1"/>
  <c r="M66" i="1"/>
  <c r="M75" i="1" s="1"/>
  <c r="L75" i="1"/>
  <c r="L77" i="1" l="1"/>
  <c r="M77" i="1"/>
</calcChain>
</file>

<file path=xl/sharedStrings.xml><?xml version="1.0" encoding="utf-8"?>
<sst xmlns="http://schemas.openxmlformats.org/spreadsheetml/2006/main" count="149" uniqueCount="75">
  <si>
    <t>население</t>
  </si>
  <si>
    <t xml:space="preserve">работоспособное население </t>
  </si>
  <si>
    <t>налог</t>
  </si>
  <si>
    <t>болеющие население</t>
  </si>
  <si>
    <t>средняя продолжительность болезни</t>
  </si>
  <si>
    <t>средняя ЗП</t>
  </si>
  <si>
    <t>расходы гос-ва на больного в день</t>
  </si>
  <si>
    <t>человек</t>
  </si>
  <si>
    <t>%</t>
  </si>
  <si>
    <t>дни</t>
  </si>
  <si>
    <t>средняя ЗП в месяц</t>
  </si>
  <si>
    <t>количество рабочих дней на одну болезнь</t>
  </si>
  <si>
    <t>средняя ЗП в день</t>
  </si>
  <si>
    <t>налог в день</t>
  </si>
  <si>
    <t xml:space="preserve">болеющее население </t>
  </si>
  <si>
    <t>болеющее работоспособное население</t>
  </si>
  <si>
    <t>налог с работающего с ЗП</t>
  </si>
  <si>
    <t>средняя продолжительность легочного заболевания</t>
  </si>
  <si>
    <t>тенге</t>
  </si>
  <si>
    <t xml:space="preserve">население </t>
  </si>
  <si>
    <t>РК</t>
  </si>
  <si>
    <t>Алматы</t>
  </si>
  <si>
    <t>население болеющие от вредных частиц</t>
  </si>
  <si>
    <t>госпитализированные больные от заболевших</t>
  </si>
  <si>
    <t>расходы государства на больного в день</t>
  </si>
  <si>
    <t>потери государства из-за недополученного налога в год</t>
  </si>
  <si>
    <t xml:space="preserve">затраты государства на лечение в год </t>
  </si>
  <si>
    <t>количество фильтров</t>
  </si>
  <si>
    <t>штук</t>
  </si>
  <si>
    <t>размер территории для очистки длина</t>
  </si>
  <si>
    <t>размер территории для очистки ширина</t>
  </si>
  <si>
    <t>количество городов</t>
  </si>
  <si>
    <t>Алматы, размер территории для очистки длина</t>
  </si>
  <si>
    <t>Алматы, размер территории для очистки ширина</t>
  </si>
  <si>
    <t>км</t>
  </si>
  <si>
    <t>шт</t>
  </si>
  <si>
    <t>городское население</t>
  </si>
  <si>
    <t>расстояние между фильтрами</t>
  </si>
  <si>
    <t>стоимость 1 фильтра</t>
  </si>
  <si>
    <t>потребляемая мощьность 1 фильтра</t>
  </si>
  <si>
    <t>очищаемый воздух</t>
  </si>
  <si>
    <t>техническое обслуживание фильтров</t>
  </si>
  <si>
    <t>высота очистки воздуха</t>
  </si>
  <si>
    <t>объем воздуха в зоне очистки</t>
  </si>
  <si>
    <t>м</t>
  </si>
  <si>
    <t>м3</t>
  </si>
  <si>
    <t>очистка воздуха</t>
  </si>
  <si>
    <t>м3/час</t>
  </si>
  <si>
    <t>м3/год</t>
  </si>
  <si>
    <t>процент очищенного воздуха</t>
  </si>
  <si>
    <t>%/год</t>
  </si>
  <si>
    <t>стоимость фильтров</t>
  </si>
  <si>
    <t>стоимость технического обслуживания</t>
  </si>
  <si>
    <t>тенге/год</t>
  </si>
  <si>
    <t>стоимость 1 кВт*ч</t>
  </si>
  <si>
    <t>Вт*час</t>
  </si>
  <si>
    <t>стоимость энергии</t>
  </si>
  <si>
    <t>Наименование</t>
  </si>
  <si>
    <t>ед изм</t>
  </si>
  <si>
    <t>госпитализированные больные</t>
  </si>
  <si>
    <t>расходы на установку</t>
  </si>
  <si>
    <t>расходы на обслуживание</t>
  </si>
  <si>
    <t>расходы на энергию</t>
  </si>
  <si>
    <t>итого расходы в год</t>
  </si>
  <si>
    <t>итого расходы кумулятивно</t>
  </si>
  <si>
    <t>уменьшение заболеваний</t>
  </si>
  <si>
    <t>уменьшение заболеваний всего</t>
  </si>
  <si>
    <t>уменьшение заболеваний работающего</t>
  </si>
  <si>
    <t>доход государства в виде налогов</t>
  </si>
  <si>
    <t>уменьшение расхода содержания</t>
  </si>
  <si>
    <t>итого доходы в год</t>
  </si>
  <si>
    <t>итого доходы кумулятивно</t>
  </si>
  <si>
    <t>баланс</t>
  </si>
  <si>
    <t>год</t>
  </si>
  <si>
    <t>ОБЩИЙ БАЛАНС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</si>
</sst>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vertical="center"/>
    </xf>
    <xf numFmtId="10" fontId="0" fillId="0" borderId="0" xfId="2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64" fontId="0" fillId="2" borderId="0" xfId="1" applyNumberFormat="1" applyFont="1" applyFill="1" applyBorder="1" applyAlignment="1">
      <alignment horizontal="right" vertical="center"/>
    </xf>
    <xf numFmtId="10" fontId="0" fillId="2" borderId="0" xfId="2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2" borderId="2" xfId="0" applyNumberFormat="1" applyFont="1" applyFill="1" applyBorder="1" applyAlignment="1">
      <alignment horizontal="right" vertical="center"/>
    </xf>
    <xf numFmtId="164" fontId="2" fillId="2" borderId="3" xfId="0" applyNumberFormat="1" applyFont="1" applyFill="1" applyBorder="1" applyAlignment="1">
      <alignment horizontal="right" vertical="center"/>
    </xf>
    <xf numFmtId="164" fontId="0" fillId="2" borderId="0" xfId="0" applyNumberFormat="1" applyFill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164" fontId="0" fillId="0" borderId="0" xfId="0" applyNumberForma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9" fontId="0" fillId="0" borderId="0" xfId="0" applyNumberFormat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164" fontId="0" fillId="2" borderId="9" xfId="0" applyNumberFormat="1" applyFill="1" applyBorder="1" applyAlignment="1">
      <alignment horizontal="right" vertical="center"/>
    </xf>
    <xf numFmtId="0" fontId="0" fillId="0" borderId="5" xfId="0" applyBorder="1" applyAlignment="1">
      <alignment horizontal="left" vertical="center" wrapText="1"/>
    </xf>
    <xf numFmtId="164" fontId="0" fillId="2" borderId="6" xfId="0" applyNumberFormat="1" applyFill="1" applyBorder="1" applyAlignment="1">
      <alignment horizontal="right" vertical="center"/>
    </xf>
    <xf numFmtId="164" fontId="0" fillId="2" borderId="7" xfId="0" applyNumberFormat="1" applyFill="1" applyBorder="1" applyAlignment="1">
      <alignment horizontal="right" vertical="center"/>
    </xf>
    <xf numFmtId="0" fontId="0" fillId="0" borderId="8" xfId="0" applyBorder="1" applyAlignment="1">
      <alignment vertical="center"/>
    </xf>
    <xf numFmtId="9" fontId="0" fillId="0" borderId="9" xfId="0" applyNumberFormat="1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164" fontId="0" fillId="2" borderId="9" xfId="1" applyNumberFormat="1" applyFont="1" applyFill="1" applyBorder="1" applyAlignment="1">
      <alignment horizontal="right" vertical="center"/>
    </xf>
    <xf numFmtId="164" fontId="0" fillId="2" borderId="6" xfId="1" applyNumberFormat="1" applyFont="1" applyFill="1" applyBorder="1" applyAlignment="1">
      <alignment horizontal="right" vertical="center"/>
    </xf>
    <xf numFmtId="164" fontId="0" fillId="2" borderId="7" xfId="1" applyNumberFormat="1" applyFont="1" applyFill="1" applyBorder="1" applyAlignment="1">
      <alignment horizontal="right" vertical="center"/>
    </xf>
    <xf numFmtId="164" fontId="0" fillId="0" borderId="9" xfId="1" applyNumberFormat="1" applyFont="1" applyBorder="1" applyAlignment="1">
      <alignment horizontal="right" vertical="center"/>
    </xf>
    <xf numFmtId="10" fontId="0" fillId="0" borderId="0" xfId="0" applyNumberFormat="1" applyBorder="1" applyAlignment="1">
      <alignment horizontal="right" vertical="center"/>
    </xf>
    <xf numFmtId="10" fontId="0" fillId="0" borderId="9" xfId="0" applyNumberFormat="1" applyBorder="1" applyAlignment="1">
      <alignment horizontal="right" vertical="center"/>
    </xf>
    <xf numFmtId="10" fontId="0" fillId="0" borderId="0" xfId="1" applyNumberFormat="1" applyFont="1" applyBorder="1" applyAlignment="1">
      <alignment horizontal="right" vertical="center"/>
    </xf>
    <xf numFmtId="10" fontId="0" fillId="0" borderId="9" xfId="1" applyNumberFormat="1" applyFont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10" fontId="0" fillId="0" borderId="9" xfId="2" applyNumberFormat="1" applyFon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9" xfId="0" applyNumberFormat="1" applyBorder="1" applyAlignment="1">
      <alignment horizontal="right" vertical="center"/>
    </xf>
    <xf numFmtId="10" fontId="0" fillId="2" borderId="9" xfId="2" applyNumberFormat="1" applyFont="1" applyFill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9" fontId="0" fillId="0" borderId="2" xfId="0" applyNumberFormat="1" applyBorder="1" applyAlignment="1">
      <alignment horizontal="right" vertical="center"/>
    </xf>
    <xf numFmtId="9" fontId="0" fillId="0" borderId="3" xfId="0" applyNumberFormat="1" applyBorder="1" applyAlignment="1">
      <alignment horizontal="right" vertical="center"/>
    </xf>
    <xf numFmtId="0" fontId="3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/>
    </xf>
    <xf numFmtId="164" fontId="3" fillId="0" borderId="2" xfId="0" applyNumberFormat="1" applyFont="1" applyFill="1" applyBorder="1" applyAlignment="1">
      <alignment horizontal="right" vertical="center"/>
    </xf>
    <xf numFmtId="164" fontId="3" fillId="0" borderId="3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/>
    </xf>
    <xf numFmtId="164" fontId="0" fillId="3" borderId="2" xfId="1" applyNumberFormat="1" applyFont="1" applyFill="1" applyBorder="1" applyAlignment="1">
      <alignment horizontal="right" vertical="center"/>
    </xf>
    <xf numFmtId="164" fontId="0" fillId="3" borderId="3" xfId="1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9" fontId="0" fillId="0" borderId="8" xfId="0" applyNumberFormat="1" applyBorder="1" applyAlignment="1">
      <alignment horizontal="right" vertical="center"/>
    </xf>
    <xf numFmtId="164" fontId="0" fillId="2" borderId="8" xfId="1" applyNumberFormat="1" applyFont="1" applyFill="1" applyBorder="1" applyAlignment="1">
      <alignment horizontal="right" vertical="center"/>
    </xf>
    <xf numFmtId="164" fontId="0" fillId="2" borderId="5" xfId="1" applyNumberFormat="1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right" vertical="center"/>
    </xf>
    <xf numFmtId="164" fontId="0" fillId="2" borderId="8" xfId="0" applyNumberFormat="1" applyFill="1" applyBorder="1" applyAlignment="1">
      <alignment horizontal="right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9"/>
  <sheetViews>
    <sheetView tabSelected="1" topLeftCell="A34" zoomScale="70" zoomScaleNormal="70" workbookViewId="0">
      <selection activeCell="E27" sqref="D27:E27"/>
    </sheetView>
  </sheetViews>
  <sheetFormatPr defaultRowHeight="15" x14ac:dyDescent="0.25"/>
  <cols>
    <col min="1" max="1" width="2.7109375" style="1" customWidth="1"/>
    <col min="2" max="2" width="53.7109375" style="7" bestFit="1" customWidth="1"/>
    <col min="3" max="3" width="9.85546875" style="4" bestFit="1" customWidth="1"/>
    <col min="4" max="4" width="16.42578125" style="5" customWidth="1"/>
    <col min="5" max="5" width="22.42578125" style="5" bestFit="1" customWidth="1"/>
    <col min="6" max="6" width="16.42578125" style="1" customWidth="1"/>
    <col min="7" max="7" width="18.140625" style="1" bestFit="1" customWidth="1"/>
    <col min="8" max="8" width="16.28515625" style="1" bestFit="1" customWidth="1"/>
    <col min="9" max="13" width="18.140625" style="1" bestFit="1" customWidth="1"/>
    <col min="14" max="16384" width="9.140625" style="1"/>
  </cols>
  <sheetData>
    <row r="1" spans="2:5" ht="15.75" thickBot="1" x14ac:dyDescent="0.3"/>
    <row r="2" spans="2:5" s="11" customFormat="1" ht="15.75" thickBot="1" x14ac:dyDescent="0.3">
      <c r="B2" s="60" t="s">
        <v>57</v>
      </c>
      <c r="C2" s="61" t="s">
        <v>58</v>
      </c>
      <c r="D2" s="62" t="s">
        <v>20</v>
      </c>
      <c r="E2" s="63" t="s">
        <v>21</v>
      </c>
    </row>
    <row r="3" spans="2:5" x14ac:dyDescent="0.25">
      <c r="B3" s="22" t="s">
        <v>19</v>
      </c>
      <c r="C3" s="58" t="s">
        <v>7</v>
      </c>
      <c r="D3" s="6">
        <v>17947665</v>
      </c>
      <c r="E3" s="33">
        <v>2000000</v>
      </c>
    </row>
    <row r="4" spans="2:5" x14ac:dyDescent="0.25">
      <c r="B4" s="22" t="s">
        <v>36</v>
      </c>
      <c r="C4" s="58" t="s">
        <v>8</v>
      </c>
      <c r="D4" s="34">
        <v>0.55000000000000004</v>
      </c>
      <c r="E4" s="35">
        <v>1</v>
      </c>
    </row>
    <row r="5" spans="2:5" x14ac:dyDescent="0.25">
      <c r="B5" s="22" t="s">
        <v>1</v>
      </c>
      <c r="C5" s="58" t="s">
        <v>8</v>
      </c>
      <c r="D5" s="34">
        <v>0.6</v>
      </c>
      <c r="E5" s="35">
        <v>0.7</v>
      </c>
    </row>
    <row r="6" spans="2:5" x14ac:dyDescent="0.25">
      <c r="B6" s="22" t="s">
        <v>16</v>
      </c>
      <c r="C6" s="58" t="s">
        <v>8</v>
      </c>
      <c r="D6" s="34">
        <v>0.3</v>
      </c>
      <c r="E6" s="35">
        <v>0.3</v>
      </c>
    </row>
    <row r="7" spans="2:5" x14ac:dyDescent="0.25">
      <c r="B7" s="22" t="s">
        <v>22</v>
      </c>
      <c r="C7" s="58" t="s">
        <v>8</v>
      </c>
      <c r="D7" s="34">
        <v>7.0000000000000001E-3</v>
      </c>
      <c r="E7" s="35">
        <v>8.9999999999999993E-3</v>
      </c>
    </row>
    <row r="8" spans="2:5" x14ac:dyDescent="0.25">
      <c r="B8" s="22" t="s">
        <v>17</v>
      </c>
      <c r="C8" s="58" t="s">
        <v>9</v>
      </c>
      <c r="D8" s="6">
        <v>15</v>
      </c>
      <c r="E8" s="33">
        <v>15</v>
      </c>
    </row>
    <row r="9" spans="2:5" x14ac:dyDescent="0.25">
      <c r="B9" s="22" t="s">
        <v>10</v>
      </c>
      <c r="C9" s="58" t="s">
        <v>18</v>
      </c>
      <c r="D9" s="6">
        <v>110000</v>
      </c>
      <c r="E9" s="33">
        <v>130000</v>
      </c>
    </row>
    <row r="10" spans="2:5" x14ac:dyDescent="0.25">
      <c r="B10" s="22" t="s">
        <v>24</v>
      </c>
      <c r="C10" s="58" t="s">
        <v>18</v>
      </c>
      <c r="D10" s="6">
        <v>10000</v>
      </c>
      <c r="E10" s="33">
        <v>15000</v>
      </c>
    </row>
    <row r="11" spans="2:5" x14ac:dyDescent="0.25">
      <c r="B11" s="22" t="s">
        <v>23</v>
      </c>
      <c r="C11" s="58" t="s">
        <v>8</v>
      </c>
      <c r="D11" s="36">
        <v>0.15</v>
      </c>
      <c r="E11" s="37">
        <v>0.2</v>
      </c>
    </row>
    <row r="12" spans="2:5" x14ac:dyDescent="0.25">
      <c r="B12" s="22" t="s">
        <v>59</v>
      </c>
      <c r="C12" s="58" t="s">
        <v>7</v>
      </c>
      <c r="D12" s="6">
        <f>D3*D4*D7*D11</f>
        <v>10364.7765375</v>
      </c>
      <c r="E12" s="33">
        <f>E3*E4*E7*E11</f>
        <v>3600</v>
      </c>
    </row>
    <row r="13" spans="2:5" x14ac:dyDescent="0.25">
      <c r="B13" s="22" t="s">
        <v>11</v>
      </c>
      <c r="C13" s="58" t="s">
        <v>9</v>
      </c>
      <c r="D13" s="38">
        <f>D8-INT(D8/7)*2</f>
        <v>11</v>
      </c>
      <c r="E13" s="39">
        <f>E8-INT(E8/7)*2</f>
        <v>11</v>
      </c>
    </row>
    <row r="14" spans="2:5" x14ac:dyDescent="0.25">
      <c r="B14" s="22" t="s">
        <v>12</v>
      </c>
      <c r="C14" s="58" t="s">
        <v>18</v>
      </c>
      <c r="D14" s="15">
        <f t="shared" ref="D14:E14" si="0">D9/22</f>
        <v>5000</v>
      </c>
      <c r="E14" s="23">
        <f t="shared" si="0"/>
        <v>5909.090909090909</v>
      </c>
    </row>
    <row r="15" spans="2:5" x14ac:dyDescent="0.25">
      <c r="B15" s="22" t="s">
        <v>13</v>
      </c>
      <c r="C15" s="58" t="s">
        <v>18</v>
      </c>
      <c r="D15" s="15">
        <f>D14*D6</f>
        <v>1500</v>
      </c>
      <c r="E15" s="23">
        <f>E14*E6</f>
        <v>1772.7272727272727</v>
      </c>
    </row>
    <row r="16" spans="2:5" x14ac:dyDescent="0.25">
      <c r="B16" s="22" t="s">
        <v>14</v>
      </c>
      <c r="C16" s="58" t="s">
        <v>7</v>
      </c>
      <c r="D16" s="15">
        <f>D3*D7*D4</f>
        <v>69098.510250000007</v>
      </c>
      <c r="E16" s="23">
        <f>E3*E7*E4</f>
        <v>18000</v>
      </c>
    </row>
    <row r="17" spans="2:5" x14ac:dyDescent="0.25">
      <c r="B17" s="22" t="s">
        <v>15</v>
      </c>
      <c r="C17" s="58" t="s">
        <v>7</v>
      </c>
      <c r="D17" s="15">
        <f>D16*D5</f>
        <v>41459.10615</v>
      </c>
      <c r="E17" s="23">
        <f>E16*E5</f>
        <v>12600</v>
      </c>
    </row>
    <row r="18" spans="2:5" x14ac:dyDescent="0.25">
      <c r="B18" s="22" t="s">
        <v>25</v>
      </c>
      <c r="C18" s="58" t="s">
        <v>18</v>
      </c>
      <c r="D18" s="9">
        <f t="shared" ref="D18:E18" si="1">D17*D15*D13</f>
        <v>684075251.47500002</v>
      </c>
      <c r="E18" s="30">
        <f t="shared" si="1"/>
        <v>245700000</v>
      </c>
    </row>
    <row r="19" spans="2:5" ht="15.75" thickBot="1" x14ac:dyDescent="0.3">
      <c r="B19" s="22" t="s">
        <v>26</v>
      </c>
      <c r="C19" s="58" t="s">
        <v>18</v>
      </c>
      <c r="D19" s="9">
        <f>D16*D10*D8*D11</f>
        <v>1554716480.6250002</v>
      </c>
      <c r="E19" s="30">
        <f>E16*E10*E8*E11</f>
        <v>810000000</v>
      </c>
    </row>
    <row r="20" spans="2:5" ht="3" customHeight="1" thickBot="1" x14ac:dyDescent="0.3">
      <c r="B20" s="64"/>
      <c r="C20" s="65"/>
      <c r="D20" s="66"/>
      <c r="E20" s="67"/>
    </row>
    <row r="21" spans="2:5" x14ac:dyDescent="0.25">
      <c r="B21" s="22" t="s">
        <v>32</v>
      </c>
      <c r="C21" s="58" t="s">
        <v>34</v>
      </c>
      <c r="D21" s="9"/>
      <c r="E21" s="33">
        <v>15</v>
      </c>
    </row>
    <row r="22" spans="2:5" x14ac:dyDescent="0.25">
      <c r="B22" s="22" t="s">
        <v>33</v>
      </c>
      <c r="C22" s="58" t="s">
        <v>34</v>
      </c>
      <c r="D22" s="9"/>
      <c r="E22" s="33">
        <v>15</v>
      </c>
    </row>
    <row r="23" spans="2:5" x14ac:dyDescent="0.25">
      <c r="B23" s="22" t="s">
        <v>29</v>
      </c>
      <c r="C23" s="58" t="s">
        <v>34</v>
      </c>
      <c r="D23" s="6">
        <v>7</v>
      </c>
      <c r="E23" s="30"/>
    </row>
    <row r="24" spans="2:5" x14ac:dyDescent="0.25">
      <c r="B24" s="22" t="s">
        <v>30</v>
      </c>
      <c r="C24" s="58" t="s">
        <v>34</v>
      </c>
      <c r="D24" s="6">
        <v>7</v>
      </c>
      <c r="E24" s="30"/>
    </row>
    <row r="25" spans="2:5" x14ac:dyDescent="0.25">
      <c r="B25" s="22" t="s">
        <v>31</v>
      </c>
      <c r="C25" s="58" t="s">
        <v>35</v>
      </c>
      <c r="D25" s="6">
        <v>14</v>
      </c>
      <c r="E25" s="30"/>
    </row>
    <row r="26" spans="2:5" x14ac:dyDescent="0.25">
      <c r="B26" s="22" t="s">
        <v>42</v>
      </c>
      <c r="C26" s="58" t="s">
        <v>44</v>
      </c>
      <c r="D26" s="6">
        <v>30</v>
      </c>
      <c r="E26" s="33">
        <v>30</v>
      </c>
    </row>
    <row r="27" spans="2:5" x14ac:dyDescent="0.25">
      <c r="B27" s="22" t="s">
        <v>37</v>
      </c>
      <c r="C27" s="58" t="s">
        <v>44</v>
      </c>
      <c r="D27" s="6">
        <v>150</v>
      </c>
      <c r="E27" s="33">
        <v>150</v>
      </c>
    </row>
    <row r="28" spans="2:5" x14ac:dyDescent="0.25">
      <c r="B28" s="22" t="s">
        <v>38</v>
      </c>
      <c r="C28" s="58" t="s">
        <v>18</v>
      </c>
      <c r="D28" s="6">
        <v>250000</v>
      </c>
      <c r="E28" s="33">
        <v>250000</v>
      </c>
    </row>
    <row r="29" spans="2:5" x14ac:dyDescent="0.25">
      <c r="B29" s="22" t="s">
        <v>39</v>
      </c>
      <c r="C29" s="58" t="s">
        <v>55</v>
      </c>
      <c r="D29" s="6">
        <v>150</v>
      </c>
      <c r="E29" s="33">
        <v>150</v>
      </c>
    </row>
    <row r="30" spans="2:5" x14ac:dyDescent="0.25">
      <c r="B30" s="22" t="s">
        <v>46</v>
      </c>
      <c r="C30" s="58" t="s">
        <v>47</v>
      </c>
      <c r="D30" s="6">
        <v>100</v>
      </c>
      <c r="E30" s="33">
        <v>100</v>
      </c>
    </row>
    <row r="31" spans="2:5" x14ac:dyDescent="0.25">
      <c r="B31" s="22" t="s">
        <v>41</v>
      </c>
      <c r="C31" s="58" t="s">
        <v>8</v>
      </c>
      <c r="D31" s="2">
        <v>0.01</v>
      </c>
      <c r="E31" s="40">
        <v>0.01</v>
      </c>
    </row>
    <row r="32" spans="2:5" x14ac:dyDescent="0.25">
      <c r="B32" s="22" t="s">
        <v>54</v>
      </c>
      <c r="C32" s="58" t="s">
        <v>18</v>
      </c>
      <c r="D32" s="41">
        <v>10</v>
      </c>
      <c r="E32" s="42">
        <v>10</v>
      </c>
    </row>
    <row r="33" spans="2:14" x14ac:dyDescent="0.25">
      <c r="B33" s="22" t="s">
        <v>43</v>
      </c>
      <c r="C33" s="58" t="s">
        <v>45</v>
      </c>
      <c r="D33" s="9">
        <f>D23*D24*1000000*D26*D25</f>
        <v>20580000000</v>
      </c>
      <c r="E33" s="30">
        <f>E21*E22*1000000*E26</f>
        <v>6750000000</v>
      </c>
    </row>
    <row r="34" spans="2:14" x14ac:dyDescent="0.25">
      <c r="B34" s="22" t="s">
        <v>27</v>
      </c>
      <c r="C34" s="58" t="s">
        <v>28</v>
      </c>
      <c r="D34" s="9">
        <f>D23*1000/D27*D24*1000/D27*D25</f>
        <v>30488.888888888883</v>
      </c>
      <c r="E34" s="30">
        <f>E21*1000/E27*E22*1000/E27</f>
        <v>10000</v>
      </c>
    </row>
    <row r="35" spans="2:14" x14ac:dyDescent="0.25">
      <c r="B35" s="22" t="s">
        <v>40</v>
      </c>
      <c r="C35" s="58" t="s">
        <v>48</v>
      </c>
      <c r="D35" s="9">
        <f>D30*24*365*D34</f>
        <v>26708266666.66666</v>
      </c>
      <c r="E35" s="30">
        <f>E30*24*365*E34</f>
        <v>8760000000</v>
      </c>
    </row>
    <row r="36" spans="2:14" x14ac:dyDescent="0.25">
      <c r="B36" s="22" t="s">
        <v>49</v>
      </c>
      <c r="C36" s="58" t="s">
        <v>50</v>
      </c>
      <c r="D36" s="10">
        <f>D35/D33</f>
        <v>1.2977777777777775</v>
      </c>
      <c r="E36" s="43">
        <f>E35/E33</f>
        <v>1.2977777777777777</v>
      </c>
    </row>
    <row r="37" spans="2:14" x14ac:dyDescent="0.25">
      <c r="B37" s="22" t="s">
        <v>51</v>
      </c>
      <c r="C37" s="58" t="s">
        <v>18</v>
      </c>
      <c r="D37" s="9">
        <f>D28*D34</f>
        <v>7622222222.2222204</v>
      </c>
      <c r="E37" s="30">
        <f>E28*E34</f>
        <v>2500000000</v>
      </c>
    </row>
    <row r="38" spans="2:14" x14ac:dyDescent="0.25">
      <c r="B38" s="22" t="s">
        <v>52</v>
      </c>
      <c r="C38" s="58" t="s">
        <v>53</v>
      </c>
      <c r="D38" s="15">
        <f>D37*D31</f>
        <v>76222222.222222209</v>
      </c>
      <c r="E38" s="23">
        <f>E37*E31</f>
        <v>25000000</v>
      </c>
    </row>
    <row r="39" spans="2:14" ht="15.75" thickBot="1" x14ac:dyDescent="0.3">
      <c r="B39" s="24" t="s">
        <v>56</v>
      </c>
      <c r="C39" s="59" t="s">
        <v>18</v>
      </c>
      <c r="D39" s="25">
        <f>D32*24*365*D34*D29/1000</f>
        <v>400623999.99999988</v>
      </c>
      <c r="E39" s="26">
        <f>E32*24*365*E34*E29/1000</f>
        <v>131400000</v>
      </c>
    </row>
    <row r="40" spans="2:14" ht="15.75" thickBot="1" x14ac:dyDescent="0.3"/>
    <row r="41" spans="2:14" ht="15.75" thickBot="1" x14ac:dyDescent="0.3">
      <c r="B41" s="49" t="s">
        <v>20</v>
      </c>
      <c r="C41" s="44" t="s">
        <v>73</v>
      </c>
      <c r="D41" s="45">
        <v>1</v>
      </c>
      <c r="E41" s="46">
        <v>2</v>
      </c>
      <c r="F41" s="47">
        <v>3</v>
      </c>
      <c r="G41" s="47">
        <v>4</v>
      </c>
      <c r="H41" s="47">
        <v>5</v>
      </c>
      <c r="I41" s="47">
        <v>6</v>
      </c>
      <c r="J41" s="47">
        <v>7</v>
      </c>
      <c r="K41" s="47">
        <v>8</v>
      </c>
      <c r="L41" s="47">
        <v>9</v>
      </c>
      <c r="M41" s="48">
        <v>10</v>
      </c>
    </row>
    <row r="42" spans="2:14" x14ac:dyDescent="0.25">
      <c r="B42" s="27" t="s">
        <v>27</v>
      </c>
      <c r="C42" s="58" t="s">
        <v>8</v>
      </c>
      <c r="D42" s="70">
        <v>0.1</v>
      </c>
      <c r="E42" s="20">
        <v>0.1</v>
      </c>
      <c r="F42" s="20">
        <v>0.1</v>
      </c>
      <c r="G42" s="20">
        <v>0.1</v>
      </c>
      <c r="H42" s="20">
        <v>0.1</v>
      </c>
      <c r="I42" s="20">
        <v>0.1</v>
      </c>
      <c r="J42" s="20">
        <v>0.1</v>
      </c>
      <c r="K42" s="20">
        <v>0.1</v>
      </c>
      <c r="L42" s="20">
        <v>0.1</v>
      </c>
      <c r="M42" s="28">
        <v>0.1</v>
      </c>
    </row>
    <row r="43" spans="2:14" x14ac:dyDescent="0.25">
      <c r="B43" s="27" t="s">
        <v>27</v>
      </c>
      <c r="C43" s="58" t="s">
        <v>28</v>
      </c>
      <c r="D43" s="71">
        <f>D42*$D34</f>
        <v>3048.8888888888887</v>
      </c>
      <c r="E43" s="9">
        <f t="shared" ref="E43:M43" si="2">E42*$D34</f>
        <v>3048.8888888888887</v>
      </c>
      <c r="F43" s="9">
        <f t="shared" si="2"/>
        <v>3048.8888888888887</v>
      </c>
      <c r="G43" s="9">
        <f t="shared" si="2"/>
        <v>3048.8888888888887</v>
      </c>
      <c r="H43" s="9">
        <f t="shared" si="2"/>
        <v>3048.8888888888887</v>
      </c>
      <c r="I43" s="9">
        <f t="shared" si="2"/>
        <v>3048.8888888888887</v>
      </c>
      <c r="J43" s="9">
        <f t="shared" si="2"/>
        <v>3048.8888888888887</v>
      </c>
      <c r="K43" s="9">
        <f t="shared" si="2"/>
        <v>3048.8888888888887</v>
      </c>
      <c r="L43" s="9">
        <f t="shared" si="2"/>
        <v>3048.8888888888887</v>
      </c>
      <c r="M43" s="30">
        <f t="shared" si="2"/>
        <v>3048.8888888888887</v>
      </c>
    </row>
    <row r="44" spans="2:14" x14ac:dyDescent="0.25">
      <c r="B44" s="29" t="s">
        <v>60</v>
      </c>
      <c r="C44" s="58" t="s">
        <v>18</v>
      </c>
      <c r="D44" s="71">
        <f>D43*$D28</f>
        <v>762222222.22222221</v>
      </c>
      <c r="E44" s="9">
        <f t="shared" ref="E44:H44" si="3">E43*$D28</f>
        <v>762222222.22222221</v>
      </c>
      <c r="F44" s="9">
        <f t="shared" si="3"/>
        <v>762222222.22222221</v>
      </c>
      <c r="G44" s="9">
        <f t="shared" si="3"/>
        <v>762222222.22222221</v>
      </c>
      <c r="H44" s="9">
        <f t="shared" si="3"/>
        <v>762222222.22222221</v>
      </c>
      <c r="I44" s="9">
        <f t="shared" ref="I44:L44" si="4">I43*$D28</f>
        <v>762222222.22222221</v>
      </c>
      <c r="J44" s="9">
        <f t="shared" si="4"/>
        <v>762222222.22222221</v>
      </c>
      <c r="K44" s="9">
        <f t="shared" si="4"/>
        <v>762222222.22222221</v>
      </c>
      <c r="L44" s="9">
        <f t="shared" si="4"/>
        <v>762222222.22222221</v>
      </c>
      <c r="M44" s="30">
        <f t="shared" ref="M44" si="5">M43*$D28</f>
        <v>762222222.22222221</v>
      </c>
    </row>
    <row r="45" spans="2:14" x14ac:dyDescent="0.25">
      <c r="B45" s="22" t="s">
        <v>61</v>
      </c>
      <c r="C45" s="58" t="s">
        <v>18</v>
      </c>
      <c r="D45" s="71">
        <v>0</v>
      </c>
      <c r="E45" s="9">
        <f>D44*$D31+D45</f>
        <v>7622222.222222222</v>
      </c>
      <c r="F45" s="9">
        <f t="shared" ref="F45:M45" si="6">E44*$D31+E45</f>
        <v>15244444.444444444</v>
      </c>
      <c r="G45" s="9">
        <f t="shared" si="6"/>
        <v>22866666.666666664</v>
      </c>
      <c r="H45" s="9">
        <f t="shared" si="6"/>
        <v>30488888.888888888</v>
      </c>
      <c r="I45" s="9">
        <f t="shared" si="6"/>
        <v>38111111.111111112</v>
      </c>
      <c r="J45" s="9">
        <f t="shared" si="6"/>
        <v>45733333.333333336</v>
      </c>
      <c r="K45" s="9">
        <f t="shared" si="6"/>
        <v>53355555.55555556</v>
      </c>
      <c r="L45" s="9">
        <f t="shared" si="6"/>
        <v>60977777.777777784</v>
      </c>
      <c r="M45" s="30">
        <f t="shared" si="6"/>
        <v>68600000</v>
      </c>
    </row>
    <row r="46" spans="2:14" ht="15.75" thickBot="1" x14ac:dyDescent="0.3">
      <c r="B46" s="24" t="s">
        <v>62</v>
      </c>
      <c r="C46" s="59" t="s">
        <v>18</v>
      </c>
      <c r="D46" s="72">
        <f>D39*D42</f>
        <v>40062399.999999993</v>
      </c>
      <c r="E46" s="31">
        <f>E42*$D39+D46</f>
        <v>80124799.999999985</v>
      </c>
      <c r="F46" s="31">
        <f t="shared" ref="F46:M46" si="7">F42*$D39+E46</f>
        <v>120187199.99999997</v>
      </c>
      <c r="G46" s="31">
        <f t="shared" si="7"/>
        <v>160249599.99999997</v>
      </c>
      <c r="H46" s="31">
        <f t="shared" si="7"/>
        <v>200311999.99999997</v>
      </c>
      <c r="I46" s="31">
        <f t="shared" si="7"/>
        <v>240374399.99999997</v>
      </c>
      <c r="J46" s="31">
        <f t="shared" si="7"/>
        <v>280436799.99999994</v>
      </c>
      <c r="K46" s="31">
        <f t="shared" si="7"/>
        <v>320499199.99999994</v>
      </c>
      <c r="L46" s="31">
        <f t="shared" si="7"/>
        <v>360561599.99999994</v>
      </c>
      <c r="M46" s="32">
        <f t="shared" si="7"/>
        <v>400623999.99999994</v>
      </c>
    </row>
    <row r="47" spans="2:14" s="12" customFormat="1" ht="15.75" thickBot="1" x14ac:dyDescent="0.3">
      <c r="B47" s="68" t="s">
        <v>63</v>
      </c>
      <c r="C47" s="21" t="s">
        <v>18</v>
      </c>
      <c r="D47" s="73">
        <f>SUM(D44:D46)</f>
        <v>802284622.22222221</v>
      </c>
      <c r="E47" s="13">
        <f t="shared" ref="E47:H47" si="8">SUM(E44:E46)</f>
        <v>849969244.44444442</v>
      </c>
      <c r="F47" s="13">
        <f t="shared" si="8"/>
        <v>897653866.66666663</v>
      </c>
      <c r="G47" s="13">
        <f t="shared" si="8"/>
        <v>945338488.88888884</v>
      </c>
      <c r="H47" s="13">
        <f t="shared" si="8"/>
        <v>993023111.11111104</v>
      </c>
      <c r="I47" s="13">
        <f t="shared" ref="I47:L47" si="9">SUM(I44:I46)</f>
        <v>1040707733.3333334</v>
      </c>
      <c r="J47" s="13">
        <f t="shared" si="9"/>
        <v>1088392355.5555556</v>
      </c>
      <c r="K47" s="13">
        <f t="shared" si="9"/>
        <v>1136076977.7777777</v>
      </c>
      <c r="L47" s="13">
        <f t="shared" si="9"/>
        <v>1183761600</v>
      </c>
      <c r="M47" s="14">
        <f t="shared" ref="M47" si="10">SUM(M44:M46)</f>
        <v>1231446222.2222221</v>
      </c>
      <c r="N47" s="17"/>
    </row>
    <row r="48" spans="2:14" s="12" customFormat="1" ht="15.75" thickBot="1" x14ac:dyDescent="0.3">
      <c r="B48" s="68" t="s">
        <v>64</v>
      </c>
      <c r="C48" s="21" t="s">
        <v>18</v>
      </c>
      <c r="D48" s="73">
        <f>D47</f>
        <v>802284622.22222221</v>
      </c>
      <c r="E48" s="13">
        <f>D48+E47</f>
        <v>1652253866.6666665</v>
      </c>
      <c r="F48" s="13">
        <f t="shared" ref="F48:H48" si="11">E48+F47</f>
        <v>2549907733.333333</v>
      </c>
      <c r="G48" s="13">
        <f t="shared" si="11"/>
        <v>3495246222.2222219</v>
      </c>
      <c r="H48" s="13">
        <f t="shared" si="11"/>
        <v>4488269333.333333</v>
      </c>
      <c r="I48" s="13">
        <f t="shared" ref="I48" si="12">H48+I47</f>
        <v>5528977066.666666</v>
      </c>
      <c r="J48" s="13">
        <f t="shared" ref="J48" si="13">I48+J47</f>
        <v>6617369422.2222214</v>
      </c>
      <c r="K48" s="13">
        <f t="shared" ref="K48" si="14">J48+K47</f>
        <v>7753446399.999999</v>
      </c>
      <c r="L48" s="13">
        <f t="shared" ref="L48:M48" si="15">K48+L47</f>
        <v>8937208000</v>
      </c>
      <c r="M48" s="14">
        <f t="shared" si="15"/>
        <v>10168654222.222221</v>
      </c>
      <c r="N48" s="17"/>
    </row>
    <row r="49" spans="2:14" ht="15.75" thickBot="1" x14ac:dyDescent="0.3"/>
    <row r="50" spans="2:14" ht="15.75" thickBot="1" x14ac:dyDescent="0.3">
      <c r="B50" s="49" t="s">
        <v>65</v>
      </c>
      <c r="C50" s="44" t="s">
        <v>8</v>
      </c>
      <c r="D50" s="50">
        <v>0.2</v>
      </c>
      <c r="E50" s="50">
        <f>D50+9%</f>
        <v>0.29000000000000004</v>
      </c>
      <c r="F50" s="50">
        <f t="shared" ref="F50:L50" si="16">E50+9%</f>
        <v>0.38</v>
      </c>
      <c r="G50" s="50">
        <f t="shared" si="16"/>
        <v>0.47</v>
      </c>
      <c r="H50" s="50">
        <f t="shared" si="16"/>
        <v>0.55999999999999994</v>
      </c>
      <c r="I50" s="50">
        <f t="shared" si="16"/>
        <v>0.64999999999999991</v>
      </c>
      <c r="J50" s="50">
        <f t="shared" si="16"/>
        <v>0.73999999999999988</v>
      </c>
      <c r="K50" s="50">
        <f t="shared" si="16"/>
        <v>0.82999999999999985</v>
      </c>
      <c r="L50" s="50">
        <f t="shared" si="16"/>
        <v>0.91999999999999982</v>
      </c>
      <c r="M50" s="51">
        <f>L50</f>
        <v>0.91999999999999982</v>
      </c>
    </row>
    <row r="51" spans="2:14" x14ac:dyDescent="0.25">
      <c r="B51" s="22" t="s">
        <v>66</v>
      </c>
      <c r="C51" s="58" t="s">
        <v>7</v>
      </c>
      <c r="D51" s="15">
        <f>D50*$D16</f>
        <v>13819.702050000002</v>
      </c>
      <c r="E51" s="15">
        <f t="shared" ref="E51:H51" si="17">E50*$D16</f>
        <v>20038.567972500005</v>
      </c>
      <c r="F51" s="15">
        <f t="shared" si="17"/>
        <v>26257.433895000002</v>
      </c>
      <c r="G51" s="15">
        <f t="shared" si="17"/>
        <v>32476.299817500003</v>
      </c>
      <c r="H51" s="15">
        <f t="shared" si="17"/>
        <v>38695.165739999997</v>
      </c>
      <c r="I51" s="15">
        <f t="shared" ref="I51:L51" si="18">I50*$D16</f>
        <v>44914.031662499998</v>
      </c>
      <c r="J51" s="15">
        <f t="shared" si="18"/>
        <v>51132.897584999999</v>
      </c>
      <c r="K51" s="15">
        <f t="shared" si="18"/>
        <v>57351.763507499993</v>
      </c>
      <c r="L51" s="15">
        <f t="shared" si="18"/>
        <v>63570.629429999994</v>
      </c>
      <c r="M51" s="23">
        <f t="shared" ref="M51" si="19">M50*$D16</f>
        <v>63570.629429999994</v>
      </c>
    </row>
    <row r="52" spans="2:14" x14ac:dyDescent="0.25">
      <c r="B52" s="22" t="s">
        <v>67</v>
      </c>
      <c r="C52" s="58" t="s">
        <v>7</v>
      </c>
      <c r="D52" s="15">
        <f>D50*$D17</f>
        <v>8291.8212299999996</v>
      </c>
      <c r="E52" s="15">
        <f t="shared" ref="E52:H52" si="20">E50*$D17</f>
        <v>12023.140783500001</v>
      </c>
      <c r="F52" s="15">
        <f t="shared" si="20"/>
        <v>15754.460337</v>
      </c>
      <c r="G52" s="15">
        <f t="shared" si="20"/>
        <v>19485.779890499998</v>
      </c>
      <c r="H52" s="15">
        <f t="shared" si="20"/>
        <v>23217.099443999996</v>
      </c>
      <c r="I52" s="15">
        <f t="shared" ref="I52:L52" si="21">I50*$D17</f>
        <v>26948.418997499997</v>
      </c>
      <c r="J52" s="15">
        <f t="shared" si="21"/>
        <v>30679.738550999995</v>
      </c>
      <c r="K52" s="15">
        <f t="shared" si="21"/>
        <v>34411.058104499993</v>
      </c>
      <c r="L52" s="15">
        <f t="shared" si="21"/>
        <v>38142.37765799999</v>
      </c>
      <c r="M52" s="23">
        <f t="shared" ref="M52" si="22">M50*$D17</f>
        <v>38142.37765799999</v>
      </c>
    </row>
    <row r="53" spans="2:14" x14ac:dyDescent="0.25">
      <c r="B53" s="22" t="s">
        <v>68</v>
      </c>
      <c r="C53" s="58" t="s">
        <v>18</v>
      </c>
      <c r="D53" s="15">
        <f>D50*$D18</f>
        <v>136815050.29500002</v>
      </c>
      <c r="E53" s="15">
        <f t="shared" ref="E53:H53" si="23">E50*$D18</f>
        <v>198381822.92775002</v>
      </c>
      <c r="F53" s="15">
        <f t="shared" si="23"/>
        <v>259948595.56050003</v>
      </c>
      <c r="G53" s="15">
        <f t="shared" si="23"/>
        <v>321515368.19325</v>
      </c>
      <c r="H53" s="15">
        <f t="shared" si="23"/>
        <v>383082140.82599998</v>
      </c>
      <c r="I53" s="15">
        <f t="shared" ref="I53:L53" si="24">I50*$D18</f>
        <v>444648913.45874995</v>
      </c>
      <c r="J53" s="15">
        <f t="shared" si="24"/>
        <v>506215686.09149992</v>
      </c>
      <c r="K53" s="15">
        <f t="shared" si="24"/>
        <v>567782458.72424996</v>
      </c>
      <c r="L53" s="15">
        <f t="shared" si="24"/>
        <v>629349231.35699987</v>
      </c>
      <c r="M53" s="23">
        <f t="shared" ref="M53" si="25">M50*$D18</f>
        <v>629349231.35699987</v>
      </c>
    </row>
    <row r="54" spans="2:14" x14ac:dyDescent="0.25">
      <c r="B54" s="22" t="s">
        <v>69</v>
      </c>
      <c r="C54" s="58" t="s">
        <v>18</v>
      </c>
      <c r="D54" s="15">
        <f>D50*$D19</f>
        <v>310943296.12500006</v>
      </c>
      <c r="E54" s="15">
        <f t="shared" ref="E54:H54" si="26">E50*$D19</f>
        <v>450867779.38125014</v>
      </c>
      <c r="F54" s="15">
        <f t="shared" si="26"/>
        <v>590792262.63750005</v>
      </c>
      <c r="G54" s="15">
        <f t="shared" si="26"/>
        <v>730716745.89375007</v>
      </c>
      <c r="H54" s="15">
        <f t="shared" si="26"/>
        <v>870641229.1500001</v>
      </c>
      <c r="I54" s="15">
        <f t="shared" ref="I54:L54" si="27">I50*$D19</f>
        <v>1010565712.40625</v>
      </c>
      <c r="J54" s="15">
        <f t="shared" si="27"/>
        <v>1150490195.6624999</v>
      </c>
      <c r="K54" s="15">
        <f t="shared" si="27"/>
        <v>1290414678.91875</v>
      </c>
      <c r="L54" s="15">
        <f t="shared" si="27"/>
        <v>1430339162.175</v>
      </c>
      <c r="M54" s="23">
        <f t="shared" ref="M54" si="28">M50*$D19</f>
        <v>1430339162.175</v>
      </c>
      <c r="N54" s="16"/>
    </row>
    <row r="55" spans="2:14" ht="15.75" thickBot="1" x14ac:dyDescent="0.3">
      <c r="B55" s="24" t="s">
        <v>70</v>
      </c>
      <c r="C55" s="59" t="s">
        <v>18</v>
      </c>
      <c r="D55" s="25">
        <f>SUM(D53:D54)</f>
        <v>447758346.42000008</v>
      </c>
      <c r="E55" s="25">
        <f t="shared" ref="E55:H55" si="29">SUM(E53:E54)</f>
        <v>649249602.30900013</v>
      </c>
      <c r="F55" s="25">
        <f t="shared" si="29"/>
        <v>850740858.19800007</v>
      </c>
      <c r="G55" s="25">
        <f t="shared" si="29"/>
        <v>1052232114.0870001</v>
      </c>
      <c r="H55" s="25">
        <f t="shared" si="29"/>
        <v>1253723369.9760001</v>
      </c>
      <c r="I55" s="25">
        <f t="shared" ref="I55:L55" si="30">SUM(I53:I54)</f>
        <v>1455214625.865</v>
      </c>
      <c r="J55" s="25">
        <f t="shared" si="30"/>
        <v>1656705881.7539997</v>
      </c>
      <c r="K55" s="25">
        <f t="shared" si="30"/>
        <v>1858197137.6430001</v>
      </c>
      <c r="L55" s="25">
        <f t="shared" si="30"/>
        <v>2059688393.5319998</v>
      </c>
      <c r="M55" s="26">
        <f t="shared" ref="M55" si="31">SUM(M53:M54)</f>
        <v>2059688393.5319998</v>
      </c>
      <c r="N55" s="16"/>
    </row>
    <row r="56" spans="2:14" s="12" customFormat="1" ht="15.75" thickBot="1" x14ac:dyDescent="0.3">
      <c r="B56" s="68" t="s">
        <v>71</v>
      </c>
      <c r="C56" s="21" t="s">
        <v>18</v>
      </c>
      <c r="D56" s="13">
        <f>D55</f>
        <v>447758346.42000008</v>
      </c>
      <c r="E56" s="13">
        <f>D56+E55</f>
        <v>1097007948.7290001</v>
      </c>
      <c r="F56" s="13">
        <f t="shared" ref="F56:H56" si="32">E56+F55</f>
        <v>1947748806.927</v>
      </c>
      <c r="G56" s="13">
        <f t="shared" si="32"/>
        <v>2999980921.0139999</v>
      </c>
      <c r="H56" s="13">
        <f t="shared" si="32"/>
        <v>4253704290.9899998</v>
      </c>
      <c r="I56" s="13">
        <f t="shared" ref="I56" si="33">H56+I55</f>
        <v>5708918916.8549995</v>
      </c>
      <c r="J56" s="13">
        <f t="shared" ref="J56" si="34">I56+J55</f>
        <v>7365624798.6089993</v>
      </c>
      <c r="K56" s="13">
        <f t="shared" ref="K56" si="35">J56+K55</f>
        <v>9223821936.2519989</v>
      </c>
      <c r="L56" s="13">
        <f t="shared" ref="L56:M56" si="36">K56+L55</f>
        <v>11283510329.783998</v>
      </c>
      <c r="M56" s="14">
        <f t="shared" si="36"/>
        <v>13343198723.315998</v>
      </c>
      <c r="N56" s="17"/>
    </row>
    <row r="57" spans="2:14" s="57" customFormat="1" ht="16.5" thickBot="1" x14ac:dyDescent="0.3">
      <c r="B57" s="69" t="s">
        <v>72</v>
      </c>
      <c r="C57" s="53" t="s">
        <v>18</v>
      </c>
      <c r="D57" s="54">
        <f>D56-D48</f>
        <v>-354526275.80222213</v>
      </c>
      <c r="E57" s="54">
        <f t="shared" ref="E57:M57" si="37">E56-E48</f>
        <v>-555245917.93766642</v>
      </c>
      <c r="F57" s="54">
        <f t="shared" si="37"/>
        <v>-602158926.40633297</v>
      </c>
      <c r="G57" s="54">
        <f t="shared" si="37"/>
        <v>-495265301.20822191</v>
      </c>
      <c r="H57" s="54">
        <f t="shared" si="37"/>
        <v>-234565042.34333324</v>
      </c>
      <c r="I57" s="54">
        <f t="shared" si="37"/>
        <v>179941850.18833351</v>
      </c>
      <c r="J57" s="54">
        <f t="shared" si="37"/>
        <v>748255376.38677788</v>
      </c>
      <c r="K57" s="54">
        <f t="shared" si="37"/>
        <v>1470375536.2519999</v>
      </c>
      <c r="L57" s="54">
        <f t="shared" si="37"/>
        <v>2346302329.7839985</v>
      </c>
      <c r="M57" s="55">
        <f t="shared" si="37"/>
        <v>3174544501.0937767</v>
      </c>
      <c r="N57" s="56"/>
    </row>
    <row r="58" spans="2:14" ht="15.75" thickBot="1" x14ac:dyDescent="0.3">
      <c r="B58" s="8"/>
      <c r="C58" s="3"/>
      <c r="D58" s="18"/>
      <c r="E58" s="18"/>
      <c r="F58" s="18"/>
      <c r="G58" s="18"/>
      <c r="H58" s="18"/>
      <c r="I58" s="16"/>
      <c r="J58" s="16"/>
      <c r="K58" s="16"/>
      <c r="L58" s="16"/>
      <c r="M58" s="16"/>
      <c r="N58" s="16"/>
    </row>
    <row r="59" spans="2:14" ht="15.75" thickBot="1" x14ac:dyDescent="0.3">
      <c r="B59" s="49" t="s">
        <v>21</v>
      </c>
      <c r="C59" s="44" t="s">
        <v>73</v>
      </c>
      <c r="D59" s="45">
        <v>1</v>
      </c>
      <c r="E59" s="46">
        <v>2</v>
      </c>
      <c r="F59" s="47">
        <v>3</v>
      </c>
      <c r="G59" s="47">
        <v>4</v>
      </c>
      <c r="H59" s="47">
        <v>5</v>
      </c>
      <c r="I59" s="47">
        <v>6</v>
      </c>
      <c r="J59" s="47">
        <v>7</v>
      </c>
      <c r="K59" s="47">
        <v>8</v>
      </c>
      <c r="L59" s="47">
        <v>9</v>
      </c>
      <c r="M59" s="48">
        <v>10</v>
      </c>
      <c r="N59" s="16"/>
    </row>
    <row r="60" spans="2:14" x14ac:dyDescent="0.25">
      <c r="B60" s="27" t="s">
        <v>27</v>
      </c>
      <c r="C60" s="58" t="s">
        <v>8</v>
      </c>
      <c r="D60" s="70">
        <v>0.1</v>
      </c>
      <c r="E60" s="20">
        <v>0.1</v>
      </c>
      <c r="F60" s="20">
        <v>0.1</v>
      </c>
      <c r="G60" s="20">
        <v>0.1</v>
      </c>
      <c r="H60" s="20">
        <v>0.1</v>
      </c>
      <c r="I60" s="20">
        <v>0.1</v>
      </c>
      <c r="J60" s="20">
        <v>0.1</v>
      </c>
      <c r="K60" s="20">
        <v>0.1</v>
      </c>
      <c r="L60" s="20">
        <v>0.1</v>
      </c>
      <c r="M60" s="28">
        <v>0.1</v>
      </c>
      <c r="N60" s="16"/>
    </row>
    <row r="61" spans="2:14" x14ac:dyDescent="0.25">
      <c r="B61" s="27" t="s">
        <v>27</v>
      </c>
      <c r="C61" s="58" t="s">
        <v>28</v>
      </c>
      <c r="D61" s="74">
        <f>D60*$E34</f>
        <v>1000</v>
      </c>
      <c r="E61" s="15">
        <f>E60*$E34</f>
        <v>1000</v>
      </c>
      <c r="F61" s="15">
        <f>F60*$E34</f>
        <v>1000</v>
      </c>
      <c r="G61" s="15">
        <f>G60*$E34</f>
        <v>1000</v>
      </c>
      <c r="H61" s="15">
        <f>H60*$E34</f>
        <v>1000</v>
      </c>
      <c r="I61" s="15">
        <f t="shared" ref="I61:M61" si="38">I60*$E34</f>
        <v>1000</v>
      </c>
      <c r="J61" s="15">
        <f t="shared" si="38"/>
        <v>1000</v>
      </c>
      <c r="K61" s="15">
        <f t="shared" si="38"/>
        <v>1000</v>
      </c>
      <c r="L61" s="15">
        <f t="shared" si="38"/>
        <v>1000</v>
      </c>
      <c r="M61" s="23">
        <f t="shared" si="38"/>
        <v>1000</v>
      </c>
      <c r="N61" s="16"/>
    </row>
    <row r="62" spans="2:14" x14ac:dyDescent="0.25">
      <c r="B62" s="29" t="s">
        <v>60</v>
      </c>
      <c r="C62" s="58" t="s">
        <v>18</v>
      </c>
      <c r="D62" s="71">
        <f>D61*$E28</f>
        <v>250000000</v>
      </c>
      <c r="E62" s="9">
        <f>E61*$E28</f>
        <v>250000000</v>
      </c>
      <c r="F62" s="9">
        <f>F61*$E28</f>
        <v>250000000</v>
      </c>
      <c r="G62" s="9">
        <f>G61*$E28</f>
        <v>250000000</v>
      </c>
      <c r="H62" s="9">
        <f>H61*$E28</f>
        <v>250000000</v>
      </c>
      <c r="I62" s="9">
        <f t="shared" ref="I62:M62" si="39">I61*$E28</f>
        <v>250000000</v>
      </c>
      <c r="J62" s="9">
        <f t="shared" si="39"/>
        <v>250000000</v>
      </c>
      <c r="K62" s="9">
        <f t="shared" si="39"/>
        <v>250000000</v>
      </c>
      <c r="L62" s="9">
        <f t="shared" si="39"/>
        <v>250000000</v>
      </c>
      <c r="M62" s="30">
        <f t="shared" si="39"/>
        <v>250000000</v>
      </c>
      <c r="N62" s="16"/>
    </row>
    <row r="63" spans="2:14" x14ac:dyDescent="0.25">
      <c r="B63" s="22" t="s">
        <v>61</v>
      </c>
      <c r="C63" s="58" t="s">
        <v>18</v>
      </c>
      <c r="D63" s="71">
        <v>0</v>
      </c>
      <c r="E63" s="9">
        <f>D62*$E31+D63</f>
        <v>2500000</v>
      </c>
      <c r="F63" s="9">
        <f>E62*$E31+E63</f>
        <v>5000000</v>
      </c>
      <c r="G63" s="9">
        <f t="shared" ref="G63:M63" si="40">F62*$E31+F63</f>
        <v>7500000</v>
      </c>
      <c r="H63" s="9">
        <f t="shared" si="40"/>
        <v>10000000</v>
      </c>
      <c r="I63" s="9">
        <f t="shared" si="40"/>
        <v>12500000</v>
      </c>
      <c r="J63" s="9">
        <f t="shared" si="40"/>
        <v>15000000</v>
      </c>
      <c r="K63" s="9">
        <f t="shared" si="40"/>
        <v>17500000</v>
      </c>
      <c r="L63" s="9">
        <f t="shared" si="40"/>
        <v>20000000</v>
      </c>
      <c r="M63" s="30">
        <f t="shared" si="40"/>
        <v>22500000</v>
      </c>
      <c r="N63" s="16"/>
    </row>
    <row r="64" spans="2:14" ht="15.75" thickBot="1" x14ac:dyDescent="0.3">
      <c r="B64" s="24" t="s">
        <v>62</v>
      </c>
      <c r="C64" s="59" t="s">
        <v>18</v>
      </c>
      <c r="D64" s="72">
        <f>D60*$E39</f>
        <v>13140000</v>
      </c>
      <c r="E64" s="31">
        <f>E60*$E39+D64</f>
        <v>26280000</v>
      </c>
      <c r="F64" s="31">
        <f>F60*$E39+E64</f>
        <v>39420000</v>
      </c>
      <c r="G64" s="31">
        <f t="shared" ref="G64:M64" si="41">G60*$E39+F64</f>
        <v>52560000</v>
      </c>
      <c r="H64" s="31">
        <f t="shared" si="41"/>
        <v>65700000</v>
      </c>
      <c r="I64" s="31">
        <f t="shared" si="41"/>
        <v>78840000</v>
      </c>
      <c r="J64" s="31">
        <f t="shared" si="41"/>
        <v>91980000</v>
      </c>
      <c r="K64" s="31">
        <f t="shared" si="41"/>
        <v>105120000</v>
      </c>
      <c r="L64" s="31">
        <f t="shared" si="41"/>
        <v>118260000</v>
      </c>
      <c r="M64" s="32">
        <f t="shared" si="41"/>
        <v>131400000</v>
      </c>
      <c r="N64" s="16"/>
    </row>
    <row r="65" spans="2:14" s="12" customFormat="1" ht="15.75" thickBot="1" x14ac:dyDescent="0.3">
      <c r="B65" s="68" t="s">
        <v>63</v>
      </c>
      <c r="C65" s="21" t="s">
        <v>18</v>
      </c>
      <c r="D65" s="73">
        <f>SUM(D62:D64)</f>
        <v>263140000</v>
      </c>
      <c r="E65" s="13">
        <f t="shared" ref="E65:H65" si="42">SUM(E62:E64)</f>
        <v>278780000</v>
      </c>
      <c r="F65" s="13">
        <f t="shared" si="42"/>
        <v>294420000</v>
      </c>
      <c r="G65" s="13">
        <f t="shared" si="42"/>
        <v>310060000</v>
      </c>
      <c r="H65" s="13">
        <f t="shared" si="42"/>
        <v>325700000</v>
      </c>
      <c r="I65" s="13">
        <f t="shared" ref="I65:M65" si="43">SUM(I62:I64)</f>
        <v>341340000</v>
      </c>
      <c r="J65" s="13">
        <f t="shared" si="43"/>
        <v>356980000</v>
      </c>
      <c r="K65" s="13">
        <f t="shared" si="43"/>
        <v>372620000</v>
      </c>
      <c r="L65" s="13">
        <f t="shared" si="43"/>
        <v>388260000</v>
      </c>
      <c r="M65" s="14">
        <f t="shared" si="43"/>
        <v>403900000</v>
      </c>
      <c r="N65" s="17"/>
    </row>
    <row r="66" spans="2:14" s="12" customFormat="1" ht="15.75" thickBot="1" x14ac:dyDescent="0.3">
      <c r="B66" s="68" t="s">
        <v>64</v>
      </c>
      <c r="C66" s="21" t="s">
        <v>18</v>
      </c>
      <c r="D66" s="73">
        <f>D65</f>
        <v>263140000</v>
      </c>
      <c r="E66" s="13">
        <f>D66+E65</f>
        <v>541920000</v>
      </c>
      <c r="F66" s="13">
        <f t="shared" ref="F66:H66" si="44">E66+F65</f>
        <v>836340000</v>
      </c>
      <c r="G66" s="13">
        <f t="shared" si="44"/>
        <v>1146400000</v>
      </c>
      <c r="H66" s="13">
        <f t="shared" si="44"/>
        <v>1472100000</v>
      </c>
      <c r="I66" s="13">
        <f t="shared" ref="I66" si="45">H66+I65</f>
        <v>1813440000</v>
      </c>
      <c r="J66" s="13">
        <f t="shared" ref="J66" si="46">I66+J65</f>
        <v>2170420000</v>
      </c>
      <c r="K66" s="13">
        <f t="shared" ref="K66" si="47">J66+K65</f>
        <v>2543040000</v>
      </c>
      <c r="L66" s="13">
        <f t="shared" ref="L66" si="48">K66+L65</f>
        <v>2931300000</v>
      </c>
      <c r="M66" s="14">
        <f t="shared" ref="M66" si="49">L66+M65</f>
        <v>3335200000</v>
      </c>
      <c r="N66" s="17"/>
    </row>
    <row r="67" spans="2:14" ht="15.75" thickBot="1" x14ac:dyDescent="0.3">
      <c r="B67" s="8"/>
      <c r="C67" s="3"/>
      <c r="D67" s="19"/>
      <c r="E67" s="19"/>
      <c r="F67" s="16"/>
      <c r="G67" s="16"/>
      <c r="H67" s="16"/>
      <c r="I67" s="16"/>
      <c r="J67" s="16"/>
      <c r="K67" s="16"/>
      <c r="L67" s="16"/>
      <c r="M67" s="16"/>
      <c r="N67" s="16"/>
    </row>
    <row r="68" spans="2:14" ht="15.75" thickBot="1" x14ac:dyDescent="0.3">
      <c r="B68" s="49" t="s">
        <v>65</v>
      </c>
      <c r="C68" s="44" t="s">
        <v>8</v>
      </c>
      <c r="D68" s="50">
        <v>0.2</v>
      </c>
      <c r="E68" s="50">
        <f>D68+9%</f>
        <v>0.29000000000000004</v>
      </c>
      <c r="F68" s="50">
        <f t="shared" ref="F68:L68" si="50">E68+9%</f>
        <v>0.38</v>
      </c>
      <c r="G68" s="50">
        <f t="shared" si="50"/>
        <v>0.47</v>
      </c>
      <c r="H68" s="50">
        <f t="shared" si="50"/>
        <v>0.55999999999999994</v>
      </c>
      <c r="I68" s="50">
        <f t="shared" si="50"/>
        <v>0.64999999999999991</v>
      </c>
      <c r="J68" s="50">
        <f t="shared" si="50"/>
        <v>0.73999999999999988</v>
      </c>
      <c r="K68" s="50">
        <f t="shared" si="50"/>
        <v>0.82999999999999985</v>
      </c>
      <c r="L68" s="50">
        <f t="shared" si="50"/>
        <v>0.91999999999999982</v>
      </c>
      <c r="M68" s="51">
        <f>L68</f>
        <v>0.91999999999999982</v>
      </c>
      <c r="N68" s="16"/>
    </row>
    <row r="69" spans="2:14" x14ac:dyDescent="0.25">
      <c r="B69" s="22" t="s">
        <v>66</v>
      </c>
      <c r="C69" s="58" t="s">
        <v>7</v>
      </c>
      <c r="D69" s="15">
        <f>D68*$E16</f>
        <v>3600</v>
      </c>
      <c r="E69" s="15">
        <f>E68*$E16</f>
        <v>5220.0000000000009</v>
      </c>
      <c r="F69" s="15">
        <f>F68*$E16</f>
        <v>6840</v>
      </c>
      <c r="G69" s="15">
        <f>G68*$E16</f>
        <v>8460</v>
      </c>
      <c r="H69" s="15">
        <f>H68*$E16</f>
        <v>10079.999999999998</v>
      </c>
      <c r="I69" s="15">
        <f t="shared" ref="I69:M69" si="51">I68*$E16</f>
        <v>11699.999999999998</v>
      </c>
      <c r="J69" s="15">
        <f t="shared" si="51"/>
        <v>13319.999999999998</v>
      </c>
      <c r="K69" s="15">
        <f t="shared" si="51"/>
        <v>14939.999999999998</v>
      </c>
      <c r="L69" s="15">
        <f t="shared" si="51"/>
        <v>16559.999999999996</v>
      </c>
      <c r="M69" s="23">
        <f t="shared" si="51"/>
        <v>16559.999999999996</v>
      </c>
      <c r="N69" s="16"/>
    </row>
    <row r="70" spans="2:14" x14ac:dyDescent="0.25">
      <c r="B70" s="22" t="s">
        <v>67</v>
      </c>
      <c r="C70" s="58" t="s">
        <v>7</v>
      </c>
      <c r="D70" s="15">
        <f>D68*$E17</f>
        <v>2520</v>
      </c>
      <c r="E70" s="15">
        <f>E68*$E17</f>
        <v>3654.0000000000005</v>
      </c>
      <c r="F70" s="15">
        <f>F68*$E17</f>
        <v>4788</v>
      </c>
      <c r="G70" s="15">
        <f>G68*$E17</f>
        <v>5922</v>
      </c>
      <c r="H70" s="15">
        <f>H68*$E17</f>
        <v>7055.9999999999991</v>
      </c>
      <c r="I70" s="15">
        <f t="shared" ref="I70:M70" si="52">I68*$E17</f>
        <v>8189.9999999999991</v>
      </c>
      <c r="J70" s="15">
        <f t="shared" si="52"/>
        <v>9323.9999999999982</v>
      </c>
      <c r="K70" s="15">
        <f t="shared" si="52"/>
        <v>10457.999999999998</v>
      </c>
      <c r="L70" s="15">
        <f t="shared" si="52"/>
        <v>11591.999999999998</v>
      </c>
      <c r="M70" s="23">
        <f t="shared" si="52"/>
        <v>11591.999999999998</v>
      </c>
      <c r="N70" s="16"/>
    </row>
    <row r="71" spans="2:14" x14ac:dyDescent="0.25">
      <c r="B71" s="22" t="s">
        <v>68</v>
      </c>
      <c r="C71" s="58" t="s">
        <v>18</v>
      </c>
      <c r="D71" s="15">
        <f>D68*$E18</f>
        <v>49140000</v>
      </c>
      <c r="E71" s="15">
        <f>E68*$E18</f>
        <v>71253000.000000015</v>
      </c>
      <c r="F71" s="15">
        <f>F68*$E18</f>
        <v>93366000</v>
      </c>
      <c r="G71" s="15">
        <f>G68*$E18</f>
        <v>115479000</v>
      </c>
      <c r="H71" s="15">
        <f>H68*$E18</f>
        <v>137592000</v>
      </c>
      <c r="I71" s="15">
        <f t="shared" ref="I71:M71" si="53">I68*$E18</f>
        <v>159704999.99999997</v>
      </c>
      <c r="J71" s="15">
        <f t="shared" si="53"/>
        <v>181817999.99999997</v>
      </c>
      <c r="K71" s="15">
        <f t="shared" si="53"/>
        <v>203930999.99999997</v>
      </c>
      <c r="L71" s="15">
        <f t="shared" si="53"/>
        <v>226043999.99999994</v>
      </c>
      <c r="M71" s="23">
        <f t="shared" si="53"/>
        <v>226043999.99999994</v>
      </c>
      <c r="N71" s="16"/>
    </row>
    <row r="72" spans="2:14" x14ac:dyDescent="0.25">
      <c r="B72" s="22" t="s">
        <v>69</v>
      </c>
      <c r="C72" s="58" t="s">
        <v>18</v>
      </c>
      <c r="D72" s="15">
        <f>D68*$E19</f>
        <v>162000000</v>
      </c>
      <c r="E72" s="15">
        <f>E68*$E19</f>
        <v>234900000.00000003</v>
      </c>
      <c r="F72" s="15">
        <f>F68*$E19</f>
        <v>307800000</v>
      </c>
      <c r="G72" s="15">
        <f>G68*$E19</f>
        <v>380700000</v>
      </c>
      <c r="H72" s="15">
        <f>H68*$E19</f>
        <v>453599999.99999994</v>
      </c>
      <c r="I72" s="15">
        <f t="shared" ref="I72:M72" si="54">I68*$E19</f>
        <v>526499999.99999994</v>
      </c>
      <c r="J72" s="15">
        <f t="shared" si="54"/>
        <v>599399999.99999988</v>
      </c>
      <c r="K72" s="15">
        <f t="shared" si="54"/>
        <v>672299999.99999988</v>
      </c>
      <c r="L72" s="15">
        <f t="shared" si="54"/>
        <v>745199999.99999988</v>
      </c>
      <c r="M72" s="23">
        <f t="shared" si="54"/>
        <v>745199999.99999988</v>
      </c>
      <c r="N72" s="16"/>
    </row>
    <row r="73" spans="2:14" ht="15.75" thickBot="1" x14ac:dyDescent="0.3">
      <c r="B73" s="24" t="s">
        <v>70</v>
      </c>
      <c r="C73" s="59" t="s">
        <v>18</v>
      </c>
      <c r="D73" s="25">
        <f>SUM(D71:D72)</f>
        <v>211140000</v>
      </c>
      <c r="E73" s="25">
        <f t="shared" ref="E73" si="55">SUM(E71:E72)</f>
        <v>306153000.00000006</v>
      </c>
      <c r="F73" s="25">
        <f t="shared" ref="F73" si="56">SUM(F71:F72)</f>
        <v>401166000</v>
      </c>
      <c r="G73" s="25">
        <f t="shared" ref="G73" si="57">SUM(G71:G72)</f>
        <v>496179000</v>
      </c>
      <c r="H73" s="25">
        <f t="shared" ref="H73:M73" si="58">SUM(H71:H72)</f>
        <v>591192000</v>
      </c>
      <c r="I73" s="25">
        <f t="shared" si="58"/>
        <v>686204999.99999988</v>
      </c>
      <c r="J73" s="25">
        <f t="shared" si="58"/>
        <v>781217999.99999988</v>
      </c>
      <c r="K73" s="25">
        <f t="shared" si="58"/>
        <v>876230999.99999988</v>
      </c>
      <c r="L73" s="25">
        <f t="shared" si="58"/>
        <v>971243999.99999976</v>
      </c>
      <c r="M73" s="26">
        <f t="shared" si="58"/>
        <v>971243999.99999976</v>
      </c>
      <c r="N73" s="16"/>
    </row>
    <row r="74" spans="2:14" s="12" customFormat="1" ht="15.75" thickBot="1" x14ac:dyDescent="0.3">
      <c r="B74" s="68" t="s">
        <v>71</v>
      </c>
      <c r="C74" s="21" t="s">
        <v>18</v>
      </c>
      <c r="D74" s="13">
        <f>D73</f>
        <v>211140000</v>
      </c>
      <c r="E74" s="13">
        <f>D74+E73</f>
        <v>517293000.00000006</v>
      </c>
      <c r="F74" s="13">
        <f t="shared" ref="F74" si="59">E74+F73</f>
        <v>918459000</v>
      </c>
      <c r="G74" s="13">
        <f t="shared" ref="G74" si="60">F74+G73</f>
        <v>1414638000</v>
      </c>
      <c r="H74" s="13">
        <f t="shared" ref="H74" si="61">G74+H73</f>
        <v>2005830000</v>
      </c>
      <c r="I74" s="13">
        <f t="shared" ref="I74" si="62">H74+I73</f>
        <v>2692035000</v>
      </c>
      <c r="J74" s="13">
        <f t="shared" ref="J74" si="63">I74+J73</f>
        <v>3473253000</v>
      </c>
      <c r="K74" s="13">
        <f t="shared" ref="K74" si="64">J74+K73</f>
        <v>4349484000</v>
      </c>
      <c r="L74" s="13">
        <f t="shared" ref="L74" si="65">K74+L73</f>
        <v>5320728000</v>
      </c>
      <c r="M74" s="14">
        <f t="shared" ref="M74" si="66">L74+M73</f>
        <v>6291972000</v>
      </c>
      <c r="N74" s="17"/>
    </row>
    <row r="75" spans="2:14" s="57" customFormat="1" ht="16.5" thickBot="1" x14ac:dyDescent="0.3">
      <c r="B75" s="69" t="s">
        <v>72</v>
      </c>
      <c r="C75" s="53" t="s">
        <v>18</v>
      </c>
      <c r="D75" s="54">
        <f>D74-D66</f>
        <v>-52000000</v>
      </c>
      <c r="E75" s="54">
        <f t="shared" ref="E75:H75" si="67">E74-E66</f>
        <v>-24626999.99999994</v>
      </c>
      <c r="F75" s="54">
        <f t="shared" si="67"/>
        <v>82119000</v>
      </c>
      <c r="G75" s="54">
        <f t="shared" si="67"/>
        <v>268238000</v>
      </c>
      <c r="H75" s="54">
        <f t="shared" si="67"/>
        <v>533730000</v>
      </c>
      <c r="I75" s="54">
        <f t="shared" ref="I75" si="68">I74-I66</f>
        <v>878595000</v>
      </c>
      <c r="J75" s="54">
        <f t="shared" ref="J75" si="69">J74-J66</f>
        <v>1302833000</v>
      </c>
      <c r="K75" s="54">
        <f t="shared" ref="K75" si="70">K74-K66</f>
        <v>1806444000</v>
      </c>
      <c r="L75" s="54">
        <f t="shared" ref="L75" si="71">L74-L66</f>
        <v>2389428000</v>
      </c>
      <c r="M75" s="55">
        <f t="shared" ref="M75" si="72">M74-M66</f>
        <v>2956772000</v>
      </c>
      <c r="N75" s="56"/>
    </row>
    <row r="76" spans="2:14" ht="15.75" thickBot="1" x14ac:dyDescent="0.3">
      <c r="B76" s="8"/>
      <c r="C76" s="3"/>
      <c r="D76" s="19"/>
      <c r="E76" s="19"/>
      <c r="F76" s="16"/>
      <c r="G76" s="16"/>
      <c r="H76" s="16"/>
      <c r="I76" s="16"/>
      <c r="J76" s="16"/>
      <c r="K76" s="16"/>
      <c r="L76" s="16"/>
      <c r="M76" s="16"/>
      <c r="N76" s="16"/>
    </row>
    <row r="77" spans="2:14" s="57" customFormat="1" ht="16.5" thickBot="1" x14ac:dyDescent="0.3">
      <c r="B77" s="52" t="s">
        <v>74</v>
      </c>
      <c r="C77" s="53" t="s">
        <v>18</v>
      </c>
      <c r="D77" s="54">
        <f>D75+D57</f>
        <v>-406526275.80222213</v>
      </c>
      <c r="E77" s="54">
        <f t="shared" ref="E77:M77" si="73">E75+E57</f>
        <v>-579872917.93766642</v>
      </c>
      <c r="F77" s="54">
        <f t="shared" si="73"/>
        <v>-520039926.40633297</v>
      </c>
      <c r="G77" s="54">
        <f t="shared" si="73"/>
        <v>-227027301.20822191</v>
      </c>
      <c r="H77" s="54">
        <f t="shared" si="73"/>
        <v>299164957.65666676</v>
      </c>
      <c r="I77" s="54">
        <f t="shared" si="73"/>
        <v>1058536850.1883335</v>
      </c>
      <c r="J77" s="54">
        <f t="shared" si="73"/>
        <v>2051088376.3867779</v>
      </c>
      <c r="K77" s="54">
        <f t="shared" si="73"/>
        <v>3276819536.2519999</v>
      </c>
      <c r="L77" s="54">
        <f t="shared" si="73"/>
        <v>4735730329.7839985</v>
      </c>
      <c r="M77" s="55">
        <f t="shared" si="73"/>
        <v>6131316501.0937767</v>
      </c>
      <c r="N77" s="56"/>
    </row>
    <row r="78" spans="2:14" x14ac:dyDescent="0.25">
      <c r="B78" s="8"/>
      <c r="C78" s="3"/>
      <c r="D78" s="19"/>
      <c r="E78" s="19"/>
      <c r="F78" s="16"/>
      <c r="G78" s="16"/>
      <c r="H78" s="16"/>
      <c r="I78" s="16"/>
      <c r="J78" s="16"/>
      <c r="K78" s="16"/>
      <c r="L78" s="16"/>
      <c r="M78" s="16"/>
      <c r="N78" s="16"/>
    </row>
    <row r="79" spans="2:14" x14ac:dyDescent="0.25">
      <c r="B79" s="8"/>
      <c r="C79" s="3"/>
      <c r="D79" s="19"/>
      <c r="E79" s="19"/>
      <c r="F79" s="16"/>
      <c r="G79" s="16"/>
      <c r="H79" s="16"/>
      <c r="I79" s="16"/>
      <c r="J79" s="16"/>
      <c r="K79" s="16"/>
      <c r="L79" s="16"/>
      <c r="M79" s="16"/>
      <c r="N79" s="16"/>
    </row>
  </sheetData>
  <conditionalFormatting sqref="D77:M77">
    <cfRule type="cellIs" dxfId="5" priority="6" operator="greaterThan">
      <formula>0</formula>
    </cfRule>
    <cfRule type="cellIs" dxfId="4" priority="5" operator="lessThan">
      <formula>0</formula>
    </cfRule>
  </conditionalFormatting>
  <conditionalFormatting sqref="D57:M57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D75:M7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0"/>
  <sheetViews>
    <sheetView workbookViewId="0">
      <selection activeCell="A4" sqref="A4:A10"/>
    </sheetView>
  </sheetViews>
  <sheetFormatPr defaultRowHeight="15" x14ac:dyDescent="0.25"/>
  <cols>
    <col min="1" max="1" width="35.7109375" customWidth="1"/>
  </cols>
  <sheetData>
    <row r="4" spans="1:1" x14ac:dyDescent="0.25">
      <c r="A4" t="s">
        <v>0</v>
      </c>
    </row>
    <row r="5" spans="1:1" x14ac:dyDescent="0.25">
      <c r="A5" t="s">
        <v>1</v>
      </c>
    </row>
    <row r="6" spans="1:1" x14ac:dyDescent="0.25">
      <c r="A6" t="s">
        <v>2</v>
      </c>
    </row>
    <row r="7" spans="1:1" x14ac:dyDescent="0.25">
      <c r="A7" t="s">
        <v>3</v>
      </c>
    </row>
    <row r="8" spans="1:1" x14ac:dyDescent="0.25">
      <c r="A8" t="s">
        <v>4</v>
      </c>
    </row>
    <row r="9" spans="1:1" x14ac:dyDescent="0.25">
      <c r="A9" t="s">
        <v>5</v>
      </c>
    </row>
    <row r="10" spans="1:1" x14ac:dyDescent="0.25">
      <c r="A1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KIm</dc:creator>
  <cp:lastModifiedBy>Maxim KIm</cp:lastModifiedBy>
  <dcterms:created xsi:type="dcterms:W3CDTF">2016-08-27T14:34:21Z</dcterms:created>
  <dcterms:modified xsi:type="dcterms:W3CDTF">2016-11-17T15:40:52Z</dcterms:modified>
</cp:coreProperties>
</file>