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ina\Downloads\"/>
    </mc:Choice>
  </mc:AlternateContent>
  <xr:revisionPtr revIDLastSave="0" documentId="13_ncr:1_{F7DD5C6D-7D69-4A30-A93F-67573402B755}" xr6:coauthVersionLast="47" xr6:coauthVersionMax="47" xr10:uidLastSave="{00000000-0000-0000-0000-000000000000}"/>
  <bookViews>
    <workbookView xWindow="4170" yWindow="255" windowWidth="9945" windowHeight="910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" i="1" l="1"/>
  <c r="O19" i="1"/>
  <c r="S5" i="1"/>
  <c r="K19" i="1"/>
  <c r="O18" i="1"/>
  <c r="K18" i="1"/>
  <c r="S2" i="1"/>
  <c r="J6" i="1" s="1"/>
  <c r="M2" i="1"/>
  <c r="M3" i="1"/>
  <c r="M4" i="1"/>
  <c r="M5" i="1"/>
  <c r="M6" i="1"/>
  <c r="M7" i="1"/>
  <c r="M8" i="1"/>
  <c r="M9" i="1"/>
  <c r="M10" i="1"/>
  <c r="M11" i="1"/>
  <c r="M12" i="1"/>
  <c r="M13" i="1"/>
  <c r="L3" i="1"/>
  <c r="L4" i="1"/>
  <c r="L5" i="1"/>
  <c r="L6" i="1"/>
  <c r="L7" i="1"/>
  <c r="L8" i="1"/>
  <c r="L9" i="1"/>
  <c r="L10" i="1"/>
  <c r="L11" i="1"/>
  <c r="L12" i="1"/>
  <c r="L13" i="1"/>
  <c r="L2" i="1"/>
  <c r="T2" i="1"/>
  <c r="G23" i="1"/>
  <c r="G24" i="1"/>
  <c r="G25" i="1"/>
  <c r="G26" i="1"/>
  <c r="Q2" i="1" a="1"/>
  <c r="Q2" i="1" s="1"/>
  <c r="P2" i="1" a="1"/>
  <c r="P2" i="1" s="1"/>
  <c r="H22" i="1"/>
  <c r="H19" i="1"/>
  <c r="H18" i="1"/>
  <c r="H15" i="1"/>
  <c r="H16" i="1"/>
  <c r="G22" i="1"/>
  <c r="I13" i="1" l="1"/>
  <c r="I9" i="1"/>
  <c r="I5" i="1"/>
  <c r="J13" i="1"/>
  <c r="J9" i="1"/>
  <c r="J5" i="1"/>
  <c r="J4" i="1"/>
  <c r="J3" i="1"/>
  <c r="I12" i="1"/>
  <c r="I8" i="1"/>
  <c r="I4" i="1"/>
  <c r="J12" i="1"/>
  <c r="J8" i="1"/>
  <c r="I11" i="1"/>
  <c r="I7" i="1"/>
  <c r="I3" i="1"/>
  <c r="J11" i="1"/>
  <c r="J7" i="1"/>
  <c r="I2" i="1"/>
  <c r="I10" i="1"/>
  <c r="I6" i="1"/>
  <c r="J2" i="1"/>
  <c r="J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<sst xmlns="http://schemas.openxmlformats.org/spreadsheetml/2006/main" count="34" uniqueCount="33">
  <si>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</si>
  <si>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</si>
  <si>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</si>
  <si>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</si>
  <si>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</si>
  <si>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</si>
  <si>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</si>
  <si>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</si>
  <si>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</si>
  <si>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</si>
  <si>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</si>
  <si>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</si>
  <si>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Месяц/год</t>
  </si>
  <si>
    <t>sr X</t>
  </si>
  <si>
    <t>sr Y</t>
  </si>
  <si>
    <t>b</t>
  </si>
  <si>
    <t>a</t>
  </si>
  <si>
    <t>предсказ</t>
  </si>
  <si>
    <t>моя формула</t>
  </si>
  <si>
    <t>2024опт</t>
  </si>
  <si>
    <t>2024пес</t>
  </si>
  <si>
    <t>2023опт</t>
  </si>
  <si>
    <t>2023пес</t>
  </si>
  <si>
    <t>станд откл</t>
  </si>
  <si>
    <t>отклонение2023</t>
  </si>
  <si>
    <t>отклонение2024</t>
  </si>
  <si>
    <t>{коэф сез}</t>
  </si>
  <si>
    <t>{}</t>
  </si>
  <si>
    <t>ср знач23</t>
  </si>
  <si>
    <t>ср знач24</t>
  </si>
  <si>
    <t>z</t>
  </si>
  <si>
    <t>откл23формула</t>
  </si>
  <si>
    <t>откл24формула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</si>
</sst>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&quot;₽&quot;"/>
    <numFmt numFmtId="165" formatCode="#,##0.0"/>
    <numFmt numFmtId="166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0" borderId="0" xfId="0" applyNumberFormat="1" applyFont="1"/>
    <xf numFmtId="0" fontId="1" fillId="2" borderId="0" xfId="0" applyFont="1" applyFill="1"/>
    <xf numFmtId="164" fontId="2" fillId="0" borderId="0" xfId="0" applyNumberFormat="1" applyFon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3" fillId="0" borderId="0" xfId="0" applyNumberFormat="1" applyFont="1"/>
    <xf numFmtId="1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customXml" Target="../ink/ink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503463</xdr:colOff>
      <xdr:row>0</xdr:row>
      <xdr:rowOff>122465</xdr:rowOff>
    </xdr:from>
    <xdr:to>
      <xdr:col>24</xdr:col>
      <xdr:colOff>552364</xdr:colOff>
      <xdr:row>5</xdr:row>
      <xdr:rowOff>149679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9784A57-ECDC-4D8B-B691-648963658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6034" y="122465"/>
          <a:ext cx="2498187" cy="979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217716</xdr:colOff>
      <xdr:row>6</xdr:row>
      <xdr:rowOff>119408</xdr:rowOff>
    </xdr:from>
    <xdr:to>
      <xdr:col>25</xdr:col>
      <xdr:colOff>136071</xdr:colOff>
      <xdr:row>13</xdr:row>
      <xdr:rowOff>103138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0516767-81D2-4A75-82C5-9F34BA36F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60287" y="1262408"/>
          <a:ext cx="2979963" cy="1317230"/>
        </a:xfrm>
        <a:prstGeom prst="rect">
          <a:avLst/>
        </a:prstGeom>
      </xdr:spPr>
    </xdr:pic>
    <xdr:clientData/>
  </xdr:twoCellAnchor>
  <xdr:twoCellAnchor editAs="oneCell">
    <xdr:from>
      <xdr:col>23</xdr:col>
      <xdr:colOff>163247</xdr:colOff>
      <xdr:row>14</xdr:row>
      <xdr:rowOff>94920</xdr:rowOff>
    </xdr:from>
    <xdr:to>
      <xdr:col>23</xdr:col>
      <xdr:colOff>163607</xdr:colOff>
      <xdr:row>14</xdr:row>
      <xdr:rowOff>95280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089EF0AC-0254-4C14-AD8C-AAC05E16F4DE}"/>
                </a:ext>
              </a:extLst>
            </xdr14:cNvPr>
            <xdr14:cNvContentPartPr/>
          </xdr14:nvContentPartPr>
          <xdr14:nvPr macro=""/>
          <xdr14:xfrm>
            <a:off x="16042783" y="2761920"/>
            <a:ext cx="360" cy="360"/>
          </xdr14:xfrm>
        </xdr:contentPart>
      </mc:Choice>
      <mc:Fallback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089EF0AC-0254-4C14-AD8C-AAC05E16F4D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038463" y="275760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244247</xdr:colOff>
      <xdr:row>11</xdr:row>
      <xdr:rowOff>50820</xdr:rowOff>
    </xdr:from>
    <xdr:to>
      <xdr:col>23</xdr:col>
      <xdr:colOff>477167</xdr:colOff>
      <xdr:row>12</xdr:row>
      <xdr:rowOff>40320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Рукописный ввод 6">
              <a:extLst>
                <a:ext uri="{FF2B5EF4-FFF2-40B4-BE49-F238E27FC236}">
                  <a16:creationId xmlns:a16="http://schemas.microsoft.com/office/drawing/2014/main" id="{126A0AA1-33A2-46B3-BCB9-A3D9D1D290BF}"/>
                </a:ext>
              </a:extLst>
            </xdr14:cNvPr>
            <xdr14:cNvContentPartPr/>
          </xdr14:nvContentPartPr>
          <xdr14:nvPr macro=""/>
          <xdr14:xfrm>
            <a:off x="16123783" y="2146320"/>
            <a:ext cx="232920" cy="180000"/>
          </xdr14:xfrm>
        </xdr:contentPart>
      </mc:Choice>
      <mc:Fallback>
        <xdr:pic>
          <xdr:nvPicPr>
            <xdr:cNvPr id="7" name="Рукописный ввод 6">
              <a:extLst>
                <a:ext uri="{FF2B5EF4-FFF2-40B4-BE49-F238E27FC236}">
                  <a16:creationId xmlns:a16="http://schemas.microsoft.com/office/drawing/2014/main" id="{126A0AA1-33A2-46B3-BCB9-A3D9D1D290B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6119463" y="2142000"/>
              <a:ext cx="241560" cy="188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02T17:40:13.635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0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02T17:40:13.218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1 161,'13'0,"10"0,22 6,8 2,3 0,-3-1,-10-3</inkml:trace>
  <inkml:trace contextRef="#ctx0" brushRef="#br0" timeOffset="2183.8">417 273,'4'1,"0"-1,1 1,-1-1,0 0,1-1,-1 1,0-1,0 0,1 0,-1 0,0-1,0 0,0 1,0-1,0-1,-1 1,1 0,-1-1,1 0,-1 0,0 0,0 0,0 0,0-1,-1 1,0-1,1 0,1-6,4-5,-2-1,0 0,6-30,-9 32,1 0,0 0,1 1,1-1,9-17,-15 30,1 0,-1 0,1 0,-1 0,1 0,0 0,-1 0,1 0,0 0,-1 0,1 0,0 0,0 0,0 1,0-1,0 0,0 1,0-1,0 1,0-1,0 1,1-1,-1 1,0 0,0-1,0 1,0 0,1 0,0 0,0 1,-1 0,1 1,-1-1,0 1,0-1,0 0,0 1,0 0,0-1,0 1,0 0,-1-1,1 1,-1 0,1 0,0 2,2 14,0 0,0 27,-5 5,-2-1,-3-1,-1 1,-28 88,30-114,-3 10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zoomScale="70" zoomScaleNormal="70" workbookViewId="0">
      <selection activeCell="S2" sqref="S2"/>
    </sheetView>
  </sheetViews>
  <sheetFormatPr defaultRowHeight="15" x14ac:dyDescent="0.25"/>
  <cols>
    <col min="1" max="1" width="9.85546875" customWidth="1"/>
    <col min="6" max="6" width="12.42578125" bestFit="1" customWidth="1"/>
    <col min="8" max="8" width="11.140625" bestFit="1" customWidth="1"/>
    <col min="11" max="11" width="13.28515625" bestFit="1" customWidth="1"/>
    <col min="14" max="14" width="12.140625" bestFit="1" customWidth="1"/>
    <col min="19" max="20" width="16.140625" bestFit="1" customWidth="1"/>
  </cols>
  <sheetData>
    <row r="1" spans="1:20" x14ac:dyDescent="0.25">
      <c r="A1" s="2" t="s">
        <v>12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  <c r="I1" t="s">
        <v>21</v>
      </c>
      <c r="J1" t="s">
        <v>22</v>
      </c>
      <c r="K1" s="2">
        <v>2024</v>
      </c>
      <c r="L1" t="s">
        <v>19</v>
      </c>
      <c r="M1" t="s">
        <v>20</v>
      </c>
      <c r="P1" t="s">
        <v>26</v>
      </c>
      <c r="Q1" t="s">
        <v>27</v>
      </c>
      <c r="S1" t="s">
        <v>24</v>
      </c>
      <c r="T1" t="s">
        <v>25</v>
      </c>
    </row>
    <row r="2" spans="1:20" x14ac:dyDescent="0.25">
      <c r="A2" t="s">
        <v>0</v>
      </c>
      <c r="B2" s="1">
        <v>65000</v>
      </c>
      <c r="C2" s="1">
        <v>69550</v>
      </c>
      <c r="D2" s="1">
        <v>71358</v>
      </c>
      <c r="E2" s="1">
        <v>77780</v>
      </c>
      <c r="F2" s="9">
        <v>81669</v>
      </c>
      <c r="G2" s="1">
        <v>89836</v>
      </c>
      <c r="H2" s="1">
        <v>92561</v>
      </c>
      <c r="I2" s="1">
        <f>H2+$S$2</f>
        <v>105308.42144779291</v>
      </c>
      <c r="J2" s="1">
        <f>H2-$S$2</f>
        <v>79813.578552207095</v>
      </c>
      <c r="K2" s="1">
        <v>97331.428571428594</v>
      </c>
      <c r="L2" s="1">
        <f>K2+$T$2</f>
        <v>110735.83503483537</v>
      </c>
      <c r="M2" s="1">
        <f>K2-$T$2</f>
        <v>83927.022108021818</v>
      </c>
      <c r="P2" s="11" cm="1">
        <f t="array" ref="P2:P13">((F2:F13+G2:G13)/SUM(F2:G13))*12</f>
        <v>0.8399281551789366</v>
      </c>
      <c r="Q2" s="11" cm="1">
        <f t="array" ref="Q2:Q13">((B2:B13+C2:C13+D2:D13+E2:E13+F2:F13+G2:G13)/SUM(B2:G13))*12</f>
        <v>0.8399284610562221</v>
      </c>
      <c r="S2">
        <f>CONFIDENCE(0.05,STDEV(H2:H13),12)</f>
        <v>12747.421447792898</v>
      </c>
      <c r="T2">
        <f>CONFIDENCE(0.05,STDEV(K2:K13),12)</f>
        <v>13404.406463406782</v>
      </c>
    </row>
    <row r="3" spans="1:20" x14ac:dyDescent="0.25">
      <c r="A3" t="s">
        <v>1</v>
      </c>
      <c r="B3" s="1">
        <v>61000</v>
      </c>
      <c r="C3" s="1">
        <v>65270.000000000007</v>
      </c>
      <c r="D3" s="1">
        <v>66967</v>
      </c>
      <c r="E3" s="6">
        <v>72994</v>
      </c>
      <c r="F3" s="9">
        <v>76643</v>
      </c>
      <c r="G3" s="1">
        <v>84308</v>
      </c>
      <c r="H3" s="1">
        <v>86865</v>
      </c>
      <c r="I3" s="1">
        <f t="shared" ref="I3:I13" si="0">H3+$S$2</f>
        <v>99612.421447792905</v>
      </c>
      <c r="J3" s="1">
        <f t="shared" ref="J3:J13" si="1">H3-$S$2</f>
        <v>74117.578552207095</v>
      </c>
      <c r="K3" s="1">
        <v>91342</v>
      </c>
      <c r="L3" s="1">
        <f>K3+$T$2</f>
        <v>104746.40646340678</v>
      </c>
      <c r="M3" s="1">
        <f>K3-$T$2</f>
        <v>77937.593536593224</v>
      </c>
      <c r="P3" s="11">
        <v>0.78824102215215319</v>
      </c>
      <c r="Q3" s="11">
        <v>0.78824217387112494</v>
      </c>
    </row>
    <row r="4" spans="1:20" x14ac:dyDescent="0.25">
      <c r="A4" t="s">
        <v>2</v>
      </c>
      <c r="B4" s="1">
        <v>63000</v>
      </c>
      <c r="C4" s="1">
        <v>67410</v>
      </c>
      <c r="D4" s="1">
        <v>69162</v>
      </c>
      <c r="E4" s="1">
        <v>75387</v>
      </c>
      <c r="F4" s="9">
        <v>79156</v>
      </c>
      <c r="G4" s="1">
        <v>87072</v>
      </c>
      <c r="H4" s="1">
        <v>89713</v>
      </c>
      <c r="I4" s="1">
        <f t="shared" si="0"/>
        <v>102460.42144779291</v>
      </c>
      <c r="J4" s="1">
        <f t="shared" si="1"/>
        <v>76965.578552207095</v>
      </c>
      <c r="K4" s="1">
        <v>94336.714285714304</v>
      </c>
      <c r="L4" s="1">
        <f>K4+$T$2</f>
        <v>107741.12074912108</v>
      </c>
      <c r="M4" s="1">
        <f>K4-$T$2</f>
        <v>80932.307822307528</v>
      </c>
      <c r="P4" s="11">
        <v>0.81408458866554478</v>
      </c>
      <c r="Q4" s="11">
        <v>0.81408439485671225</v>
      </c>
      <c r="S4" t="s">
        <v>31</v>
      </c>
      <c r="T4" t="s">
        <v>32</v>
      </c>
    </row>
    <row r="5" spans="1:20" x14ac:dyDescent="0.25">
      <c r="A5" t="s">
        <v>3</v>
      </c>
      <c r="B5" s="6">
        <v>69000</v>
      </c>
      <c r="C5" s="1">
        <v>73830</v>
      </c>
      <c r="D5" s="1">
        <v>75749</v>
      </c>
      <c r="E5" s="1">
        <v>82567</v>
      </c>
      <c r="F5" s="9">
        <v>86695</v>
      </c>
      <c r="G5" s="1">
        <v>95364</v>
      </c>
      <c r="H5" s="10">
        <v>98257</v>
      </c>
      <c r="I5" s="1">
        <f t="shared" si="0"/>
        <v>111004.42144779291</v>
      </c>
      <c r="J5" s="1">
        <f t="shared" si="1"/>
        <v>85509.578552207095</v>
      </c>
      <c r="K5" s="10">
        <v>103321</v>
      </c>
      <c r="L5" s="1">
        <f>K5+$T$2</f>
        <v>116725.40646340678</v>
      </c>
      <c r="M5" s="1">
        <f>K5-$T$2</f>
        <v>89916.593536593224</v>
      </c>
      <c r="P5" s="11">
        <v>0.89161528820572011</v>
      </c>
      <c r="Q5" s="11">
        <v>0.89161659345524136</v>
      </c>
      <c r="S5" s="9">
        <f>K21*((K19)/SQRT(12))</f>
        <v>12747.655688957642</v>
      </c>
      <c r="T5">
        <f>K21*(O19/SQRT(12))</f>
        <v>13404.652777047162</v>
      </c>
    </row>
    <row r="6" spans="1:20" x14ac:dyDescent="0.25">
      <c r="A6" t="s">
        <v>4</v>
      </c>
      <c r="B6" s="1">
        <v>70580</v>
      </c>
      <c r="C6" s="1">
        <v>75520</v>
      </c>
      <c r="D6" s="1">
        <v>77484</v>
      </c>
      <c r="E6" s="1">
        <v>84457</v>
      </c>
      <c r="F6" s="9">
        <v>88680</v>
      </c>
      <c r="G6" s="1">
        <v>97548</v>
      </c>
      <c r="H6" s="1">
        <v>100507</v>
      </c>
      <c r="I6" s="1">
        <f t="shared" si="0"/>
        <v>113254.42144779291</v>
      </c>
      <c r="J6" s="1">
        <f t="shared" si="1"/>
        <v>87759.578552207095</v>
      </c>
      <c r="K6" s="1">
        <v>105687</v>
      </c>
      <c r="L6" s="1">
        <f>K6+$T$2</f>
        <v>119091.40646340678</v>
      </c>
      <c r="M6" s="1">
        <f>K6-$T$2</f>
        <v>92282.593536593224</v>
      </c>
      <c r="P6" s="11">
        <v>0.91203253830887143</v>
      </c>
      <c r="Q6" s="11">
        <v>0.91203204029455143</v>
      </c>
    </row>
    <row r="7" spans="1:20" x14ac:dyDescent="0.25">
      <c r="A7" t="s">
        <v>5</v>
      </c>
      <c r="B7" s="1">
        <v>97365</v>
      </c>
      <c r="C7" s="6">
        <v>104181</v>
      </c>
      <c r="D7" s="1">
        <v>106889</v>
      </c>
      <c r="E7" s="1">
        <v>116509</v>
      </c>
      <c r="F7" s="9">
        <v>122334</v>
      </c>
      <c r="G7" s="1">
        <v>134568</v>
      </c>
      <c r="H7" s="1">
        <v>138650</v>
      </c>
      <c r="I7" s="1">
        <f t="shared" si="0"/>
        <v>151397.42144779291</v>
      </c>
      <c r="J7" s="1">
        <f t="shared" si="1"/>
        <v>125902.57855220709</v>
      </c>
      <c r="K7" s="1">
        <v>145795.714285714</v>
      </c>
      <c r="L7" s="1">
        <f>K7+$T$2</f>
        <v>159200.12074912078</v>
      </c>
      <c r="M7" s="1">
        <f>K7-$T$2</f>
        <v>132391.30782230722</v>
      </c>
      <c r="P7" s="11">
        <v>1.2581512079634947</v>
      </c>
      <c r="Q7" s="11">
        <v>1.2581517322483886</v>
      </c>
    </row>
    <row r="8" spans="1:20" x14ac:dyDescent="0.25">
      <c r="A8" t="s">
        <v>6</v>
      </c>
      <c r="B8" s="1">
        <v>104755</v>
      </c>
      <c r="C8" s="1">
        <v>112087</v>
      </c>
      <c r="D8" s="1">
        <v>115002</v>
      </c>
      <c r="E8" s="1">
        <v>125352</v>
      </c>
      <c r="F8" s="9">
        <v>131619</v>
      </c>
      <c r="G8" s="1">
        <v>144781</v>
      </c>
      <c r="H8" s="1">
        <v>149173</v>
      </c>
      <c r="I8" s="1">
        <f t="shared" si="0"/>
        <v>161920.42144779291</v>
      </c>
      <c r="J8" s="1">
        <f t="shared" si="1"/>
        <v>136425.57855220709</v>
      </c>
      <c r="K8" s="1">
        <v>156861.14285714299</v>
      </c>
      <c r="L8" s="1">
        <f>K8+$T$2</f>
        <v>170265.54932054976</v>
      </c>
      <c r="M8" s="1">
        <f>K8-$T$2</f>
        <v>143456.73639373621</v>
      </c>
      <c r="P8" s="11">
        <v>1.3536406640707739</v>
      </c>
      <c r="Q8" s="11">
        <v>1.353641552741365</v>
      </c>
    </row>
    <row r="9" spans="1:20" x14ac:dyDescent="0.25">
      <c r="A9" t="s">
        <v>7</v>
      </c>
      <c r="B9" s="1">
        <v>101820</v>
      </c>
      <c r="C9" s="1">
        <v>108947</v>
      </c>
      <c r="D9" s="1">
        <v>111780</v>
      </c>
      <c r="E9" s="6">
        <v>121840</v>
      </c>
      <c r="F9" s="9">
        <v>127932</v>
      </c>
      <c r="G9" s="1">
        <v>140725</v>
      </c>
      <c r="H9" s="1">
        <v>144994</v>
      </c>
      <c r="I9" s="1">
        <f t="shared" si="0"/>
        <v>157741.42144779291</v>
      </c>
      <c r="J9" s="1">
        <f t="shared" si="1"/>
        <v>132246.57855220709</v>
      </c>
      <c r="K9" s="1">
        <v>152466.85714285701</v>
      </c>
      <c r="L9" s="1">
        <f>K9+$T$2</f>
        <v>165871.26360626379</v>
      </c>
      <c r="M9" s="1">
        <f>K9-$T$2</f>
        <v>139062.45067945024</v>
      </c>
      <c r="P9" s="11">
        <v>1.31572011536636</v>
      </c>
      <c r="Q9" s="11">
        <v>1.3157187162047148</v>
      </c>
    </row>
    <row r="10" spans="1:20" x14ac:dyDescent="0.25">
      <c r="A10" t="s">
        <v>8</v>
      </c>
      <c r="B10" s="1">
        <v>83655</v>
      </c>
      <c r="C10" s="1">
        <v>89510</v>
      </c>
      <c r="D10" s="1">
        <v>91838</v>
      </c>
      <c r="E10" s="1">
        <v>100103</v>
      </c>
      <c r="F10" s="9">
        <v>105108</v>
      </c>
      <c r="G10" s="1">
        <v>115619</v>
      </c>
      <c r="H10" s="1">
        <v>119126</v>
      </c>
      <c r="I10" s="1">
        <f t="shared" si="0"/>
        <v>131873.42144779291</v>
      </c>
      <c r="J10" s="1">
        <f t="shared" si="1"/>
        <v>106378.57855220709</v>
      </c>
      <c r="K10" s="1">
        <v>125265.714285714</v>
      </c>
      <c r="L10" s="1">
        <f>K10+$T$2</f>
        <v>138670.12074912078</v>
      </c>
      <c r="M10" s="1">
        <f>K10-$T$2</f>
        <v>111861.30782230722</v>
      </c>
      <c r="P10" s="11">
        <v>1.080987854046128</v>
      </c>
      <c r="Q10" s="11">
        <v>1.0809872079007139</v>
      </c>
    </row>
    <row r="11" spans="1:20" x14ac:dyDescent="0.25">
      <c r="A11" t="s">
        <v>9</v>
      </c>
      <c r="B11" s="1">
        <v>77910</v>
      </c>
      <c r="C11" s="1">
        <v>83363</v>
      </c>
      <c r="D11" s="1">
        <v>85531</v>
      </c>
      <c r="E11" s="1">
        <v>93228</v>
      </c>
      <c r="F11" s="9">
        <v>97890</v>
      </c>
      <c r="G11" s="1">
        <v>107679</v>
      </c>
      <c r="H11" s="1">
        <v>110945</v>
      </c>
      <c r="I11" s="1">
        <f t="shared" si="0"/>
        <v>123692.42144779291</v>
      </c>
      <c r="J11" s="1">
        <f t="shared" si="1"/>
        <v>98197.578552207095</v>
      </c>
      <c r="K11" s="1">
        <v>116663.142857143</v>
      </c>
      <c r="L11" s="1">
        <f>K11+$T$2</f>
        <v>130067.54932054978</v>
      </c>
      <c r="M11" s="1">
        <f>K11-$T$2</f>
        <v>103258.73639373622</v>
      </c>
      <c r="P11" s="11">
        <v>1.0067531030114505</v>
      </c>
      <c r="Q11" s="11">
        <v>1.006750561367894</v>
      </c>
    </row>
    <row r="12" spans="1:20" x14ac:dyDescent="0.25">
      <c r="A12" t="s">
        <v>10</v>
      </c>
      <c r="B12" s="1">
        <v>70365</v>
      </c>
      <c r="C12" s="1">
        <v>75290</v>
      </c>
      <c r="D12" s="6">
        <v>77248</v>
      </c>
      <c r="E12" s="1">
        <v>84200</v>
      </c>
      <c r="F12" s="9">
        <v>88410</v>
      </c>
      <c r="G12" s="1">
        <v>97251</v>
      </c>
      <c r="H12" s="1">
        <v>100201</v>
      </c>
      <c r="I12" s="1">
        <f t="shared" si="0"/>
        <v>112948.42144779291</v>
      </c>
      <c r="J12" s="1">
        <f t="shared" si="1"/>
        <v>87453.578552207095</v>
      </c>
      <c r="K12" s="1">
        <v>105365.285714286</v>
      </c>
      <c r="L12" s="1">
        <f>K12+$T$2</f>
        <v>118769.69217769278</v>
      </c>
      <c r="M12" s="1">
        <f>K12-$T$2</f>
        <v>91960.879250879225</v>
      </c>
      <c r="P12" s="11">
        <v>0.90925571393648319</v>
      </c>
      <c r="Q12" s="11">
        <v>0.90925499334108428</v>
      </c>
    </row>
    <row r="13" spans="1:20" x14ac:dyDescent="0.25">
      <c r="A13" t="s">
        <v>11</v>
      </c>
      <c r="B13" s="1">
        <v>64200</v>
      </c>
      <c r="C13" s="1">
        <v>68694</v>
      </c>
      <c r="D13" s="1">
        <v>70480</v>
      </c>
      <c r="E13" s="1">
        <v>76823</v>
      </c>
      <c r="F13" s="9">
        <v>80664</v>
      </c>
      <c r="G13" s="1">
        <v>88730</v>
      </c>
      <c r="H13" s="1">
        <v>91422</v>
      </c>
      <c r="I13" s="1">
        <f t="shared" si="0"/>
        <v>104169.42144779291</v>
      </c>
      <c r="J13" s="1">
        <f t="shared" si="1"/>
        <v>78674.578552207095</v>
      </c>
      <c r="K13" s="1">
        <v>96133.571428571406</v>
      </c>
      <c r="L13" s="1">
        <f>K13+$T$2</f>
        <v>109537.97789197818</v>
      </c>
      <c r="M13" s="1">
        <f>K13-$T$2</f>
        <v>82729.164965164629</v>
      </c>
      <c r="P13" s="11">
        <v>0.82958974909408345</v>
      </c>
      <c r="Q13" s="11">
        <v>0.82959157266198713</v>
      </c>
    </row>
    <row r="14" spans="1:20" x14ac:dyDescent="0.25">
      <c r="A14" s="3"/>
      <c r="B14" s="4"/>
      <c r="C14" s="3"/>
      <c r="D14" s="3"/>
      <c r="E14" s="3"/>
      <c r="F14" s="3"/>
      <c r="G14" s="5"/>
      <c r="H14" s="2"/>
    </row>
    <row r="15" spans="1:20" x14ac:dyDescent="0.25">
      <c r="F15" s="7"/>
      <c r="G15" s="7" t="s">
        <v>13</v>
      </c>
      <c r="H15">
        <f>(B1+C1+D1+E1+F1+G1+H1)/7</f>
        <v>2020</v>
      </c>
    </row>
    <row r="16" spans="1:20" x14ac:dyDescent="0.25">
      <c r="F16" s="7"/>
      <c r="G16" t="s">
        <v>14</v>
      </c>
      <c r="H16" s="1">
        <f>(B2+C2+D2+E2+F2+G2+H2)/7</f>
        <v>78250.571428571435</v>
      </c>
    </row>
    <row r="17" spans="6:15" x14ac:dyDescent="0.25">
      <c r="F17" s="7"/>
    </row>
    <row r="18" spans="6:15" x14ac:dyDescent="0.25">
      <c r="F18" s="8"/>
      <c r="G18" t="s">
        <v>15</v>
      </c>
      <c r="H18" s="1">
        <f>(((B1-H15)*(B2-H16))+((C1-H15)*(C2-H16))+((D1-H15)*(D2-H16))+((E1-H15)*(E2-H16))+((F1-H15)*(F2-H16))+((G1-H15)*(G2-H16))+((H1-H15)*(H2-H16)))/((B1-H15)^2+(C1-H15)^2+(D1-H15)^2+(E1-H15)^2+(F1-H15)^2+(G1-H15)^2+(H1-H15)^2)</f>
        <v>4770.2142857142853</v>
      </c>
      <c r="J18" t="s">
        <v>28</v>
      </c>
      <c r="K18" s="1">
        <f>(H2+H3+H4+H5+H6+H7+H8+H9+H10+H11+H12+H13)/12</f>
        <v>110201.16666666667</v>
      </c>
      <c r="N18" t="s">
        <v>29</v>
      </c>
      <c r="O18" s="1">
        <f>(K2+K3+K4+K5+K6+K7+K8+K9+K10+K11+K12+K13)/12</f>
        <v>115880.79761904759</v>
      </c>
    </row>
    <row r="19" spans="6:15" x14ac:dyDescent="0.25">
      <c r="G19" t="s">
        <v>16</v>
      </c>
      <c r="H19" s="1">
        <f>H16-H18*H15</f>
        <v>-9557582.2857142854</v>
      </c>
      <c r="J19" t="s">
        <v>23</v>
      </c>
      <c r="K19" s="1">
        <f>SQRT(((H2-K18)^2 + (H3-K18)^2 + (H4-K18)^2 +(H5-K18)^2 +(H6-K18)^2+(H7-K18)^2 +(H8-K18)^2+(H9-K18)^2+(H10-K18)^2+(H11-K18)^2+(H12-K18)^2+(H13-K18)^2)/11)</f>
        <v>22530.191153743956</v>
      </c>
      <c r="N19" t="s">
        <v>23</v>
      </c>
      <c r="O19">
        <f>SQRT(((K2-O18)^2 + (K3-O18)^2 + (K4-O18)^2 +(K5-O18)^2 +(K6-O18)^2+(K7-O18)^2 +(K8-O18)^2+(K9-O18)^2+(K10-O18)^2+(K11-O18)^2+(K12-O18)^2+(K13-O18)^2)/11)</f>
        <v>23691.367007821358</v>
      </c>
    </row>
    <row r="21" spans="6:15" x14ac:dyDescent="0.25">
      <c r="G21" t="s">
        <v>17</v>
      </c>
      <c r="H21" t="s">
        <v>18</v>
      </c>
      <c r="J21" t="s">
        <v>30</v>
      </c>
      <c r="K21" s="12">
        <v>1.96</v>
      </c>
      <c r="L21" s="1"/>
    </row>
    <row r="22" spans="6:15" x14ac:dyDescent="0.25">
      <c r="G22" s="1">
        <f>FORECAST(K1,B2:H2,B1:H1)</f>
        <v>97331.428571427241</v>
      </c>
      <c r="H22" s="1">
        <f>H19+H18*K1</f>
        <v>97331.428571427241</v>
      </c>
      <c r="K22" s="1"/>
    </row>
    <row r="23" spans="6:15" x14ac:dyDescent="0.25">
      <c r="G23" s="1">
        <f t="shared" ref="G23:G26" si="2">FORECAST(K2,B3:H3,B2:H2)</f>
        <v>91342.006813041604</v>
      </c>
      <c r="J23" s="1"/>
      <c r="K23" s="1"/>
    </row>
    <row r="24" spans="6:15" x14ac:dyDescent="0.25">
      <c r="G24" s="1">
        <f t="shared" si="2"/>
        <v>94336.740431842147</v>
      </c>
    </row>
    <row r="25" spans="6:15" x14ac:dyDescent="0.25">
      <c r="G25" s="1">
        <f t="shared" si="2"/>
        <v>103320.94301359767</v>
      </c>
    </row>
    <row r="26" spans="6:15" x14ac:dyDescent="0.25">
      <c r="G26" s="1">
        <f t="shared" si="2"/>
        <v>105686.98788171841</v>
      </c>
      <c r="J26" s="2"/>
    </row>
    <row r="27" spans="6:15" x14ac:dyDescent="0.25">
      <c r="J27" s="1"/>
    </row>
    <row r="28" spans="6:15" x14ac:dyDescent="0.25">
      <c r="J28" s="1"/>
    </row>
    <row r="29" spans="6:15" x14ac:dyDescent="0.25">
      <c r="J29" s="1"/>
    </row>
    <row r="30" spans="6:15" x14ac:dyDescent="0.25">
      <c r="J30" s="1"/>
    </row>
    <row r="31" spans="6:15" x14ac:dyDescent="0.25">
      <c r="J31" s="1"/>
    </row>
    <row r="32" spans="6:15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Анатольевич Воробьев</dc:creator>
  <cp:lastModifiedBy>alina</cp:lastModifiedBy>
  <dcterms:created xsi:type="dcterms:W3CDTF">2022-10-13T01:26:43Z</dcterms:created>
  <dcterms:modified xsi:type="dcterms:W3CDTF">2022-11-02T19:28:10Z</dcterms:modified>
</cp:coreProperties>
</file>