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H13" i="1"/>
  <c r="B68" i="1" l="1"/>
  <c r="B53" i="1"/>
  <c r="B26" i="1" l="1"/>
  <c r="H14" i="1" l="1"/>
  <c r="B47" i="1" l="1"/>
  <c r="B33" i="1"/>
  <c r="B32" i="1"/>
  <c r="B28" i="1"/>
  <c r="B22" i="1" s="1"/>
  <c r="H15" i="1"/>
  <c r="H16" i="1" l="1"/>
  <c r="B48" i="1"/>
  <c r="B44" i="1"/>
  <c r="B70" i="1"/>
  <c r="B62" i="1"/>
  <c r="B83" i="1"/>
  <c r="B76" i="1"/>
  <c r="B60" i="1" l="1"/>
  <c r="B82" i="1" l="1"/>
  <c r="B81" i="1" s="1"/>
  <c r="B88" i="1" s="1"/>
  <c r="B87" i="1" s="1"/>
  <c r="B69" i="1"/>
  <c r="B67" i="1" s="1"/>
  <c r="B75" i="1"/>
  <c r="B74" i="1" s="1"/>
  <c r="B61" i="1"/>
  <c r="B54" i="1"/>
  <c r="B52" i="1" s="1"/>
  <c r="B63" i="1" s="1"/>
  <c r="B59" i="1" l="1"/>
</calcChain>
</file>

<file path=xl/sharedStrings.xml><?xml version="1.0" encoding="utf-8"?>
<sst xmlns="http://schemas.openxmlformats.org/spreadsheetml/2006/main" count="91" uniqueCount="77">
  <si>
    <t>Вариант</t>
  </si>
  <si>
    <t>Марка</t>
  </si>
  <si>
    <t xml:space="preserve"> кабеля</t>
  </si>
  <si>
    <t>Диаметр жил d, мм</t>
  </si>
  <si>
    <t xml:space="preserve">Rм, </t>
  </si>
  <si>
    <t>Ом/км</t>
  </si>
  <si>
    <t>Частота,</t>
  </si>
  <si>
    <t>кГц</t>
  </si>
  <si>
    <t>Тип изоляции*</t>
  </si>
  <si>
    <t>мм</t>
  </si>
  <si>
    <t>или</t>
  </si>
  <si>
    <t>-</t>
  </si>
  <si>
    <t>Марка кабеля</t>
  </si>
  <si>
    <t xml:space="preserve">Конструкция </t>
  </si>
  <si>
    <t>Материал и тип изоляции</t>
  </si>
  <si>
    <t>Материал оболочки</t>
  </si>
  <si>
    <t>Скрутка</t>
  </si>
  <si>
    <t>Емкость кабеля</t>
  </si>
  <si>
    <t>Диаметр жил, мм</t>
  </si>
  <si>
    <t>Защитный покров</t>
  </si>
  <si>
    <t>Способ прокладки</t>
  </si>
  <si>
    <t>симметричный</t>
  </si>
  <si>
    <t>Медь</t>
  </si>
  <si>
    <t>подводный</t>
  </si>
  <si>
    <t>d1=</t>
  </si>
  <si>
    <t>a=</t>
  </si>
  <si>
    <t>Dкс=</t>
  </si>
  <si>
    <t>d3=</t>
  </si>
  <si>
    <t>R=</t>
  </si>
  <si>
    <t>R0=</t>
  </si>
  <si>
    <t>kr0=</t>
  </si>
  <si>
    <t>Rm=</t>
  </si>
  <si>
    <t>F=</t>
  </si>
  <si>
    <t>G=</t>
  </si>
  <si>
    <t>H=</t>
  </si>
  <si>
    <t>p=</t>
  </si>
  <si>
    <t>d/a=</t>
  </si>
  <si>
    <t>L=</t>
  </si>
  <si>
    <t>X=</t>
  </si>
  <si>
    <t>u=</t>
  </si>
  <si>
    <t>Q(kr0)=</t>
  </si>
  <si>
    <t>ln=</t>
  </si>
  <si>
    <t>r0=</t>
  </si>
  <si>
    <t>C=</t>
  </si>
  <si>
    <t>Eз=</t>
  </si>
  <si>
    <t>Ln=</t>
  </si>
  <si>
    <r>
      <t>y</t>
    </r>
    <r>
      <rPr>
        <sz val="14"/>
        <color theme="1"/>
        <rFont val="Times New Roman"/>
        <family val="1"/>
        <charset val="204"/>
      </rPr>
      <t xml:space="preserve"> =</t>
    </r>
  </si>
  <si>
    <t>w=</t>
  </si>
  <si>
    <t>С=</t>
  </si>
  <si>
    <t>tgб3=</t>
  </si>
  <si>
    <r>
      <t>d</t>
    </r>
    <r>
      <rPr>
        <b/>
        <vertAlign val="subscript"/>
        <sz val="14"/>
        <color theme="1"/>
        <rFont val="Times New Roman"/>
        <family val="1"/>
        <charset val="204"/>
      </rPr>
      <t>к</t>
    </r>
  </si>
  <si>
    <r>
      <t>t</t>
    </r>
    <r>
      <rPr>
        <b/>
        <vertAlign val="subscript"/>
        <sz val="14"/>
        <color theme="1"/>
        <rFont val="Times New Roman"/>
        <family val="1"/>
        <charset val="204"/>
      </rPr>
      <t>в</t>
    </r>
  </si>
  <si>
    <r>
      <t>t</t>
    </r>
    <r>
      <rPr>
        <b/>
        <vertAlign val="subscript"/>
        <sz val="14"/>
        <color theme="1"/>
        <rFont val="Times New Roman"/>
        <family val="1"/>
        <charset val="204"/>
      </rPr>
      <t>л</t>
    </r>
  </si>
  <si>
    <r>
      <t>t</t>
    </r>
    <r>
      <rPr>
        <b/>
        <vertAlign val="subscript"/>
        <sz val="14"/>
        <color theme="1"/>
        <rFont val="Times New Roman"/>
        <family val="1"/>
        <charset val="204"/>
      </rPr>
      <t>и</t>
    </r>
  </si>
  <si>
    <t>Альфа=</t>
  </si>
  <si>
    <t>Бета=</t>
  </si>
  <si>
    <t>Zв=</t>
  </si>
  <si>
    <t>v=</t>
  </si>
  <si>
    <t>T=</t>
  </si>
  <si>
    <t>V=</t>
  </si>
  <si>
    <t>КП</t>
  </si>
  <si>
    <t>полистирол</t>
  </si>
  <si>
    <t>МКСС-4х4</t>
  </si>
  <si>
    <t>4х4</t>
  </si>
  <si>
    <t>звездная (четверочная)</t>
  </si>
  <si>
    <t>МКСС-4х4х0,9</t>
  </si>
  <si>
    <t>стирофлекс, КП – кордельно-полистирольная</t>
  </si>
  <si>
    <t>R</t>
  </si>
  <si>
    <t>L</t>
  </si>
  <si>
    <t>C</t>
  </si>
  <si>
    <t>G</t>
  </si>
  <si>
    <t>Бета</t>
  </si>
  <si>
    <t>альфа</t>
  </si>
  <si>
    <t>v</t>
  </si>
  <si>
    <t>Zв</t>
  </si>
  <si>
    <t>Т</t>
  </si>
  <si>
    <t>Вывод: Данный тип кабеля подойдёт для прокладки под водой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</si>
</sst>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vertAlign val="subscript"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0" xfId="0" applyFont="1" applyAlignment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3" fillId="0" borderId="9" xfId="0" applyFont="1" applyBorder="1" applyAlignment="1">
      <alignment horizontal="right"/>
    </xf>
    <xf numFmtId="0" fontId="5" fillId="0" borderId="0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 vertical="center"/>
    </xf>
    <xf numFmtId="0" fontId="3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91</xdr:row>
      <xdr:rowOff>1</xdr:rowOff>
    </xdr:from>
    <xdr:to>
      <xdr:col>2</xdr:col>
      <xdr:colOff>1065890</xdr:colOff>
      <xdr:row>101</xdr:row>
      <xdr:rowOff>45235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02358"/>
          <a:ext cx="3229426" cy="2372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0"/>
  <sheetViews>
    <sheetView tabSelected="1" topLeftCell="A82" zoomScale="70" zoomScaleNormal="70" workbookViewId="0">
      <selection activeCell="A95" sqref="A95"/>
    </sheetView>
  </sheetViews>
  <sheetFormatPr defaultRowHeight="15" x14ac:dyDescent="0.25"/>
  <cols>
    <col min="1" max="1" width="16.85546875" customWidth="1"/>
    <col min="2" max="2" width="15.42578125" customWidth="1"/>
    <col min="3" max="3" width="16.140625" bestFit="1" customWidth="1"/>
    <col min="4" max="4" width="11.5703125" bestFit="1" customWidth="1"/>
    <col min="5" max="5" width="14" customWidth="1"/>
    <col min="6" max="6" width="12.42578125" customWidth="1"/>
    <col min="7" max="7" width="17.7109375" customWidth="1"/>
    <col min="9" max="9" width="17.28515625" customWidth="1"/>
    <col min="10" max="10" width="18.140625" customWidth="1"/>
    <col min="11" max="11" width="16.28515625" customWidth="1"/>
    <col min="13" max="13" width="12.85546875" bestFit="1" customWidth="1"/>
  </cols>
  <sheetData>
    <row r="1" spans="1:37" ht="20.25" x14ac:dyDescent="0.25">
      <c r="A1" s="55" t="s">
        <v>0</v>
      </c>
      <c r="B1" s="17" t="s">
        <v>1</v>
      </c>
      <c r="C1" s="55" t="s">
        <v>3</v>
      </c>
      <c r="D1" s="17" t="s">
        <v>4</v>
      </c>
      <c r="E1" s="17" t="s">
        <v>6</v>
      </c>
      <c r="F1" s="55" t="s">
        <v>8</v>
      </c>
      <c r="G1" s="17" t="s">
        <v>50</v>
      </c>
      <c r="H1" s="17" t="s">
        <v>51</v>
      </c>
      <c r="I1" s="17" t="s">
        <v>52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7.25" customHeight="1" x14ac:dyDescent="0.25">
      <c r="A2" s="46"/>
      <c r="B2" s="46" t="s">
        <v>2</v>
      </c>
      <c r="C2" s="46"/>
      <c r="D2" s="46" t="s">
        <v>5</v>
      </c>
      <c r="E2" s="46" t="s">
        <v>7</v>
      </c>
      <c r="F2" s="46"/>
      <c r="G2" s="44" t="s">
        <v>9</v>
      </c>
      <c r="H2" s="44" t="s">
        <v>9</v>
      </c>
      <c r="I2" s="18" t="s">
        <v>10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21" thickBot="1" x14ac:dyDescent="0.3">
      <c r="A3" s="47"/>
      <c r="B3" s="47"/>
      <c r="C3" s="47"/>
      <c r="D3" s="47"/>
      <c r="E3" s="47"/>
      <c r="F3" s="47"/>
      <c r="G3" s="45"/>
      <c r="H3" s="45"/>
      <c r="I3" s="19" t="s">
        <v>53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9.5" thickBot="1" x14ac:dyDescent="0.3">
      <c r="A4" s="20">
        <v>5</v>
      </c>
      <c r="B4" s="25" t="s">
        <v>62</v>
      </c>
      <c r="C4" s="25">
        <v>0.9</v>
      </c>
      <c r="D4" s="25">
        <v>7.5</v>
      </c>
      <c r="E4" s="25">
        <v>10</v>
      </c>
      <c r="F4" s="25" t="s">
        <v>60</v>
      </c>
      <c r="G4" s="25">
        <v>0.6</v>
      </c>
      <c r="H4" s="25" t="s">
        <v>11</v>
      </c>
      <c r="I4" s="25">
        <v>0.12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9.5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38.25" thickBot="1" x14ac:dyDescent="0.35">
      <c r="A6" s="23" t="s">
        <v>12</v>
      </c>
      <c r="B6" s="49" t="s">
        <v>65</v>
      </c>
      <c r="C6" s="50"/>
      <c r="D6" s="50"/>
      <c r="E6" s="51"/>
      <c r="F6" s="8"/>
      <c r="G6" s="8"/>
      <c r="H6" s="8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38.25" thickBot="1" x14ac:dyDescent="0.35">
      <c r="A7" s="24" t="s">
        <v>13</v>
      </c>
      <c r="B7" s="52" t="s">
        <v>21</v>
      </c>
      <c r="C7" s="53"/>
      <c r="D7" s="53"/>
      <c r="E7" s="54"/>
      <c r="F7" s="8"/>
      <c r="G7" s="5"/>
      <c r="H7" s="8"/>
      <c r="I7" s="8"/>
      <c r="J7" s="3"/>
      <c r="K7" s="3"/>
      <c r="L7" s="3"/>
      <c r="M7" s="3"/>
      <c r="N7" s="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57" thickBot="1" x14ac:dyDescent="0.35">
      <c r="A8" s="24" t="s">
        <v>14</v>
      </c>
      <c r="B8" s="52" t="s">
        <v>66</v>
      </c>
      <c r="C8" s="53"/>
      <c r="D8" s="53"/>
      <c r="E8" s="54"/>
      <c r="F8" s="8"/>
      <c r="G8" s="26"/>
      <c r="H8" s="29"/>
      <c r="I8" s="29"/>
      <c r="J8" s="3"/>
      <c r="K8" s="3"/>
      <c r="L8" s="3"/>
      <c r="M8" s="3"/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38.25" thickBot="1" x14ac:dyDescent="0.35">
      <c r="A9" s="24" t="s">
        <v>15</v>
      </c>
      <c r="B9" s="52" t="s">
        <v>22</v>
      </c>
      <c r="C9" s="53"/>
      <c r="D9" s="53"/>
      <c r="E9" s="54"/>
      <c r="F9" s="8"/>
      <c r="G9" s="8"/>
      <c r="H9" s="8"/>
      <c r="I9" s="8"/>
      <c r="J9" s="3"/>
      <c r="K9" s="3"/>
      <c r="L9" s="3"/>
      <c r="M9" s="3"/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19.5" thickBot="1" x14ac:dyDescent="0.35">
      <c r="A10" s="24" t="s">
        <v>16</v>
      </c>
      <c r="B10" s="52" t="s">
        <v>64</v>
      </c>
      <c r="C10" s="53"/>
      <c r="D10" s="53"/>
      <c r="E10" s="54"/>
      <c r="F10" s="8"/>
      <c r="G10" s="8"/>
      <c r="H10" s="8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38.25" thickBot="1" x14ac:dyDescent="0.35">
      <c r="A11" s="24" t="s">
        <v>17</v>
      </c>
      <c r="B11" s="52" t="s">
        <v>63</v>
      </c>
      <c r="C11" s="53"/>
      <c r="D11" s="53"/>
      <c r="E11" s="54"/>
      <c r="F11" s="8"/>
      <c r="G11" s="8"/>
      <c r="H11" s="8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38.25" thickBot="1" x14ac:dyDescent="0.35">
      <c r="A12" s="24" t="s">
        <v>18</v>
      </c>
      <c r="B12" s="52">
        <v>0.9</v>
      </c>
      <c r="C12" s="53"/>
      <c r="D12" s="53"/>
      <c r="E12" s="54"/>
      <c r="F12" s="8"/>
      <c r="G12" s="8"/>
      <c r="H12" s="8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38.25" thickBot="1" x14ac:dyDescent="0.35">
      <c r="A13" s="24" t="s">
        <v>19</v>
      </c>
      <c r="B13" s="52" t="s">
        <v>61</v>
      </c>
      <c r="C13" s="53"/>
      <c r="D13" s="53"/>
      <c r="E13" s="54"/>
      <c r="F13" s="8"/>
      <c r="G13" s="15" t="s">
        <v>24</v>
      </c>
      <c r="H13" s="27">
        <f>(C4+2*I4+2*G4)</f>
        <v>2.34</v>
      </c>
      <c r="I13" s="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38.25" thickBot="1" x14ac:dyDescent="0.35">
      <c r="A14" s="24" t="s">
        <v>20</v>
      </c>
      <c r="B14" s="52" t="s">
        <v>23</v>
      </c>
      <c r="C14" s="53"/>
      <c r="D14" s="53"/>
      <c r="E14" s="54"/>
      <c r="F14" s="8"/>
      <c r="G14" s="12" t="s">
        <v>25</v>
      </c>
      <c r="H14" s="11">
        <f>(SQRT(2)*H13)</f>
        <v>3.3092597359530425</v>
      </c>
      <c r="I14" s="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22.5" customHeight="1" thickBot="1" x14ac:dyDescent="0.35">
      <c r="A15" s="8"/>
      <c r="B15" s="8"/>
      <c r="C15" s="8"/>
      <c r="D15" s="8"/>
      <c r="E15" s="8"/>
      <c r="F15" s="8"/>
      <c r="G15" s="13" t="s">
        <v>27</v>
      </c>
      <c r="H15" s="14">
        <f>(H13+H14)</f>
        <v>5.6492597359530423</v>
      </c>
      <c r="I15" s="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3.25" customHeight="1" thickBot="1" x14ac:dyDescent="0.35">
      <c r="A16" s="8"/>
      <c r="B16" s="8"/>
      <c r="C16" s="8"/>
      <c r="D16" s="8"/>
      <c r="E16" s="8"/>
      <c r="F16" s="8"/>
      <c r="G16" s="13" t="s">
        <v>26</v>
      </c>
      <c r="H16" s="14">
        <f>2.41*H15</f>
        <v>13.614715963646832</v>
      </c>
      <c r="I16" s="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5.7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5.7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8.75" x14ac:dyDescent="0.3">
      <c r="A19" s="34" t="s">
        <v>67</v>
      </c>
      <c r="B19" s="34"/>
      <c r="C19" s="9"/>
      <c r="D19" s="9"/>
      <c r="E19" s="9"/>
      <c r="F19" s="9"/>
      <c r="G19" s="9"/>
      <c r="H19" s="2"/>
      <c r="K19" s="7"/>
      <c r="L19" s="7"/>
      <c r="M19" s="7"/>
      <c r="N19" s="7"/>
      <c r="O19" s="7"/>
      <c r="P19" s="7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8.75" x14ac:dyDescent="0.3">
      <c r="A20" s="30" t="s">
        <v>29</v>
      </c>
      <c r="B20" s="33">
        <f>(8*POWER(10,3)*1.02*0.0175)/(3.14*POWER(1.2,2))</f>
        <v>31.581740976645435</v>
      </c>
      <c r="C20" s="9"/>
      <c r="D20" s="9"/>
      <c r="E20" s="9"/>
      <c r="F20" s="9"/>
      <c r="G20" s="9"/>
      <c r="H20" s="2"/>
      <c r="K20" s="7"/>
      <c r="L20" s="7"/>
      <c r="M20" s="7"/>
      <c r="N20" s="7"/>
      <c r="O20" s="7"/>
      <c r="P20" s="7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8.75" x14ac:dyDescent="0.3">
      <c r="A21" s="30" t="s">
        <v>31</v>
      </c>
      <c r="B21" s="33">
        <f>(22*SQRT(250000/(2*POWER(10,5))))</f>
        <v>24.596747752497688</v>
      </c>
      <c r="C21" s="10"/>
      <c r="D21" s="10"/>
      <c r="E21" s="16"/>
      <c r="F21" s="48"/>
      <c r="G21" s="48"/>
      <c r="K21" s="10"/>
      <c r="L21" s="10"/>
      <c r="M21" s="10"/>
      <c r="N21" s="7"/>
      <c r="O21" s="7"/>
      <c r="P21" s="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8.75" x14ac:dyDescent="0.3">
      <c r="A22" s="30" t="s">
        <v>28</v>
      </c>
      <c r="B22" s="33">
        <f>(B20*(1+B23*B26+((B27*B24*B26*B28)/(1-B25*B26*B28)))+B21)</f>
        <v>608.44016235513357</v>
      </c>
      <c r="C22" s="9"/>
      <c r="D22" s="9"/>
      <c r="E22" s="9"/>
      <c r="F22" s="9"/>
      <c r="G22" s="9"/>
      <c r="K22" s="7"/>
      <c r="L22" s="7"/>
      <c r="M22" s="7"/>
      <c r="N22" s="7"/>
      <c r="O22" s="7"/>
      <c r="P22" s="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8.75" x14ac:dyDescent="0.3">
      <c r="A23" s="30" t="s">
        <v>32</v>
      </c>
      <c r="B23" s="7">
        <v>1.5</v>
      </c>
      <c r="C23" s="9"/>
      <c r="D23" s="9"/>
      <c r="E23" s="9"/>
      <c r="F23" s="9"/>
      <c r="G23" s="9"/>
      <c r="K23" s="7"/>
      <c r="L23" s="7"/>
      <c r="M23" s="7"/>
      <c r="N23" s="7"/>
      <c r="O23" s="7"/>
      <c r="P23" s="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8.75" x14ac:dyDescent="0.3">
      <c r="A24" s="30" t="s">
        <v>33</v>
      </c>
      <c r="B24" s="7">
        <v>1</v>
      </c>
      <c r="D24" s="9"/>
      <c r="E24" s="4"/>
      <c r="F24" s="4"/>
      <c r="G24" s="9"/>
      <c r="K24" s="4"/>
      <c r="L24" s="7"/>
      <c r="M24" s="7"/>
      <c r="N24" s="7"/>
      <c r="O24" s="7"/>
      <c r="P24" s="7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8.75" x14ac:dyDescent="0.3">
      <c r="A25" s="30" t="s">
        <v>34</v>
      </c>
      <c r="B25" s="7">
        <v>0.58499999999999996</v>
      </c>
      <c r="D25" s="9"/>
      <c r="E25" s="30"/>
      <c r="F25" s="30"/>
      <c r="G25" s="9"/>
      <c r="K25" s="4"/>
      <c r="L25" s="7"/>
      <c r="M25" s="7"/>
      <c r="N25" s="7"/>
      <c r="O25" s="7"/>
      <c r="P25" s="7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8.75" x14ac:dyDescent="0.3">
      <c r="A26" s="30" t="s">
        <v>30</v>
      </c>
      <c r="B26" s="7">
        <f>(0.0105*1.2*SQRT(250000))</f>
        <v>6.3</v>
      </c>
      <c r="D26" s="9"/>
      <c r="E26" s="30"/>
      <c r="F26" s="30"/>
      <c r="G26" s="9"/>
      <c r="I26" s="7"/>
      <c r="J26" s="4"/>
      <c r="K26" s="4"/>
      <c r="L26" s="7"/>
      <c r="M26" s="7"/>
      <c r="N26" s="7"/>
      <c r="O26" s="7"/>
      <c r="P26" s="7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8.75" x14ac:dyDescent="0.3">
      <c r="A27" s="31" t="s">
        <v>35</v>
      </c>
      <c r="B27" s="32">
        <v>5</v>
      </c>
      <c r="D27" s="9"/>
      <c r="E27" s="9"/>
      <c r="F27" s="9"/>
      <c r="G27" s="9"/>
      <c r="I27" s="7"/>
      <c r="J27" s="4"/>
      <c r="K27" s="4"/>
      <c r="L27" s="7"/>
      <c r="M27" s="7"/>
      <c r="N27" s="7"/>
      <c r="O27" s="7"/>
      <c r="P27" s="7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8.75" x14ac:dyDescent="0.3">
      <c r="A28" s="31" t="s">
        <v>36</v>
      </c>
      <c r="B28" s="9">
        <f>(POWER(1.2/H14,2))</f>
        <v>0.13149243918474687</v>
      </c>
      <c r="D28" s="9"/>
      <c r="E28" s="9"/>
      <c r="F28" s="9"/>
      <c r="G28" s="9"/>
      <c r="I28" s="7"/>
      <c r="J28" s="4"/>
      <c r="K28" s="4"/>
      <c r="L28" s="7"/>
      <c r="M28" s="7"/>
      <c r="N28" s="7"/>
      <c r="O28" s="7"/>
      <c r="P28" s="7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8.75" x14ac:dyDescent="0.3">
      <c r="A29" s="9"/>
      <c r="D29" s="9"/>
      <c r="E29" s="9"/>
      <c r="F29" s="9"/>
      <c r="G29" s="9"/>
      <c r="I29" s="7"/>
      <c r="J29" s="4"/>
      <c r="K29" s="4"/>
      <c r="L29" s="7"/>
      <c r="M29" s="7"/>
      <c r="N29" s="7"/>
      <c r="O29" s="7"/>
      <c r="P29" s="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8.75" x14ac:dyDescent="0.3">
      <c r="A30" s="9"/>
      <c r="D30" s="9"/>
      <c r="E30" s="9"/>
      <c r="F30" s="9"/>
      <c r="G30" s="9"/>
      <c r="I30" s="7"/>
      <c r="J30" s="4"/>
      <c r="K30" s="4"/>
      <c r="L30" s="7"/>
      <c r="M30" s="7"/>
      <c r="N30" s="7"/>
      <c r="O30" s="7"/>
      <c r="P30" s="7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8.75" x14ac:dyDescent="0.3">
      <c r="A31" s="35" t="s">
        <v>68</v>
      </c>
      <c r="B31" s="7"/>
      <c r="D31" s="9"/>
      <c r="E31" s="9"/>
      <c r="F31" s="9"/>
      <c r="G31" s="9"/>
      <c r="I31" s="7"/>
      <c r="J31" s="4"/>
      <c r="K31" s="4"/>
      <c r="L31" s="7"/>
      <c r="M31" s="7"/>
      <c r="N31" s="7"/>
      <c r="O31" s="7"/>
      <c r="P31" s="7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8.75" x14ac:dyDescent="0.3">
      <c r="A32" s="6" t="s">
        <v>37</v>
      </c>
      <c r="B32" s="36">
        <f>(B36*(4*LN(B33)+B34*B35)*POWER(10,-4))</f>
        <v>6.605524329604763E-4</v>
      </c>
      <c r="D32" s="9"/>
      <c r="E32" s="9"/>
      <c r="F32" s="9"/>
      <c r="G32" s="9"/>
      <c r="I32" s="7"/>
      <c r="J32" s="4"/>
      <c r="K32" s="4"/>
      <c r="L32" s="7"/>
      <c r="M32" s="7"/>
      <c r="N32" s="7"/>
      <c r="O32" s="7"/>
      <c r="P32" s="7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8.75" x14ac:dyDescent="0.3">
      <c r="A33" s="6" t="s">
        <v>41</v>
      </c>
      <c r="B33" s="7">
        <f>((H14-B37)/B37)</f>
        <v>4.5154328932550705</v>
      </c>
      <c r="C33" s="4"/>
      <c r="D33" s="9"/>
      <c r="E33" s="9"/>
      <c r="F33" s="9"/>
      <c r="G33" s="9"/>
      <c r="I33" s="7"/>
      <c r="J33" s="4"/>
      <c r="K33" s="4"/>
      <c r="L33" s="7"/>
      <c r="M33" s="7"/>
      <c r="N33" s="7"/>
      <c r="O33" s="7"/>
      <c r="P33" s="7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8.75" x14ac:dyDescent="0.3">
      <c r="A34" s="6" t="s">
        <v>39</v>
      </c>
      <c r="B34" s="7">
        <v>1</v>
      </c>
      <c r="C34" s="4"/>
      <c r="D34" s="9"/>
      <c r="E34" s="9"/>
      <c r="F34" s="9"/>
      <c r="G34" s="9"/>
      <c r="I34" s="7"/>
      <c r="J34" s="7"/>
      <c r="K34" s="7"/>
      <c r="L34" s="7"/>
      <c r="M34" s="7"/>
      <c r="N34" s="7"/>
      <c r="O34" s="7"/>
      <c r="P34" s="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8.75" x14ac:dyDescent="0.3">
      <c r="A35" s="6" t="s">
        <v>40</v>
      </c>
      <c r="B35" s="7">
        <v>0.44600000000000001</v>
      </c>
      <c r="C35" s="4"/>
      <c r="D35" s="9"/>
      <c r="E35" s="9"/>
      <c r="F35" s="9"/>
      <c r="G35" s="9"/>
      <c r="I35" s="7"/>
      <c r="J35" s="7"/>
      <c r="K35" s="7"/>
      <c r="L35" s="7"/>
      <c r="M35" s="7"/>
      <c r="N35" s="7"/>
      <c r="O35" s="7"/>
      <c r="P35" s="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8.75" x14ac:dyDescent="0.3">
      <c r="A36" s="6" t="s">
        <v>38</v>
      </c>
      <c r="B36" s="7">
        <v>1.02</v>
      </c>
      <c r="C36" s="4"/>
      <c r="D36" s="9"/>
      <c r="E36" s="9"/>
      <c r="F36" s="9"/>
      <c r="G36" s="9"/>
      <c r="I36" s="7"/>
      <c r="J36" s="7"/>
      <c r="K36" s="7"/>
      <c r="L36" s="7"/>
      <c r="M36" s="7"/>
      <c r="N36" s="7"/>
      <c r="O36" s="7"/>
      <c r="P36" s="7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8.75" x14ac:dyDescent="0.3">
      <c r="A37" s="6" t="s">
        <v>42</v>
      </c>
      <c r="B37" s="7">
        <v>0.6</v>
      </c>
      <c r="C37" s="4"/>
      <c r="D37" s="9"/>
      <c r="E37" s="9"/>
      <c r="F37" s="9"/>
      <c r="G37" s="9"/>
      <c r="I37" s="7"/>
      <c r="J37" s="7"/>
      <c r="K37" s="7"/>
      <c r="L37" s="7"/>
      <c r="M37" s="7"/>
      <c r="N37" s="7"/>
      <c r="O37" s="7"/>
      <c r="P37" s="7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8.75" x14ac:dyDescent="0.3">
      <c r="A38" s="9"/>
      <c r="B38" s="16"/>
      <c r="C38" s="16"/>
      <c r="D38" s="9"/>
      <c r="E38" s="9"/>
      <c r="F38" s="9"/>
      <c r="G38" s="9"/>
      <c r="I38" s="7"/>
      <c r="J38" s="7"/>
      <c r="K38" s="7"/>
      <c r="L38" s="7"/>
      <c r="M38" s="7"/>
      <c r="N38" s="7"/>
      <c r="O38" s="7"/>
      <c r="P38" s="7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8.75" x14ac:dyDescent="0.25">
      <c r="A39" s="1"/>
      <c r="B39" s="4"/>
      <c r="C39" s="4"/>
      <c r="D39" s="1"/>
      <c r="E39" s="1"/>
      <c r="F39" s="1"/>
      <c r="G39" s="1"/>
      <c r="I39" s="7"/>
      <c r="J39" s="7"/>
      <c r="K39" s="7"/>
      <c r="L39" s="7"/>
      <c r="M39" s="7"/>
      <c r="N39" s="7"/>
      <c r="O39" s="7"/>
      <c r="P39" s="7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5.75" x14ac:dyDescent="0.25">
      <c r="A40" s="2"/>
      <c r="B40" s="2"/>
      <c r="C40" s="2"/>
      <c r="D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5.75" x14ac:dyDescent="0.25">
      <c r="A41" s="2"/>
      <c r="B41" s="2"/>
      <c r="C41" s="2"/>
      <c r="D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5.75" x14ac:dyDescent="0.25">
      <c r="A42" s="2"/>
      <c r="B42" s="2"/>
      <c r="C42" s="2"/>
      <c r="D42" s="2"/>
      <c r="E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8.75" x14ac:dyDescent="0.3">
      <c r="A43" s="9" t="s">
        <v>69</v>
      </c>
      <c r="B43" s="9"/>
      <c r="C43" s="9"/>
      <c r="D43" s="9"/>
      <c r="E43" s="9"/>
      <c r="F43" s="9"/>
      <c r="G43" s="9"/>
      <c r="H43" s="2"/>
      <c r="K43" s="9"/>
      <c r="L43" s="9"/>
      <c r="M43" s="9"/>
      <c r="N43" s="9"/>
      <c r="O43" s="9"/>
      <c r="P43" s="9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8.75" x14ac:dyDescent="0.3">
      <c r="A44" s="6" t="s">
        <v>43</v>
      </c>
      <c r="B44" s="40">
        <f>((B45*C46)/(36*B47*B48))</f>
        <v>9.5995283104116246E-8</v>
      </c>
      <c r="C44" s="9"/>
      <c r="D44" s="9"/>
      <c r="E44" s="9"/>
      <c r="F44" s="9"/>
      <c r="G44" s="9"/>
      <c r="H44" s="2"/>
      <c r="K44" s="9"/>
      <c r="L44" s="9"/>
      <c r="M44" s="9"/>
      <c r="N44" s="9"/>
      <c r="O44" s="9"/>
      <c r="P44" s="9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8.75" x14ac:dyDescent="0.3">
      <c r="A45" s="6" t="s">
        <v>38</v>
      </c>
      <c r="B45" s="37">
        <v>1.02</v>
      </c>
      <c r="C45" s="9"/>
      <c r="D45" s="16"/>
      <c r="E45" s="28"/>
      <c r="F45" s="9"/>
      <c r="G45" s="9"/>
      <c r="H45" s="2"/>
      <c r="K45" s="10"/>
      <c r="L45" s="9"/>
      <c r="M45" s="9"/>
      <c r="N45" s="9"/>
      <c r="O45" s="9"/>
      <c r="P45" s="9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8.75" x14ac:dyDescent="0.3">
      <c r="A46" s="6" t="s">
        <v>44</v>
      </c>
      <c r="B46" s="37">
        <v>1.2</v>
      </c>
      <c r="C46" s="9">
        <v>1.2E-5</v>
      </c>
      <c r="D46" s="9"/>
      <c r="E46" s="9"/>
      <c r="F46" s="9"/>
      <c r="G46" s="9"/>
      <c r="H46" s="2"/>
      <c r="K46" s="9"/>
      <c r="L46" s="9"/>
      <c r="M46" s="9"/>
      <c r="N46" s="9"/>
      <c r="O46" s="9"/>
      <c r="P46" s="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8.75" x14ac:dyDescent="0.3">
      <c r="A47" s="6" t="s">
        <v>45</v>
      </c>
      <c r="B47" s="41">
        <f>(H14/B37)</f>
        <v>5.5154328932550714</v>
      </c>
      <c r="C47" s="9"/>
      <c r="D47" s="9"/>
      <c r="E47" s="9"/>
      <c r="F47" s="9"/>
      <c r="G47" s="9"/>
      <c r="H47" s="2"/>
      <c r="L47" s="9"/>
      <c r="M47" s="9"/>
      <c r="N47" s="9"/>
      <c r="O47" s="9"/>
      <c r="P47" s="9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8.75" x14ac:dyDescent="0.3">
      <c r="A48" s="39" t="s">
        <v>46</v>
      </c>
      <c r="B48" s="42">
        <f>((POWER((H15+H13-C4),2)-POWER(H14,2))/(POWER((H15+H13-C4),2)+POWER(H14,2)))</f>
        <v>0.64216912093608614</v>
      </c>
      <c r="C48" s="9"/>
      <c r="E48" s="9"/>
      <c r="F48" s="9"/>
      <c r="G48" s="9"/>
      <c r="H48" s="2"/>
      <c r="I48" s="9"/>
      <c r="L48" s="9"/>
      <c r="M48" s="9"/>
      <c r="N48" s="9"/>
      <c r="O48" s="9"/>
      <c r="P48" s="9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8.75" x14ac:dyDescent="0.3">
      <c r="A49" s="9"/>
      <c r="E49" s="9"/>
      <c r="F49" s="9"/>
      <c r="G49" s="9"/>
      <c r="H49" s="2"/>
      <c r="I49" s="9"/>
      <c r="L49" s="9"/>
      <c r="M49" s="9"/>
      <c r="N49" s="9"/>
      <c r="O49" s="9"/>
      <c r="P49" s="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8.75" x14ac:dyDescent="0.3">
      <c r="A50" s="9"/>
      <c r="E50" s="9"/>
      <c r="F50" s="9"/>
      <c r="G50" s="9"/>
      <c r="H50" s="2"/>
      <c r="I50" s="9"/>
      <c r="L50" s="9"/>
      <c r="M50" s="9"/>
      <c r="N50" s="9"/>
      <c r="O50" s="9"/>
      <c r="P50" s="9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8.75" x14ac:dyDescent="0.3">
      <c r="A51" s="9" t="s">
        <v>70</v>
      </c>
      <c r="B51" s="9"/>
      <c r="E51" s="9"/>
      <c r="F51" s="9"/>
      <c r="G51" s="9"/>
      <c r="H51" s="2"/>
      <c r="I51" s="9"/>
      <c r="J51" s="9"/>
      <c r="K51" s="9"/>
      <c r="L51" s="9"/>
      <c r="M51" s="9"/>
      <c r="N51" s="9"/>
      <c r="O51" s="9"/>
      <c r="P51" s="9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8.75" x14ac:dyDescent="0.3">
      <c r="A52" s="6" t="s">
        <v>33</v>
      </c>
      <c r="B52" s="43">
        <f>(B53*B54*B55)</f>
        <v>0.45213778342038746</v>
      </c>
      <c r="E52" s="9"/>
      <c r="F52" s="9"/>
      <c r="G52" s="9"/>
      <c r="H52" s="2"/>
      <c r="I52" s="9"/>
      <c r="J52" s="9"/>
      <c r="K52" s="9"/>
      <c r="L52" s="9"/>
      <c r="M52" s="9"/>
      <c r="N52" s="9"/>
      <c r="O52" s="9"/>
      <c r="P52" s="9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8.75" x14ac:dyDescent="0.3">
      <c r="A53" s="6" t="s">
        <v>47</v>
      </c>
      <c r="B53" s="7">
        <f>(2*3.14*250000)</f>
        <v>1570000</v>
      </c>
      <c r="E53" s="9"/>
      <c r="F53" s="9"/>
      <c r="G53" s="9"/>
      <c r="H53" s="2"/>
      <c r="I53" s="9"/>
      <c r="J53" s="9"/>
      <c r="K53" s="9"/>
      <c r="L53" s="9"/>
      <c r="M53" s="9"/>
      <c r="N53" s="9"/>
      <c r="O53" s="9"/>
      <c r="P53" s="9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8.75" x14ac:dyDescent="0.3">
      <c r="A54" s="6" t="s">
        <v>48</v>
      </c>
      <c r="B54" s="7">
        <f>(B44)</f>
        <v>9.5995283104116246E-8</v>
      </c>
      <c r="E54" s="9"/>
      <c r="F54" s="9"/>
      <c r="G54" s="9"/>
      <c r="H54" s="2"/>
      <c r="I54" s="9"/>
      <c r="J54" s="9"/>
      <c r="K54" s="9"/>
      <c r="L54" s="9"/>
      <c r="M54" s="9"/>
      <c r="N54" s="9"/>
      <c r="O54" s="9"/>
      <c r="P54" s="9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8.75" x14ac:dyDescent="0.3">
      <c r="A55" s="6" t="s">
        <v>49</v>
      </c>
      <c r="B55" s="7">
        <v>3</v>
      </c>
      <c r="E55" s="9"/>
      <c r="F55" s="9"/>
      <c r="G55" s="9"/>
      <c r="H55" s="2"/>
      <c r="I55" s="9"/>
      <c r="J55" s="9"/>
      <c r="K55" s="9"/>
      <c r="L55" s="9"/>
      <c r="M55" s="9"/>
      <c r="N55" s="9"/>
      <c r="O55" s="9"/>
      <c r="P55" s="9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8.75" x14ac:dyDescent="0.3">
      <c r="A56" s="9"/>
      <c r="B56" s="6"/>
      <c r="C56" s="38"/>
      <c r="D56" s="9"/>
      <c r="E56" s="9"/>
      <c r="F56" s="9"/>
      <c r="G56" s="9"/>
      <c r="H56" s="2"/>
      <c r="I56" s="9"/>
      <c r="J56" s="9"/>
      <c r="K56" s="9"/>
      <c r="L56" s="9"/>
      <c r="M56" s="9"/>
      <c r="N56" s="9"/>
      <c r="O56" s="9"/>
      <c r="P56" s="9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8.75" x14ac:dyDescent="0.3">
      <c r="A57" s="9"/>
      <c r="D57" s="9"/>
      <c r="E57" s="9"/>
      <c r="F57" s="9"/>
      <c r="G57" s="9"/>
      <c r="H57" s="2"/>
      <c r="I57" s="9"/>
      <c r="J57" s="9"/>
      <c r="K57" s="9"/>
      <c r="L57" s="9"/>
      <c r="M57" s="9"/>
      <c r="N57" s="9"/>
      <c r="O57" s="9"/>
      <c r="P57" s="9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8.75" x14ac:dyDescent="0.3">
      <c r="A58" s="9" t="s">
        <v>72</v>
      </c>
      <c r="B58" s="9"/>
      <c r="C58" s="37"/>
      <c r="D58" s="9"/>
      <c r="E58" s="9"/>
      <c r="F58" s="9"/>
      <c r="G58" s="9"/>
      <c r="H58" s="2"/>
      <c r="I58" s="9"/>
      <c r="J58" s="9"/>
      <c r="K58" s="9"/>
      <c r="L58" s="9"/>
      <c r="M58" s="9"/>
      <c r="N58" s="9"/>
      <c r="O58" s="9"/>
      <c r="P58" s="9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8.75" x14ac:dyDescent="0.3">
      <c r="A59" s="6" t="s">
        <v>54</v>
      </c>
      <c r="B59" s="36">
        <f>((B60/2)*(SQRT(B61/B62)+(B63/2)*(SQRT(B62/B61)*8.69)))</f>
        <v>49580.315547349586</v>
      </c>
      <c r="C59" s="37"/>
      <c r="D59" s="9"/>
      <c r="E59" s="9"/>
      <c r="F59" s="9"/>
      <c r="G59" s="9"/>
      <c r="H59" s="2"/>
      <c r="I59" s="9"/>
      <c r="J59" s="9"/>
      <c r="K59" s="9"/>
      <c r="L59" s="9"/>
      <c r="M59" s="9"/>
      <c r="N59" s="9"/>
      <c r="O59" s="9"/>
      <c r="P59" s="9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8.75" x14ac:dyDescent="0.3">
      <c r="A60" s="6" t="s">
        <v>28</v>
      </c>
      <c r="B60" s="7">
        <f>(B22)</f>
        <v>608.44016235513357</v>
      </c>
      <c r="C60" s="9"/>
      <c r="D60" s="9"/>
      <c r="E60" s="9"/>
      <c r="F60" s="9"/>
      <c r="G60" s="9"/>
      <c r="H60" s="2"/>
      <c r="I60" s="9"/>
      <c r="J60" s="9"/>
      <c r="K60" s="9"/>
      <c r="L60" s="9"/>
      <c r="M60" s="9"/>
      <c r="N60" s="9"/>
      <c r="O60" s="9"/>
      <c r="P60" s="9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8.75" x14ac:dyDescent="0.3">
      <c r="A61" s="6" t="s">
        <v>43</v>
      </c>
      <c r="B61" s="7">
        <f>(B44)</f>
        <v>9.5995283104116246E-8</v>
      </c>
      <c r="C61" s="9"/>
      <c r="D61" s="9"/>
      <c r="E61" s="9"/>
      <c r="F61" s="9"/>
      <c r="G61" s="9"/>
      <c r="H61" s="2"/>
      <c r="I61" s="9"/>
      <c r="J61" s="9"/>
      <c r="K61" s="9"/>
      <c r="L61" s="9"/>
      <c r="M61" s="9"/>
      <c r="N61" s="9"/>
      <c r="O61" s="9"/>
      <c r="P61" s="9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8.75" x14ac:dyDescent="0.3">
      <c r="A62" s="6" t="s">
        <v>37</v>
      </c>
      <c r="B62" s="7">
        <f>(B32)</f>
        <v>6.605524329604763E-4</v>
      </c>
      <c r="C62" s="9"/>
      <c r="D62" s="9"/>
      <c r="E62" s="9"/>
      <c r="F62" s="9"/>
      <c r="G62" s="9"/>
      <c r="H62" s="2"/>
      <c r="I62" s="9"/>
      <c r="J62" s="9"/>
      <c r="K62" s="9"/>
      <c r="L62" s="9"/>
      <c r="M62" s="9"/>
      <c r="N62" s="9"/>
      <c r="O62" s="9"/>
      <c r="P62" s="9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8.75" x14ac:dyDescent="0.3">
      <c r="A63" s="6" t="s">
        <v>33</v>
      </c>
      <c r="B63" s="7">
        <f>(B52)</f>
        <v>0.45213778342038746</v>
      </c>
      <c r="C63" s="9"/>
      <c r="D63" s="9"/>
      <c r="E63" s="9"/>
      <c r="F63" s="9"/>
      <c r="G63" s="9"/>
      <c r="H63" s="2"/>
      <c r="I63" s="9"/>
      <c r="J63" s="9"/>
      <c r="K63" s="9"/>
      <c r="L63" s="9"/>
      <c r="M63" s="9"/>
      <c r="N63" s="9"/>
      <c r="O63" s="9"/>
      <c r="P63" s="9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8.75" x14ac:dyDescent="0.3">
      <c r="A66" s="9" t="s">
        <v>71</v>
      </c>
      <c r="B66" s="9"/>
      <c r="C66" s="9"/>
      <c r="D66" s="9"/>
      <c r="E66" s="9"/>
      <c r="F66" s="9"/>
      <c r="G66" s="9"/>
      <c r="H66" s="2"/>
      <c r="K66" s="9"/>
      <c r="L66" s="9"/>
      <c r="M66" s="9"/>
      <c r="N66" s="9"/>
      <c r="O66" s="9"/>
      <c r="P66" s="9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8.75" x14ac:dyDescent="0.3">
      <c r="A67" s="6" t="s">
        <v>55</v>
      </c>
      <c r="B67" s="43">
        <f>(B68*(SQRT(B70*B69)))</f>
        <v>12.501964101806289</v>
      </c>
      <c r="C67" s="9"/>
      <c r="D67" s="9"/>
      <c r="E67" s="9"/>
      <c r="F67" s="9"/>
      <c r="G67" s="9"/>
      <c r="H67" s="2"/>
      <c r="K67" s="9"/>
      <c r="L67" s="9"/>
      <c r="M67" s="9"/>
      <c r="N67" s="9"/>
      <c r="O67" s="9"/>
      <c r="P67" s="9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8.75" x14ac:dyDescent="0.3">
      <c r="A68" s="6" t="s">
        <v>47</v>
      </c>
      <c r="B68" s="7">
        <f>(2*3.14*250000)</f>
        <v>1570000</v>
      </c>
      <c r="C68" s="9"/>
      <c r="D68" s="9"/>
      <c r="E68" s="9"/>
      <c r="F68" s="9"/>
      <c r="G68" s="9"/>
      <c r="H68" s="2"/>
      <c r="K68" s="9"/>
      <c r="L68" s="9"/>
      <c r="M68" s="9"/>
      <c r="N68" s="9"/>
      <c r="O68" s="9"/>
      <c r="P68" s="9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8.75" x14ac:dyDescent="0.3">
      <c r="A69" s="6" t="s">
        <v>43</v>
      </c>
      <c r="B69" s="7">
        <f>(B44)</f>
        <v>9.5995283104116246E-8</v>
      </c>
      <c r="C69" s="4"/>
      <c r="D69" s="9"/>
      <c r="E69" s="28"/>
      <c r="F69" s="9"/>
      <c r="G69" s="9"/>
      <c r="H69" s="2"/>
      <c r="K69" s="9"/>
      <c r="L69" s="9"/>
      <c r="M69" s="9"/>
      <c r="N69" s="9"/>
      <c r="O69" s="9"/>
      <c r="P69" s="9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8.75" x14ac:dyDescent="0.3">
      <c r="A70" s="6" t="s">
        <v>37</v>
      </c>
      <c r="B70" s="7">
        <f>(B32)</f>
        <v>6.605524329604763E-4</v>
      </c>
      <c r="C70" s="4"/>
      <c r="D70" s="9"/>
      <c r="E70" s="9"/>
      <c r="F70" s="9"/>
      <c r="G70" s="9"/>
      <c r="H70" s="2"/>
      <c r="K70" s="4"/>
      <c r="L70" s="9"/>
      <c r="M70" s="9"/>
      <c r="N70" s="9"/>
      <c r="O70" s="9"/>
      <c r="P70" s="9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8.75" x14ac:dyDescent="0.3">
      <c r="C71" s="9"/>
      <c r="D71" s="9"/>
      <c r="E71" s="9"/>
      <c r="F71" s="9"/>
      <c r="G71" s="9"/>
      <c r="H71" s="2"/>
      <c r="K71" s="4"/>
      <c r="L71" s="9"/>
      <c r="M71" s="9"/>
      <c r="N71" s="9"/>
      <c r="O71" s="9"/>
      <c r="P71" s="9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8.75" x14ac:dyDescent="0.3">
      <c r="C72" s="9"/>
      <c r="D72" s="9"/>
      <c r="E72" s="9"/>
      <c r="F72" s="9"/>
      <c r="G72" s="9"/>
      <c r="H72" s="2"/>
      <c r="K72" s="4"/>
      <c r="L72" s="9"/>
      <c r="M72" s="9"/>
      <c r="N72" s="9"/>
      <c r="O72" s="9"/>
      <c r="P72" s="9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8.75" x14ac:dyDescent="0.3">
      <c r="A73" s="9" t="s">
        <v>74</v>
      </c>
      <c r="B73" s="9"/>
      <c r="D73" s="9"/>
      <c r="E73" s="9"/>
      <c r="F73" s="9"/>
      <c r="G73" s="9"/>
      <c r="H73" s="2"/>
      <c r="I73" s="9"/>
      <c r="J73" s="4"/>
      <c r="K73" s="4"/>
      <c r="L73" s="9"/>
      <c r="M73" s="9"/>
      <c r="N73" s="9"/>
      <c r="O73" s="9"/>
      <c r="P73" s="9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8.75" x14ac:dyDescent="0.3">
      <c r="A74" s="6" t="s">
        <v>56</v>
      </c>
      <c r="B74" s="43">
        <f>(SQRT(B76/B75))</f>
        <v>82.952351430773334</v>
      </c>
      <c r="D74" s="9"/>
      <c r="E74" s="9"/>
      <c r="F74" s="9"/>
      <c r="G74" s="9"/>
      <c r="H74" s="2"/>
      <c r="I74" s="9"/>
      <c r="J74" s="4"/>
      <c r="K74" s="4"/>
      <c r="L74" s="9"/>
      <c r="M74" s="9"/>
      <c r="N74" s="9"/>
      <c r="O74" s="9"/>
      <c r="P74" s="9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8.75" x14ac:dyDescent="0.3">
      <c r="A75" s="6" t="s">
        <v>43</v>
      </c>
      <c r="B75" s="7">
        <f>(B44)</f>
        <v>9.5995283104116246E-8</v>
      </c>
      <c r="D75" s="9"/>
      <c r="E75" s="9"/>
      <c r="F75" s="9"/>
      <c r="G75" s="9"/>
      <c r="H75" s="2"/>
      <c r="I75" s="9"/>
      <c r="J75" s="4"/>
      <c r="K75" s="4"/>
      <c r="L75" s="9"/>
      <c r="M75" s="9"/>
      <c r="N75" s="9"/>
      <c r="O75" s="9"/>
      <c r="P75" s="9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8.75" x14ac:dyDescent="0.3">
      <c r="A76" s="6" t="s">
        <v>37</v>
      </c>
      <c r="B76" s="7">
        <f>(B32)</f>
        <v>6.605524329604763E-4</v>
      </c>
      <c r="D76" s="9"/>
      <c r="E76" s="9"/>
      <c r="F76" s="9"/>
      <c r="G76" s="9"/>
      <c r="H76" s="2"/>
      <c r="I76" s="9"/>
      <c r="J76" s="9"/>
      <c r="K76" s="9"/>
      <c r="L76" s="9"/>
      <c r="M76" s="9"/>
      <c r="N76" s="9"/>
      <c r="O76" s="9"/>
      <c r="P76" s="9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8.75" x14ac:dyDescent="0.3">
      <c r="D77" s="9"/>
      <c r="E77" s="9"/>
      <c r="F77" s="9"/>
      <c r="G77" s="9"/>
      <c r="H77" s="2"/>
      <c r="I77" s="9"/>
      <c r="J77" s="9"/>
      <c r="K77" s="9"/>
      <c r="L77" s="9"/>
      <c r="M77" s="9"/>
      <c r="N77" s="9"/>
      <c r="O77" s="9"/>
      <c r="P77" s="9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8.75" x14ac:dyDescent="0.3">
      <c r="C78" s="9"/>
      <c r="D78" s="9"/>
      <c r="E78" s="9"/>
      <c r="F78" s="9"/>
      <c r="G78" s="9"/>
      <c r="H78" s="2"/>
      <c r="I78" s="9"/>
      <c r="J78" s="9"/>
      <c r="K78" s="9"/>
      <c r="L78" s="9"/>
      <c r="M78" s="9"/>
      <c r="N78" s="9"/>
      <c r="O78" s="9"/>
      <c r="P78" s="9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8.75" x14ac:dyDescent="0.3">
      <c r="C79" s="9"/>
      <c r="D79" s="9"/>
      <c r="E79" s="9"/>
      <c r="F79" s="9"/>
      <c r="G79" s="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8.75" x14ac:dyDescent="0.3">
      <c r="A80" s="9" t="s">
        <v>73</v>
      </c>
      <c r="B80" s="9"/>
      <c r="C80" s="9"/>
      <c r="D80" s="9"/>
      <c r="E80" s="9"/>
      <c r="F80" s="9"/>
      <c r="G80" s="9"/>
      <c r="H80" s="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8.75" x14ac:dyDescent="0.3">
      <c r="A81" s="6" t="s">
        <v>57</v>
      </c>
      <c r="B81" s="43">
        <f>(1/(SQRT(B82*B83)))</f>
        <v>125580.26780553351</v>
      </c>
      <c r="C81" s="9"/>
      <c r="D81" s="9"/>
      <c r="E81" s="9"/>
      <c r="F81" s="9"/>
      <c r="G81" s="9"/>
      <c r="H81" s="9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8.75" x14ac:dyDescent="0.3">
      <c r="A82" s="6" t="s">
        <v>43</v>
      </c>
      <c r="B82" s="7">
        <f>(B44)</f>
        <v>9.5995283104116246E-8</v>
      </c>
      <c r="C82" s="9"/>
      <c r="D82" s="9"/>
      <c r="E82" s="9"/>
      <c r="F82" s="9"/>
      <c r="G82" s="9"/>
      <c r="H82" s="9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8.75" x14ac:dyDescent="0.3">
      <c r="A83" s="6" t="s">
        <v>37</v>
      </c>
      <c r="B83" s="7">
        <f>(B32)</f>
        <v>6.605524329604763E-4</v>
      </c>
      <c r="C83" s="9"/>
      <c r="D83" s="9"/>
      <c r="E83" s="9"/>
      <c r="F83" s="9"/>
      <c r="G83" s="9"/>
      <c r="H83" s="9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8.75" x14ac:dyDescent="0.3">
      <c r="C84" s="4"/>
      <c r="D84" s="9"/>
      <c r="E84" s="9"/>
      <c r="F84" s="9"/>
      <c r="G84" s="9"/>
      <c r="H84" s="9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8.75" x14ac:dyDescent="0.3">
      <c r="A85" s="9"/>
      <c r="B85" s="4"/>
      <c r="C85" s="4"/>
      <c r="D85" s="9"/>
      <c r="E85" s="9"/>
      <c r="F85" s="9"/>
      <c r="G85" s="9"/>
      <c r="H85" s="9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8.75" x14ac:dyDescent="0.3">
      <c r="A86" s="9" t="s">
        <v>75</v>
      </c>
      <c r="B86" s="9"/>
      <c r="C86" s="4"/>
      <c r="D86" s="9"/>
      <c r="E86" s="9"/>
      <c r="F86" s="9"/>
      <c r="G86" s="9"/>
      <c r="H86" s="9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8.75" x14ac:dyDescent="0.3">
      <c r="A87" s="6" t="s">
        <v>58</v>
      </c>
      <c r="B87" s="36">
        <f>(1/B88)</f>
        <v>7.963034459749229E-6</v>
      </c>
      <c r="C87" s="4"/>
      <c r="D87" s="9"/>
      <c r="E87" s="9"/>
      <c r="F87" s="9"/>
      <c r="G87" s="9"/>
      <c r="H87" s="9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8.75" x14ac:dyDescent="0.3">
      <c r="A88" s="6" t="s">
        <v>59</v>
      </c>
      <c r="B88" s="7">
        <f>(B81)</f>
        <v>125580.26780553351</v>
      </c>
      <c r="C88" s="9"/>
      <c r="D88" s="9"/>
      <c r="E88" s="9"/>
      <c r="F88" s="9"/>
      <c r="G88" s="9"/>
      <c r="H88" s="9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8.75" x14ac:dyDescent="0.3">
      <c r="A89" s="9"/>
      <c r="B89" s="9"/>
      <c r="C89" s="9"/>
      <c r="D89" s="9"/>
      <c r="E89" s="9"/>
      <c r="F89" s="9"/>
      <c r="G89" s="9"/>
      <c r="H89" s="9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8.75" x14ac:dyDescent="0.3">
      <c r="A90" s="9"/>
      <c r="B90" s="9"/>
      <c r="C90" s="9"/>
      <c r="D90" s="9"/>
      <c r="E90" s="9"/>
      <c r="F90" s="9"/>
      <c r="G90" s="9"/>
      <c r="H90" s="9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8.75" x14ac:dyDescent="0.3">
      <c r="A91" s="9"/>
      <c r="B91" s="9"/>
      <c r="C91" s="9"/>
      <c r="D91" s="9"/>
      <c r="E91" s="9"/>
      <c r="F91" s="9"/>
      <c r="G91" s="9"/>
      <c r="H91" s="9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5.75" x14ac:dyDescent="0.25">
      <c r="A92" s="1"/>
      <c r="B92" s="1"/>
      <c r="C92" s="1"/>
      <c r="D92" s="1"/>
      <c r="E92" s="1"/>
      <c r="F92" s="1"/>
      <c r="G92" s="1"/>
      <c r="H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8.75" x14ac:dyDescent="0.3">
      <c r="C95" s="9"/>
      <c r="D95" s="9"/>
      <c r="E95" s="9"/>
      <c r="F95" s="9"/>
      <c r="G95" s="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8.75" x14ac:dyDescent="0.3">
      <c r="C96" s="9"/>
      <c r="D96" s="9"/>
      <c r="E96" s="9"/>
      <c r="F96" s="9"/>
      <c r="G96" s="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8.75" x14ac:dyDescent="0.3">
      <c r="C97" s="9"/>
      <c r="D97" s="9"/>
      <c r="E97" s="9"/>
      <c r="F97" s="9"/>
      <c r="G97" s="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8.75" x14ac:dyDescent="0.3">
      <c r="A98" s="9"/>
      <c r="B98" s="9"/>
      <c r="C98" s="9"/>
      <c r="D98" s="9"/>
      <c r="E98" s="9"/>
      <c r="F98" s="9"/>
      <c r="G98" s="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8.75" x14ac:dyDescent="0.3">
      <c r="A99" s="9"/>
      <c r="B99" s="9"/>
      <c r="C99" s="9"/>
      <c r="D99" s="9"/>
      <c r="E99" s="9"/>
      <c r="F99" s="9"/>
      <c r="G99" s="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8.75" x14ac:dyDescent="0.3">
      <c r="A100" s="9"/>
      <c r="D100" s="9"/>
      <c r="E100" s="9"/>
      <c r="F100" s="9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8.75" x14ac:dyDescent="0.3">
      <c r="A101" s="9"/>
      <c r="D101" s="9"/>
      <c r="E101" s="9"/>
      <c r="F101" s="9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8.75" x14ac:dyDescent="0.3">
      <c r="A102" s="9"/>
      <c r="B102" s="9"/>
      <c r="C102" s="9"/>
      <c r="D102" s="9"/>
      <c r="E102" s="9"/>
      <c r="F102" s="9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8.75" x14ac:dyDescent="0.3">
      <c r="A103" s="9"/>
      <c r="B103" s="9"/>
      <c r="C103" s="9"/>
      <c r="D103" s="9"/>
      <c r="E103" s="9"/>
      <c r="F103" s="9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8.75" x14ac:dyDescent="0.3">
      <c r="A104" s="9"/>
      <c r="B104" s="9"/>
      <c r="C104" s="9"/>
      <c r="D104" s="9"/>
      <c r="E104" s="9"/>
      <c r="F104" s="9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8.75" x14ac:dyDescent="0.3">
      <c r="A105" s="9" t="s">
        <v>76</v>
      </c>
      <c r="B105" s="9"/>
      <c r="C105" s="9"/>
      <c r="D105" s="9"/>
      <c r="E105" s="9"/>
      <c r="F105" s="9"/>
      <c r="G105" s="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8.75" x14ac:dyDescent="0.3">
      <c r="A106" s="9"/>
      <c r="B106" s="9"/>
      <c r="C106" s="9"/>
      <c r="D106" s="9"/>
      <c r="E106" s="9"/>
      <c r="F106" s="9"/>
      <c r="G106" s="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8.75" x14ac:dyDescent="0.3">
      <c r="A107" s="9"/>
      <c r="B107" s="9"/>
      <c r="C107" s="9"/>
      <c r="D107" s="9"/>
      <c r="E107" s="9"/>
      <c r="F107" s="9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</sheetData>
  <mergeCells count="18">
    <mergeCell ref="A1:A3"/>
    <mergeCell ref="C1:C3"/>
    <mergeCell ref="F1:F3"/>
    <mergeCell ref="B2:B3"/>
    <mergeCell ref="G2:G3"/>
    <mergeCell ref="H2:H3"/>
    <mergeCell ref="E2:E3"/>
    <mergeCell ref="D2:D3"/>
    <mergeCell ref="F21:G21"/>
    <mergeCell ref="B6:E6"/>
    <mergeCell ref="B7:E7"/>
    <mergeCell ref="B8:E8"/>
    <mergeCell ref="B9:E9"/>
    <mergeCell ref="B10:E10"/>
    <mergeCell ref="B12:E12"/>
    <mergeCell ref="B13:E13"/>
    <mergeCell ref="B14:E14"/>
    <mergeCell ref="B11:E1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2023-11-27T09:38:24Z</dcterms:modified>
</cp:coreProperties>
</file>