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B42" i="1" l="1"/>
  <c r="B20" i="1"/>
  <c r="B22" i="1"/>
  <c r="B15" i="1"/>
  <c r="B16" i="1" s="1"/>
  <c r="B31" i="1" s="1"/>
  <c r="E31" i="1" s="1"/>
  <c r="B39" i="1" l="1"/>
  <c r="B29" i="1"/>
  <c r="B17" i="1" l="1"/>
  <c r="B18" i="1" l="1"/>
  <c r="B40" i="1"/>
  <c r="E37" i="1" s="1"/>
  <c r="E50" i="1" l="1"/>
  <c r="E52" i="1" s="1"/>
  <c r="E48" i="1"/>
  <c r="E46" i="1"/>
  <c r="E42" i="1"/>
  <c r="E44" i="1" s="1"/>
</calcChain>
</file>

<file path=xl/sharedStrings.xml><?xml version="1.0" encoding="utf-8"?>
<sst xmlns="http://schemas.openxmlformats.org/spreadsheetml/2006/main" count="68" uniqueCount="65">
  <si>
    <t>Вариант</t>
  </si>
  <si>
    <t>Диаметр жил d, мм</t>
  </si>
  <si>
    <t>Тип изоляции*</t>
  </si>
  <si>
    <t>МКК-7х4</t>
  </si>
  <si>
    <t>Т</t>
  </si>
  <si>
    <t>-</t>
  </si>
  <si>
    <t>Марка  кабеля</t>
  </si>
  <si>
    <t>Rм, Ом/км</t>
  </si>
  <si>
    <t>Частота, кГц</t>
  </si>
  <si>
    <r>
      <t>d</t>
    </r>
    <r>
      <rPr>
        <b/>
        <vertAlign val="subscript"/>
        <sz val="12"/>
        <color theme="1"/>
        <rFont val="Times New Roman"/>
        <family val="1"/>
        <charset val="204"/>
      </rPr>
      <t>к мм</t>
    </r>
  </si>
  <si>
    <r>
      <t>t</t>
    </r>
    <r>
      <rPr>
        <b/>
        <vertAlign val="subscript"/>
        <sz val="12"/>
        <color theme="1"/>
        <rFont val="Times New Roman"/>
        <family val="1"/>
        <charset val="204"/>
      </rPr>
      <t>в мм</t>
    </r>
  </si>
  <si>
    <r>
      <t>t</t>
    </r>
    <r>
      <rPr>
        <b/>
        <vertAlign val="subscript"/>
        <sz val="12"/>
        <color theme="1"/>
        <rFont val="Times New Roman"/>
        <family val="1"/>
        <charset val="204"/>
      </rPr>
      <t>л или tи</t>
    </r>
  </si>
  <si>
    <t>Марка кабеля</t>
  </si>
  <si>
    <t xml:space="preserve">Конструкция </t>
  </si>
  <si>
    <t>Материал и тип изоляции</t>
  </si>
  <si>
    <t>Материал оболочки</t>
  </si>
  <si>
    <t>Скрутка</t>
  </si>
  <si>
    <t>Емкость кабеля</t>
  </si>
  <si>
    <t>Диаметр жил, мм</t>
  </si>
  <si>
    <t>Защитный покров</t>
  </si>
  <si>
    <t>Способ прокладки</t>
  </si>
  <si>
    <t>Медь</t>
  </si>
  <si>
    <t>Капроновая</t>
  </si>
  <si>
    <t>7x4</t>
  </si>
  <si>
    <t>Подземный</t>
  </si>
  <si>
    <t>Семиугольник(четвёрочная)</t>
  </si>
  <si>
    <t>Симметричная</t>
  </si>
  <si>
    <t>Полеэтилен</t>
  </si>
  <si>
    <t>d1=</t>
  </si>
  <si>
    <t>a=</t>
  </si>
  <si>
    <t>d3=</t>
  </si>
  <si>
    <t>Dкс=</t>
  </si>
  <si>
    <t>R0=</t>
  </si>
  <si>
    <t>R=</t>
  </si>
  <si>
    <t>Rm=</t>
  </si>
  <si>
    <t>F=</t>
  </si>
  <si>
    <t>G=</t>
  </si>
  <si>
    <t>H=</t>
  </si>
  <si>
    <t>kr0=</t>
  </si>
  <si>
    <t>p=</t>
  </si>
  <si>
    <t>d/a=</t>
  </si>
  <si>
    <t>L=</t>
  </si>
  <si>
    <t>ln=</t>
  </si>
  <si>
    <t>u=</t>
  </si>
  <si>
    <t>Q(kr0)=</t>
  </si>
  <si>
    <t>X=</t>
  </si>
  <si>
    <t>r0=</t>
  </si>
  <si>
    <t>C=</t>
  </si>
  <si>
    <t>Eз=</t>
  </si>
  <si>
    <t>Ln=</t>
  </si>
  <si>
    <r>
      <t>y</t>
    </r>
    <r>
      <rPr>
        <b/>
        <sz val="14"/>
        <color theme="1"/>
        <rFont val="Times New Roman"/>
        <family val="1"/>
        <charset val="204"/>
      </rPr>
      <t xml:space="preserve"> =</t>
    </r>
  </si>
  <si>
    <t>w=</t>
  </si>
  <si>
    <t>tgб3=</t>
  </si>
  <si>
    <t>Альфа=</t>
  </si>
  <si>
    <t>Бета=</t>
  </si>
  <si>
    <t>Zв=</t>
  </si>
  <si>
    <t>v=</t>
  </si>
  <si>
    <t>T=</t>
  </si>
  <si>
    <t>Контрольные вопросы:</t>
  </si>
  <si>
    <r>
      <t>1.</t>
    </r>
    <r>
      <rPr>
        <sz val="7"/>
        <color theme="1"/>
        <rFont val="Times New Roman"/>
        <family val="1"/>
        <charset val="204"/>
      </rPr>
      <t xml:space="preserve">     </t>
    </r>
    <r>
      <rPr>
        <sz val="14"/>
        <color theme="1"/>
        <rFont val="Times New Roman"/>
        <family val="1"/>
        <charset val="204"/>
      </rPr>
      <t>Какие параметры относятся к параметрам распространения?</t>
    </r>
  </si>
  <si>
    <r>
      <t>2.</t>
    </r>
    <r>
      <rPr>
        <sz val="7"/>
        <color theme="1"/>
        <rFont val="Times New Roman"/>
        <family val="1"/>
        <charset val="204"/>
      </rPr>
      <t xml:space="preserve">     </t>
    </r>
    <r>
      <rPr>
        <sz val="14"/>
        <color theme="1"/>
        <rFont val="Times New Roman"/>
        <family val="1"/>
        <charset val="204"/>
      </rPr>
      <t>Какие параметры относятся к параметрам влияния?</t>
    </r>
  </si>
  <si>
    <r>
      <t>3.</t>
    </r>
    <r>
      <rPr>
        <sz val="7"/>
        <color theme="1"/>
        <rFont val="Times New Roman"/>
        <family val="1"/>
        <charset val="204"/>
      </rPr>
      <t xml:space="preserve">     </t>
    </r>
    <r>
      <rPr>
        <sz val="14"/>
        <color theme="1"/>
        <rFont val="Times New Roman"/>
        <family val="1"/>
        <charset val="204"/>
      </rPr>
      <t>Какой кабель называют симметричным?</t>
    </r>
  </si>
  <si>
    <t>К параметрам распространения относятся волновое сопротивление, укорочение волны, затухание и дифракция.</t>
  </si>
  <si>
    <t>К параметрам влияния относятся электромагнитная индукция, электростатическое влияние и эффект экранирования.</t>
  </si>
  <si>
    <t>Симметричным называется кабель, состоящий из двух или более проводников, расположенных таким образом, что электромагнитные поля, создаваемые этими проводниками, компенсируют друг друга.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</si>
</sst>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Symbol"/>
      <family val="1"/>
      <charset val="2"/>
    </font>
    <font>
      <sz val="7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2" fontId="0" fillId="0" borderId="0" xfId="0" applyNumberFormat="1"/>
    <xf numFmtId="2" fontId="4" fillId="0" borderId="7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2" borderId="1" xfId="0" applyFont="1" applyFill="1" applyBorder="1"/>
    <xf numFmtId="0" fontId="5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2" fontId="4" fillId="3" borderId="7" xfId="0" applyNumberFormat="1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top"/>
    </xf>
    <xf numFmtId="0" fontId="4" fillId="0" borderId="0" xfId="0" applyFont="1" applyBorder="1" applyAlignment="1">
      <alignment horizontal="right"/>
    </xf>
    <xf numFmtId="0" fontId="4" fillId="3" borderId="7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9</xdr:row>
      <xdr:rowOff>0</xdr:rowOff>
    </xdr:from>
    <xdr:to>
      <xdr:col>12</xdr:col>
      <xdr:colOff>381452</xdr:colOff>
      <xdr:row>20</xdr:row>
      <xdr:rowOff>46716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4929" y="2762250"/>
          <a:ext cx="3238952" cy="3238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tabSelected="1" zoomScale="85" zoomScaleNormal="85" workbookViewId="0">
      <selection activeCell="L28" sqref="L28"/>
    </sheetView>
  </sheetViews>
  <sheetFormatPr defaultRowHeight="15" x14ac:dyDescent="0.25"/>
  <cols>
    <col min="1" max="1" width="17.42578125" customWidth="1"/>
    <col min="2" max="2" width="17.140625" customWidth="1"/>
    <col min="3" max="3" width="13.28515625" customWidth="1"/>
    <col min="4" max="4" width="15.5703125" customWidth="1"/>
    <col min="5" max="5" width="13.42578125" customWidth="1"/>
    <col min="6" max="6" width="13.5703125" customWidth="1"/>
    <col min="10" max="10" width="24.42578125" customWidth="1"/>
  </cols>
  <sheetData>
    <row r="1" spans="1:9" ht="31.5" customHeight="1" x14ac:dyDescent="0.25">
      <c r="A1" s="32" t="s">
        <v>0</v>
      </c>
      <c r="B1" s="32" t="s">
        <v>6</v>
      </c>
      <c r="C1" s="32" t="s">
        <v>1</v>
      </c>
      <c r="D1" s="32" t="s">
        <v>7</v>
      </c>
      <c r="E1" s="32" t="s">
        <v>8</v>
      </c>
      <c r="F1" s="32" t="s">
        <v>2</v>
      </c>
      <c r="G1" s="32" t="s">
        <v>9</v>
      </c>
      <c r="H1" s="32" t="s">
        <v>10</v>
      </c>
      <c r="I1" s="32" t="s">
        <v>11</v>
      </c>
    </row>
    <row r="2" spans="1:9" ht="30" customHeight="1" x14ac:dyDescent="0.25">
      <c r="A2" s="32"/>
      <c r="B2" s="32"/>
      <c r="C2" s="32"/>
      <c r="D2" s="32"/>
      <c r="E2" s="32"/>
      <c r="F2" s="32"/>
      <c r="G2" s="32"/>
      <c r="H2" s="32"/>
      <c r="I2" s="32"/>
    </row>
    <row r="3" spans="1:9" ht="15.75" customHeight="1" x14ac:dyDescent="0.25">
      <c r="A3" s="2">
        <v>7</v>
      </c>
      <c r="B3" s="2" t="s">
        <v>3</v>
      </c>
      <c r="C3" s="2">
        <v>1.2</v>
      </c>
      <c r="D3" s="2">
        <v>7</v>
      </c>
      <c r="E3" s="2">
        <v>250</v>
      </c>
      <c r="F3" s="2" t="s">
        <v>4</v>
      </c>
      <c r="G3" s="2" t="s">
        <v>5</v>
      </c>
      <c r="H3" s="2">
        <v>0.3</v>
      </c>
      <c r="I3" s="2">
        <v>0.15</v>
      </c>
    </row>
    <row r="5" spans="1:9" ht="15.75" x14ac:dyDescent="0.25">
      <c r="A5" s="2" t="s">
        <v>12</v>
      </c>
      <c r="B5" s="1" t="s">
        <v>3</v>
      </c>
    </row>
    <row r="6" spans="1:9" ht="15.75" x14ac:dyDescent="0.25">
      <c r="A6" s="2" t="s">
        <v>13</v>
      </c>
      <c r="B6" s="1" t="s">
        <v>26</v>
      </c>
    </row>
    <row r="7" spans="1:9" ht="31.5" x14ac:dyDescent="0.25">
      <c r="A7" s="2" t="s">
        <v>14</v>
      </c>
      <c r="B7" s="1" t="s">
        <v>22</v>
      </c>
    </row>
    <row r="8" spans="1:9" ht="31.5" x14ac:dyDescent="0.25">
      <c r="A8" s="2" t="s">
        <v>15</v>
      </c>
      <c r="B8" s="1" t="s">
        <v>21</v>
      </c>
    </row>
    <row r="9" spans="1:9" ht="31.5" x14ac:dyDescent="0.25">
      <c r="A9" s="2" t="s">
        <v>16</v>
      </c>
      <c r="B9" s="1" t="s">
        <v>25</v>
      </c>
    </row>
    <row r="10" spans="1:9" ht="31.5" x14ac:dyDescent="0.25">
      <c r="A10" s="2" t="s">
        <v>17</v>
      </c>
      <c r="B10" s="1" t="s">
        <v>23</v>
      </c>
    </row>
    <row r="11" spans="1:9" ht="31.5" x14ac:dyDescent="0.25">
      <c r="A11" s="2" t="s">
        <v>18</v>
      </c>
      <c r="B11" s="1">
        <v>1.2</v>
      </c>
    </row>
    <row r="12" spans="1:9" ht="31.5" x14ac:dyDescent="0.25">
      <c r="A12" s="2" t="s">
        <v>19</v>
      </c>
      <c r="B12" s="1" t="s">
        <v>27</v>
      </c>
    </row>
    <row r="13" spans="1:9" ht="31.5" x14ac:dyDescent="0.25">
      <c r="A13" s="2" t="s">
        <v>20</v>
      </c>
      <c r="B13" s="1" t="s">
        <v>24</v>
      </c>
    </row>
    <row r="14" spans="1:9" ht="15.75" thickBot="1" x14ac:dyDescent="0.3"/>
    <row r="15" spans="1:9" ht="19.5" thickBot="1" x14ac:dyDescent="0.35">
      <c r="A15" s="10" t="s">
        <v>28</v>
      </c>
      <c r="B15" s="5">
        <f>(C3+2*I3)</f>
        <v>1.5</v>
      </c>
    </row>
    <row r="16" spans="1:9" ht="19.5" thickBot="1" x14ac:dyDescent="0.35">
      <c r="A16" s="11" t="s">
        <v>29</v>
      </c>
      <c r="B16" s="17">
        <f>(SQRT(2)*B15)</f>
        <v>2.1213203435596428</v>
      </c>
    </row>
    <row r="17" spans="1:25" ht="19.5" thickBot="1" x14ac:dyDescent="0.35">
      <c r="A17" s="12" t="s">
        <v>30</v>
      </c>
      <c r="B17" s="17">
        <f>(B15+B16)</f>
        <v>3.6213203435596428</v>
      </c>
    </row>
    <row r="18" spans="1:25" ht="19.5" thickBot="1" x14ac:dyDescent="0.35">
      <c r="A18" s="12" t="s">
        <v>31</v>
      </c>
      <c r="B18" s="17">
        <f>(3*B17)</f>
        <v>10.863961030678929</v>
      </c>
    </row>
    <row r="19" spans="1:25" x14ac:dyDescent="0.25">
      <c r="B19" s="16"/>
    </row>
    <row r="20" spans="1:25" ht="18.75" x14ac:dyDescent="0.3">
      <c r="A20" s="5" t="s">
        <v>32</v>
      </c>
      <c r="B20" s="41">
        <f>((8*10^3*1.02*0.0175)/(3.14*1.2^2))</f>
        <v>31.581740976645435</v>
      </c>
      <c r="C20" s="4"/>
      <c r="D20" s="52" t="s">
        <v>33</v>
      </c>
      <c r="E20" s="31">
        <f>(B20*(1+B24+((B28*B25*B27*B29)/(1-B26*B27*B29)))+B22)</f>
        <v>129.87959296137544</v>
      </c>
    </row>
    <row r="21" spans="1:25" ht="18.75" x14ac:dyDescent="0.3">
      <c r="A21" s="3"/>
      <c r="B21" s="3"/>
      <c r="C21" s="4"/>
      <c r="D21" s="3"/>
      <c r="E21" s="51"/>
    </row>
    <row r="22" spans="1:25" ht="18.75" x14ac:dyDescent="0.3">
      <c r="A22" s="5" t="s">
        <v>34</v>
      </c>
      <c r="B22" s="41">
        <f>(15*SQRT(250000/(2*POWER(10,5))))</f>
        <v>16.770509831248425</v>
      </c>
      <c r="C22" s="4"/>
      <c r="D22" s="3"/>
      <c r="E22" s="51"/>
    </row>
    <row r="23" spans="1:25" ht="19.5" thickBot="1" x14ac:dyDescent="0.35">
      <c r="A23" s="3"/>
      <c r="B23" s="4"/>
      <c r="C23" s="4"/>
      <c r="D23" s="3"/>
      <c r="E23" s="4"/>
      <c r="J23" s="46"/>
    </row>
    <row r="24" spans="1:25" ht="19.5" thickBot="1" x14ac:dyDescent="0.35">
      <c r="A24" s="10" t="s">
        <v>35</v>
      </c>
      <c r="B24" s="6">
        <v>1.5</v>
      </c>
      <c r="C24" s="4"/>
      <c r="D24" s="4"/>
      <c r="E24" s="4"/>
      <c r="J24" s="47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spans="1:25" ht="19.5" thickBot="1" x14ac:dyDescent="0.35">
      <c r="A25" s="11" t="s">
        <v>36</v>
      </c>
      <c r="B25" s="7">
        <v>1</v>
      </c>
      <c r="C25" s="4"/>
      <c r="D25" s="4"/>
      <c r="E25" s="4"/>
      <c r="J25" s="47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spans="1:25" ht="19.5" thickBot="1" x14ac:dyDescent="0.35">
      <c r="A26" s="13" t="s">
        <v>37</v>
      </c>
      <c r="B26" s="8">
        <v>0.58499999999999996</v>
      </c>
      <c r="C26" s="4"/>
      <c r="D26" s="4"/>
      <c r="E26" s="4"/>
      <c r="J26" s="50"/>
      <c r="K26" s="50"/>
      <c r="L26" s="50"/>
      <c r="M26" s="50"/>
      <c r="N26" s="50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 spans="1:25" ht="19.5" thickBot="1" x14ac:dyDescent="0.35">
      <c r="A27" s="11" t="s">
        <v>38</v>
      </c>
      <c r="B27" s="7">
        <v>0.6</v>
      </c>
      <c r="C27" s="4"/>
      <c r="D27" s="4"/>
      <c r="E27" s="4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</row>
    <row r="28" spans="1:25" ht="19.5" thickBot="1" x14ac:dyDescent="0.35">
      <c r="A28" s="14" t="s">
        <v>39</v>
      </c>
      <c r="B28" s="9">
        <v>5</v>
      </c>
      <c r="C28" s="4"/>
      <c r="D28" s="4"/>
      <c r="E28" s="4"/>
    </row>
    <row r="29" spans="1:25" ht="19.5" thickBot="1" x14ac:dyDescent="0.35">
      <c r="A29" s="14" t="s">
        <v>40</v>
      </c>
      <c r="B29" s="15">
        <f>(POWER(1.2/B16,2))</f>
        <v>0.3199999999999999</v>
      </c>
      <c r="C29" s="4"/>
      <c r="D29" s="4"/>
      <c r="E29" s="4"/>
    </row>
    <row r="30" spans="1:25" ht="19.5" thickBot="1" x14ac:dyDescent="0.35">
      <c r="C30" s="4"/>
      <c r="D30" s="4"/>
      <c r="E30" s="4"/>
    </row>
    <row r="31" spans="1:25" ht="19.5" thickBot="1" x14ac:dyDescent="0.35">
      <c r="A31" s="42" t="s">
        <v>42</v>
      </c>
      <c r="B31" s="44">
        <f>((B16-B35)/B35)</f>
        <v>2.5355339059327382</v>
      </c>
      <c r="C31" s="4"/>
      <c r="D31" s="24" t="s">
        <v>41</v>
      </c>
      <c r="E31" s="23">
        <f>(B34*(4*LN(B31)+B32*B33)*POWER(10,-4))</f>
        <v>4.2499492528811917E-4</v>
      </c>
      <c r="F31" s="4"/>
    </row>
    <row r="32" spans="1:25" ht="18.75" x14ac:dyDescent="0.25">
      <c r="A32" s="21" t="s">
        <v>43</v>
      </c>
      <c r="B32" s="43">
        <v>1</v>
      </c>
    </row>
    <row r="33" spans="1:6" ht="18.75" x14ac:dyDescent="0.25">
      <c r="A33" s="21" t="s">
        <v>44</v>
      </c>
      <c r="B33" s="20">
        <v>0.44500000000000001</v>
      </c>
    </row>
    <row r="34" spans="1:6" ht="18.75" x14ac:dyDescent="0.25">
      <c r="A34" s="21" t="s">
        <v>45</v>
      </c>
      <c r="B34" s="20">
        <v>1.02</v>
      </c>
    </row>
    <row r="35" spans="1:6" ht="18.75" x14ac:dyDescent="0.25">
      <c r="A35" s="21" t="s">
        <v>46</v>
      </c>
      <c r="B35" s="20">
        <v>0.6</v>
      </c>
    </row>
    <row r="36" spans="1:6" ht="15.75" thickBot="1" x14ac:dyDescent="0.3"/>
    <row r="37" spans="1:6" ht="19.5" thickBot="1" x14ac:dyDescent="0.3">
      <c r="A37" s="21" t="s">
        <v>45</v>
      </c>
      <c r="B37" s="27">
        <v>1.02</v>
      </c>
      <c r="C37" s="25"/>
      <c r="D37" s="18" t="s">
        <v>47</v>
      </c>
      <c r="E37" s="30">
        <f>((B37*C38)/(36*B39*B40))</f>
        <v>2.7825465330903106E-7</v>
      </c>
    </row>
    <row r="38" spans="1:6" ht="18.75" x14ac:dyDescent="0.25">
      <c r="A38" s="21" t="s">
        <v>48</v>
      </c>
      <c r="B38" s="27">
        <v>1.9</v>
      </c>
      <c r="C38" s="29">
        <v>1.9000000000000001E-5</v>
      </c>
      <c r="D38" s="25"/>
      <c r="E38" s="25"/>
    </row>
    <row r="39" spans="1:6" ht="18.75" x14ac:dyDescent="0.25">
      <c r="A39" s="21" t="s">
        <v>49</v>
      </c>
      <c r="B39" s="27">
        <f>(B16/B35)</f>
        <v>3.5355339059327382</v>
      </c>
      <c r="C39" s="25"/>
      <c r="D39" s="25"/>
      <c r="E39" s="25"/>
    </row>
    <row r="40" spans="1:6" ht="18.75" x14ac:dyDescent="0.3">
      <c r="A40" s="28" t="s">
        <v>50</v>
      </c>
      <c r="B40" s="41">
        <f>((POWER((B17+B15-C3),2)-POWER(B16,2))/(POWER((B17+B15-C3),2)+POWER(B16,2)))</f>
        <v>0.54720975338514255</v>
      </c>
      <c r="C40" s="25"/>
      <c r="D40" s="25"/>
      <c r="E40" s="25"/>
    </row>
    <row r="41" spans="1:6" ht="18.75" x14ac:dyDescent="0.25">
      <c r="A41" s="26"/>
      <c r="B41" s="19"/>
      <c r="C41" s="25"/>
      <c r="D41" s="25"/>
      <c r="E41" s="25"/>
    </row>
    <row r="42" spans="1:6" ht="18.75" x14ac:dyDescent="0.3">
      <c r="A42" s="21" t="s">
        <v>51</v>
      </c>
      <c r="B42" s="20">
        <f>(2*3.14*250000)</f>
        <v>1570000</v>
      </c>
      <c r="D42" s="21" t="s">
        <v>36</v>
      </c>
      <c r="E42" s="31">
        <f>(B42*E37*B43)</f>
        <v>3.4948784455614303</v>
      </c>
      <c r="F42" s="25"/>
    </row>
    <row r="43" spans="1:6" ht="18.75" x14ac:dyDescent="0.25">
      <c r="A43" s="21" t="s">
        <v>52</v>
      </c>
      <c r="B43" s="20">
        <v>8</v>
      </c>
      <c r="C43" s="25"/>
      <c r="D43" s="25"/>
      <c r="E43" s="25"/>
    </row>
    <row r="44" spans="1:6" ht="18.75" x14ac:dyDescent="0.25">
      <c r="C44" s="25"/>
      <c r="D44" s="21" t="s">
        <v>53</v>
      </c>
      <c r="E44" s="22">
        <f>((E20/2)*(SQRT(E37/E31)+(E42/2)*(SQRT(E31/E37)*8.69)))</f>
        <v>38540.927161919164</v>
      </c>
    </row>
    <row r="45" spans="1:6" ht="19.5" thickBot="1" x14ac:dyDescent="0.3">
      <c r="A45" s="39"/>
      <c r="B45" s="34"/>
    </row>
    <row r="46" spans="1:6" ht="19.5" thickBot="1" x14ac:dyDescent="0.35">
      <c r="A46" s="33"/>
      <c r="B46" s="34"/>
      <c r="D46" s="36" t="s">
        <v>54</v>
      </c>
      <c r="E46" s="38">
        <f>B42*(SQRT(E31*E37))</f>
        <v>17.073114090815523</v>
      </c>
    </row>
    <row r="47" spans="1:6" ht="15.75" thickBot="1" x14ac:dyDescent="0.3"/>
    <row r="48" spans="1:6" ht="19.5" thickBot="1" x14ac:dyDescent="0.35">
      <c r="D48" s="37" t="s">
        <v>55</v>
      </c>
      <c r="E48" s="40">
        <f>(SQRT(E31/E37))</f>
        <v>39.081448712469502</v>
      </c>
    </row>
    <row r="49" spans="1:19" ht="19.5" thickBot="1" x14ac:dyDescent="0.35">
      <c r="A49" s="35"/>
      <c r="B49" s="35"/>
      <c r="D49" s="25"/>
      <c r="E49" s="25"/>
    </row>
    <row r="50" spans="1:19" ht="19.5" thickBot="1" x14ac:dyDescent="0.35">
      <c r="D50" s="36" t="s">
        <v>56</v>
      </c>
      <c r="E50" s="40">
        <f>(1/(SQRT(E37*E31)))</f>
        <v>91957.447929465969</v>
      </c>
    </row>
    <row r="51" spans="1:19" ht="18.75" x14ac:dyDescent="0.25">
      <c r="A51" s="33"/>
      <c r="B51" s="34"/>
      <c r="D51" s="25"/>
      <c r="E51" s="25"/>
    </row>
    <row r="52" spans="1:19" ht="18.75" x14ac:dyDescent="0.25">
      <c r="A52" s="33"/>
      <c r="B52" s="34"/>
      <c r="D52" s="21" t="s">
        <v>57</v>
      </c>
      <c r="E52" s="22">
        <f>(1/E50)</f>
        <v>1.0874594962302881E-5</v>
      </c>
    </row>
    <row r="53" spans="1:19" ht="18.75" x14ac:dyDescent="0.25">
      <c r="D53" s="34"/>
      <c r="E53" s="34"/>
    </row>
    <row r="54" spans="1:19" ht="18.75" x14ac:dyDescent="0.25">
      <c r="A54" s="46" t="s">
        <v>58</v>
      </c>
    </row>
    <row r="55" spans="1:19" ht="18.75" customHeight="1" x14ac:dyDescent="0.3">
      <c r="A55" s="47" t="s">
        <v>59</v>
      </c>
      <c r="F55" s="49" t="s">
        <v>62</v>
      </c>
      <c r="G55" s="49"/>
      <c r="H55" s="49"/>
      <c r="I55" s="49"/>
      <c r="J55" s="49"/>
      <c r="K55" s="49"/>
      <c r="L55" s="49"/>
      <c r="M55" s="49"/>
      <c r="N55" s="49"/>
      <c r="O55" s="49"/>
      <c r="P55" s="49"/>
    </row>
    <row r="56" spans="1:19" ht="18.75" customHeight="1" x14ac:dyDescent="0.3">
      <c r="A56" s="47" t="s">
        <v>60</v>
      </c>
      <c r="F56" s="49" t="s">
        <v>63</v>
      </c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8"/>
    </row>
    <row r="57" spans="1:19" ht="18.75" customHeight="1" x14ac:dyDescent="0.3">
      <c r="A57" s="50" t="s">
        <v>61</v>
      </c>
      <c r="B57" s="50"/>
      <c r="C57" s="50"/>
      <c r="D57" s="50"/>
      <c r="E57" s="50"/>
      <c r="F57" s="49" t="s">
        <v>64</v>
      </c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8"/>
      <c r="R57" s="48"/>
      <c r="S57" s="48"/>
    </row>
    <row r="58" spans="1:19" ht="15" customHeight="1" x14ac:dyDescent="0.25"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</row>
    <row r="59" spans="1:19" ht="18.75" x14ac:dyDescent="0.25">
      <c r="A59" s="45"/>
    </row>
  </sheetData>
  <mergeCells count="17">
    <mergeCell ref="A57:E57"/>
    <mergeCell ref="O24:Y24"/>
    <mergeCell ref="O25:Y25"/>
    <mergeCell ref="J26:N26"/>
    <mergeCell ref="O26:Y27"/>
    <mergeCell ref="F56:P56"/>
    <mergeCell ref="F55:P55"/>
    <mergeCell ref="F57:P58"/>
    <mergeCell ref="F1:F2"/>
    <mergeCell ref="G1:G2"/>
    <mergeCell ref="H1:H2"/>
    <mergeCell ref="I1:I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2023-11-27T09:48:02Z</dcterms:modified>
</cp:coreProperties>
</file>