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ra" sheetId="1" r:id="rId4"/>
    <sheet state="visible" name="Udacity" sheetId="2" r:id="rId5"/>
    <sheet state="visible" name="Caracterização" sheetId="3" r:id="rId6"/>
    <sheet state="visible" name="RQ.1 - Frequência" sheetId="4" r:id="rId7"/>
    <sheet state="visible" name="RQ.1 - Agrupamento" sheetId="5" r:id="rId8"/>
    <sheet state="visible" name="RQ.2 - Gravidade" sheetId="6" r:id="rId9"/>
    <sheet state="visible" name="RQ.2 -Quantidade de Issues" sheetId="7" r:id="rId10"/>
  </sheets>
  <definedNames>
    <definedName hidden="1" localSheetId="0" name="_xlnm._FilterDatabase">Alura!$A$1:$AM$163</definedName>
    <definedName hidden="1" localSheetId="1" name="_xlnm._FilterDatabase">Udacity!$A$1:$AM$191</definedName>
    <definedName hidden="1" localSheetId="4" name="_xlnm._FilterDatabase">'RQ.1 - Agrupamento'!$A$1:$F$1057</definedName>
    <definedName hidden="1" localSheetId="6" name="_xlnm._FilterDatabase">'RQ.2 -Quantidade de Issues'!$A$1:$Y$890</definedName>
  </definedNames>
  <calcPr/>
</workbook>
</file>

<file path=xl/sharedStrings.xml><?xml version="1.0" encoding="utf-8"?>
<sst xmlns="http://schemas.openxmlformats.org/spreadsheetml/2006/main" count="5014" uniqueCount="1067">
  <si>
    <t>course</t>
  </si>
  <si>
    <t>language</t>
  </si>
  <si>
    <t>path</t>
  </si>
  <si>
    <t>student_count</t>
  </si>
  <si>
    <t>rate</t>
  </si>
  <si>
    <t>effort/h</t>
  </si>
  <si>
    <t>lines_of_code</t>
  </si>
  <si>
    <t>total_code_smells</t>
  </si>
  <si>
    <t>total_bugs</t>
  </si>
  <si>
    <t>total_vulnerabilities</t>
  </si>
  <si>
    <t>reliability_rating</t>
  </si>
  <si>
    <t>security_rating</t>
  </si>
  <si>
    <t>maintainability_rating</t>
  </si>
  <si>
    <t>no_code_smells</t>
  </si>
  <si>
    <t>code_smells_info</t>
  </si>
  <si>
    <t>code_smells_minor</t>
  </si>
  <si>
    <t>code_smells_major</t>
  </si>
  <si>
    <t>code_smells_critical</t>
  </si>
  <si>
    <t>code_smells_blocker</t>
  </si>
  <si>
    <t>no_bugs</t>
  </si>
  <si>
    <t>bugs_info</t>
  </si>
  <si>
    <t>bugs_minor</t>
  </si>
  <si>
    <t>bugs_major</t>
  </si>
  <si>
    <t>bugs_critical</t>
  </si>
  <si>
    <t>bugs_blocker</t>
  </si>
  <si>
    <t>no_vulnerabilities</t>
  </si>
  <si>
    <t>vulnerabilities_info</t>
  </si>
  <si>
    <t>vulnerabilities_minor</t>
  </si>
  <si>
    <t>vulnerabilities_major</t>
  </si>
  <si>
    <t>vulnerabilities_critical</t>
  </si>
  <si>
    <t>vulnerabilities_blocker</t>
  </si>
  <si>
    <t>metrics_done</t>
  </si>
  <si>
    <t>Kafka: Fast delegate, evolução e cluster de brokers</t>
  </si>
  <si>
    <t>Java</t>
  </si>
  <si>
    <t>Alura/Java/Kafka:-Fast-delegate-evolu-o-e-cluster-de-brokers</t>
  </si>
  <si>
    <t>A</t>
  </si>
  <si>
    <t>Agilidade e DevOps: um dia no desenvolvimento de software</t>
  </si>
  <si>
    <t>Alura/Java/Agilidade-e-DevOps:-um-dia-no-desenvolvimento-de-software</t>
  </si>
  <si>
    <t>B</t>
  </si>
  <si>
    <t>Agilidade e TDD: um dia no desenvolvimento de software</t>
  </si>
  <si>
    <t>Alura/Java/Agilidade-e-TDD:-um-dia-no-desenvolvimento-de-software</t>
  </si>
  <si>
    <t>JavaScript: salvando dados localmente com IndexedDB</t>
  </si>
  <si>
    <t>Javascript</t>
  </si>
  <si>
    <t>Alura/Javascript/JavaScript:-salvando-dados-localmente-com-IndexedDB</t>
  </si>
  <si>
    <t>Microservices com Spring Cloud: Circuit Breaker, Hystrix e API Gateway</t>
  </si>
  <si>
    <t>Alura/Java/Microservices-com-Spring-Cloud:-Circuit-Breaker-Hystrix-e-API-Gateway</t>
  </si>
  <si>
    <t>C</t>
  </si>
  <si>
    <t>E</t>
  </si>
  <si>
    <t>BDD e Java: Behavior Driven Development com Cucumber</t>
  </si>
  <si>
    <t>Alura/Java/BDD-e-Java:-Behavior-Driven-Development-com-Cucumber</t>
  </si>
  <si>
    <t>Gráficos na web parte 1: criando e customizando gráficos</t>
  </si>
  <si>
    <t>Alura/Javascript/Graficos-na-web-parte-1:-criando-e-customizando-graficos</t>
  </si>
  <si>
    <t>Protractor:
testando sua aplicação de ponta a ponta</t>
  </si>
  <si>
    <t>Typescript</t>
  </si>
  <si>
    <t>Alura/Typescript/Protractor:-testando-sua-aplicacao-de-ponta-a-ponta</t>
  </si>
  <si>
    <t>Spring Boot 3: documente, teste e prepare uma API para o deploy</t>
  </si>
  <si>
    <t>Alura/Java/Spring-Boot-3:-documente-teste-e-prepare-uma-API-para-o-deploy</t>
  </si>
  <si>
    <t>Microservices com Spring Cloud: Registry, Config Server e Distributed Tracing</t>
  </si>
  <si>
    <t>Alura/Java/Microservices-com-Spring-Cloud:-Registry-Config-Server-e-Distributed-Tracing</t>
  </si>
  <si>
    <t>Mocks em Java: conhecendo o Mockito</t>
  </si>
  <si>
    <t>Alura/Java/Mocks-em-Java:-conhecendo-o-Mockito</t>
  </si>
  <si>
    <t>Selenium: testes automatizados de aceitação em Java</t>
  </si>
  <si>
    <t>Alura/Java/Selenium:-testes-automatizados-de-aceita-o-em-Java</t>
  </si>
  <si>
    <t>Next.js: trabalhando com um CMS</t>
  </si>
  <si>
    <t>Alura/Javascript/Next.js:-trabalhando-com-um-CMS</t>
  </si>
  <si>
    <t>React: escrevendo com Typescript</t>
  </si>
  <si>
    <t>Alura/Typescript/React:-escrevendo-com-Typescript</t>
  </si>
  <si>
    <t>Spring Data JPA: Repositórios, Consultas, Projeções e Specifications</t>
  </si>
  <si>
    <t>Alura/Java/Spring-Data-JPA:-Reposit-rios-Consultas-Proje-es-e-Specifications</t>
  </si>
  <si>
    <t>Java e JPA: consultas avançadas, performance e modelos complexos</t>
  </si>
  <si>
    <t>Alura/Java/Java-e-JPA:-consultas-avan-adas-performance-e-modelos-complexos</t>
  </si>
  <si>
    <t>Java e Domain Driven Design: apresentando os conceitos</t>
  </si>
  <si>
    <t>Alura/Java/Java-e-Domain-Driven-Design:-apresentando-os-conceitos</t>
  </si>
  <si>
    <t>Design Patterns em Java I: boas práticas de programação</t>
  </si>
  <si>
    <t>Alura/Java/Design-Patterns-em-Java-I:-boas-pr-ticas-de-programa-o</t>
  </si>
  <si>
    <t>Vue3: composition API e Vuex</t>
  </si>
  <si>
    <t>Alura/Typescript/Vue3:-composition-API-e-Vuex</t>
  </si>
  <si>
    <t>Angular parte 1:
produtividade e organização com framework SPA</t>
  </si>
  <si>
    <t>Alura/Typescript/Angular-parte-1:-produtividade-e-organiza-o-com-framework-SPA</t>
  </si>
  <si>
    <t>Java e MongoDB: integre uma webapp Java com um banco NoSQL</t>
  </si>
  <si>
    <t>Alura/Java/Java-e-MongoDB:-integre-uma-webapp-Java-com-um-banco-NoSQL</t>
  </si>
  <si>
    <t>D</t>
  </si>
  <si>
    <t>React: autenticando usuários</t>
  </si>
  <si>
    <t>Alura/Typescript/React:-autenticando-usuarios</t>
  </si>
  <si>
    <t>Spring MVC: autenticação com Spring Security, API Rest e AJAX</t>
  </si>
  <si>
    <t>Alura/Java/Spring-MVC:-autentica-o-com-Spring-Security-API-Rest-e-AJAX</t>
  </si>
  <si>
    <t>Java e java.util: Coleções, Wrappers e Lambda expressions</t>
  </si>
  <si>
    <t>Alura/Java/Java-e-java.util:-Cole-es-Wrappers-e-Lambda-expressions</t>
  </si>
  <si>
    <t>Java Reflection parte 2: Anotações e Injeção de Dependências</t>
  </si>
  <si>
    <t>Alura/Java/Java-Reflection-parte-2:-Anota-es-e-Inje-o-de-Depend-ncias</t>
  </si>
  <si>
    <t>Segurança web em Java parte 2: XSS, Mass Assignment e Uploads de arquivos!</t>
  </si>
  <si>
    <t>Alura/Java/Seguran-a-web-em-Java-parte-2:-XSS-Mass-Assignment-e-Uploads-de-arquivos-</t>
  </si>
  <si>
    <t>Java Exceções: aprenda a criar, lançar e controlar exceções</t>
  </si>
  <si>
    <t>Alura/Java/Java-Exce-es:-aprenda-a-criar-lan-ar-e-controlar-exce-es</t>
  </si>
  <si>
    <t>Spring Boot 3: aplique boas práticas e proteja uma API Rest</t>
  </si>
  <si>
    <t>Alura/Java/Spring-Boot-3:-aplique-boas-pr-ticas-e-proteja-uma-API-Rest</t>
  </si>
  <si>
    <t>Angular parte 4: lapidando o projeto</t>
  </si>
  <si>
    <t>Alura/Typescript/Angular-parte-4:-lapidando-o-projeto</t>
  </si>
  <si>
    <t>Acessibilidade web parte 2: componentes acessíveis com um pouco de JavaScript</t>
  </si>
  <si>
    <t>Alura/Javascript/Acessibilidade-web-parte-2:-componentes-acessiveis-com-um-pouco-de-JavaScript</t>
  </si>
  <si>
    <t>Angular parte 3:
upload, build e novos componentes</t>
  </si>
  <si>
    <t>Alura/Typescript/Angular-parte-3:-upload-build-e-novos-componentes</t>
  </si>
  <si>
    <t>Angular:
controle o fluxo de navegação</t>
  </si>
  <si>
    <t>Alura/Typescript/Angular:-controle-o-fluxo-de-navegacao</t>
  </si>
  <si>
    <t>Java Servlet: autenticação, autorização e o padrão MVC</t>
  </si>
  <si>
    <t>Alura/Java/Java-Servlet:-autentica-o-autoriza-o-e-o-padr-o-MVC</t>
  </si>
  <si>
    <t>Python Collections parte 1: listas e tuplas</t>
  </si>
  <si>
    <t>Python</t>
  </si>
  <si>
    <t>Alura/Python/Python-Collections-parte-1:-listas-e-tuplas</t>
  </si>
  <si>
    <t>8h</t>
  </si>
  <si>
    <t>Microsserviços na prática: implementando com Java e Spring</t>
  </si>
  <si>
    <t>Alura/Java/Microsservi-os-na-pr-tica:-implementando-com-Java-e-Spring</t>
  </si>
  <si>
    <t>Microsserviços na prática: mensageria com RabbitMQ</t>
  </si>
  <si>
    <t>Alura/Java/Microsservi-os-na-pr-tica:-mensageria-com-RabbitMQ</t>
  </si>
  <si>
    <t>Vue3: avançando no framework</t>
  </si>
  <si>
    <t>Alura/Typescript/Vue3:-avancando-no-framework</t>
  </si>
  <si>
    <t>ORM com NodeJS: API com Sequelize e MySQL</t>
  </si>
  <si>
    <t>Alura/Javascript/ORM-com-NodeJS:-API-com-Sequelize-e-MySQL</t>
  </si>
  <si>
    <t>Java Polimorfismo: entenda herança e interfaces</t>
  </si>
  <si>
    <t>Alura/Java/Java-Polimorfismo:-entenda-heran-a-e-interfaces</t>
  </si>
  <si>
    <t>Java e Clean Architecture: descomplicando arquitetura de software</t>
  </si>
  <si>
    <t>Alura/Java/Java-e-Clean-Architecture:-descomplicando-arquitetura-de-software</t>
  </si>
  <si>
    <t>Java e JDBC: trabalhando com um banco de dados</t>
  </si>
  <si>
    <t>Alura/Java/Java-e-JDBC:-trabalhando-com-um-banco-de-dados</t>
  </si>
  <si>
    <t>Java Reflection parte 1: entendendo a metaprogramação</t>
  </si>
  <si>
    <t>Alura/Java/Java-Reflection-parte-1:-entendendo-a-metaprograma-o</t>
  </si>
  <si>
    <t>Data Science: testes estatísticos com Python</t>
  </si>
  <si>
    <t>Alura/Python/Data-Science:-testes-estatisticos-com-Python</t>
  </si>
  <si>
    <t>Algoritmos II: MergeSort, QuickSort, Busca Binária e Análise de Algoritmo</t>
  </si>
  <si>
    <t>Alura/Java/Algoritmos-II:-MergeSort-QuickSort-Busca-Bin-ria-e-An-lise-de-Algoritmo</t>
  </si>
  <si>
    <t>React: migrando para TypeScript</t>
  </si>
  <si>
    <t>Alura/Typescript/React:-migrando-para-TypeScript</t>
  </si>
  <si>
    <t>Angular parte 2:
Autenticação, Forms e lazy loading</t>
  </si>
  <si>
    <t>Alura/Typescript/Angular-parte-2:-Autenticacao-Forms-e-lazy-loading</t>
  </si>
  <si>
    <t>APIs REST com NestJS: buscas, validação, serialização e detalhes arquiteturais</t>
  </si>
  <si>
    <t>Alura/Typescript/APIs-REST-com-NestJS:-buscas-validacao-serializacao-e-detalhes-arquiteturais</t>
  </si>
  <si>
    <t>Threads em Java 2: programação concorrente avançada</t>
  </si>
  <si>
    <t>Alura/Java/Threads-em-Java-2:-programa-o-concorrente-avan-ada</t>
  </si>
  <si>
    <t>React: conhecendo a biblioteca React Router</t>
  </si>
  <si>
    <t>Alura/Typescript/React:-conhecendo-a-biblioteca-React-Router</t>
  </si>
  <si>
    <t>Raspberry Pi: autenticação com RFID e Dynamo DB</t>
  </si>
  <si>
    <t>Alura/Python/Raspberry-Pi:-autenticacao-com-RFID-e-Dynamo-DB</t>
  </si>
  <si>
    <t>JavaScript: aprofundando em MVC, padrão Proxy e Factory</t>
  </si>
  <si>
    <t>Alura/Javascript/JavaScript:-aprofundando-em-MVC-padrao-Proxy-e-Factory</t>
  </si>
  <si>
    <t>React: integrando seu projeto React com APIs</t>
  </si>
  <si>
    <t>Alura/Typescript/React:-integrando-seu-projeto-React-com-APIs</t>
  </si>
  <si>
    <t>Django: autenticação de formulários e alerta</t>
  </si>
  <si>
    <t>Alura/Python/Django:-autenticacao-de-formularios-e-alerta</t>
  </si>
  <si>
    <t>Java Collections: Dominando Listas, Sets e Mapas</t>
  </si>
  <si>
    <t>Alura/Java/Java-Collections:-Dominando-Listas-Sets-e-Mapas</t>
  </si>
  <si>
    <t>Spring MVC: crie um web app com Thymeleaf e Bootstrap</t>
  </si>
  <si>
    <t>Alura/Java/Spring-MVC:-crie-um-web-app-com-Thymeleaf-e-Bootstrap</t>
  </si>
  <si>
    <t>Java e java.lang: programe com a classe Object e String</t>
  </si>
  <si>
    <t>Alura/Java/Java-e-java.lang:-programe-com-a-classe-Object-e-String</t>
  </si>
  <si>
    <t>MEAN Stack: criando aplicações completas com Javascript</t>
  </si>
  <si>
    <t>Alura/Javascript/MEAN-Stack:-criando-aplicacoes-completas-com-Javascript</t>
  </si>
  <si>
    <t>Lógica de programação: laços e listas com JavaScript</t>
  </si>
  <si>
    <t>Alura/Javascript/Logica-de-programacao:-lacos-e-listas-com-JavaScript</t>
  </si>
  <si>
    <t>API com Django 3: Testes, segurança e lapidações</t>
  </si>
  <si>
    <t>Alura/Python/API-com-Django-3:-Testes-seguranca-e-lapidacoes</t>
  </si>
  <si>
    <t>Android parte 3: refinando o projeto</t>
  </si>
  <si>
    <t>Alura/Java/Android-parte-3:-refinando-o-projeto</t>
  </si>
  <si>
    <t>Machine Learning: intro a sistemas de recomendação em Python</t>
  </si>
  <si>
    <t>Alura/Python/Machine-Learning:-intro-a-sistemas-de-recomendacao-em-Python</t>
  </si>
  <si>
    <t>Next.js: tour pelo Next.js</t>
  </si>
  <si>
    <t>Alura/Typescript/Next.js:-tour-pelo-Next.js</t>
  </si>
  <si>
    <t>Typescript parte 3: mais técnicas e boas práticas</t>
  </si>
  <si>
    <t>Alura/Typescript/Typescript-parte-3:-mais-tecnicas-e-boas-praticas</t>
  </si>
  <si>
    <t>Angular: ciclo de vida</t>
  </si>
  <si>
    <t>Alura/Typescript/Angular:-ciclo-de-vida</t>
  </si>
  <si>
    <t>SOLID com Java: princípios da programação orientada a objetos</t>
  </si>
  <si>
    <t>Alura/Java/SOLID-com-Java:-princ-pios-da-programa-o-orientada-a-objetos</t>
  </si>
  <si>
    <t>Boas práticas no Django: apps, pastas e paginação</t>
  </si>
  <si>
    <t>Alura/Python/Boas-praticas-no-Django:-apps-pastas-e-paginacao</t>
  </si>
  <si>
    <t>Algoritmos com JavaScript II: aprofundando em algoritmos de ordenação e busca</t>
  </si>
  <si>
    <t>Alura/Javascript/Algoritmos-com-JavaScript-II:-aprofundando-em-algoritmos-de-ordenacao-e-busca</t>
  </si>
  <si>
    <t>React: desenvolvendo em React Router com JavaScript</t>
  </si>
  <si>
    <t>Alura/Javascript/React:-desenvolvendo-em-React-Router-com-JavaScript</t>
  </si>
  <si>
    <t>Pacman com Python e Pygame: colisão e pontuação</t>
  </si>
  <si>
    <t>Alura/Python/Pacman-com-Python-e-Pygame:-colisao-e-pontuacao</t>
  </si>
  <si>
    <t>Threads em Java 1: programação paralela</t>
  </si>
  <si>
    <t>Alura/Java/Threads-em-Java-1:-programa-o-paralela</t>
  </si>
  <si>
    <t>Angular:
formulários orientados a templates</t>
  </si>
  <si>
    <t>Alura/Typescript/Angular:-formularios-orientados-a-templates</t>
  </si>
  <si>
    <t>API com Django 3: Versionamento, cabeçalhos e CORS</t>
  </si>
  <si>
    <t>Alura/Python/API-com-Django-3:-Versionamento-cabecalhos-e-CORS</t>
  </si>
  <si>
    <t>Vue3: explorando o framework</t>
  </si>
  <si>
    <t>Alura/Typescript/Vue3:-explorando-o-framework</t>
  </si>
  <si>
    <t>Java Servlet: programação web Java</t>
  </si>
  <si>
    <t>Alura/Java/Java-Servlet:-programa-o-web-Java</t>
  </si>
  <si>
    <t>Spring Boot 3: desenvolva uma API Rest em Java</t>
  </si>
  <si>
    <t>Alura/Java/Spring-Boot-3:-desenvolva-uma-API-Rest-em-Java</t>
  </si>
  <si>
    <t>Next.js Full stack: gerenciando conteúdo em build time com File System</t>
  </si>
  <si>
    <t>Alura/Typescript/Next.js-Full-stack:-gerenciando-conteudo-em-build-time-com-File-System</t>
  </si>
  <si>
    <t>Layouts Android parte 1: criando telas com Constraint Layouts</t>
  </si>
  <si>
    <t>Alura/Java/Layouts-Android-parte-1:-criando-telas-com-Constraint-Layouts</t>
  </si>
  <si>
    <t>Persistência com JPA: Hibernate</t>
  </si>
  <si>
    <t>Alura/Java/Persist-ncia-com-JPA:-Hibernate</t>
  </si>
  <si>
    <t>React: comece seu projeto full stack</t>
  </si>
  <si>
    <t>Alura/Typescript/React:-comece-seu-projeto-full-stack</t>
  </si>
  <si>
    <t>Go: validações, testes e páginas HTML</t>
  </si>
  <si>
    <t>Go</t>
  </si>
  <si>
    <t>Alura/Go/Go:-validacoes-testes-e-paginas-HTML</t>
  </si>
  <si>
    <t>API com Django 3: Django Rest Framework</t>
  </si>
  <si>
    <t>Alura/Python/API-com-Django-3:-Django-Rest-Framework</t>
  </si>
  <si>
    <t>Microsserviços na prática: IaC com CDK e deploy na AWS</t>
  </si>
  <si>
    <t>Alura/Java/Microsservi-os-na-pr-tica:-IaC-com-CDK-e-deploy-na-AWS</t>
  </si>
  <si>
    <t>React Native: criando um app</t>
  </si>
  <si>
    <t>Alura/Javascript/React-Native:-criando-um-app</t>
  </si>
  <si>
    <t>JavaScript: conhecendo o Browser e padrões de projeto</t>
  </si>
  <si>
    <t>Alura/Javascript/JavaScript:-conhecendo-o-Browser-e-padroes-de-projeto</t>
  </si>
  <si>
    <t>API com Django 3: Aprofundando em testes e documentação</t>
  </si>
  <si>
    <t>Alura/Python/API-com-Django-3:-Aprofundando-em-testes-e-documentacao</t>
  </si>
  <si>
    <t>Flask: avançando no desenvolvimento web com Python</t>
  </si>
  <si>
    <t>Alura/Python/Flask:-avancando-no-desenvolvimento-web-com-Python</t>
  </si>
  <si>
    <t>Python Collections parte 2: conjuntos e dicionários</t>
  </si>
  <si>
    <t>Alura/Python/Python-Collections-parte-2:-conjuntos-e-dicionarios</t>
  </si>
  <si>
    <t>9h</t>
  </si>
  <si>
    <t>JavaScript: classes e heranças no desenvolvimento de aplicações com orientação a objetos</t>
  </si>
  <si>
    <t>Alura/Javascript/JavaScript:-classes-e-herancas-no-desenvolvimento-de-aplicacoes-com-orientacao-a-objetos</t>
  </si>
  <si>
    <t>RxJS e Angular:
programando de forma reativa</t>
  </si>
  <si>
    <t>Alura/Typescript/RxJS-e-Angular:-programando-de-forma-reativa</t>
  </si>
  <si>
    <t>Java e java.io: Streams, Reader e Writers</t>
  </si>
  <si>
    <t>Alura/Java/Java-e-java.io:-Streams-Reader-e-Writers</t>
  </si>
  <si>
    <t>Django: persistência de dados e Admin</t>
  </si>
  <si>
    <t>Alura/Python/Django:-persistencia-de-dados-e-Admin</t>
  </si>
  <si>
    <t>Java: novidades e recursos das versões 9 a 14</t>
  </si>
  <si>
    <t>Alura/Java/Java:-novidades-e-recursos-das-vers-es-9-a-14</t>
  </si>
  <si>
    <t>Python: boas práticas de código com PEP8</t>
  </si>
  <si>
    <t>Alura/Python/Python:-boas-praticas-de-codigo-com-PEP8</t>
  </si>
  <si>
    <t>Acesso ao Big Query: manipulação programático linguagens</t>
  </si>
  <si>
    <t>Alura/Javascript/Acesso-ao-Big-Query:-manipulacao-programatico-linguagens</t>
  </si>
  <si>
    <t>API com Django 3: Validações, buscas, filtros e deploy</t>
  </si>
  <si>
    <t>Alura/Python/API-com-Django-3:-Validacoes-buscas-filtros-e-deploy</t>
  </si>
  <si>
    <t>React: desenvolvendo com JavaScript</t>
  </si>
  <si>
    <t>Alura/Javascript/React:-desenvolvendo-com-JavaScript</t>
  </si>
  <si>
    <t>JavaScript: objetos</t>
  </si>
  <si>
    <t>Alura/Javascript/JavaScript:-objetos</t>
  </si>
  <si>
    <t>TDD e Java: testes automatizados com JUnit</t>
  </si>
  <si>
    <t>Alura/Java/TDD-e-Java:-testes-automatizados-com-JUnit</t>
  </si>
  <si>
    <t>TDD no Django 3: Desenvolvimento guiado por testes</t>
  </si>
  <si>
    <t>Alura/Python/TDD-no-Django-3:-Desenvolvimento-guiado-por-testes</t>
  </si>
  <si>
    <t>React com JavaScript: lidando com arquivos estáticos</t>
  </si>
  <si>
    <t>Alura/Javascript/React-com-JavaScript:-lidando-com-arquivos-estaticos</t>
  </si>
  <si>
    <t>Java JRE e JDK: compile e execute o seu programa</t>
  </si>
  <si>
    <t>Alura/Java/Java-JRE-e-JDK:-compile-e-execute-o-seu-programa</t>
  </si>
  <si>
    <t>TypeScript parte 2: avançando na linguagem</t>
  </si>
  <si>
    <t>Alura/Typescript/TypeScript-parte-2:-avancando-na-linguagem</t>
  </si>
  <si>
    <t>Android parte 2: boas práticas e novos cenários de testes</t>
  </si>
  <si>
    <t>Alura/Java/Android-parte-2:-boas-pr-ticas-e-novos-cen-rios-de-testes</t>
  </si>
  <si>
    <t>Go: crie uma aplicação web</t>
  </si>
  <si>
    <t>Alura/Go/Go:-crie-uma-aplicacao-web</t>
  </si>
  <si>
    <t>Node: sua primeira API com Express</t>
  </si>
  <si>
    <t>Alura/Javascript/Node:-sua-primeira-API-com-Express</t>
  </si>
  <si>
    <t>Python: avançando na linguagem</t>
  </si>
  <si>
    <t>Alura/Python/Python:-avancando-na-linguagem</t>
  </si>
  <si>
    <t>12h</t>
  </si>
  <si>
    <t>JavaScript: de padrões a uma abordagem funcional</t>
  </si>
  <si>
    <t>Alura/Javascript/JavaScript:-de-padroes-a-uma-abordagem-funcional</t>
  </si>
  <si>
    <t>Curso de JavaScript e HTML: desenvolva um jogo e pratique lógica de programação</t>
  </si>
  <si>
    <t>Alura/Javascript/Curso-de-JavaScript-e-HTML:-desenvolva-um-jogo-e-pratique-logica-de-programacao</t>
  </si>
  <si>
    <t>JavaScript: programando na linguagem da web</t>
  </si>
  <si>
    <t>Alura/Javascript/JavaScript:-programando-na-linguagem-da-web</t>
  </si>
  <si>
    <t>jQuery: domine a biblioteca mais popular do mercado parte 1</t>
  </si>
  <si>
    <t>Alura/Javascript/jQuery:-domine-a-biblioteca-mais-popular-do-mercado-parte-1</t>
  </si>
  <si>
    <t>Data Science: analise e visualização de dados.</t>
  </si>
  <si>
    <t>Alura/Python/Data-Science:-analise-e-visualizacao-de-dados.</t>
  </si>
  <si>
    <t>JavaScript: validando formulários</t>
  </si>
  <si>
    <t>Alura/Javascript/JavaScript:-validando-formularios</t>
  </si>
  <si>
    <t>JS na web: CRUD com JavaScript assíncrono</t>
  </si>
  <si>
    <t>Alura/Javascript/JS-na-web:-CRUD-com-JavaScript-assincrono</t>
  </si>
  <si>
    <t>Go: desenvolvendo uma API Rest</t>
  </si>
  <si>
    <t>Alura/Go/Go:-desenvolvendo-uma-API-Rest</t>
  </si>
  <si>
    <t>Pacman com Python e Pygame: cenário e ator</t>
  </si>
  <si>
    <t>Alura/Python/Pacman-com-Python-e-Pygame:-cenario-e-ator</t>
  </si>
  <si>
    <t>JavaScript: projeto de conclusão</t>
  </si>
  <si>
    <t>Alura/Javascript/JavaScript:-projeto-de-conclusao</t>
  </si>
  <si>
    <t>JavaScript: interfaces e Herança em Orientação a Objetos</t>
  </si>
  <si>
    <t>Alura/Javascript/JavaScript:-interfaces-e-Heranca-em-Orientacao-a-Objetos</t>
  </si>
  <si>
    <t>Vetores e Animação com SVG: trabalhando com CSS e JavaScript</t>
  </si>
  <si>
    <t>Alura/Javascript/Vetores-e-Animacao-com-SVG:-trabalhando-com-CSS-e-JavaScript</t>
  </si>
  <si>
    <t>Java 8: conheça as novidades dessa versão</t>
  </si>
  <si>
    <t>Alura/Java/Java-8:-conhe-a-as-novidades-dessa-vers-o</t>
  </si>
  <si>
    <t>Angular:
design de componentes com acessibilidade</t>
  </si>
  <si>
    <t>Alura/Typescript/Angular:-design-de-componentes-com-acessibilidade</t>
  </si>
  <si>
    <t>JavaScript: Arrays</t>
  </si>
  <si>
    <t>Alura/Javascript/JavaScript:-Arrays</t>
  </si>
  <si>
    <t>Angular:
boas práticas em arquiteturas e formulários</t>
  </si>
  <si>
    <t>Alura/Typescript/Angular:-boas-praticas-em-arquiteturas-e-formularios</t>
  </si>
  <si>
    <t>Next.js: trabalhando com arquitetura Front-end</t>
  </si>
  <si>
    <t>Alura/Typescript/Next.js:-trabalhando-com-arquitetura-Front-end</t>
  </si>
  <si>
    <t>Next.js: explorando o framework</t>
  </si>
  <si>
    <t>Alura/Typescript/Next.js:-explorando-o-framework</t>
  </si>
  <si>
    <t>NextJS: CI e CD para Front-end com o Github Actions</t>
  </si>
  <si>
    <t>Alura/Javascript/NextJS:-CI-e-CD-para-Front-end-com-o-Github-Actions</t>
  </si>
  <si>
    <t>Python 3: entendendo o Tratamento de Erros</t>
  </si>
  <si>
    <t>Alura/Python/Python-3:-entendendo-o-Tratamento-de-Erros</t>
  </si>
  <si>
    <t>Go e Gin: criando API rest com simplicidade</t>
  </si>
  <si>
    <t>Alura/Go/Go-e-Gin:-criando-API-rest-com-simplicidade</t>
  </si>
  <si>
    <t>Django: templates e boas práticas</t>
  </si>
  <si>
    <t>Alura/Python/Django:-templates-e-boas-praticas</t>
  </si>
  <si>
    <t>Java OO: entendendo a Orientação a Objetos</t>
  </si>
  <si>
    <t>Alura/Java/Java-OO:-entendendo-a-Orienta-o-a-Objetos</t>
  </si>
  <si>
    <t>React Native: criando um app em Typescript</t>
  </si>
  <si>
    <t>Alura/Typescript/React-Native:-criando-um-app-em-Typescript</t>
  </si>
  <si>
    <t>Next.js Full stack: arquitetura de componentes Front-end</t>
  </si>
  <si>
    <t>Alura/Typescript/Next.js-Full-stack:-arquitetura-de-componentes-Front-end</t>
  </si>
  <si>
    <t>Raspberry Pi parte 3: Carro espião com câmera, wifi e sensor</t>
  </si>
  <si>
    <t>Alura/Python/Raspberry-Pi-parte-3:-Carro-espiao-com-camera-wifi-e-sensor</t>
  </si>
  <si>
    <t>Go: a linguagem do Google</t>
  </si>
  <si>
    <t>Alura/Go/Go:-a-linguagem-do-Google</t>
  </si>
  <si>
    <t>JavaScript: explorando a linguagem</t>
  </si>
  <si>
    <t>Alura/Javascript/</t>
  </si>
  <si>
    <t>Svelte: diretivas e componentes com TypeScript</t>
  </si>
  <si>
    <t>Alura/Javascript/Svelte:-diretivas-e-componentes-com-TypeScript</t>
  </si>
  <si>
    <t>JavaScript: manipulando objetos</t>
  </si>
  <si>
    <t>Alura/Javascript/JavaScript:-manipulando-objetos</t>
  </si>
  <si>
    <t>TypeScript parte 1: evoluindo seu JavaScript</t>
  </si>
  <si>
    <t>Alura/Typescript/TypeScript-parte-1:-evoluindo-seu-JavaScript</t>
  </si>
  <si>
    <t>Internet das coisas: seu assistente pessoal em Python</t>
  </si>
  <si>
    <t>Alura/Python/Internet-das-coisas:-seu-assistente-pessoal-em-Python</t>
  </si>
  <si>
    <t>Node.js: criando sua primeira biblioteca</t>
  </si>
  <si>
    <t>Alura/Javascript/Node.js:-criando-sua-primeira-biblioteca</t>
  </si>
  <si>
    <t>JavaScript: criando requisições</t>
  </si>
  <si>
    <t>Alura/Javascript/JavaScript:-criando-requisicoes</t>
  </si>
  <si>
    <t>JavaScript: trabalhando com threads para requisições simultâneas</t>
  </si>
  <si>
    <t>Alura/Javascript/JavaScript:-trabalhando-com-threads-para-requisicoes-simultaneas</t>
  </si>
  <si>
    <t>Apache Beam: Data Pipeline com Python</t>
  </si>
  <si>
    <t>Alura/Python/Apache-Beam:-Data-Pipeline-com-Python</t>
  </si>
  <si>
    <t>SvelteKit: trabalhando com store</t>
  </si>
  <si>
    <t>Alura/Javascript/SvelteKit:-trabalhando-com-store</t>
  </si>
  <si>
    <t>Go: Orientação a Objetos</t>
  </si>
  <si>
    <t>Alura/Go/Go:-Orienta-o-a-Objetos</t>
  </si>
  <si>
    <t>JavaScript: programação orientada a objetos</t>
  </si>
  <si>
    <t>Alura/Javascript/JavaScript:-programacao-orientada-a-objetos</t>
  </si>
  <si>
    <t>String em Python: extraindo informações de uma URL</t>
  </si>
  <si>
    <t>Alura/Python/String-em-Python:-extraindo-informacoes-de-uma-URL</t>
  </si>
  <si>
    <t>Python e TDD: explorando testes unitários</t>
  </si>
  <si>
    <t>Alura/Python/Python-e-TDD:-explorando-testes-unitarios</t>
  </si>
  <si>
    <t>JavaScript: métodos de array</t>
  </si>
  <si>
    <t>Python: trabalhando com I/O</t>
  </si>
  <si>
    <t>Alura/Python/Python:-trabalhando-com-I-O</t>
  </si>
  <si>
    <t>JavaScript: validações e reconhecimento de voz</t>
  </si>
  <si>
    <t>Alura/Javascript/JavaScript:-validacoes-e-reconhecimento-de-voz</t>
  </si>
  <si>
    <t>JavaScript I: algoritmos de ordenação</t>
  </si>
  <si>
    <t>Alura/Javascript/JavaScript-I:-algoritmos-de-ordenacao</t>
  </si>
  <si>
    <t>Engenharia de Dados: organizando dados na AWS</t>
  </si>
  <si>
    <t>Alura/Python/Engenharia-de-Dados:-organizando-dados-na-AWS</t>
  </si>
  <si>
    <t>Python: começando com a linguagem</t>
  </si>
  <si>
    <t>Alura/Python/Python:-comecando-com-a-linguagem</t>
  </si>
  <si>
    <t>JavaScript: programando a Orientação a Objetos</t>
  </si>
  <si>
    <t>Alura/Javascript/JavaScript:-programando-a-Orientacao-a-Objetos</t>
  </si>
  <si>
    <t>Flask: crie uma webapp com Python</t>
  </si>
  <si>
    <t>Alura/Python/Flask:-crie-uma-webapp-com-Python</t>
  </si>
  <si>
    <t>Python: entendendo a Orientação a Objetos</t>
  </si>
  <si>
    <t>Alura/Python/Python:-entendendo-a-Orientacao-a-Objetos</t>
  </si>
  <si>
    <t>JavaScript na Web: armazenando dados no navegador</t>
  </si>
  <si>
    <t>Alura/Javascript/JavaScript-na-Web:-armazenando-dados-no-navegador</t>
  </si>
  <si>
    <t>JavaScript: manipulando o DOM</t>
  </si>
  <si>
    <t>Alura/Javascript/JavaScript:-manipulando-o-DOM</t>
  </si>
  <si>
    <t>Python: avançando na orientação a objetos</t>
  </si>
  <si>
    <t>JavaScript para Web: Crie páginas dinâmicas</t>
  </si>
  <si>
    <t>Alura/Javascript/JavaScript-para-Web:-Crie-paginas-dinamicas</t>
  </si>
  <si>
    <t>JavaScript: consumindo e tratando dados de uma API</t>
  </si>
  <si>
    <t>Alura/Javascript/JavaScript:-consumindo-e-tratando-dados-de-uma-API</t>
  </si>
  <si>
    <t>Maven: gerenciamento de dependências e build de aplicações Java</t>
  </si>
  <si>
    <t>Alura/Java/Maven:-gerenciamento-de-depend-ncias-e-build-de-aplica-es-Java</t>
  </si>
  <si>
    <t xml:space="preserve"> </t>
  </si>
  <si>
    <t>stargazers</t>
  </si>
  <si>
    <t>forks</t>
  </si>
  <si>
    <t>deprecated</t>
  </si>
  <si>
    <t>Building High Conversion Web Forms</t>
  </si>
  <si>
    <t>Udacity/Javascript/Building-High-Conversion-Web-Forms</t>
  </si>
  <si>
    <t>2D Game Development with LibGDX</t>
  </si>
  <si>
    <t>Udacity/Java/2D-Game-Development-with-LibGDX</t>
  </si>
  <si>
    <t>Interactive 3D Graphics</t>
  </si>
  <si>
    <t>Udacity/Javascript/Interactive-3D-Graphics</t>
  </si>
  <si>
    <t>Lesson Demos and Exercises Starter and Solution code</t>
  </si>
  <si>
    <t>Udacity/Javascript/Lesson-Demos-and-Exercises-Starter-and-Solution-code</t>
  </si>
  <si>
    <t>Real-Time Analytics with Storm</t>
  </si>
  <si>
    <t>Udacity/Java/Real-Time-Analytics-with-Storm</t>
  </si>
  <si>
    <t>Developing Android Apps - Exercises II</t>
  </si>
  <si>
    <t>Udacity/Java/Developing-Android-Apps---Exercises-II</t>
  </si>
  <si>
    <t>Developing Android Apps - Exercises I</t>
  </si>
  <si>
    <t>Udacity/Java/Developing-Android-Apps---Exercises-I</t>
  </si>
  <si>
    <t>Building Scalable Apps</t>
  </si>
  <si>
    <t>Udacity/Java/Building-Scalable-Apps</t>
  </si>
  <si>
    <t>Machinery - Asynchronous task queue/job</t>
  </si>
  <si>
    <t>Udacity/Go/Machinery---Asynchronous-task-queue-job</t>
  </si>
  <si>
    <t>Cloud DevOps C3 Refresh Project Starter</t>
  </si>
  <si>
    <t>Udacity/Typescript/Cloud-DevOps-C3-Refresh-Project-Starter</t>
  </si>
  <si>
    <t>Cloud Developer ND - Course 03 - Monolith to Microservices</t>
  </si>
  <si>
    <t>Udacity/Typescript/Cloud-Developer-ND---Course-03---Monolith-to-Microservices</t>
  </si>
  <si>
    <t>Mobile Web Specialist Nanodegree - Local Development API Server Stage II</t>
  </si>
  <si>
    <t>Udacity/Javascript/Mobile-Web-Specialist-Nanodegree---Local-Development-API-Server-Stage-II</t>
  </si>
  <si>
    <t>Supply chain &amp; data auditing</t>
  </si>
  <si>
    <t>Udacity/Javascript/Udacity-Javascript:Supply-chain-</t>
  </si>
  <si>
    <t>How to Make a Platformer Using LibGDX</t>
  </si>
  <si>
    <t>Udacity/Java/How-to-Make-a-Platformer-Using-LibGDX</t>
  </si>
  <si>
    <t>React Nanodegree - Live Coding React</t>
  </si>
  <si>
    <t>Udacity/Javascript/React-Nanodegree---Live-Coding-React</t>
  </si>
  <si>
    <t>Exercises for React Native Course</t>
  </si>
  <si>
    <t>Udacity/Javascript/Exercises-for-React-Native-Course</t>
  </si>
  <si>
    <t>Advanced Android App - OpenWeatherMap</t>
  </si>
  <si>
    <t>Udacity/Java/Advanced-Android-App---OpenWeatherMap</t>
  </si>
  <si>
    <t>Google Play Services Lessons</t>
  </si>
  <si>
    <t>Udacity/Java/Google-Play-Services-Lessons</t>
  </si>
  <si>
    <t>Value-based Methods course</t>
  </si>
  <si>
    <t>Udacity/Python/</t>
  </si>
  <si>
    <t>Java Developer Nanodegree</t>
  </si>
  <si>
    <t>Udacity/Java/Java-Developer-Nanodegree</t>
  </si>
  <si>
    <t>Google Play Services Course - Analytics and Tag Manager</t>
  </si>
  <si>
    <t>Udacity/Java/Google-Play-Services-Course---Analytics-and-Tag-Manager</t>
  </si>
  <si>
    <t>Firebase Essentials : Build a Shopping List App</t>
  </si>
  <si>
    <t>Udacity/Java/Firebase-Essentials-:-Build-a-Shopping-List-App</t>
  </si>
  <si>
    <t>Self-Driving Car Engineer Nanodegree - SDCND : Sensor Fusion and Tracking</t>
  </si>
  <si>
    <t>Udacity/Python/Self-Driving-Car-Engineer-Nanodegree---SDCND-:-Sensor-Fusion-and-Tracking</t>
  </si>
  <si>
    <t>GoLang Nanodegree - Online Boutique</t>
  </si>
  <si>
    <t>Udacity/Go/GoLang-Nanodegree---Online-Boutique</t>
  </si>
  <si>
    <t>API Development and Documentation - Exercises</t>
  </si>
  <si>
    <t>Udacity/Javascript/API-Development-and-Documentation---Exercises</t>
  </si>
  <si>
    <t>Facebook Passwordless Login</t>
  </si>
  <si>
    <t>Udacity/Java/Facebook-Passwordless-Login</t>
  </si>
  <si>
    <t>Pacman Game</t>
  </si>
  <si>
    <t>Udacity/Python/Pacman-Game</t>
  </si>
  <si>
    <t>Developing Android Apps: Android Fundamentals - Sunshine</t>
  </si>
  <si>
    <t>Udacity/Java/Developing-Android-Apps:-Android-Fundamentals---Sunshine</t>
  </si>
  <si>
    <t>Self-Driving Car Engineer Nanodegree - Sensor Fusion Exercises</t>
  </si>
  <si>
    <t>Udacity/Python/Self-Driving-Car-Engineer-Nanodegree---Sensor-Fusion-Exercises</t>
  </si>
  <si>
    <t>Security Engineer Nanodegree Program - Application Security</t>
  </si>
  <si>
    <t>Udacity/Javascript/Security-Engineer-Nanodegree-Program---Application-Security</t>
  </si>
  <si>
    <t>Artificial Intelligence Nanodegree Program Resources</t>
  </si>
  <si>
    <t>Udacity/Python/Artificial-Intelligence-Nanodegree-Program-Resources</t>
  </si>
  <si>
    <t>Advanced Java Programming Techniques</t>
  </si>
  <si>
    <t>Udacity/Java/Advanced-Java-Programming-Techniques</t>
  </si>
  <si>
    <t>Android Design for Developers - Code Samples</t>
  </si>
  <si>
    <t>Udacity/Java/Android-Design-for-Developers---Code-Samples</t>
  </si>
  <si>
    <t>Intermediate Python Nanodegree - Explore Close Approaches of Near-Earth Objects</t>
  </si>
  <si>
    <t>Udacity/Python/Intermediate-Python-Nanodegree---Explore-Close-Approaches-of-Near-Earth-Objects</t>
  </si>
  <si>
    <t>UdaConnect</t>
  </si>
  <si>
    <t>Udacity/Python/UdaConnect</t>
  </si>
  <si>
    <t>Java Web Developer - Web Services and APIs</t>
  </si>
  <si>
    <t>Udacity/Java/Java-Web-Developer---Web-Services-and-APIs</t>
  </si>
  <si>
    <t>Java Web Developer - Data Stores and Persistence</t>
  </si>
  <si>
    <t>Udacity/Java/Java-Web-Developer---Data-Stores-and-Persistence</t>
  </si>
  <si>
    <t>Java Connect Four project - Tester</t>
  </si>
  <si>
    <t>Udacity/Java/Java-Connect-Four-project---Tester</t>
  </si>
  <si>
    <t>Flying Car Nanodegree Program - Drone Python API</t>
  </si>
  <si>
    <t>Udacity/Python/Flying-Car-Nanodegree-Program---Drone-Python-API</t>
  </si>
  <si>
    <t>Full stack Nanodegree - Lessons</t>
  </si>
  <si>
    <t>Udacity/Python/Full-stack-Nanodegree---Lessons</t>
  </si>
  <si>
    <t>Android Nanodegree - XYZ Reader Starter Code</t>
  </si>
  <si>
    <t>Udacity/Java/Android-Nanodegree---XYZ-Reader-Starter-Code</t>
  </si>
  <si>
    <t>AI Nanodegree - Implement a Planning Search</t>
  </si>
  <si>
    <t>Udacity/Python/AI-Nanodegree---Implement-a-Planning-Search</t>
  </si>
  <si>
    <t>Udacity Web Accessibility</t>
  </si>
  <si>
    <t>Udacity/Javascript/Udacity-Web-Accessibility</t>
  </si>
  <si>
    <t>Advanced Android App Development - My Garden</t>
  </si>
  <si>
    <t>Udacity/Java/Advanced-Android-App-Development---My-Garden</t>
  </si>
  <si>
    <t>React Fundamentals Cours - Exercises</t>
  </si>
  <si>
    <t>Udacity/Javascript/React-Fundamentals-Cours---Exercises</t>
  </si>
  <si>
    <t xml:space="preserve">How Does Your App Grow? </t>
  </si>
  <si>
    <t>Udacity/Java/How-Does-Your-App-Grow-</t>
  </si>
  <si>
    <t>Intro to Progressive Web Apps - Material</t>
  </si>
  <si>
    <t>Udacity/Javascript/Intro-to-Progressive-Web-Apps---Material</t>
  </si>
  <si>
    <t xml:space="preserve">Building Scalable Apps with Google App Engine </t>
  </si>
  <si>
    <t>Udacity/Python/Building-Scalable-Apps-with-Google-App-Engine-</t>
  </si>
  <si>
    <t>Fullstack Microservices C3 Exercises</t>
  </si>
  <si>
    <t>Udacity/Typescript/Fullstack-Microservices-C3-Exercises</t>
  </si>
  <si>
    <t>Monolith to Microservices at Scale course</t>
  </si>
  <si>
    <t>Udacity/Typescript/Monolith-to-Microservices-at-Scale-course</t>
  </si>
  <si>
    <t>Hosting a Full-Stack Application</t>
  </si>
  <si>
    <t>Udacity/Typescript/Hosting-a-Full-Stack-Application</t>
  </si>
  <si>
    <t>Full-Stack Nanodegree program</t>
  </si>
  <si>
    <t>Udacity/Python/Full-Stack-Nanodegree-program</t>
  </si>
  <si>
    <t>Message Passing Exercises</t>
  </si>
  <si>
    <t>Udacity/Python/Message-Passing-Exercises</t>
  </si>
  <si>
    <t>Didi Self-driving Car Challenge</t>
  </si>
  <si>
    <t>Udacity/Python/Didi-Self-driving-Car-Challenge</t>
  </si>
  <si>
    <t>Google App Engine Discourse API Client</t>
  </si>
  <si>
    <t>Udacity/Python/Google-App-Engine-Discourse-API-Client</t>
  </si>
  <si>
    <t>Advanced Android App Development - ShushMe</t>
  </si>
  <si>
    <t>Udacity/Java/Advanced-Android-App-Development---ShushMe</t>
  </si>
  <si>
    <t>Implementing Privacy in Software Applications - Lessons</t>
  </si>
  <si>
    <t>Udacity/Python/Implementing-Privacy-in-Software-Applications---Lessons</t>
  </si>
  <si>
    <t xml:space="preserve">Advanced Android App Development </t>
  </si>
  <si>
    <t>Udacity/Java/Advanced-Android-App-Development</t>
  </si>
  <si>
    <t>Java Application Deployment</t>
  </si>
  <si>
    <t>Udacity/Java/Java-Application-Deployment</t>
  </si>
  <si>
    <t>Advanced Android course - Squawker</t>
  </si>
  <si>
    <t>Udacity/Java/Advanced-Android-course---Squawker</t>
  </si>
  <si>
    <t>Gradle for Android and Java</t>
  </si>
  <si>
    <t>Udacity/Java/Gradle-for-Android-and-Java</t>
  </si>
  <si>
    <t>Android Architecture Components Toy App</t>
  </si>
  <si>
    <t>Udacity/Java/Android-Architecture-Components-Toy-App</t>
  </si>
  <si>
    <t>Introduction to Programming Nanodegree</t>
  </si>
  <si>
    <t>Udacity/Python/Introduction-to-Programming-Nanodegree</t>
  </si>
  <si>
    <t>Android Operating System - Content Provider</t>
  </si>
  <si>
    <t>Udacity/Java/Android-Operating-System---Content-Provider</t>
  </si>
  <si>
    <t xml:space="preserve">Implementing Privacy in Software Applications </t>
  </si>
  <si>
    <t>Udacity/Python/Implementing-Privacy-in-Software-Applications-</t>
  </si>
  <si>
    <t>Critter Chronologer a Software as a Service</t>
  </si>
  <si>
    <t>Udacity/Java/Critter-Chronologer-a-Software-as-a-Service</t>
  </si>
  <si>
    <t>Full Stack JavaScript Developer - Contact App Backend</t>
  </si>
  <si>
    <t>Udacity/Javascript/Full-Stack-JavaScript-Developer---Contact-App-Backend</t>
  </si>
  <si>
    <t>AI Nanodegree - Isolation PVP</t>
  </si>
  <si>
    <t>Udacity/Python/AI-Nanodegree---Isolation-PVP</t>
  </si>
  <si>
    <t>Advanced Android App Development - Emojify</t>
  </si>
  <si>
    <t>Udacity/Java/Advanced-Android-App-Development---Emojify</t>
  </si>
  <si>
    <t>Java Web Developer, Course - Security and DevOps</t>
  </si>
  <si>
    <t>Udacity/Java/Java-Web-Developer-Course---Security-and-DevOps</t>
  </si>
  <si>
    <t>Java students - TicTacToe</t>
  </si>
  <si>
    <t>Udacity/Java/Java-students---TicTacToe---TicTacToe</t>
  </si>
  <si>
    <t>Data Stores &amp; Persistence - Exercises</t>
  </si>
  <si>
    <t>Udacity/Java/Data-Stores-Persistence---Exercises</t>
  </si>
  <si>
    <t>Robotics Program - Deep Learning Lab Segmentation</t>
  </si>
  <si>
    <t>Udacity/Python/Robotics-Program---Deep-Learning-Lab-Segmentation</t>
  </si>
  <si>
    <t>Computer Vision Nanodegree - Gesture Recognition</t>
  </si>
  <si>
    <t>Udacity/Python/Computer-Vision-Nanodegree---Gesture-Recognition</t>
  </si>
  <si>
    <t>Exercises for Angular-Spring Boot Fullstack Applications</t>
  </si>
  <si>
    <t>Udacity/Typescript/Exercises-for-Angular-Spring-Boot-Fullstack-Applications</t>
  </si>
  <si>
    <t>API Development and Documentation Final Project</t>
  </si>
  <si>
    <t>Udacity/Javascript/API-Development-and-Documentation-Final-Project</t>
  </si>
  <si>
    <t>Full Stack Web Developer Nanodegree - Identity Access Management</t>
  </si>
  <si>
    <t>Udacity/Typescript/Full-Stack-Web-Developer-Nanodegree---Identity-Access-Management</t>
  </si>
  <si>
    <t>Ensuring Quality Releases</t>
  </si>
  <si>
    <t>Udacity/Javascript/Ensuring-Quality-Releases</t>
  </si>
  <si>
    <t>Full-Stack Nanodegree program - Fixed Wing Project</t>
  </si>
  <si>
    <t>Udacity/Python/Full-Stack-Nanodegree-program---Fixed-Wing-Project</t>
  </si>
  <si>
    <t>Readable API Server</t>
  </si>
  <si>
    <t>Udacity/Javascript/Readable-API-Server</t>
  </si>
  <si>
    <t>Deploy Application with AWS Lambda - Serveless TODO</t>
  </si>
  <si>
    <t>Udacity/Javascript/Deploy-Application-with-AWS-Lambda---Serveless-TODO</t>
  </si>
  <si>
    <t>UdaciMeals Server for Udacity's Front-End Frameworks course</t>
  </si>
  <si>
    <t>Udacity/Go/Udacity-Go:FEF-UdaciMeals-Backbone-Server-master</t>
  </si>
  <si>
    <t>Microservices Security course - Exercises</t>
  </si>
  <si>
    <t>Udacity/Python/Microservices-Security-course---Exercises</t>
  </si>
  <si>
    <t>Scalable Microservices with Kubernetes</t>
  </si>
  <si>
    <t>Udacity/Go/Scalable-Microservices-with-Kubernetes</t>
  </si>
  <si>
    <t>Android Basics Nanodegree by Google - Pets App</t>
  </si>
  <si>
    <t>Udacity/Java/Android-Basics-Nanodegree-by-Google---Pets-App</t>
  </si>
  <si>
    <t>Python scikit-learn for analyzing the dataset</t>
  </si>
  <si>
    <t>Udacity/Python/Python-scikit-learn-for-analyzing-the-dataset</t>
  </si>
  <si>
    <t>Firebase Essentials - Firebase UI Deep Dive</t>
  </si>
  <si>
    <t>Udacity/Java/Firebase-Essentials---Firebase-UI-Deep-Dive</t>
  </si>
  <si>
    <t>Angular Store - MyCart Project</t>
  </si>
  <si>
    <t>Udacity/Typescript/Angular-Store---MyCart-Project</t>
  </si>
  <si>
    <t>Browser Rendering Optimization</t>
  </si>
  <si>
    <t>Udacity/Javascript/Browser-Rendering-Optimization</t>
  </si>
  <si>
    <t>Reactt Nanodegree - UdaciMeals</t>
  </si>
  <si>
    <t>Udacity/Javascript/Reactt-Nanodegree---UdaciMeals</t>
  </si>
  <si>
    <t>Full-Stack Nanodegree program - Control Project</t>
  </si>
  <si>
    <t>Udacity/Python/Full-Stack-Nanodegree-program---Control-Project</t>
  </si>
  <si>
    <t>Self-Driving Car Engineer Nanodegree - Object Detection in an Urban Environment</t>
  </si>
  <si>
    <t>Udacity/Python/Self-Driving-Car-Engineer-Nanodegree---Object-Detection-in-an-Urban-Environment</t>
  </si>
  <si>
    <t>Angular Course - PostReader</t>
  </si>
  <si>
    <t>Udacity/Typescript/Angular-Course---PostReader</t>
  </si>
  <si>
    <t>Flying Car Nanodegree Program - Controls Crazyflie</t>
  </si>
  <si>
    <t>Udacity/Python/Flying-Car-Nanodegree-Progra---Controls-Crazyflie</t>
  </si>
  <si>
    <t>Front End Frameworks</t>
  </si>
  <si>
    <t>Udacity/Javascript/Front-End-Frameworks</t>
  </si>
  <si>
    <t>AI Nanodegree - Isolation</t>
  </si>
  <si>
    <t>Udacity/Python/AI-Nanodegree---Isolation</t>
  </si>
  <si>
    <t>React Nanodegree program - Contacts Project</t>
  </si>
  <si>
    <t>Udacity/Javascript/React-Nanodegree-program---Contacts-Project</t>
  </si>
  <si>
    <t>Fullstack Nanodegree - Designing RESTful APIs</t>
  </si>
  <si>
    <t>Udacity/Python/Fullstack-Nanodegree---Designing-RESTful-APIs</t>
  </si>
  <si>
    <t>Mobile Web Specialist Nanodegree - Local Development API Server Stage I</t>
  </si>
  <si>
    <t>Udacity/Javascript/Mobile-Web-Specialist-Nanodegree---Local-Development-API-Server-Stage-I</t>
  </si>
  <si>
    <t>Android Developer Nanodegree - StockHawk</t>
  </si>
  <si>
    <t>Udacity/Java/Android-Developer-Nanodegree---StockHawk</t>
  </si>
  <si>
    <t>ngCalendar</t>
  </si>
  <si>
    <t>Udacity/Javascript/ngCalendar</t>
  </si>
  <si>
    <t>Object-Oriented JavaScript</t>
  </si>
  <si>
    <t>Udacity/Javascript/Object-Oriented-JavaScript</t>
  </si>
  <si>
    <t>React Fundamentals - MyReads</t>
  </si>
  <si>
    <t>Udacity/Javascript/React-Fundamentals-course---MyReads-Project</t>
  </si>
  <si>
    <t>React Nanodegree program - Chirper Project</t>
  </si>
  <si>
    <t>Udacity/Javascript/React-Nanodegree-program---Chirper-Project</t>
  </si>
  <si>
    <t>React Nanodegree - Contact App</t>
  </si>
  <si>
    <t>Udacity/Javascript/React-Nanodegree---Contact-App</t>
  </si>
  <si>
    <t>Mobile Web Specialist Nanodegree - Local Development API Server Stage III</t>
  </si>
  <si>
    <t>Udacity/Javascript/Mobile-Web-Specialist-Nanodegree---Local-Development-API-Server-Stage-III</t>
  </si>
  <si>
    <t>Intro to JavaScript I - Shopping Cart Functionality</t>
  </si>
  <si>
    <t>Udacity/Javascript/Intro-to-JavaScript-I---Shopping-Cart-Functionality</t>
  </si>
  <si>
    <t>HTTP &amp; Web Servers - Lessons</t>
  </si>
  <si>
    <t>Udacity/Python/HTTP-&amp;-Web-Servers---Lessons</t>
  </si>
  <si>
    <t>AI Nanodegree - Sudoku</t>
  </si>
  <si>
    <t>Udacity/Python/AI-Nanodegree---Sudoku</t>
  </si>
  <si>
    <t>FCND - 3D Motion Planning</t>
  </si>
  <si>
    <t>Udacity/Python/FCND---3D-Motion-Planning</t>
  </si>
  <si>
    <t>AI Programming with Python Nanodegree</t>
  </si>
  <si>
    <t>Udacity/Python/AI-Programming-with-Python-Nanodegree</t>
  </si>
  <si>
    <t>Private Blockchain Application</t>
  </si>
  <si>
    <t>Udacity/Javascript/Private-Blockchain-Application</t>
  </si>
  <si>
    <t>Spark and Data Lakes course - Exercises</t>
  </si>
  <si>
    <t>Udacity/Python/Spark-and-Data-Lakes-course---Exercises</t>
  </si>
  <si>
    <t>Deploying the Neighborly App with Azure Functions</t>
  </si>
  <si>
    <t>Udacity/Python/Deploying-the-Neighborly-App-with-Azure-Functions</t>
  </si>
  <si>
    <t>Full Stack Web Developer Nanodegree - Program Virtual Machine</t>
  </si>
  <si>
    <t>Udacity/Python/Full-Stack-Web-Developer-Nanodegree---Program-Virtual-Machine</t>
  </si>
  <si>
    <t>React Fundamentals - Contacts App</t>
  </si>
  <si>
    <t>Udacity/Javascript/React-Fundamentals---Contacts-App</t>
  </si>
  <si>
    <t>Machine Learning DevOps Engineer - Build an ML Pipeline for Short-Term Rental Prices in NYC I</t>
  </si>
  <si>
    <t>Udacity/Python/Machine-Learning-DevOps-Engineer---Build-an-ML-Pipeline-for-Short-Term-Rental-Prices-in-NYC-I</t>
  </si>
  <si>
    <t>Machine Learning DevOps Engineer - Build an ML Pipeline for Short-Term Rental Prices in NYC II</t>
  </si>
  <si>
    <t>Udacity/Python/Machine-Learning-DevOps-Engineer---Build-an-ML-Pipeline-for-Short-Term-Rental-Prices-in-NYC-II</t>
  </si>
  <si>
    <t>Android Basics Nanodegree - Soonami App</t>
  </si>
  <si>
    <t>Udacity/Java/Android-Basics-Nanodegree---Soonami-App</t>
  </si>
  <si>
    <t>Android Basics Nanodegree - Did You Feel It? App</t>
  </si>
  <si>
    <t>Udacity/Java/Android-Basics-Nanodegree---Did-You-Feel-It-App</t>
  </si>
  <si>
    <t>Beginning Android Nanodegree - ViewPager App</t>
  </si>
  <si>
    <t>Udacity/Java/Beginning-Android-Nanodegree---ViewPager-App</t>
  </si>
  <si>
    <t>Android Basics Nanodegree by Google - Pokemon</t>
  </si>
  <si>
    <t>Udacity/Java/Android-Basics-Nanodegree-by-Google---Pokemon</t>
  </si>
  <si>
    <t>Activity and Fragment lifecycle App</t>
  </si>
  <si>
    <t>Udacity/Java/Activity-and-Fragment-lifecycle-App</t>
  </si>
  <si>
    <t>Async programmin with javascript - UdaciRacer</t>
  </si>
  <si>
    <t>Udacity/Javascript/Async-programmin-with-javascript---UdaciRacer</t>
  </si>
  <si>
    <t>Udacity 60fps Course</t>
  </si>
  <si>
    <t>Udacity/Javascript/Udacity-60fps-Course</t>
  </si>
  <si>
    <t>Robotics Program Quadrotor Controls Lab</t>
  </si>
  <si>
    <t>Udacity/Python/Robotics-Program-Quadrotor-Controls-Lab</t>
  </si>
  <si>
    <t>Fully Convolutional Network - Project</t>
  </si>
  <si>
    <t>Udacity/Python/Fully-Convolutional-Network---Project</t>
  </si>
  <si>
    <t>Advanced Android App Development - Android Me</t>
  </si>
  <si>
    <t>Udacity/Java/Advanced-Android-App-Development---Android-Me</t>
  </si>
  <si>
    <t>Web Workers Demo</t>
  </si>
  <si>
    <t>Udacity/Javascript/Web-Workers-Demo</t>
  </si>
  <si>
    <t>React Fundamentals course - MyReads Project</t>
  </si>
  <si>
    <t>Udacity/Javascript/React-Fundamentals---MyReads</t>
  </si>
  <si>
    <t>Advanced Android App Development - TeaTime</t>
  </si>
  <si>
    <t>Udacity/Java/Advanced-Android-App-Development---TeaTime</t>
  </si>
  <si>
    <t>Full Stack Nanodegree Project 4 Refresh</t>
  </si>
  <si>
    <t>Udacity/Python/Full-Stack-Nanodegree-Project-4-Refresh</t>
  </si>
  <si>
    <t>Firebase in a Weekend by Google</t>
  </si>
  <si>
    <t>Udacity/Java/Firebase-in-a-Weekend-by-Google</t>
  </si>
  <si>
    <t>Article CMS - FlaskWebProject II</t>
  </si>
  <si>
    <t>Udacity/Python/Article-CMS---FlaskWebProject-II</t>
  </si>
  <si>
    <t>Article CMS - FlaskWebProject</t>
  </si>
  <si>
    <t>Udacity/Python/Article-CMS---FlaskWebProject</t>
  </si>
  <si>
    <t>TODO App</t>
  </si>
  <si>
    <t>Udacity/Javascript/TODO-App</t>
  </si>
  <si>
    <t>Intro to Programming Nanodegree Starter Code</t>
  </si>
  <si>
    <t>Udacity/Python/Intro-to-Programming-Nanodegree-Starter-Code</t>
  </si>
  <si>
    <t>Android Basics Nanodegree by Google - Court Counter</t>
  </si>
  <si>
    <t>Udacity/Java/Android-Basics-Nanodegree-by-Google---Court-Counter</t>
  </si>
  <si>
    <t>Azure Microservices - Lessons</t>
  </si>
  <si>
    <t>Udacity/Python/Azure-Microservices---Lessons</t>
  </si>
  <si>
    <t>Android Developer Nanodegree - Widget Example</t>
  </si>
  <si>
    <t>Udacity/Java/Android-Developer-Nanodegree---Widget-Example</t>
  </si>
  <si>
    <t>Build an Alexa History Skill</t>
  </si>
  <si>
    <t>Udacity/Javascript/Build-an-Alexa-History-Skill</t>
  </si>
  <si>
    <t>Flying Car Nanodegree Program - Starter Kit</t>
  </si>
  <si>
    <t>Udacity/Python/Flying-Car-Nanodegree-Program---Starter-Kit</t>
  </si>
  <si>
    <t>Android Nanodegree - Sandwich Club</t>
  </si>
  <si>
    <t>Udacity/Java/Android-Nanodegree---Sandwich-Club</t>
  </si>
  <si>
    <t>Calculate and visualize historical data drift</t>
  </si>
  <si>
    <t>Udacity/Python/Calculate-and-visualize-historical-data-drift</t>
  </si>
  <si>
    <t>Custom ArrayAdapter App</t>
  </si>
  <si>
    <t>Udacity/Java/Custom-ArrayAdapter-App</t>
  </si>
  <si>
    <t>React Nanodegree program - Server for Contacts Project</t>
  </si>
  <si>
    <t>Udacity/Javascript/React-Nanodegree-program---Server-for-Contacts-Project</t>
  </si>
  <si>
    <t>Transfer Learning Lab with VGG</t>
  </si>
  <si>
    <t>Udacity/Python/Transfer-Learning-Lab-with-VGG</t>
  </si>
  <si>
    <t>Decentralized Star Notary Service Project</t>
  </si>
  <si>
    <t>Udacity/Javascript/Decentralized-Star-Notary-Servic---Starter-Code</t>
  </si>
  <si>
    <t>Decentralized Star Notary Servic - Starter Code</t>
  </si>
  <si>
    <t>Udacity/Javascript/Decentralized-Star-Notary-Service-Project</t>
  </si>
  <si>
    <t>Data Streaming API Development and Documentation - Exercises</t>
  </si>
  <si>
    <t>C3 Starter Code</t>
  </si>
  <si>
    <t>Udacity/Python/C3-Starter-Code</t>
  </si>
  <si>
    <t>Android Development for Beginners App: Cookies</t>
  </si>
  <si>
    <t>Udacity/Java/Android-Development-for-Beginners-App:-Cookies</t>
  </si>
  <si>
    <t>Android Basics Nanodegree by Google - Happy Birthday</t>
  </si>
  <si>
    <t>Udacity/Java/Android-Basics-Nanodegree-by-Google---Happy-Birthday</t>
  </si>
  <si>
    <t>Android Development for Beginners App: Menu</t>
  </si>
  <si>
    <t>Udacity/Java/Android-Development-for-Beginners-App:-Menu</t>
  </si>
  <si>
    <t>Full Stack Apps on AWS Project</t>
  </si>
  <si>
    <t>Udacity/Javascript/Full-Stack-Apps-on-AWS-Project</t>
  </si>
  <si>
    <t>Masterschool Backend Assessment Project - Backend Assessment</t>
  </si>
  <si>
    <t>Udacity/Javascript/Masterschool-Backend-Assessment-Project---Backend-Assessment</t>
  </si>
  <si>
    <t>Behavioral Cloning Project</t>
  </si>
  <si>
    <t>Udacity/Python/Behavioral-Cloning-Project</t>
  </si>
  <si>
    <t>Javascript ES6</t>
  </si>
  <si>
    <t>Udacity/Javascript/Javascript-ES6</t>
  </si>
  <si>
    <t>Cloud Native Fundamentals Scholarship Program Nanodegree</t>
  </si>
  <si>
    <t>Udacity/Python/Cloud-Native-Fundamentals-Scholarship-Program-Nanodegree</t>
  </si>
  <si>
    <t>Server Deployment, Containerization, and Testing</t>
  </si>
  <si>
    <t>Udacity/Python/Server-Deployment-Containerization-and-Testing</t>
  </si>
  <si>
    <t>Front-End Web Developer Nanodegree</t>
  </si>
  <si>
    <t>Udacity/Javascript/Front-End-Web-Developer-Nanodegree</t>
  </si>
  <si>
    <t>API Course - Postgresql and Express</t>
  </si>
  <si>
    <t>Udacity/Typescript/API-Course---Postgresql-and-Express</t>
  </si>
  <si>
    <t>Server for Contacts Project</t>
  </si>
  <si>
    <t>Udacity/Javascript/Server-for-Contacts-Project</t>
  </si>
  <si>
    <t>Webpack &amp; Sass in the Front End Developer Nanodegree Program</t>
  </si>
  <si>
    <t>Udacity/Javascript/Webpack-&amp;-Sass-in-the-Front-End-Developer-Nanodegree-Program</t>
  </si>
  <si>
    <t>Client-Server Exercise with Node.js</t>
  </si>
  <si>
    <t>Udacity/Javascript/Client-Server-Exercise-with-Node.js</t>
  </si>
  <si>
    <t>Blockchain ND Courses</t>
  </si>
  <si>
    <t>Udacity/Javascript/Blockchain-ND-Courses</t>
  </si>
  <si>
    <t>Front End Developer Nanodegree- Webpack Express</t>
  </si>
  <si>
    <t>Udacity/Javascript/Front-End-Developer-Nanodegree--Webpack-Express</t>
  </si>
  <si>
    <t>Javascript Design Patterns - Cat Clicker Premium Vanilla</t>
  </si>
  <si>
    <t>Udacity/Javascript/Javascript-Design-Patterns---Cat-Clicker-Premium-Vanilla</t>
  </si>
  <si>
    <t>Classic Arcade Game Clone</t>
  </si>
  <si>
    <t>Udacity/Javascript/Classic-Arcade-Game-Clone</t>
  </si>
  <si>
    <t>Android Developer Nanodegree - Spotify Web Api Wrapper</t>
  </si>
  <si>
    <t>Udacity/Java/Android-Developer-Nanodegree---Spotify-Web-Api-Wrapper</t>
  </si>
  <si>
    <t>DictionaryProviderExample - Developing Android Apps</t>
  </si>
  <si>
    <t>Udacity/Java/DictionaryProviderExample---Developing-Android-Apps</t>
  </si>
  <si>
    <t>Self-Driving Car Engineer Nanodegree - CarND Starter Kit</t>
  </si>
  <si>
    <t>Udacity/Python/Self-Driving-Car-Engineer-Nanodegree---CarND-Starter-Kit</t>
  </si>
  <si>
    <t>JavaScript Testing course</t>
  </si>
  <si>
    <t>Udacity/Javascript/JavaScript-Testing-course.</t>
  </si>
  <si>
    <t>Monitoring machine learning models in production</t>
  </si>
  <si>
    <t>Udacity/Python/Monitoring-machine-learning-models-in-production</t>
  </si>
  <si>
    <t>Express.JS Exercise with Node.js</t>
  </si>
  <si>
    <t>Udacity/Javascript/Express.JS-Exercise-with-Node.js</t>
  </si>
  <si>
    <t>Hapi.js Exercise with Node.js</t>
  </si>
  <si>
    <t>Udacity/Javascript/Hapi.js-Exercise-with-Node.js</t>
  </si>
  <si>
    <t>Flying Car Nanodegree Program - Backyard Flyer</t>
  </si>
  <si>
    <t>Udacity/Python/Flying-Car-Nanodegree-Program---Backyard-Flyer</t>
  </si>
  <si>
    <t>Intermediate Python Nanodegree Program</t>
  </si>
  <si>
    <t>Udacity/Python/Intermediate-Python-Nanodegree-Program</t>
  </si>
  <si>
    <t>LevelDB With Promises Exercise</t>
  </si>
  <si>
    <t>Udacity/Javascript/LevelDB-With-Promises-Exercise</t>
  </si>
  <si>
    <t>Dermatologist AI</t>
  </si>
  <si>
    <t>Udacity/Python/Dermatologist-AI</t>
  </si>
  <si>
    <t>Project Starter for Cloud Data Warehouses with Azure</t>
  </si>
  <si>
    <t>Udacity/Python/Project-Starter-for-Cloud-Data-Warehouses-with-Azure</t>
  </si>
  <si>
    <t>Javascript Design Patterns - Udacity Pizza App</t>
  </si>
  <si>
    <t>Udacity/Javascript/Javascript-Design-Patterns---Udacity-Pizza-App</t>
  </si>
  <si>
    <t>Beginning Android Nanodegree - Quake Report App</t>
  </si>
  <si>
    <t>Udacity/Java/Beginning-Android-Nanodegree---Quake-Report-App</t>
  </si>
  <si>
    <t xml:space="preserve">Javascript Design Patterns course </t>
  </si>
  <si>
    <t>Udacity/Javascript/Javascript-Design-Patterns-course-</t>
  </si>
  <si>
    <t>Diagonsing and Fixing Operational Problems</t>
  </si>
  <si>
    <t>Udacity/Python/Diagonsing-and-Fixing-Operational-Problems</t>
  </si>
  <si>
    <t>Android Development for Beginners App : Just Java</t>
  </si>
  <si>
    <t>Udacity/Java/Android-Development-for-Beginners-App-:-Just-Java</t>
  </si>
  <si>
    <t>Data Engineering Nanodegree - Data Lakes with Spark</t>
  </si>
  <si>
    <t>Udacity/Python/Data-Engineering-Nanodegree---Data-Lakes-with-Spark</t>
  </si>
  <si>
    <t>Rock Paper Scissors project</t>
  </si>
  <si>
    <t>Udacity/Python/Rock-Paper-Scissors-project</t>
  </si>
  <si>
    <t>Full Stack Web Developer Nanodegree - Office Hour</t>
  </si>
  <si>
    <t>Udacity/Python/Full-Stack-Web-Developer-Nanodegree---Office-Hour</t>
  </si>
  <si>
    <t>Hashing Code Exercise</t>
  </si>
  <si>
    <t>Udacity/Javascript/Hashing-Code-Exercise</t>
  </si>
  <si>
    <t>Alura</t>
  </si>
  <si>
    <t>Udacity</t>
  </si>
  <si>
    <t>Mediana</t>
  </si>
  <si>
    <t>1o Quartil</t>
  </si>
  <si>
    <t>3o Quartil</t>
  </si>
  <si>
    <t>LOC</t>
  </si>
  <si>
    <t>Linguagem</t>
  </si>
  <si>
    <t>JAVA</t>
  </si>
  <si>
    <t>Cursos</t>
  </si>
  <si>
    <t>Arquivos</t>
  </si>
  <si>
    <t>All</t>
  </si>
  <si>
    <t>Quantidade de Issues Alura</t>
  </si>
  <si>
    <t>Quantidade de Issues Udacity</t>
  </si>
  <si>
    <t>Total</t>
  </si>
  <si>
    <t>Code Smells</t>
  </si>
  <si>
    <t>Bugs</t>
  </si>
  <si>
    <t>Vulnerabilidades</t>
  </si>
  <si>
    <t>N.º de Issues</t>
  </si>
  <si>
    <t>Frequência</t>
  </si>
  <si>
    <t>Cursos c/ issue</t>
  </si>
  <si>
    <t>N.º de cursos</t>
  </si>
  <si>
    <t>N.ºde cursos</t>
  </si>
  <si>
    <t>types</t>
  </si>
  <si>
    <t>count</t>
  </si>
  <si>
    <t>code_smell</t>
  </si>
  <si>
    <t>Nº code smell</t>
  </si>
  <si>
    <t>Quantidade de cursos</t>
  </si>
  <si>
    <t>%</t>
  </si>
  <si>
    <t>0-2</t>
  </si>
  <si>
    <t>11-50</t>
  </si>
  <si>
    <t>51-99</t>
  </si>
  <si>
    <t>100+</t>
  </si>
  <si>
    <t>Nº bugs</t>
  </si>
  <si>
    <t>10-99</t>
  </si>
  <si>
    <t>Nº vulnerabilidades</t>
  </si>
  <si>
    <t>bugs</t>
  </si>
  <si>
    <t>vulnerability</t>
  </si>
  <si>
    <t>N.º de 
Cursos</t>
  </si>
  <si>
    <t>BUG</t>
  </si>
  <si>
    <t>Vulnerabilidade</t>
  </si>
  <si>
    <t>Confiabilidade (%)</t>
  </si>
  <si>
    <t>Segurança (%)</t>
  </si>
  <si>
    <t>Manutenabilidade (%)</t>
  </si>
  <si>
    <t>Bug</t>
  </si>
  <si>
    <t>Válida?</t>
  </si>
  <si>
    <t>Plataforma</t>
  </si>
  <si>
    <t>URL Sonar</t>
  </si>
  <si>
    <t>Tipo</t>
  </si>
  <si>
    <t>Regra</t>
  </si>
  <si>
    <t>rule_number</t>
  </si>
  <si>
    <t>Severidade</t>
  </si>
  <si>
    <t>Issue_path</t>
  </si>
  <si>
    <t>Code Smell</t>
  </si>
  <si>
    <t>javascript:S3504</t>
  </si>
  <si>
    <t>Critical</t>
  </si>
  <si>
    <t>https://rules.sonarsource.com/javascript/RSPEC-</t>
  </si>
  <si>
    <t>python:S117</t>
  </si>
  <si>
    <t>Minor</t>
  </si>
  <si>
    <t>https://rules.sonarsource.com/python/RSPEC-</t>
  </si>
  <si>
    <t>python:S1135</t>
  </si>
  <si>
    <t>Info</t>
  </si>
  <si>
    <t>python:S100</t>
  </si>
  <si>
    <t>python:S1542</t>
  </si>
  <si>
    <t>Major</t>
  </si>
  <si>
    <t>javascript:S1135</t>
  </si>
  <si>
    <t>python:S1172</t>
  </si>
  <si>
    <t>javascript:S1854</t>
  </si>
  <si>
    <t>javascript:S3776</t>
  </si>
  <si>
    <t>http://localhost:9000/coding_rules?open=python%3APrintStatementUsage&amp;rule_key=python%3APrintStatementUsage</t>
  </si>
  <si>
    <t>python:PrintStatementUsage</t>
  </si>
  <si>
    <t>javascript:S125</t>
  </si>
  <si>
    <t>javascript:S1481</t>
  </si>
  <si>
    <t>go:S100</t>
  </si>
  <si>
    <t>https://rules.sonarsource.com/go/RSPEC-</t>
  </si>
  <si>
    <t>python:S1481</t>
  </si>
  <si>
    <t>python:S1192</t>
  </si>
  <si>
    <t>python:S125</t>
  </si>
  <si>
    <t>javascript:S2814</t>
  </si>
  <si>
    <t>python:S116</t>
  </si>
  <si>
    <t>javascript:S2137</t>
  </si>
  <si>
    <t>javascript:S3626</t>
  </si>
  <si>
    <t>typescript:S125</t>
  </si>
  <si>
    <t>javascript:S1874</t>
  </si>
  <si>
    <t>javascript:S1126</t>
  </si>
  <si>
    <t>javascript:S6353</t>
  </si>
  <si>
    <t>python:S112</t>
  </si>
  <si>
    <t>java:S1068</t>
  </si>
  <si>
    <t>https://rules.sonarsource.com/java/RSPEC-</t>
  </si>
  <si>
    <t>java:S1144</t>
  </si>
  <si>
    <t>javascript:S2703</t>
  </si>
  <si>
    <t>javascript:S3358</t>
  </si>
  <si>
    <t>typescript:S1186</t>
  </si>
  <si>
    <t>https://rules.sonarsource.com/typescript/RSPEC-</t>
  </si>
  <si>
    <t>python:S3776</t>
  </si>
  <si>
    <t>javascript:S4138</t>
  </si>
  <si>
    <t>java:S3935</t>
  </si>
  <si>
    <t>java:S1444</t>
  </si>
  <si>
    <t>javascript:S4165</t>
  </si>
  <si>
    <t>javascript:S3800</t>
  </si>
  <si>
    <t>javascript:S1121</t>
  </si>
  <si>
    <t>java:S1948</t>
  </si>
  <si>
    <t>javascript:S2392</t>
  </si>
  <si>
    <t>javascript:S3579</t>
  </si>
  <si>
    <t>go:S1186</t>
  </si>
  <si>
    <t>python:S5754</t>
  </si>
  <si>
    <t>javascript:S3696</t>
  </si>
  <si>
    <t>java:S108</t>
  </si>
  <si>
    <t>java:S3626</t>
  </si>
  <si>
    <t>java:S1820</t>
  </si>
  <si>
    <t>javascript:S1871</t>
  </si>
  <si>
    <t>java:S1596</t>
  </si>
  <si>
    <t>go:S1192</t>
  </si>
  <si>
    <t>java:S1116</t>
  </si>
  <si>
    <t>javascript:S905</t>
  </si>
  <si>
    <t>python:S108</t>
  </si>
  <si>
    <t>python:S101</t>
  </si>
  <si>
    <t>javascript:S1186</t>
  </si>
  <si>
    <t>java:S1171</t>
  </si>
  <si>
    <t>python:S905</t>
  </si>
  <si>
    <t>typescript:S1135</t>
  </si>
  <si>
    <t>python:S5806</t>
  </si>
  <si>
    <t>java:S3740</t>
  </si>
  <si>
    <t>java:S1161</t>
  </si>
  <si>
    <t>java:S1774</t>
  </si>
  <si>
    <t>python:S1854</t>
  </si>
  <si>
    <t>java:S4454</t>
  </si>
  <si>
    <t>java:S106</t>
  </si>
  <si>
    <t>python:S1186</t>
  </si>
  <si>
    <t>javascript:S1848</t>
  </si>
  <si>
    <t>python:S1940</t>
  </si>
  <si>
    <t>java:S3014</t>
  </si>
  <si>
    <t>typescript:S4325</t>
  </si>
  <si>
    <t>javascript:S6325</t>
  </si>
  <si>
    <t>java:S1698</t>
  </si>
  <si>
    <t>java:S1133</t>
  </si>
  <si>
    <t>typescript:S4123</t>
  </si>
  <si>
    <t>python:S5795</t>
  </si>
  <si>
    <t>python:S5632</t>
  </si>
  <si>
    <t>java:S4288</t>
  </si>
  <si>
    <t>javascript:S2310</t>
  </si>
  <si>
    <t>java:S1849</t>
  </si>
  <si>
    <t>java:S1264</t>
  </si>
  <si>
    <t>python:S3626</t>
  </si>
  <si>
    <t>python:S2772</t>
  </si>
  <si>
    <t>java:S2677</t>
  </si>
  <si>
    <t>java:S453</t>
  </si>
  <si>
    <t>java:S3252</t>
  </si>
  <si>
    <t>java:S3038</t>
  </si>
  <si>
    <t>java:S122</t>
  </si>
  <si>
    <t>java:S1197</t>
  </si>
  <si>
    <t>java:S1128</t>
  </si>
  <si>
    <t>javascript:S1134</t>
  </si>
  <si>
    <t>java:S3937</t>
  </si>
  <si>
    <t>java:S2864</t>
  </si>
  <si>
    <t>java:S1488</t>
  </si>
  <si>
    <t>javascript:S1763</t>
  </si>
  <si>
    <t>javascript:S2201</t>
  </si>
  <si>
    <t>typescript:S905</t>
  </si>
  <si>
    <t>typescript:S6441</t>
  </si>
  <si>
    <t>javascript:S107</t>
  </si>
  <si>
    <t>java:S5251</t>
  </si>
  <si>
    <t>java:S1541</t>
  </si>
  <si>
    <t>java:S117</t>
  </si>
  <si>
    <t>javascript:S930</t>
  </si>
  <si>
    <t>java:S6019</t>
  </si>
  <si>
    <t>go:S3776</t>
  </si>
  <si>
    <t>javascript:S1143</t>
  </si>
  <si>
    <t>javascript:S4125</t>
  </si>
  <si>
    <t>python:S3457</t>
  </si>
  <si>
    <t>javascript:S6479</t>
  </si>
  <si>
    <t>javascript:S5843</t>
  </si>
  <si>
    <t>javascript:S4144</t>
  </si>
  <si>
    <t>javascript:S128</t>
  </si>
  <si>
    <t>javascript:S2819</t>
  </si>
  <si>
    <t>java:S3824</t>
  </si>
  <si>
    <t>java:S2140</t>
  </si>
  <si>
    <t>java:S2130</t>
  </si>
  <si>
    <t>typescript:S2201</t>
  </si>
  <si>
    <t>java:S113</t>
  </si>
  <si>
    <t>python:S1134</t>
  </si>
  <si>
    <t>javascript:S4140</t>
  </si>
  <si>
    <t>javascript:S2685</t>
  </si>
  <si>
    <t>javascript:S1125</t>
  </si>
  <si>
    <t>javascript:S1764</t>
  </si>
  <si>
    <t>java:S2479</t>
  </si>
  <si>
    <t>go:S1135</t>
  </si>
  <si>
    <t>python:S1845</t>
  </si>
  <si>
    <t>python:S1110</t>
  </si>
  <si>
    <t>python:S1066</t>
  </si>
  <si>
    <t>java:S3457</t>
  </si>
  <si>
    <t>java:S2444</t>
  </si>
  <si>
    <t>java:S2111</t>
  </si>
  <si>
    <t>java:S2272</t>
  </si>
  <si>
    <t>java:S2093</t>
  </si>
  <si>
    <t>java:S1939</t>
  </si>
  <si>
    <t>java:S126</t>
  </si>
  <si>
    <t>javascript:S1751</t>
  </si>
  <si>
    <t>python:S6353</t>
  </si>
  <si>
    <t>java:S1206</t>
  </si>
  <si>
    <t>python:S4144</t>
  </si>
  <si>
    <t>javascript:S6035</t>
  </si>
  <si>
    <t>java:S1989</t>
  </si>
  <si>
    <t>javascript:S3516</t>
  </si>
  <si>
    <t>java:S2789</t>
  </si>
  <si>
    <t>java:S3065</t>
  </si>
  <si>
    <t>javascript:S1515</t>
  </si>
  <si>
    <t>javascript:S108</t>
  </si>
  <si>
    <t>java:S2387</t>
  </si>
  <si>
    <t>javascript:S3796</t>
  </si>
  <si>
    <t>java:S1659</t>
  </si>
  <si>
    <t>python:S2201</t>
  </si>
  <si>
    <t>java:S1163</t>
  </si>
  <si>
    <t>typescript:S6478</t>
  </si>
  <si>
    <t>java:S1221</t>
  </si>
  <si>
    <t>typescript:S2737</t>
  </si>
  <si>
    <t>typescript:S1533</t>
  </si>
  <si>
    <t>javascript:S4030</t>
  </si>
  <si>
    <t>java:S2115</t>
  </si>
  <si>
    <t>Blocker</t>
  </si>
  <si>
    <t>java:S3067</t>
  </si>
  <si>
    <t>java:S3551</t>
  </si>
  <si>
    <t>java:S2094</t>
  </si>
  <si>
    <t>javascript:S1656</t>
  </si>
  <si>
    <t>java:S2057</t>
  </si>
  <si>
    <t>javascript:S3699</t>
  </si>
  <si>
    <t>typescript:S6479</t>
  </si>
  <si>
    <t>typescript:S4144</t>
  </si>
  <si>
    <t>python:S6035</t>
  </si>
  <si>
    <t>java:S2055</t>
  </si>
  <si>
    <t>java:S2236</t>
  </si>
  <si>
    <t>java:S2674</t>
  </si>
  <si>
    <t>java:S3518</t>
  </si>
  <si>
    <t>javascript:S6478</t>
  </si>
  <si>
    <t>javascript:S6331</t>
  </si>
  <si>
    <t>javascript:S5869</t>
  </si>
  <si>
    <t>java:S4601</t>
  </si>
  <si>
    <t>javascript:S4634</t>
  </si>
  <si>
    <t>javascript:S3686</t>
  </si>
  <si>
    <t>javascript:S1994</t>
  </si>
  <si>
    <t>javascript:S5850</t>
  </si>
  <si>
    <t>javascript:S6323</t>
  </si>
  <si>
    <t>secrets:S6334</t>
  </si>
  <si>
    <t>python:S5717</t>
  </si>
  <si>
    <t>javascript:S3972</t>
  </si>
  <si>
    <t>java:S2184</t>
  </si>
  <si>
    <t>javascript:S2990</t>
  </si>
  <si>
    <t>javascript:S2681</t>
  </si>
  <si>
    <t>javascript:S2999</t>
  </si>
  <si>
    <t>python:S1763</t>
  </si>
  <si>
    <t>python:S1764</t>
  </si>
  <si>
    <t>typescript:S4043</t>
  </si>
  <si>
    <t>typescript:S3626</t>
  </si>
  <si>
    <t>java:S1217</t>
  </si>
  <si>
    <t>typescript:S1125</t>
  </si>
  <si>
    <t>typescript:S107</t>
  </si>
  <si>
    <t>java:S2061</t>
  </si>
  <si>
    <t>java:S2110</t>
  </si>
  <si>
    <t>java:S2123</t>
  </si>
  <si>
    <t>java:S2222</t>
  </si>
  <si>
    <t>java:S2275</t>
  </si>
  <si>
    <t>java:S2639</t>
  </si>
  <si>
    <t>java:S2658</t>
  </si>
  <si>
    <t>java:S3958</t>
  </si>
  <si>
    <t>java:S5856</t>
  </si>
  <si>
    <t>java:S5876</t>
  </si>
  <si>
    <t>java:S5917</t>
  </si>
  <si>
    <t>java:S6301</t>
  </si>
  <si>
    <t>python:S5890</t>
  </si>
  <si>
    <t>python:S1656</t>
  </si>
  <si>
    <t>javascript:S878</t>
  </si>
  <si>
    <t>python:S3923</t>
  </si>
  <si>
    <t>python:S5756</t>
  </si>
  <si>
    <t>javascript:S1533</t>
  </si>
  <si>
    <t>java:S134</t>
  </si>
  <si>
    <t>java:S1201</t>
  </si>
  <si>
    <t>typescript:S6353</t>
  </si>
  <si>
    <t>java:S2134</t>
  </si>
  <si>
    <t>java:S2225</t>
  </si>
  <si>
    <t>java:S2583</t>
  </si>
  <si>
    <t>java:S2757</t>
  </si>
  <si>
    <t>java:S2885</t>
  </si>
  <si>
    <t>java:S2886</t>
  </si>
  <si>
    <t>java:S3046</t>
  </si>
  <si>
    <t>typescript:S4782</t>
  </si>
  <si>
    <t>java:S3753</t>
  </si>
  <si>
    <t>java:S3984</t>
  </si>
  <si>
    <t>java:S6418</t>
  </si>
  <si>
    <t>typescript:S4138</t>
  </si>
  <si>
    <t>javascript:S1534</t>
  </si>
  <si>
    <t>javascript:S2189</t>
  </si>
  <si>
    <t>typescript:S1874</t>
  </si>
  <si>
    <t>javascript:S2871</t>
  </si>
  <si>
    <t>typescript:S1854</t>
  </si>
  <si>
    <t>javascript:S3923</t>
  </si>
  <si>
    <t>python:S6397</t>
  </si>
  <si>
    <t>python:S5914</t>
  </si>
  <si>
    <t>javascript:S5842</t>
  </si>
  <si>
    <t>python:S5797</t>
  </si>
  <si>
    <t>javascript:S6440</t>
  </si>
  <si>
    <t>python:S5781</t>
  </si>
  <si>
    <t>python:S5655</t>
  </si>
  <si>
    <t>python:S4487</t>
  </si>
  <si>
    <t>python:S2638</t>
  </si>
  <si>
    <t>python:S1871</t>
  </si>
  <si>
    <t>python:S2275</t>
  </si>
  <si>
    <t>python:S107</t>
  </si>
  <si>
    <t>javascript:S6481</t>
  </si>
  <si>
    <t>javascript:S6477</t>
  </si>
  <si>
    <t>javascript:S6019</t>
  </si>
  <si>
    <t>python:S5842</t>
  </si>
  <si>
    <t>javascript:S4524</t>
  </si>
  <si>
    <t>javascript:S4043</t>
  </si>
  <si>
    <t>python:S930</t>
  </si>
  <si>
    <t>typescript:S1751</t>
  </si>
  <si>
    <t>javascript:S2589</t>
  </si>
  <si>
    <t>javascript:S1301</t>
  </si>
  <si>
    <t>go:S107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</si>
</sst>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87,5%"/>
    <numFmt numFmtId="165" formatCode="m-d"/>
    <numFmt numFmtId="166" formatCode="0.0%"/>
  </numFmts>
  <fonts count="41">
    <font>
      <sz val="10.0"/>
      <color rgb="FF000000"/>
      <name val="Arial"/>
      <scheme val="minor"/>
    </font>
    <font>
      <b/>
      <color rgb="FFFFFFFF"/>
      <name val="Nunito"/>
    </font>
    <font>
      <color theme="1"/>
      <name val="Roboto"/>
    </font>
    <font>
      <u/>
      <color rgb="FF0000FF"/>
      <name val="Nunito"/>
    </font>
    <font>
      <color theme="1"/>
      <name val="Nunito"/>
    </font>
    <font>
      <u/>
      <color rgb="FF0000FF"/>
      <name val="Nunito"/>
    </font>
    <font>
      <u/>
      <color rgb="FF0000FF"/>
      <name val="Nunito"/>
    </font>
    <font>
      <u/>
      <color rgb="FF0000FF"/>
      <name val="Nunito"/>
    </font>
    <font>
      <u/>
      <color rgb="FF0000FF"/>
      <name val="Nunito"/>
    </font>
    <font>
      <color theme="1"/>
      <name val="Arial"/>
      <scheme val="minor"/>
    </font>
    <font>
      <u/>
      <color rgb="FF0000FF"/>
      <name val="Nunito"/>
    </font>
    <font>
      <color theme="1"/>
      <name val="Arial"/>
    </font>
    <font>
      <u/>
      <sz val="11.0"/>
      <color rgb="FF0000FF"/>
      <name val="Nunito"/>
    </font>
    <font>
      <sz val="9.0"/>
      <color rgb="FF000000"/>
      <name val="Nunito"/>
    </font>
    <font>
      <b/>
      <sz val="9.0"/>
      <color rgb="FFFFFFFF"/>
      <name val="Nunito"/>
    </font>
    <font>
      <b/>
      <color theme="1"/>
      <name val="Arial"/>
      <scheme val="minor"/>
    </font>
    <font/>
    <font>
      <b/>
      <sz val="9.0"/>
      <color rgb="FF000000"/>
      <name val="Nunito"/>
    </font>
    <font>
      <b/>
      <sz val="9.0"/>
      <color theme="1"/>
      <name val="Nunito"/>
    </font>
    <font>
      <sz val="9.0"/>
      <color theme="1"/>
      <name val="Nunito"/>
    </font>
    <font>
      <color rgb="FFFFFFFF"/>
      <name val="Arial"/>
      <scheme val="minor"/>
    </font>
    <font>
      <sz val="9.0"/>
      <color rgb="FF000000"/>
      <name val="&quot;Google Sans Mono&quot;"/>
    </font>
    <font>
      <b/>
      <color rgb="FFFFFFFF"/>
      <name val="Arial"/>
      <scheme val="minor"/>
    </font>
    <font>
      <b/>
      <color theme="1"/>
      <name val="Nunito"/>
    </font>
    <font>
      <b/>
      <sz val="9.0"/>
      <color rgb="FF000000"/>
      <name val="&quot;Google Sans Mono&quot;"/>
    </font>
    <font>
      <color rgb="FFFFFFFF"/>
      <name val="Nunito"/>
    </font>
    <font>
      <sz val="8.0"/>
      <color theme="1"/>
      <name val="Nunito"/>
    </font>
    <font>
      <sz val="10.0"/>
      <color rgb="FFFFFFFF"/>
      <name val="Nunito"/>
    </font>
    <font>
      <b/>
      <sz val="10.0"/>
      <color rgb="FFFFFFFF"/>
      <name val="Nunito"/>
    </font>
    <font>
      <sz val="10.0"/>
      <color theme="1"/>
      <name val="Nunito"/>
    </font>
    <font>
      <u/>
      <sz val="10.0"/>
      <color rgb="FF0000FF"/>
      <name val="Nunito"/>
    </font>
    <font>
      <u/>
      <sz val="10.0"/>
      <color rgb="FF0000FF"/>
      <name val="Nunito"/>
    </font>
    <font>
      <sz val="11.0"/>
      <color theme="1"/>
      <name val="Nunito"/>
    </font>
    <font>
      <u/>
      <sz val="11.0"/>
      <color rgb="FF0000FF"/>
      <name val="Nunito"/>
    </font>
    <font>
      <u/>
      <sz val="11.0"/>
      <color rgb="FF0000FF"/>
      <name val="Nunito"/>
    </font>
    <font>
      <sz val="10.0"/>
      <color rgb="FF000000"/>
      <name val="&quot;Liberation Sans&quot;"/>
    </font>
    <font>
      <sz val="10.0"/>
      <color theme="1"/>
      <name val="&quot;Liberation Sans&quot;"/>
    </font>
    <font>
      <sz val="10.0"/>
      <color theme="1"/>
      <name val="Arial"/>
    </font>
    <font>
      <u/>
      <sz val="10.0"/>
      <color rgb="FF0000FF"/>
      <name val="Nunito"/>
    </font>
    <font>
      <sz val="10.0"/>
      <color rgb="FFCC0000"/>
      <name val="&quot;Liberation Sans&quot;"/>
    </font>
    <font>
      <sz val="10.0"/>
      <color rgb="FFCC0000"/>
      <name val="Nunito"/>
    </font>
  </fonts>
  <fills count="31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B45F06"/>
        <bgColor rgb="FFB45F06"/>
      </patternFill>
    </fill>
    <fill>
      <patternFill patternType="solid">
        <fgColor rgb="FFCC0000"/>
        <bgColor rgb="FFCC0000"/>
      </patternFill>
    </fill>
    <fill>
      <patternFill patternType="solid">
        <fgColor rgb="FF351C75"/>
        <bgColor rgb="FF351C75"/>
      </patternFill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  <fill>
      <patternFill patternType="solid">
        <fgColor rgb="FFDD7E6B"/>
        <bgColor rgb="FFDD7E6B"/>
      </patternFill>
    </fill>
    <fill>
      <patternFill patternType="solid">
        <fgColor rgb="FF741B47"/>
        <bgColor rgb="FF741B47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980000"/>
        <bgColor rgb="FF980000"/>
      </patternFill>
    </fill>
    <fill>
      <patternFill patternType="solid">
        <fgColor rgb="FF0B5394"/>
        <bgColor rgb="FF0B5394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EEF4EB"/>
        <bgColor rgb="FFEEF4EB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E9F1F2"/>
        <bgColor rgb="FFE9F1F2"/>
      </patternFill>
    </fill>
    <fill>
      <patternFill patternType="solid">
        <fgColor rgb="FFBF9000"/>
        <bgColor rgb="FFBF9000"/>
      </patternFill>
    </fill>
    <fill>
      <patternFill patternType="solid">
        <fgColor rgb="FF990000"/>
        <bgColor rgb="FF990000"/>
      </patternFill>
    </fill>
    <fill>
      <patternFill patternType="solid">
        <fgColor rgb="FF073763"/>
        <bgColor rgb="FF073763"/>
      </patternFill>
    </fill>
  </fills>
  <borders count="22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3" fontId="1" numFmtId="2" xfId="0" applyAlignment="1" applyBorder="1" applyFont="1" applyNumberForma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vertical="center"/>
    </xf>
    <xf borderId="1" fillId="5" fontId="1" numFmtId="0" xfId="0" applyAlignment="1" applyBorder="1" applyFill="1" applyFont="1">
      <alignment horizontal="center" readingOrder="0" vertical="center"/>
    </xf>
    <xf borderId="1" fillId="6" fontId="1" numFmtId="0" xfId="0" applyAlignment="1" applyBorder="1" applyFill="1" applyFont="1">
      <alignment horizontal="center" readingOrder="0"/>
    </xf>
    <xf borderId="1" fillId="6" fontId="1" numFmtId="0" xfId="0" applyAlignment="1" applyBorder="1" applyFont="1">
      <alignment horizontal="center"/>
    </xf>
    <xf borderId="1" fillId="7" fontId="1" numFmtId="0" xfId="0" applyAlignment="1" applyBorder="1" applyFill="1" applyFont="1">
      <alignment horizontal="center" readingOrder="0"/>
    </xf>
    <xf borderId="1" fillId="8" fontId="1" numFmtId="0" xfId="0" applyAlignment="1" applyBorder="1" applyFill="1" applyFont="1">
      <alignment horizontal="center" readingOrder="0"/>
    </xf>
    <xf borderId="1" fillId="9" fontId="1" numFmtId="0" xfId="0" applyAlignment="1" applyBorder="1" applyFill="1" applyFont="1">
      <alignment horizontal="center" readingOrder="0" vertical="center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vertical="bottom"/>
    </xf>
    <xf borderId="2" fillId="0" fontId="4" numFmtId="0" xfId="0" applyBorder="1" applyFont="1"/>
    <xf borderId="3" fillId="0" fontId="4" numFmtId="0" xfId="0" applyBorder="1" applyFont="1"/>
    <xf borderId="1" fillId="0" fontId="5" numFmtId="0" xfId="0" applyAlignment="1" applyBorder="1" applyFont="1">
      <alignment readingOrder="0"/>
    </xf>
    <xf borderId="1" fillId="0" fontId="4" numFmtId="0" xfId="0" applyAlignment="1" applyBorder="1" applyFont="1">
      <alignment horizontal="center" vertical="bottom"/>
    </xf>
    <xf borderId="1" fillId="0" fontId="6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center" readingOrder="0" vertical="bottom"/>
    </xf>
    <xf borderId="1" fillId="10" fontId="7" numFmtId="0" xfId="0" applyAlignment="1" applyBorder="1" applyFill="1" applyFont="1">
      <alignment horizontal="left" readingOrder="0" shrinkToFit="0" wrapText="1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3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left" readingOrder="0" shrinkToFit="0" vertical="center" wrapText="1"/>
    </xf>
    <xf borderId="3" fillId="11" fontId="1" numFmtId="0" xfId="0" applyAlignment="1" applyBorder="1" applyFill="1" applyFont="1">
      <alignment horizontal="center" readingOrder="0"/>
    </xf>
    <xf borderId="3" fillId="4" fontId="1" numFmtId="0" xfId="0" applyAlignment="1" applyBorder="1" applyFont="1">
      <alignment horizontal="center" readingOrder="0" vertical="center"/>
    </xf>
    <xf borderId="3" fillId="5" fontId="1" numFmtId="0" xfId="0" applyAlignment="1" applyBorder="1" applyFont="1">
      <alignment horizontal="center"/>
    </xf>
    <xf borderId="2" fillId="5" fontId="1" numFmtId="0" xfId="0" applyAlignment="1" applyBorder="1" applyFont="1">
      <alignment horizontal="center"/>
    </xf>
    <xf borderId="2" fillId="12" fontId="1" numFmtId="0" xfId="0" applyAlignment="1" applyBorder="1" applyFill="1" applyFont="1">
      <alignment horizontal="center" readingOrder="0"/>
    </xf>
    <xf borderId="2" fillId="4" fontId="1" numFmtId="0" xfId="0" applyAlignment="1" applyBorder="1" applyFont="1">
      <alignment horizontal="center"/>
    </xf>
    <xf borderId="2" fillId="6" fontId="1" numFmtId="0" xfId="0" applyAlignment="1" applyBorder="1" applyFont="1">
      <alignment horizontal="center" vertical="bottom"/>
    </xf>
    <xf borderId="2" fillId="7" fontId="1" numFmtId="0" xfId="0" applyAlignment="1" applyBorder="1" applyFont="1">
      <alignment horizontal="center" vertical="bottom"/>
    </xf>
    <xf borderId="2" fillId="8" fontId="1" numFmtId="0" xfId="0" applyAlignment="1" applyBorder="1" applyFont="1">
      <alignment horizontal="center" vertical="bottom"/>
    </xf>
    <xf borderId="2" fillId="9" fontId="1" numFmtId="0" xfId="0" applyAlignment="1" applyBorder="1" applyFont="1">
      <alignment horizontal="center"/>
    </xf>
    <xf borderId="3" fillId="0" fontId="4" numFmtId="0" xfId="0" applyAlignment="1" applyBorder="1" applyFont="1">
      <alignment horizontal="center" vertical="center"/>
    </xf>
    <xf borderId="3" fillId="0" fontId="8" numFmtId="0" xfId="0" applyAlignment="1" applyBorder="1" applyFont="1">
      <alignment readingOrder="0" shrinkToFit="0" wrapText="1"/>
    </xf>
    <xf borderId="3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3" fillId="0" fontId="4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readingOrder="0" vertical="bottom"/>
    </xf>
    <xf borderId="5" fillId="0" fontId="4" numFmtId="0" xfId="0" applyAlignment="1" applyBorder="1" applyFont="1">
      <alignment horizontal="center" readingOrder="0" vertical="bottom"/>
    </xf>
    <xf borderId="3" fillId="0" fontId="4" numFmtId="0" xfId="0" applyAlignment="1" applyBorder="1" applyFont="1">
      <alignment readingOrder="0" shrinkToFit="0" wrapText="1"/>
    </xf>
    <xf borderId="3" fillId="10" fontId="10" numFmtId="0" xfId="0" applyAlignment="1" applyBorder="1" applyFont="1">
      <alignment readingOrder="0" shrinkToFit="0" wrapText="1"/>
    </xf>
    <xf borderId="4" fillId="0" fontId="11" numFmtId="0" xfId="0" applyAlignment="1" applyBorder="1" applyFont="1">
      <alignment horizontal="center" readingOrder="0" vertical="bottom"/>
    </xf>
    <xf borderId="5" fillId="0" fontId="11" numFmtId="0" xfId="0" applyAlignment="1" applyBorder="1" applyFont="1">
      <alignment horizontal="center" readingOrder="0" vertical="bottom"/>
    </xf>
    <xf borderId="3" fillId="0" fontId="12" numFmtId="0" xfId="0" applyAlignment="1" applyBorder="1" applyFont="1">
      <alignment horizontal="left" readingOrder="0"/>
    </xf>
    <xf borderId="0" fillId="0" fontId="9" numFmtId="0" xfId="0" applyFont="1"/>
    <xf borderId="0" fillId="10" fontId="13" numFmtId="0" xfId="0" applyAlignment="1" applyFont="1">
      <alignment horizontal="center" readingOrder="0"/>
    </xf>
    <xf borderId="0" fillId="13" fontId="14" numFmtId="0" xfId="0" applyAlignment="1" applyFill="1" applyFont="1">
      <alignment horizontal="center" readingOrder="0"/>
    </xf>
    <xf borderId="0" fillId="10" fontId="14" numFmtId="0" xfId="0" applyAlignment="1" applyFont="1">
      <alignment horizontal="center" readingOrder="0"/>
    </xf>
    <xf borderId="6" fillId="14" fontId="15" numFmtId="0" xfId="0" applyAlignment="1" applyBorder="1" applyFill="1" applyFont="1">
      <alignment horizontal="center" readingOrder="0"/>
    </xf>
    <xf borderId="7" fillId="0" fontId="16" numFmtId="0" xfId="0" applyBorder="1" applyFont="1"/>
    <xf borderId="8" fillId="0" fontId="16" numFmtId="0" xfId="0" applyBorder="1" applyFont="1"/>
    <xf borderId="6" fillId="15" fontId="15" numFmtId="0" xfId="0" applyAlignment="1" applyBorder="1" applyFill="1" applyFont="1">
      <alignment horizontal="center" readingOrder="0"/>
    </xf>
    <xf borderId="9" fillId="13" fontId="14" numFmtId="0" xfId="0" applyAlignment="1" applyBorder="1" applyFont="1">
      <alignment horizontal="center" readingOrder="0"/>
    </xf>
    <xf borderId="10" fillId="13" fontId="14" numFmtId="0" xfId="0" applyAlignment="1" applyBorder="1" applyFont="1">
      <alignment horizontal="center" readingOrder="0"/>
    </xf>
    <xf borderId="11" fillId="0" fontId="16" numFmtId="0" xfId="0" applyBorder="1" applyFont="1"/>
    <xf borderId="12" fillId="0" fontId="16" numFmtId="0" xfId="0" applyBorder="1" applyFont="1"/>
    <xf borderId="13" fillId="14" fontId="15" numFmtId="0" xfId="0" applyAlignment="1" applyBorder="1" applyFont="1">
      <alignment readingOrder="0"/>
    </xf>
    <xf borderId="13" fillId="15" fontId="15" numFmtId="0" xfId="0" applyAlignment="1" applyBorder="1" applyFont="1">
      <alignment readingOrder="0"/>
    </xf>
    <xf borderId="9" fillId="16" fontId="17" numFmtId="0" xfId="0" applyAlignment="1" applyBorder="1" applyFill="1" applyFont="1">
      <alignment horizontal="center" readingOrder="0"/>
    </xf>
    <xf borderId="9" fillId="10" fontId="13" numFmtId="0" xfId="0" applyAlignment="1" applyBorder="1" applyFont="1">
      <alignment readingOrder="0"/>
    </xf>
    <xf borderId="9" fillId="10" fontId="13" numFmtId="0" xfId="0" applyBorder="1" applyFont="1"/>
    <xf borderId="0" fillId="10" fontId="13" numFmtId="0" xfId="0" applyAlignment="1" applyFont="1">
      <alignment horizontal="center"/>
    </xf>
    <xf borderId="14" fillId="0" fontId="4" numFmtId="0" xfId="0" applyAlignment="1" applyBorder="1" applyFont="1">
      <alignment horizontal="center" readingOrder="0"/>
    </xf>
    <xf borderId="14" fillId="0" fontId="4" numFmtId="0" xfId="0" applyAlignment="1" applyBorder="1" applyFont="1">
      <alignment horizontal="center" vertical="bottom"/>
    </xf>
    <xf borderId="3" fillId="0" fontId="4" numFmtId="0" xfId="0" applyAlignment="1" applyBorder="1" applyFont="1">
      <alignment horizontal="center" readingOrder="0" vertical="bottom"/>
    </xf>
    <xf borderId="3" fillId="0" fontId="4" numFmtId="0" xfId="0" applyAlignment="1" applyBorder="1" applyFont="1">
      <alignment horizontal="center" vertical="bottom"/>
    </xf>
    <xf borderId="9" fillId="16" fontId="18" numFmtId="0" xfId="0" applyAlignment="1" applyBorder="1" applyFont="1">
      <alignment horizontal="center" readingOrder="0"/>
    </xf>
    <xf borderId="0" fillId="0" fontId="4" numFmtId="9" xfId="0" applyAlignment="1" applyFont="1" applyNumberFormat="1">
      <alignment readingOrder="0"/>
    </xf>
    <xf borderId="0" fillId="10" fontId="13" numFmtId="0" xfId="0" applyFont="1"/>
    <xf borderId="4" fillId="0" fontId="4" numFmtId="0" xfId="0" applyAlignment="1" applyBorder="1" applyFont="1">
      <alignment horizontal="center" vertical="bottom"/>
    </xf>
    <xf borderId="0" fillId="10" fontId="19" numFmtId="0" xfId="0" applyAlignment="1" applyFont="1">
      <alignment horizontal="center"/>
    </xf>
    <xf borderId="0" fillId="10" fontId="13" numFmtId="0" xfId="0" applyAlignment="1" applyFont="1">
      <alignment readingOrder="0"/>
    </xf>
    <xf borderId="0" fillId="0" fontId="19" numFmtId="0" xfId="0" applyFont="1"/>
    <xf borderId="0" fillId="11" fontId="14" numFmtId="0" xfId="0" applyAlignment="1" applyFont="1">
      <alignment horizontal="center" readingOrder="0"/>
    </xf>
    <xf borderId="9" fillId="11" fontId="14" numFmtId="0" xfId="0" applyAlignment="1" applyBorder="1" applyFont="1">
      <alignment horizontal="center" readingOrder="0"/>
    </xf>
    <xf borderId="10" fillId="11" fontId="14" numFmtId="0" xfId="0" applyAlignment="1" applyBorder="1" applyFont="1">
      <alignment horizontal="center" readingOrder="0"/>
    </xf>
    <xf borderId="9" fillId="10" fontId="13" numFmtId="0" xfId="0" applyAlignment="1" applyBorder="1" applyFont="1">
      <alignment horizontal="center"/>
    </xf>
    <xf borderId="9" fillId="0" fontId="19" numFmtId="0" xfId="0" applyAlignment="1" applyBorder="1" applyFont="1">
      <alignment horizontal="center"/>
    </xf>
    <xf borderId="15" fillId="0" fontId="18" numFmtId="0" xfId="0" applyAlignment="1" applyBorder="1" applyFont="1">
      <alignment horizontal="center" readingOrder="0"/>
    </xf>
    <xf borderId="0" fillId="0" fontId="4" numFmtId="0" xfId="0" applyFont="1"/>
    <xf borderId="16" fillId="13" fontId="14" numFmtId="0" xfId="0" applyAlignment="1" applyBorder="1" applyFont="1">
      <alignment readingOrder="0"/>
    </xf>
    <xf borderId="9" fillId="17" fontId="19" numFmtId="0" xfId="0" applyBorder="1" applyFill="1" applyFont="1"/>
    <xf borderId="9" fillId="17" fontId="19" numFmtId="0" xfId="0" applyAlignment="1" applyBorder="1" applyFont="1">
      <alignment horizontal="center"/>
    </xf>
    <xf borderId="9" fillId="17" fontId="19" numFmtId="0" xfId="0" applyAlignment="1" applyBorder="1" applyFont="1">
      <alignment horizontal="center" readingOrder="0"/>
    </xf>
    <xf borderId="9" fillId="17" fontId="19" numFmtId="0" xfId="0" applyAlignment="1" applyBorder="1" applyFont="1">
      <alignment readingOrder="0"/>
    </xf>
    <xf borderId="9" fillId="18" fontId="18" numFmtId="0" xfId="0" applyAlignment="1" applyBorder="1" applyFill="1" applyFont="1">
      <alignment readingOrder="0"/>
    </xf>
    <xf borderId="9" fillId="18" fontId="18" numFmtId="0" xfId="0" applyAlignment="1" applyBorder="1" applyFont="1">
      <alignment horizontal="center"/>
    </xf>
    <xf borderId="9" fillId="18" fontId="18" numFmtId="0" xfId="0" applyAlignment="1" applyBorder="1" applyFont="1">
      <alignment horizontal="center" readingOrder="0"/>
    </xf>
    <xf borderId="9" fillId="13" fontId="20" numFmtId="0" xfId="0" applyAlignment="1" applyBorder="1" applyFont="1">
      <alignment readingOrder="0"/>
    </xf>
    <xf borderId="9" fillId="15" fontId="9" numFmtId="0" xfId="0" applyBorder="1" applyFont="1"/>
    <xf borderId="9" fillId="11" fontId="20" numFmtId="0" xfId="0" applyAlignment="1" applyBorder="1" applyFont="1">
      <alignment readingOrder="0"/>
    </xf>
    <xf borderId="9" fillId="14" fontId="9" numFmtId="0" xfId="0" applyBorder="1" applyFont="1"/>
    <xf borderId="9" fillId="0" fontId="9" numFmtId="0" xfId="0" applyAlignment="1" applyBorder="1" applyFont="1">
      <alignment readingOrder="0"/>
    </xf>
    <xf borderId="0" fillId="0" fontId="9" numFmtId="9" xfId="0" applyAlignment="1" applyFont="1" applyNumberFormat="1">
      <alignment readingOrder="0"/>
    </xf>
    <xf borderId="0" fillId="10" fontId="21" numFmtId="0" xfId="0" applyFont="1"/>
    <xf borderId="0" fillId="10" fontId="9" numFmtId="0" xfId="0" applyFont="1"/>
    <xf borderId="0" fillId="10" fontId="22" numFmtId="0" xfId="0" applyAlignment="1" applyFont="1">
      <alignment horizontal="center" readingOrder="0"/>
    </xf>
    <xf borderId="17" fillId="6" fontId="22" numFmtId="0" xfId="0" applyAlignment="1" applyBorder="1" applyFont="1">
      <alignment horizontal="center" readingOrder="0"/>
    </xf>
    <xf borderId="18" fillId="0" fontId="16" numFmtId="0" xfId="0" applyBorder="1" applyFont="1"/>
    <xf borderId="19" fillId="0" fontId="16" numFmtId="0" xfId="0" applyBorder="1" applyFont="1"/>
    <xf borderId="1" fillId="6" fontId="22" numFmtId="0" xfId="0" applyAlignment="1" applyBorder="1" applyFont="1">
      <alignment horizontal="center" readingOrder="0"/>
    </xf>
    <xf borderId="0" fillId="19" fontId="23" numFmtId="0" xfId="0" applyAlignment="1" applyFill="1" applyFont="1">
      <alignment horizontal="center" readingOrder="0"/>
    </xf>
    <xf borderId="1" fillId="19" fontId="20" numFmtId="0" xfId="0" applyAlignment="1" applyBorder="1" applyFont="1">
      <alignment horizontal="center" readingOrder="0"/>
    </xf>
    <xf borderId="1" fillId="20" fontId="20" numFmtId="0" xfId="0" applyAlignment="1" applyBorder="1" applyFill="1" applyFont="1">
      <alignment horizontal="center" readingOrder="0"/>
    </xf>
    <xf borderId="1" fillId="21" fontId="20" numFmtId="0" xfId="0" applyAlignment="1" applyBorder="1" applyFill="1" applyFont="1">
      <alignment horizontal="center" readingOrder="0"/>
    </xf>
    <xf borderId="1" fillId="19" fontId="4" numFmtId="0" xfId="0" applyAlignment="1" applyBorder="1" applyFont="1">
      <alignment horizontal="center" readingOrder="0"/>
    </xf>
    <xf borderId="1" fillId="22" fontId="9" numFmtId="0" xfId="0" applyAlignment="1" applyBorder="1" applyFill="1" applyFont="1">
      <alignment readingOrder="0"/>
    </xf>
    <xf borderId="1" fillId="0" fontId="9" numFmtId="0" xfId="0" applyAlignment="1" applyBorder="1" applyFont="1">
      <alignment horizontal="center"/>
    </xf>
    <xf borderId="1" fillId="0" fontId="9" numFmtId="10" xfId="0" applyAlignment="1" applyBorder="1" applyFont="1" applyNumberFormat="1">
      <alignment horizontal="center" readingOrder="0"/>
    </xf>
    <xf borderId="1" fillId="20" fontId="9" numFmtId="0" xfId="0" applyAlignment="1" applyBorder="1" applyFont="1">
      <alignment horizontal="center"/>
    </xf>
    <xf borderId="1" fillId="23" fontId="9" numFmtId="0" xfId="0" applyAlignment="1" applyBorder="1" applyFill="1" applyFont="1">
      <alignment horizontal="center"/>
    </xf>
    <xf borderId="1" fillId="23" fontId="9" numFmtId="164" xfId="0" applyAlignment="1" applyBorder="1" applyFont="1" applyNumberFormat="1">
      <alignment horizontal="center" readingOrder="0"/>
    </xf>
    <xf borderId="1" fillId="21" fontId="9" numFmtId="0" xfId="0" applyAlignment="1" applyBorder="1" applyFont="1">
      <alignment horizontal="center"/>
    </xf>
    <xf borderId="1" fillId="23" fontId="9" numFmtId="10" xfId="0" applyAlignment="1" applyBorder="1" applyFont="1" applyNumberFormat="1">
      <alignment horizontal="center" readingOrder="0"/>
    </xf>
    <xf borderId="1" fillId="22" fontId="15" numFmtId="0" xfId="0" applyAlignment="1" applyBorder="1" applyFont="1">
      <alignment readingOrder="0"/>
    </xf>
    <xf borderId="1" fillId="0" fontId="15" numFmtId="0" xfId="0" applyAlignment="1" applyBorder="1" applyFont="1">
      <alignment horizontal="center"/>
    </xf>
    <xf borderId="1" fillId="0" fontId="15" numFmtId="10" xfId="0" applyAlignment="1" applyBorder="1" applyFont="1" applyNumberFormat="1">
      <alignment horizontal="center" readingOrder="0"/>
    </xf>
    <xf borderId="1" fillId="20" fontId="24" numFmtId="0" xfId="0" applyAlignment="1" applyBorder="1" applyFont="1">
      <alignment horizontal="center"/>
    </xf>
    <xf borderId="1" fillId="23" fontId="24" numFmtId="0" xfId="0" applyAlignment="1" applyBorder="1" applyFont="1">
      <alignment horizontal="center"/>
    </xf>
    <xf borderId="1" fillId="23" fontId="15" numFmtId="10" xfId="0" applyAlignment="1" applyBorder="1" applyFont="1" applyNumberFormat="1">
      <alignment horizontal="center" readingOrder="0"/>
    </xf>
    <xf borderId="1" fillId="21" fontId="24" numFmtId="0" xfId="0" applyAlignment="1" applyBorder="1" applyFont="1">
      <alignment horizontal="center"/>
    </xf>
    <xf borderId="1" fillId="10" fontId="2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17" fillId="24" fontId="22" numFmtId="0" xfId="0" applyAlignment="1" applyBorder="1" applyFill="1" applyFont="1">
      <alignment horizontal="center" readingOrder="0"/>
    </xf>
    <xf borderId="1" fillId="24" fontId="22" numFmtId="0" xfId="0" applyAlignment="1" applyBorder="1" applyFont="1">
      <alignment horizontal="center" readingOrder="0"/>
    </xf>
    <xf borderId="1" fillId="25" fontId="20" numFmtId="0" xfId="0" applyAlignment="1" applyBorder="1" applyFill="1" applyFont="1">
      <alignment horizontal="center" readingOrder="0"/>
    </xf>
    <xf borderId="1" fillId="26" fontId="9" numFmtId="0" xfId="0" applyAlignment="1" applyBorder="1" applyFill="1" applyFont="1">
      <alignment readingOrder="0"/>
    </xf>
    <xf borderId="1" fillId="27" fontId="9" numFmtId="0" xfId="0" applyAlignment="1" applyBorder="1" applyFill="1" applyFont="1">
      <alignment horizontal="center"/>
    </xf>
    <xf borderId="1" fillId="27" fontId="9" numFmtId="10" xfId="0" applyAlignment="1" applyBorder="1" applyFont="1" applyNumberFormat="1">
      <alignment horizontal="center" readingOrder="0"/>
    </xf>
    <xf borderId="1" fillId="26" fontId="15" numFmtId="0" xfId="0" applyAlignment="1" applyBorder="1" applyFont="1">
      <alignment readingOrder="0"/>
    </xf>
    <xf borderId="1" fillId="20" fontId="15" numFmtId="0" xfId="0" applyAlignment="1" applyBorder="1" applyFont="1">
      <alignment horizontal="center" readingOrder="0"/>
    </xf>
    <xf borderId="1" fillId="27" fontId="15" numFmtId="0" xfId="0" applyAlignment="1" applyBorder="1" applyFont="1">
      <alignment horizontal="center" readingOrder="0"/>
    </xf>
    <xf borderId="1" fillId="27" fontId="15" numFmtId="10" xfId="0" applyAlignment="1" applyBorder="1" applyFont="1" applyNumberFormat="1">
      <alignment horizontal="center" readingOrder="0"/>
    </xf>
    <xf borderId="1" fillId="20" fontId="15" numFmtId="0" xfId="0" applyAlignment="1" applyBorder="1" applyFont="1">
      <alignment horizontal="center"/>
    </xf>
    <xf borderId="0" fillId="0" fontId="9" numFmtId="4" xfId="0" applyAlignment="1" applyFont="1" applyNumberFormat="1">
      <alignment readingOrder="0"/>
    </xf>
    <xf borderId="0" fillId="10" fontId="21" numFmtId="0" xfId="0" applyAlignment="1" applyFont="1">
      <alignment readingOrder="0"/>
    </xf>
    <xf borderId="9" fillId="28" fontId="22" numFmtId="0" xfId="0" applyAlignment="1" applyBorder="1" applyFill="1" applyFont="1">
      <alignment horizontal="center" readingOrder="0"/>
    </xf>
    <xf borderId="9" fillId="0" fontId="9" numFmtId="0" xfId="0" applyAlignment="1" applyBorder="1" applyFont="1">
      <alignment horizontal="center" readingOrder="0"/>
    </xf>
    <xf borderId="9" fillId="0" fontId="9" numFmtId="0" xfId="0" applyAlignment="1" applyBorder="1" applyFont="1">
      <alignment horizontal="center"/>
    </xf>
    <xf borderId="9" fillId="0" fontId="9" numFmtId="10" xfId="0" applyAlignment="1" applyBorder="1" applyFont="1" applyNumberFormat="1">
      <alignment horizontal="center"/>
    </xf>
    <xf borderId="9" fillId="0" fontId="9" numFmtId="165" xfId="0" applyAlignment="1" applyBorder="1" applyFont="1" applyNumberFormat="1">
      <alignment horizontal="center" readingOrder="0"/>
    </xf>
    <xf borderId="9" fillId="11" fontId="22" numFmtId="0" xfId="0" applyAlignment="1" applyBorder="1" applyFont="1">
      <alignment horizontal="center" readingOrder="0"/>
    </xf>
    <xf borderId="9" fillId="29" fontId="22" numFmtId="0" xfId="0" applyAlignment="1" applyBorder="1" applyFill="1" applyFont="1">
      <alignment horizontal="center" readingOrder="0"/>
    </xf>
    <xf borderId="9" fillId="0" fontId="11" numFmtId="10" xfId="0" applyAlignment="1" applyBorder="1" applyFont="1" applyNumberFormat="1">
      <alignment horizontal="center" vertical="bottom"/>
    </xf>
    <xf borderId="0" fillId="0" fontId="9" numFmtId="10" xfId="0" applyFont="1" applyNumberFormat="1"/>
    <xf borderId="0" fillId="0" fontId="9" numFmtId="0" xfId="0" applyFont="1"/>
    <xf borderId="0" fillId="0" fontId="9" numFmtId="4" xfId="0" applyFont="1" applyNumberFormat="1"/>
    <xf borderId="20" fillId="19" fontId="1" numFmtId="0" xfId="0" applyAlignment="1" applyBorder="1" applyFont="1">
      <alignment horizontal="center" readingOrder="0" vertical="center"/>
    </xf>
    <xf borderId="17" fillId="18" fontId="1" numFmtId="0" xfId="0" applyAlignment="1" applyBorder="1" applyFont="1">
      <alignment horizontal="center" readingOrder="0"/>
    </xf>
    <xf borderId="17" fillId="19" fontId="1" numFmtId="0" xfId="0" applyAlignment="1" applyBorder="1" applyFont="1">
      <alignment horizontal="center" readingOrder="0"/>
    </xf>
    <xf borderId="17" fillId="20" fontId="1" numFmtId="0" xfId="0" applyAlignment="1" applyBorder="1" applyFont="1">
      <alignment horizontal="center" readingOrder="0"/>
    </xf>
    <xf borderId="21" fillId="0" fontId="16" numFmtId="0" xfId="0" applyBorder="1" applyFont="1"/>
    <xf borderId="17" fillId="18" fontId="25" numFmtId="0" xfId="0" applyAlignment="1" applyBorder="1" applyFont="1">
      <alignment horizontal="center" readingOrder="0"/>
    </xf>
    <xf borderId="17" fillId="19" fontId="25" numFmtId="0" xfId="0" applyAlignment="1" applyBorder="1" applyFont="1">
      <alignment horizontal="center" readingOrder="0"/>
    </xf>
    <xf borderId="17" fillId="20" fontId="25" numFmtId="0" xfId="0" applyAlignment="1" applyBorder="1" applyFont="1">
      <alignment horizontal="center" readingOrder="0"/>
    </xf>
    <xf borderId="14" fillId="0" fontId="16" numFmtId="0" xfId="0" applyBorder="1" applyFont="1"/>
    <xf borderId="1" fillId="18" fontId="23" numFmtId="0" xfId="0" applyAlignment="1" applyBorder="1" applyFont="1">
      <alignment horizontal="center" readingOrder="0"/>
    </xf>
    <xf borderId="1" fillId="10" fontId="23" numFmtId="0" xfId="0" applyAlignment="1" applyBorder="1" applyFont="1">
      <alignment horizontal="center" readingOrder="0"/>
    </xf>
    <xf borderId="1" fillId="20" fontId="23" numFmtId="0" xfId="0" applyAlignment="1" applyBorder="1" applyFont="1">
      <alignment horizontal="center" readingOrder="0"/>
    </xf>
    <xf borderId="1" fillId="22" fontId="4" numFmtId="0" xfId="0" applyAlignment="1" applyBorder="1" applyFont="1">
      <alignment readingOrder="0"/>
    </xf>
    <xf borderId="1" fillId="0" fontId="26" numFmtId="0" xfId="0" applyAlignment="1" applyBorder="1" applyFont="1">
      <alignment horizontal="center" readingOrder="0"/>
    </xf>
    <xf borderId="1" fillId="18" fontId="26" numFmtId="10" xfId="0" applyAlignment="1" applyBorder="1" applyFont="1" applyNumberFormat="1">
      <alignment horizontal="center" readingOrder="0"/>
    </xf>
    <xf borderId="1" fillId="10" fontId="26" numFmtId="166" xfId="0" applyAlignment="1" applyBorder="1" applyFont="1" applyNumberFormat="1">
      <alignment horizontal="center" readingOrder="0"/>
    </xf>
    <xf borderId="1" fillId="20" fontId="26" numFmtId="166" xfId="0" applyAlignment="1" applyBorder="1" applyFont="1" applyNumberFormat="1">
      <alignment horizontal="center" readingOrder="0"/>
    </xf>
    <xf borderId="1" fillId="20" fontId="26" numFmtId="166" xfId="0" applyAlignment="1" applyBorder="1" applyFont="1" applyNumberFormat="1">
      <alignment horizontal="center"/>
    </xf>
    <xf borderId="0" fillId="0" fontId="23" numFmtId="0" xfId="0" applyAlignment="1" applyFont="1">
      <alignment readingOrder="0"/>
    </xf>
    <xf borderId="17" fillId="24" fontId="1" numFmtId="0" xfId="0" applyAlignment="1" applyBorder="1" applyFont="1">
      <alignment horizontal="center" readingOrder="0"/>
    </xf>
    <xf borderId="20" fillId="25" fontId="1" numFmtId="0" xfId="0" applyAlignment="1" applyBorder="1" applyFont="1">
      <alignment horizontal="center" readingOrder="0" vertical="center"/>
    </xf>
    <xf borderId="17" fillId="25" fontId="1" numFmtId="0" xfId="0" applyAlignment="1" applyBorder="1" applyFont="1">
      <alignment horizontal="center" readingOrder="0"/>
    </xf>
    <xf borderId="17" fillId="25" fontId="25" numFmtId="0" xfId="0" applyAlignment="1" applyBorder="1" applyFont="1">
      <alignment horizontal="center" readingOrder="0"/>
    </xf>
    <xf borderId="1" fillId="26" fontId="4" numFmtId="0" xfId="0" applyAlignment="1" applyBorder="1" applyFont="1">
      <alignment readingOrder="0"/>
    </xf>
    <xf borderId="1" fillId="0" fontId="26" numFmtId="0" xfId="0" applyAlignment="1" applyBorder="1" applyFont="1">
      <alignment horizontal="center" readingOrder="0"/>
    </xf>
    <xf borderId="1" fillId="20" fontId="26" numFmtId="10" xfId="0" applyAlignment="1" applyBorder="1" applyFont="1" applyNumberFormat="1">
      <alignment horizontal="center" readingOrder="0"/>
    </xf>
    <xf borderId="1" fillId="20" fontId="26" numFmtId="0" xfId="0" applyAlignment="1" applyBorder="1" applyFont="1">
      <alignment horizontal="center" readingOrder="0"/>
    </xf>
    <xf borderId="1" fillId="20" fontId="26" numFmtId="0" xfId="0" applyAlignment="1" applyBorder="1" applyFont="1">
      <alignment horizontal="center"/>
    </xf>
    <xf borderId="0" fillId="30" fontId="27" numFmtId="0" xfId="0" applyAlignment="1" applyFill="1" applyFont="1">
      <alignment horizontal="center" readingOrder="0"/>
    </xf>
    <xf borderId="0" fillId="30" fontId="28" numFmtId="0" xfId="0" applyAlignment="1" applyFont="1">
      <alignment horizontal="center" readingOrder="0"/>
    </xf>
    <xf borderId="0" fillId="30" fontId="28" numFmtId="4" xfId="0" applyAlignment="1" applyFont="1" applyNumberFormat="1">
      <alignment horizontal="center" readingOrder="0"/>
    </xf>
    <xf borderId="0" fillId="0" fontId="29" numFmtId="0" xfId="0" applyFont="1"/>
    <xf borderId="0" fillId="0" fontId="29" numFmtId="0" xfId="0" applyAlignment="1" applyFont="1">
      <alignment horizontal="center" readingOrder="0"/>
    </xf>
    <xf borderId="0" fillId="0" fontId="30" numFmtId="0" xfId="0" applyFont="1"/>
    <xf borderId="0" fillId="0" fontId="29" numFmtId="0" xfId="0" applyAlignment="1" applyFont="1">
      <alignment readingOrder="0"/>
    </xf>
    <xf borderId="0" fillId="0" fontId="31" numFmtId="0" xfId="0" applyAlignment="1" applyFont="1">
      <alignment readingOrder="0"/>
    </xf>
    <xf borderId="0" fillId="0" fontId="32" numFmtId="0" xfId="0" applyAlignment="1" applyFont="1">
      <alignment horizontal="center" readingOrder="0"/>
    </xf>
    <xf borderId="0" fillId="0" fontId="33" numFmtId="0" xfId="0" applyFont="1"/>
    <xf borderId="0" fillId="0" fontId="32" numFmtId="0" xfId="0" applyAlignment="1" applyFont="1">
      <alignment readingOrder="0"/>
    </xf>
    <xf borderId="0" fillId="0" fontId="32" numFmtId="0" xfId="0" applyFont="1"/>
    <xf borderId="0" fillId="0" fontId="34" numFmtId="0" xfId="0" applyAlignment="1" applyFont="1">
      <alignment readingOrder="0"/>
    </xf>
    <xf borderId="0" fillId="0" fontId="35" numFmtId="0" xfId="0" applyAlignment="1" applyFont="1">
      <alignment horizontal="left" readingOrder="0"/>
    </xf>
    <xf borderId="0" fillId="0" fontId="36" numFmtId="0" xfId="0" applyAlignment="1" applyFont="1">
      <alignment horizontal="center" readingOrder="0"/>
    </xf>
    <xf borderId="0" fillId="0" fontId="37" numFmtId="0" xfId="0" applyAlignment="1" applyFont="1">
      <alignment horizontal="center" readingOrder="0"/>
    </xf>
    <xf borderId="0" fillId="0" fontId="36" numFmtId="0" xfId="0" applyAlignment="1" applyFont="1">
      <alignment horizontal="left" readingOrder="0"/>
    </xf>
    <xf borderId="0" fillId="0" fontId="38" numFmtId="0" xfId="0" applyAlignment="1" applyFont="1">
      <alignment readingOrder="0"/>
    </xf>
    <xf borderId="0" fillId="0" fontId="29" numFmtId="0" xfId="0" applyAlignment="1" applyFont="1">
      <alignment horizontal="left" readingOrder="0"/>
    </xf>
    <xf borderId="0" fillId="0" fontId="39" numFmtId="0" xfId="0" applyAlignment="1" applyFont="1">
      <alignment horizontal="left" readingOrder="0"/>
    </xf>
    <xf borderId="0" fillId="0" fontId="40" numFmtId="0" xfId="0" applyAlignment="1" applyFont="1">
      <alignment horizontal="left" readingOrder="0"/>
    </xf>
    <xf borderId="0" fillId="0" fontId="29" numFmtId="0" xfId="0" applyAlignment="1" applyFont="1">
      <alignment horizontal="center"/>
    </xf>
    <xf borderId="0" fillId="0" fontId="29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ursos.alura.com.br/course/java-clean-architecture" TargetMode="External"/><Relationship Id="rId42" Type="http://schemas.openxmlformats.org/officeDocument/2006/relationships/hyperlink" Target="https://cursos.alura.com.br/course/java-reflection-meta-programacao" TargetMode="External"/><Relationship Id="rId41" Type="http://schemas.openxmlformats.org/officeDocument/2006/relationships/hyperlink" Target="https://cursos.alura.com.br/course/jdbc-dao-persistencia" TargetMode="External"/><Relationship Id="rId44" Type="http://schemas.openxmlformats.org/officeDocument/2006/relationships/hyperlink" Target="https://cursos.alura.com.br/course/projetos-de-algoritmos-2" TargetMode="External"/><Relationship Id="rId43" Type="http://schemas.openxmlformats.org/officeDocument/2006/relationships/hyperlink" Target="https://cursos.alura.com.br/course/data-science-introducao-a-testes-estatisticos-com-python" TargetMode="External"/><Relationship Id="rId46" Type="http://schemas.openxmlformats.org/officeDocument/2006/relationships/hyperlink" Target="https://www.alura.com.br/curso-online-angular-autenticacao" TargetMode="External"/><Relationship Id="rId45" Type="http://schemas.openxmlformats.org/officeDocument/2006/relationships/hyperlink" Target="https://www.alura.com.br/curso-online-react-migrando-typescript" TargetMode="External"/><Relationship Id="rId107" Type="http://schemas.openxmlformats.org/officeDocument/2006/relationships/hyperlink" Target="https://cursos.alura.com.br/course/javascript-padroes-abordagem-funcional" TargetMode="External"/><Relationship Id="rId106" Type="http://schemas.openxmlformats.org/officeDocument/2006/relationships/hyperlink" Target="https://cursos.alura.com.br/course/python-3-avancando-na-linguagem" TargetMode="External"/><Relationship Id="rId105" Type="http://schemas.openxmlformats.org/officeDocument/2006/relationships/hyperlink" Target="https://cursos.alura.com.br/course/node-primeira-api-express" TargetMode="External"/><Relationship Id="rId104" Type="http://schemas.openxmlformats.org/officeDocument/2006/relationships/hyperlink" Target="https://cursos.alura.com.br/course/go-lang-web" TargetMode="External"/><Relationship Id="rId109" Type="http://schemas.openxmlformats.org/officeDocument/2006/relationships/hyperlink" Target="https://cursos.alura.com.br/course/java-trabalhando-com-io" TargetMode="External"/><Relationship Id="rId108" Type="http://schemas.openxmlformats.org/officeDocument/2006/relationships/hyperlink" Target="https://cursos.alura.com.br/course/logica-programacao-javascript-html" TargetMode="External"/><Relationship Id="rId48" Type="http://schemas.openxmlformats.org/officeDocument/2006/relationships/hyperlink" Target="https://cursos.alura.com.br/course/threads-java-2" TargetMode="External"/><Relationship Id="rId47" Type="http://schemas.openxmlformats.org/officeDocument/2006/relationships/hyperlink" Target="https://www.alura.com.br/curso-online-api-rest-nestjs-busca-validacao-serializacao-arquitetura" TargetMode="External"/><Relationship Id="rId49" Type="http://schemas.openxmlformats.org/officeDocument/2006/relationships/hyperlink" Target="https://www.alura.com.br/curso-online-react-biblioteca-react-router" TargetMode="External"/><Relationship Id="rId103" Type="http://schemas.openxmlformats.org/officeDocument/2006/relationships/hyperlink" Target="https://cursos.alura.com.br/course/android-boas-praticas-e-cenarios-testes" TargetMode="External"/><Relationship Id="rId102" Type="http://schemas.openxmlformats.org/officeDocument/2006/relationships/hyperlink" Target="https://cursos.alura.com.br/course/typescript-avancando-linguagem" TargetMode="External"/><Relationship Id="rId101" Type="http://schemas.openxmlformats.org/officeDocument/2006/relationships/hyperlink" Target="https://cursos.alura.com.br/course/java-primeiros-passos/" TargetMode="External"/><Relationship Id="rId100" Type="http://schemas.openxmlformats.org/officeDocument/2006/relationships/hyperlink" Target="https://cursos.alura.com.br/course/react-javascript-arquivos-estaticos" TargetMode="External"/><Relationship Id="rId31" Type="http://schemas.openxmlformats.org/officeDocument/2006/relationships/hyperlink" Target="https://www.alura.com.br/curso-online-angular-upload-build" TargetMode="External"/><Relationship Id="rId30" Type="http://schemas.openxmlformats.org/officeDocument/2006/relationships/hyperlink" Target="https://cursos.alura.com.br/course/acessibilidade-web-front-end-parte-2" TargetMode="External"/><Relationship Id="rId33" Type="http://schemas.openxmlformats.org/officeDocument/2006/relationships/hyperlink" Target="https://cursos.alura.com.br/course/servlet-autenticacao-autorizacao-mvc" TargetMode="External"/><Relationship Id="rId32" Type="http://schemas.openxmlformats.org/officeDocument/2006/relationships/hyperlink" Target="https://www.alura.com.br/curso-online-angular-controle-fluxo-navegacao" TargetMode="External"/><Relationship Id="rId35" Type="http://schemas.openxmlformats.org/officeDocument/2006/relationships/hyperlink" Target="https://cursos.alura.com.br/course/microsservicos-implementando-java-spring" TargetMode="External"/><Relationship Id="rId34" Type="http://schemas.openxmlformats.org/officeDocument/2006/relationships/hyperlink" Target="https://cursos.alura.com.br/course/python-collections-listas-e-tuplaS" TargetMode="External"/><Relationship Id="rId37" Type="http://schemas.openxmlformats.org/officeDocument/2006/relationships/hyperlink" Target="https://cursos.alura.com.br/course/vue3-avancando-framework" TargetMode="External"/><Relationship Id="rId36" Type="http://schemas.openxmlformats.org/officeDocument/2006/relationships/hyperlink" Target="https://cursos.alura.com.br/course/microsservicos-pratica-mensageria-rabbitmq" TargetMode="External"/><Relationship Id="rId39" Type="http://schemas.openxmlformats.org/officeDocument/2006/relationships/hyperlink" Target="https://cursos.alura.com.br/course/java-heranca-interfaces-polimorfismo" TargetMode="External"/><Relationship Id="rId38" Type="http://schemas.openxmlformats.org/officeDocument/2006/relationships/hyperlink" Target="https://cursos.alura.com.br/course/orm-nodejs-api-sequelize-mysql" TargetMode="External"/><Relationship Id="rId20" Type="http://schemas.openxmlformats.org/officeDocument/2006/relationships/hyperlink" Target="https://www.alura.com.br/curso-online-angular-fundamentos" TargetMode="External"/><Relationship Id="rId22" Type="http://schemas.openxmlformats.org/officeDocument/2006/relationships/hyperlink" Target="https://www.alura.com.br/curso-online-react-autenticando-usuarios" TargetMode="External"/><Relationship Id="rId21" Type="http://schemas.openxmlformats.org/officeDocument/2006/relationships/hyperlink" Target="https://cursos.alura.com.br/course/criando-uma-webapp-com-java-e-mongodb" TargetMode="External"/><Relationship Id="rId24" Type="http://schemas.openxmlformats.org/officeDocument/2006/relationships/hyperlink" Target="https://cursos.alura.com.br/course/java-pacotes-e-java-lang" TargetMode="External"/><Relationship Id="rId23" Type="http://schemas.openxmlformats.org/officeDocument/2006/relationships/hyperlink" Target="https://cursos.alura.com.br/course/spring-mvc-security-rest-vuejs-ajax" TargetMode="External"/><Relationship Id="rId129" Type="http://schemas.openxmlformats.org/officeDocument/2006/relationships/hyperlink" Target="https://cursos.alura.com.br/course/java-introducao-orientacao-objetos" TargetMode="External"/><Relationship Id="rId128" Type="http://schemas.openxmlformats.org/officeDocument/2006/relationships/hyperlink" Target="https://cursos.alura.com.br/course/django-templates-boas-praticas" TargetMode="External"/><Relationship Id="rId127" Type="http://schemas.openxmlformats.org/officeDocument/2006/relationships/hyperlink" Target="https://cursos.alura.com.br/course/go-gin-api-rest-simplicidade" TargetMode="External"/><Relationship Id="rId126" Type="http://schemas.openxmlformats.org/officeDocument/2006/relationships/hyperlink" Target="https://cursos.alura.com.br/course/python-exceptions" TargetMode="External"/><Relationship Id="rId26" Type="http://schemas.openxmlformats.org/officeDocument/2006/relationships/hyperlink" Target="https://cursos.alura.com.br/course/seguranca-web-em-java-parte-2" TargetMode="External"/><Relationship Id="rId121" Type="http://schemas.openxmlformats.org/officeDocument/2006/relationships/hyperlink" Target="https://cursos.alura.com.br/course/javascript-arrays" TargetMode="External"/><Relationship Id="rId25" Type="http://schemas.openxmlformats.org/officeDocument/2006/relationships/hyperlink" Target="https://cursos.alura.com.br/course/java-reflection-anotacoes-injecao-dependencia" TargetMode="External"/><Relationship Id="rId120" Type="http://schemas.openxmlformats.org/officeDocument/2006/relationships/hyperlink" Target="https://www.alura.com.br/curso-online-angular-introducao-componentes-acessibilidade" TargetMode="External"/><Relationship Id="rId28" Type="http://schemas.openxmlformats.org/officeDocument/2006/relationships/hyperlink" Target="https://cursos.alura.com.br/course/spring-boot-aplique-boas-praticas-proteja-api-rest" TargetMode="External"/><Relationship Id="rId27" Type="http://schemas.openxmlformats.org/officeDocument/2006/relationships/hyperlink" Target="https://cursos.alura.com.br/course/java-excecoes" TargetMode="External"/><Relationship Id="rId125" Type="http://schemas.openxmlformats.org/officeDocument/2006/relationships/hyperlink" Target="https://cursos.alura.com.br/course/nextjs-ci-cd-front-end-github-actions" TargetMode="External"/><Relationship Id="rId29" Type="http://schemas.openxmlformats.org/officeDocument/2006/relationships/hyperlink" Target="https://www.alura.com.br/curso-online-angular-lapidando-projeto" TargetMode="External"/><Relationship Id="rId124" Type="http://schemas.openxmlformats.org/officeDocument/2006/relationships/hyperlink" Target="https://www.alura.com.br/curso-online-next-js-iniciando-framework" TargetMode="External"/><Relationship Id="rId123" Type="http://schemas.openxmlformats.org/officeDocument/2006/relationships/hyperlink" Target="https://www.alura.com.br/curso-online-nextjs-arquitetura-front-end" TargetMode="External"/><Relationship Id="rId122" Type="http://schemas.openxmlformats.org/officeDocument/2006/relationships/hyperlink" Target="https://www.alura.com.br/curso-online-angular-boas-praticas-arquiteturas-formularios" TargetMode="External"/><Relationship Id="rId95" Type="http://schemas.openxmlformats.org/officeDocument/2006/relationships/hyperlink" Target="https://cursos.alura.com.br/course/api-django-3-validacoes-buscas-filtros-deploy" TargetMode="External"/><Relationship Id="rId94" Type="http://schemas.openxmlformats.org/officeDocument/2006/relationships/hyperlink" Target="https://cursos.alura.com.br/course/big-query-manipulacao-programatico-linguagens" TargetMode="External"/><Relationship Id="rId97" Type="http://schemas.openxmlformats.org/officeDocument/2006/relationships/hyperlink" Target="https://cursos.alura.com.br/course/javascript-objetos" TargetMode="External"/><Relationship Id="rId96" Type="http://schemas.openxmlformats.org/officeDocument/2006/relationships/hyperlink" Target="https://cursos.alura.com.br/course/react-desenvolvendo-javascript" TargetMode="External"/><Relationship Id="rId11" Type="http://schemas.openxmlformats.org/officeDocument/2006/relationships/hyperlink" Target="https://cursos.alura.com.br/course/mocks-java-mockito" TargetMode="External"/><Relationship Id="rId99" Type="http://schemas.openxmlformats.org/officeDocument/2006/relationships/hyperlink" Target="https://cursos.alura.com.br/course/tdd-django-3-testes" TargetMode="External"/><Relationship Id="rId10" Type="http://schemas.openxmlformats.org/officeDocument/2006/relationships/hyperlink" Target="https://cursos.alura.com.br/course/microservices-spring-cloud-service-registry-config-server" TargetMode="External"/><Relationship Id="rId98" Type="http://schemas.openxmlformats.org/officeDocument/2006/relationships/hyperlink" Target="https://cursos.alura.com.br/course/tdd-java-testes-automatizados-junit/" TargetMode="External"/><Relationship Id="rId13" Type="http://schemas.openxmlformats.org/officeDocument/2006/relationships/hyperlink" Target="https://cursos.alura.com.br/course/next-js-trabalhando-cms" TargetMode="External"/><Relationship Id="rId12" Type="http://schemas.openxmlformats.org/officeDocument/2006/relationships/hyperlink" Target="https://cursos.alura.com.br/course/selenium-testes-automatizados-aceitacao-java" TargetMode="External"/><Relationship Id="rId91" Type="http://schemas.openxmlformats.org/officeDocument/2006/relationships/hyperlink" Target="https://cursos.alura.com.br/course/django-persistencia-dados-admin" TargetMode="External"/><Relationship Id="rId90" Type="http://schemas.openxmlformats.org/officeDocument/2006/relationships/hyperlink" Target="https://cursos.alura.com.br/course/java-trabalhando-com-io" TargetMode="External"/><Relationship Id="rId93" Type="http://schemas.openxmlformats.org/officeDocument/2006/relationships/hyperlink" Target="https://cursos.alura.com.br/course/pep8-linters-python" TargetMode="External"/><Relationship Id="rId92" Type="http://schemas.openxmlformats.org/officeDocument/2006/relationships/hyperlink" Target="https://cursos.alura.com.br/course/java-novidades-novos-recursos" TargetMode="External"/><Relationship Id="rId118" Type="http://schemas.openxmlformats.org/officeDocument/2006/relationships/hyperlink" Target="https://cursos.alura.com.br/course/svg-css-animacao" TargetMode="External"/><Relationship Id="rId117" Type="http://schemas.openxmlformats.org/officeDocument/2006/relationships/hyperlink" Target="https://cursos.alura.com.br/course/javascript-polimorfismo/" TargetMode="External"/><Relationship Id="rId116" Type="http://schemas.openxmlformats.org/officeDocument/2006/relationships/hyperlink" Target="https://cursos.alura.com.br/course/projeto-carreira-javascript" TargetMode="External"/><Relationship Id="rId115" Type="http://schemas.openxmlformats.org/officeDocument/2006/relationships/hyperlink" Target="https://cursos.alura.com.br/course/python-pygame-pacman-cenario-ator" TargetMode="External"/><Relationship Id="rId119" Type="http://schemas.openxmlformats.org/officeDocument/2006/relationships/hyperlink" Target="https://cursos.alura.com.br/course/java8-lambdas" TargetMode="External"/><Relationship Id="rId15" Type="http://schemas.openxmlformats.org/officeDocument/2006/relationships/hyperlink" Target="https://cursos.alura.com.br/course/spring-data-jpa" TargetMode="External"/><Relationship Id="rId110" Type="http://schemas.openxmlformats.org/officeDocument/2006/relationships/hyperlink" Target="https://cursos.alura.com.br/course/jquery-a-biblioteca-do-mercado" TargetMode="External"/><Relationship Id="rId14" Type="http://schemas.openxmlformats.org/officeDocument/2006/relationships/hyperlink" Target="https://www.alura.com.br/curso-online-react-modernizando-escrever-typescript" TargetMode="External"/><Relationship Id="rId17" Type="http://schemas.openxmlformats.org/officeDocument/2006/relationships/hyperlink" Target="https://cursos.alura.com.br/course/java-domain-driven-design-conceitos" TargetMode="External"/><Relationship Id="rId16" Type="http://schemas.openxmlformats.org/officeDocument/2006/relationships/hyperlink" Target="https://cursos.alura.com.br/course/java-jpa-consultas-avancadas-performance-modelos-complexos" TargetMode="External"/><Relationship Id="rId19" Type="http://schemas.openxmlformats.org/officeDocument/2006/relationships/hyperlink" Target="https://cursos.alura.com.br/course/vue3-composition-api-vuex" TargetMode="External"/><Relationship Id="rId114" Type="http://schemas.openxmlformats.org/officeDocument/2006/relationships/hyperlink" Target="https://cursos.alura.com.br/course/go-desenvolvendo-api-rest" TargetMode="External"/><Relationship Id="rId18" Type="http://schemas.openxmlformats.org/officeDocument/2006/relationships/hyperlink" Target="https://cursos.alura.com.br/course/introducao-design-patterns-java" TargetMode="External"/><Relationship Id="rId113" Type="http://schemas.openxmlformats.org/officeDocument/2006/relationships/hyperlink" Target="https://cursos.alura.com.br/course/javascript-crud-assincrono" TargetMode="External"/><Relationship Id="rId112" Type="http://schemas.openxmlformats.org/officeDocument/2006/relationships/hyperlink" Target="https://cursos.alura.com.br/course/javascript-validando-formularios" TargetMode="External"/><Relationship Id="rId111" Type="http://schemas.openxmlformats.org/officeDocument/2006/relationships/hyperlink" Target="https://cursos.alura.com.br/course/data-science-primeiros-passos" TargetMode="External"/><Relationship Id="rId84" Type="http://schemas.openxmlformats.org/officeDocument/2006/relationships/hyperlink" Target="http://a/" TargetMode="External"/><Relationship Id="rId83" Type="http://schemas.openxmlformats.org/officeDocument/2006/relationships/hyperlink" Target="https://cursos.alura.com.br/course/react-native-comecando-zero/task/97015" TargetMode="External"/><Relationship Id="rId86" Type="http://schemas.openxmlformats.org/officeDocument/2006/relationships/hyperlink" Target="https://cursos.alura.com.br/course/flask-desenvolvimento-web" TargetMode="External"/><Relationship Id="rId85" Type="http://schemas.openxmlformats.org/officeDocument/2006/relationships/hyperlink" Target="https://cursos.alura.com.br/course/api-django-3-testes-documentacao" TargetMode="External"/><Relationship Id="rId88" Type="http://schemas.openxmlformats.org/officeDocument/2006/relationships/hyperlink" Target="https://cursos.alura.com.br/course/javascript-orientacao-a-objetos" TargetMode="External"/><Relationship Id="rId150" Type="http://schemas.openxmlformats.org/officeDocument/2006/relationships/hyperlink" Target="https://cursos.alura.com.br/course/javascript-validacoes-reconhecimento-voz" TargetMode="External"/><Relationship Id="rId87" Type="http://schemas.openxmlformats.org/officeDocument/2006/relationships/hyperlink" Target="https://cursos.alura.com.br/course/python-collections-conjuntos-e-dicionarios" TargetMode="External"/><Relationship Id="rId89" Type="http://schemas.openxmlformats.org/officeDocument/2006/relationships/hyperlink" Target="https://www.alura.com.br/curso-online-rxjs-angular-programando-forma-reativa" TargetMode="External"/><Relationship Id="rId80" Type="http://schemas.openxmlformats.org/officeDocument/2006/relationships/hyperlink" Target="https://cursos.alura.com.br/course/go-validacoes-testes-paginas-html" TargetMode="External"/><Relationship Id="rId82" Type="http://schemas.openxmlformats.org/officeDocument/2006/relationships/hyperlink" Target="https://cursos.alura.com.br/course/microsservicos-pratica-iac-cdk-deploy-aws" TargetMode="External"/><Relationship Id="rId81" Type="http://schemas.openxmlformats.org/officeDocument/2006/relationships/hyperlink" Target="https://cursos.alura.com.br/course/api-django-3-rest-framework" TargetMode="External"/><Relationship Id="rId1" Type="http://schemas.openxmlformats.org/officeDocument/2006/relationships/hyperlink" Target="https://cursos.alura.com.br/course/kafka-cluster-de-microservicos" TargetMode="External"/><Relationship Id="rId2" Type="http://schemas.openxmlformats.org/officeDocument/2006/relationships/hyperlink" Target="https://cursos.alura.com.br/course/agilidade-devops-desenvolvimento-software" TargetMode="External"/><Relationship Id="rId3" Type="http://schemas.openxmlformats.org/officeDocument/2006/relationships/hyperlink" Target="https://cursos.alura.com.br/course/agilidade-tdd-desenvolvimento-software" TargetMode="External"/><Relationship Id="rId149" Type="http://schemas.openxmlformats.org/officeDocument/2006/relationships/hyperlink" Target="https://cursos.alura.com.br/course/python-3-trabalhando-com-io" TargetMode="External"/><Relationship Id="rId4" Type="http://schemas.openxmlformats.org/officeDocument/2006/relationships/hyperlink" Target="https://cursos.alura.com.br/course/javascript-es6-orientacao-a-objetos-parte-3/" TargetMode="External"/><Relationship Id="rId148" Type="http://schemas.openxmlformats.org/officeDocument/2006/relationships/hyperlink" Target="https://cursos.alura.com.br/course/javascript-metodos-array" TargetMode="External"/><Relationship Id="rId9" Type="http://schemas.openxmlformats.org/officeDocument/2006/relationships/hyperlink" Target="https://cursos.alura.com.br/course/spring-boot-3-documente-teste-prepare-api-deploy" TargetMode="External"/><Relationship Id="rId143" Type="http://schemas.openxmlformats.org/officeDocument/2006/relationships/hyperlink" Target="https://cursos.alura.com.br/course/sveltekit-trabalhando-store" TargetMode="External"/><Relationship Id="rId142" Type="http://schemas.openxmlformats.org/officeDocument/2006/relationships/hyperlink" Target="https://cursos.alura.com.br/course/apache-beam-data-pipeline-python/" TargetMode="External"/><Relationship Id="rId141" Type="http://schemas.openxmlformats.org/officeDocument/2006/relationships/hyperlink" Target="https://cursos.alura.com.br/course/javascript-threads-requisicoes-simultaneas" TargetMode="External"/><Relationship Id="rId140" Type="http://schemas.openxmlformats.org/officeDocument/2006/relationships/hyperlink" Target="https://cursos.alura.com.br/course/javascript-criando-requisicoes" TargetMode="External"/><Relationship Id="rId5" Type="http://schemas.openxmlformats.org/officeDocument/2006/relationships/hyperlink" Target="https://cursos.alura.com.br/course/microservices-spring-cloud-circuit-breaker-api-gateway" TargetMode="External"/><Relationship Id="rId147" Type="http://schemas.openxmlformats.org/officeDocument/2006/relationships/hyperlink" Target="https://cursos.alura.com.br/course/python-tdd-explorando-testes-unitarios" TargetMode="External"/><Relationship Id="rId6" Type="http://schemas.openxmlformats.org/officeDocument/2006/relationships/hyperlink" Target="https://cursos.alura.com.br/course/bdd-cucumber-java" TargetMode="External"/><Relationship Id="rId146" Type="http://schemas.openxmlformats.org/officeDocument/2006/relationships/hyperlink" Target="https://cursos.alura.com.br/course/string-python-extraindo-informacoes-url" TargetMode="External"/><Relationship Id="rId7" Type="http://schemas.openxmlformats.org/officeDocument/2006/relationships/hyperlink" Target="https://cursos.alura.com.br/course/google-charts-criando-graficos-para-a-web" TargetMode="External"/><Relationship Id="rId145" Type="http://schemas.openxmlformats.org/officeDocument/2006/relationships/hyperlink" Target="https://cursos.alura.com.br/course/javascript-passos-programacao-orientada-objetos" TargetMode="External"/><Relationship Id="rId8" Type="http://schemas.openxmlformats.org/officeDocument/2006/relationships/hyperlink" Target="https://www.alura.com.br/curso-online-protractor-testando-aplicacao-ponta-ponta" TargetMode="External"/><Relationship Id="rId144" Type="http://schemas.openxmlformats.org/officeDocument/2006/relationships/hyperlink" Target="https://cursos.alura.com.br/course/go-lang-oo" TargetMode="External"/><Relationship Id="rId73" Type="http://schemas.openxmlformats.org/officeDocument/2006/relationships/hyperlink" Target="https://cursos.alura.com.br/course/vue3-comecando-framework" TargetMode="External"/><Relationship Id="rId72" Type="http://schemas.openxmlformats.org/officeDocument/2006/relationships/hyperlink" Target="https://cursos.alura.com.br/course/api-django-3-versionamento-cabecalhos-cors" TargetMode="External"/><Relationship Id="rId75" Type="http://schemas.openxmlformats.org/officeDocument/2006/relationships/hyperlink" Target="https://cursos.alura.com.br/course/spring-boot-3-desenvolva-api-rest-java" TargetMode="External"/><Relationship Id="rId74" Type="http://schemas.openxmlformats.org/officeDocument/2006/relationships/hyperlink" Target="https://cursos.alura.com.br/course/servlets-fundamentos-programacao-web-java" TargetMode="External"/><Relationship Id="rId77" Type="http://schemas.openxmlformats.org/officeDocument/2006/relationships/hyperlink" Target="https://cursos.alura.com.br/course/layout-android-1" TargetMode="External"/><Relationship Id="rId76" Type="http://schemas.openxmlformats.org/officeDocument/2006/relationships/hyperlink" Target="https://www.alura.com.br/curso-online-nextjs-fullstack-conteudo-build-time-file-system" TargetMode="External"/><Relationship Id="rId79" Type="http://schemas.openxmlformats.org/officeDocument/2006/relationships/hyperlink" Target="https://www.alura.com.br/curso-online-react-crie-primeira-pagina-web" TargetMode="External"/><Relationship Id="rId78" Type="http://schemas.openxmlformats.org/officeDocument/2006/relationships/hyperlink" Target="https://cursos.alura.com.br/course/persistencia-jpa-introducao-hibernate" TargetMode="External"/><Relationship Id="rId71" Type="http://schemas.openxmlformats.org/officeDocument/2006/relationships/hyperlink" Target="https://www.alura.com.br/curso-online-angular-formularios-orientados-templates" TargetMode="External"/><Relationship Id="rId70" Type="http://schemas.openxmlformats.org/officeDocument/2006/relationships/hyperlink" Target="https://cursos.alura.com.br/course/threads-java-1" TargetMode="External"/><Relationship Id="rId139" Type="http://schemas.openxmlformats.org/officeDocument/2006/relationships/hyperlink" Target="https://cursos.alura.com.br/course/nodejs-criando-primeira-biblioteca/" TargetMode="External"/><Relationship Id="rId138" Type="http://schemas.openxmlformats.org/officeDocument/2006/relationships/hyperlink" Target="https://cursos.alura.com.br/course/iot-assistente-pessoal-python" TargetMode="External"/><Relationship Id="rId137" Type="http://schemas.openxmlformats.org/officeDocument/2006/relationships/hyperlink" Target="https://cursos.alura.com.br/course/typescript-evoluindo-javascript" TargetMode="External"/><Relationship Id="rId132" Type="http://schemas.openxmlformats.org/officeDocument/2006/relationships/hyperlink" Target="https://cursos.alura.com.br/course/raspberrypi-carro-espiao-com-camera-wifi-e-sensor" TargetMode="External"/><Relationship Id="rId131" Type="http://schemas.openxmlformats.org/officeDocument/2006/relationships/hyperlink" Target="https://www.alura.com.br/curso-online-nextjs-fullstack-arquitetura-componentes-front-end" TargetMode="External"/><Relationship Id="rId130" Type="http://schemas.openxmlformats.org/officeDocument/2006/relationships/hyperlink" Target="https://www.alura.com.br/curso-online-react-native-comecando-zero" TargetMode="External"/><Relationship Id="rId136" Type="http://schemas.openxmlformats.org/officeDocument/2006/relationships/hyperlink" Target="https://cursos.alura.com.br/course/javascript-manipulando-objetos" TargetMode="External"/><Relationship Id="rId135" Type="http://schemas.openxmlformats.org/officeDocument/2006/relationships/hyperlink" Target="https://cursos.alura.com.br/course/svelte-typescript-conhecendo-compilador" TargetMode="External"/><Relationship Id="rId134" Type="http://schemas.openxmlformats.org/officeDocument/2006/relationships/hyperlink" Target="https://cursos.alura.com.br/course/javascript-introducao/" TargetMode="External"/><Relationship Id="rId133" Type="http://schemas.openxmlformats.org/officeDocument/2006/relationships/hyperlink" Target="https://cursos.alura.com.br/course/golang" TargetMode="External"/><Relationship Id="rId62" Type="http://schemas.openxmlformats.org/officeDocument/2006/relationships/hyperlink" Target="https://www.alura.com.br/curso-online-next-js-tour-next-js" TargetMode="External"/><Relationship Id="rId61" Type="http://schemas.openxmlformats.org/officeDocument/2006/relationships/hyperlink" Target="https://cursos.alura.com.br/course/introducao-a-sistemas-de-recomendacao-com-python" TargetMode="External"/><Relationship Id="rId64" Type="http://schemas.openxmlformats.org/officeDocument/2006/relationships/hyperlink" Target="https://www.alura.com.br/curso-online-angular-ciclo-vida" TargetMode="External"/><Relationship Id="rId63" Type="http://schemas.openxmlformats.org/officeDocument/2006/relationships/hyperlink" Target="https://cursos.alura.com.br/course/typescript-tecnicas-boas-praticas" TargetMode="External"/><Relationship Id="rId66" Type="http://schemas.openxmlformats.org/officeDocument/2006/relationships/hyperlink" Target="https://cursos.alura.com.br/course/django-2-boas-praticas" TargetMode="External"/><Relationship Id="rId65" Type="http://schemas.openxmlformats.org/officeDocument/2006/relationships/hyperlink" Target="https://cursos.alura.com.br/course/solid-orientacao-objetos-java" TargetMode="External"/><Relationship Id="rId68" Type="http://schemas.openxmlformats.org/officeDocument/2006/relationships/hyperlink" Target="https://cursos.alura.com.br/course/React-desenvolvendo-react-router-javaScript" TargetMode="External"/><Relationship Id="rId67" Type="http://schemas.openxmlformats.org/officeDocument/2006/relationships/hyperlink" Target="https://cursos.alura.com.br/course/algoritmos-javascript-ii-aprofundando-ordenacao-busca" TargetMode="External"/><Relationship Id="rId60" Type="http://schemas.openxmlformats.org/officeDocument/2006/relationships/hyperlink" Target="https://cursos.alura.com.br/course/android-refinando-o-projeto" TargetMode="External"/><Relationship Id="rId69" Type="http://schemas.openxmlformats.org/officeDocument/2006/relationships/hyperlink" Target="https://cursos.alura.com.br/course/python-pygame-pacman-colisao-pontuacao" TargetMode="External"/><Relationship Id="rId163" Type="http://schemas.openxmlformats.org/officeDocument/2006/relationships/drawing" Target="../drawings/drawing1.xml"/><Relationship Id="rId162" Type="http://schemas.openxmlformats.org/officeDocument/2006/relationships/hyperlink" Target="https://cursos.alura.com.br/course/maven-gerenciamento-dependencias-build-aplicacoes-java/task/86424" TargetMode="External"/><Relationship Id="rId51" Type="http://schemas.openxmlformats.org/officeDocument/2006/relationships/hyperlink" Target="https://cursos.alura.com.br/course/javascript-es6-orientacao-a-objetos-parte-2" TargetMode="External"/><Relationship Id="rId50" Type="http://schemas.openxmlformats.org/officeDocument/2006/relationships/hyperlink" Target="https://cursos.alura.com.br/course/raspberry-pi-rfid-e-aws-dynamo-db" TargetMode="External"/><Relationship Id="rId53" Type="http://schemas.openxmlformats.org/officeDocument/2006/relationships/hyperlink" Target="https://cursos.alura.com.br/course/django-autenticacao-formularios-alerta" TargetMode="External"/><Relationship Id="rId52" Type="http://schemas.openxmlformats.org/officeDocument/2006/relationships/hyperlink" Target="https://www.alura.com.br/curso-online-react-integrando-projeto-react-apis" TargetMode="External"/><Relationship Id="rId55" Type="http://schemas.openxmlformats.org/officeDocument/2006/relationships/hyperlink" Target="https://cursos.alura.com.br/course/spring-mvc-thymeleaf-bootstrap" TargetMode="External"/><Relationship Id="rId161" Type="http://schemas.openxmlformats.org/officeDocument/2006/relationships/hyperlink" Target="https://cursos.alura.com.br/course/javascript-consumindo-tratando-dados-api" TargetMode="External"/><Relationship Id="rId54" Type="http://schemas.openxmlformats.org/officeDocument/2006/relationships/hyperlink" Target="https://cursos.alura.com.br/course/java-collections" TargetMode="External"/><Relationship Id="rId160" Type="http://schemas.openxmlformats.org/officeDocument/2006/relationships/hyperlink" Target="https://cursos.alura.com.br/course/javascript-web-paginas-dinamicas" TargetMode="External"/><Relationship Id="rId57" Type="http://schemas.openxmlformats.org/officeDocument/2006/relationships/hyperlink" Target="https://cursos.alura.com.br/course/mean-javascript" TargetMode="External"/><Relationship Id="rId56" Type="http://schemas.openxmlformats.org/officeDocument/2006/relationships/hyperlink" Target="https://cursos.alura.com.br/course/java-pacotes-e-java-lang" TargetMode="External"/><Relationship Id="rId159" Type="http://schemas.openxmlformats.org/officeDocument/2006/relationships/hyperlink" Target="https://cursos.alura.com.br/course/python-3-avancando-orientacao-objetos" TargetMode="External"/><Relationship Id="rId59" Type="http://schemas.openxmlformats.org/officeDocument/2006/relationships/hyperlink" Target="https://cursos.alura.com.br/course/api-django-3-testes-seguranca-lapidacoes/" TargetMode="External"/><Relationship Id="rId154" Type="http://schemas.openxmlformats.org/officeDocument/2006/relationships/hyperlink" Target="https://cursos.alura.com.br/course/javascritpt-orientacao-objetos" TargetMode="External"/><Relationship Id="rId58" Type="http://schemas.openxmlformats.org/officeDocument/2006/relationships/hyperlink" Target="https://cursos.alura.com.br/course/javascript-listas-lacos/" TargetMode="External"/><Relationship Id="rId153" Type="http://schemas.openxmlformats.org/officeDocument/2006/relationships/hyperlink" Target="https://cursos.alura.com.br/course/python-introducao-a-linguagem" TargetMode="External"/><Relationship Id="rId152" Type="http://schemas.openxmlformats.org/officeDocument/2006/relationships/hyperlink" Target="https://cursos.alura.com.br/course/engenharia-dados-organizando-dados-aws" TargetMode="External"/><Relationship Id="rId151" Type="http://schemas.openxmlformats.org/officeDocument/2006/relationships/hyperlink" Target="https://cursos.alura.com.br/course/algoritmos-javascript-i-algoritmos-ordenacao" TargetMode="External"/><Relationship Id="rId158" Type="http://schemas.openxmlformats.org/officeDocument/2006/relationships/hyperlink" Target="https://cursos.alura.com.br/course/javascript-manipulando-dom" TargetMode="External"/><Relationship Id="rId157" Type="http://schemas.openxmlformats.org/officeDocument/2006/relationships/hyperlink" Target="https://cursos.alura.com.br/course/javascript-web-armazenando-dados-navegador" TargetMode="External"/><Relationship Id="rId156" Type="http://schemas.openxmlformats.org/officeDocument/2006/relationships/hyperlink" Target="https://cursos.alura.com.br/course/python-3-intro-orientacao-objetos" TargetMode="External"/><Relationship Id="rId155" Type="http://schemas.openxmlformats.org/officeDocument/2006/relationships/hyperlink" Target="https://cursos.alura.com.br/course/flask-crie-webapp-python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udacity/Full-Stack-Foundations" TargetMode="External"/><Relationship Id="rId190" Type="http://schemas.openxmlformats.org/officeDocument/2006/relationships/hyperlink" Target="https://github.com/udacity/nd1309_hashing" TargetMode="External"/><Relationship Id="rId42" Type="http://schemas.openxmlformats.org/officeDocument/2006/relationships/hyperlink" Target="https://github.com/udacity/AIND-Planning" TargetMode="External"/><Relationship Id="rId41" Type="http://schemas.openxmlformats.org/officeDocument/2006/relationships/hyperlink" Target="https://github.com/udacity/xyz-reader-starter-code" TargetMode="External"/><Relationship Id="rId44" Type="http://schemas.openxmlformats.org/officeDocument/2006/relationships/hyperlink" Target="https://github.com/udacity/AdvancedAndroid_MyGarden" TargetMode="External"/><Relationship Id="rId43" Type="http://schemas.openxmlformats.org/officeDocument/2006/relationships/hyperlink" Target="https://github.com/udacity/ud891" TargetMode="External"/><Relationship Id="rId46" Type="http://schemas.openxmlformats.org/officeDocument/2006/relationships/hyperlink" Target="https://github.com/udacity/firebase-analytics-green-thumb-android" TargetMode="External"/><Relationship Id="rId45" Type="http://schemas.openxmlformats.org/officeDocument/2006/relationships/hyperlink" Target="https://github.com/udacity/React-Fundamentals-Exercises" TargetMode="External"/><Relationship Id="rId191" Type="http://schemas.openxmlformats.org/officeDocument/2006/relationships/drawing" Target="../drawings/drawing2.xml"/><Relationship Id="rId107" Type="http://schemas.openxmlformats.org/officeDocument/2006/relationships/hyperlink" Target="https://github.com/udacity/cd2073-intro-to-js-1-project-starter" TargetMode="External"/><Relationship Id="rId106" Type="http://schemas.openxmlformats.org/officeDocument/2006/relationships/hyperlink" Target="https://github.com/udacity/mws-restaurant-stage-3" TargetMode="External"/><Relationship Id="rId105" Type="http://schemas.openxmlformats.org/officeDocument/2006/relationships/hyperlink" Target="https://github.com/udacity/reactnd-contacts-complete" TargetMode="External"/><Relationship Id="rId104" Type="http://schemas.openxmlformats.org/officeDocument/2006/relationships/hyperlink" Target="https://github.com/udacity/reactnd-chirper-app" TargetMode="External"/><Relationship Id="rId109" Type="http://schemas.openxmlformats.org/officeDocument/2006/relationships/hyperlink" Target="https://github.com/udacity/AIND-Sudoku" TargetMode="External"/><Relationship Id="rId108" Type="http://schemas.openxmlformats.org/officeDocument/2006/relationships/hyperlink" Target="https://github.com/udacity/course-ud303" TargetMode="External"/><Relationship Id="rId48" Type="http://schemas.openxmlformats.org/officeDocument/2006/relationships/hyperlink" Target="https://github.com/udacity/ud858" TargetMode="External"/><Relationship Id="rId187" Type="http://schemas.openxmlformats.org/officeDocument/2006/relationships/hyperlink" Target="https://github.com/udacity/nd027-c3-data-lakes-with-spark" TargetMode="External"/><Relationship Id="rId47" Type="http://schemas.openxmlformats.org/officeDocument/2006/relationships/hyperlink" Target="https://github.com/udacity/ud811" TargetMode="External"/><Relationship Id="rId186" Type="http://schemas.openxmlformats.org/officeDocument/2006/relationships/hyperlink" Target="https://github.com/udacity/Just-Java" TargetMode="External"/><Relationship Id="rId185" Type="http://schemas.openxmlformats.org/officeDocument/2006/relationships/hyperlink" Target="https://github.com/udacity/cd0583-diagnose-and-fix" TargetMode="External"/><Relationship Id="rId49" Type="http://schemas.openxmlformats.org/officeDocument/2006/relationships/hyperlink" Target="https://github.com/udacity/nd9990-c3-microservices-exercises" TargetMode="External"/><Relationship Id="rId184" Type="http://schemas.openxmlformats.org/officeDocument/2006/relationships/hyperlink" Target="https://github.com/udacity/ud989-retain" TargetMode="External"/><Relationship Id="rId103" Type="http://schemas.openxmlformats.org/officeDocument/2006/relationships/hyperlink" Target="https://github.com/udacity/reactnd-project-myreads-starter" TargetMode="External"/><Relationship Id="rId102" Type="http://schemas.openxmlformats.org/officeDocument/2006/relationships/hyperlink" Target="https://github.com/udacity/OOJS-screencasts" TargetMode="External"/><Relationship Id="rId101" Type="http://schemas.openxmlformats.org/officeDocument/2006/relationships/hyperlink" Target="https://github.com/udacity/ngCalendar" TargetMode="External"/><Relationship Id="rId189" Type="http://schemas.openxmlformats.org/officeDocument/2006/relationships/hyperlink" Target="https://github.com/udacity/fsnd-office-hours" TargetMode="External"/><Relationship Id="rId100" Type="http://schemas.openxmlformats.org/officeDocument/2006/relationships/hyperlink" Target="https://github.com/udacity/StockHawk" TargetMode="External"/><Relationship Id="rId188" Type="http://schemas.openxmlformats.org/officeDocument/2006/relationships/hyperlink" Target="https://github.com/udacity/ipnd_rps_starter_code" TargetMode="External"/><Relationship Id="rId31" Type="http://schemas.openxmlformats.org/officeDocument/2006/relationships/hyperlink" Target="https://github.com/udacity/artificial-intelligence" TargetMode="External"/><Relationship Id="rId30" Type="http://schemas.openxmlformats.org/officeDocument/2006/relationships/hyperlink" Target="https://github.com/udacity/nd698-c4-application-security-demo-files" TargetMode="External"/><Relationship Id="rId33" Type="http://schemas.openxmlformats.org/officeDocument/2006/relationships/hyperlink" Target="https://github.com/udacity/ud862-samples" TargetMode="External"/><Relationship Id="rId183" Type="http://schemas.openxmlformats.org/officeDocument/2006/relationships/hyperlink" Target="https://github.com/udacity/ud843-QuakeReport" TargetMode="External"/><Relationship Id="rId32" Type="http://schemas.openxmlformats.org/officeDocument/2006/relationships/hyperlink" Target="https://github.com/udacity/cd0381-advanced-java-programming-techniques-projectstarter" TargetMode="External"/><Relationship Id="rId182" Type="http://schemas.openxmlformats.org/officeDocument/2006/relationships/hyperlink" Target="https://github.com/udacity/ud989-pizzamvo" TargetMode="External"/><Relationship Id="rId35" Type="http://schemas.openxmlformats.org/officeDocument/2006/relationships/hyperlink" Target="https://github.com/udacity/nd064-c2-message-passing-projects-starter" TargetMode="External"/><Relationship Id="rId181" Type="http://schemas.openxmlformats.org/officeDocument/2006/relationships/hyperlink" Target="https://github.com/udacity/Azure-Data-Warehouse-Project" TargetMode="External"/><Relationship Id="rId34" Type="http://schemas.openxmlformats.org/officeDocument/2006/relationships/hyperlink" Target="https://github.com/udacity/cd0010-advanced-python-techniques-project-starter" TargetMode="External"/><Relationship Id="rId180" Type="http://schemas.openxmlformats.org/officeDocument/2006/relationships/hyperlink" Target="https://github.com/udacity/dermatologist-ai" TargetMode="External"/><Relationship Id="rId37" Type="http://schemas.openxmlformats.org/officeDocument/2006/relationships/hyperlink" Target="https://github.com/udacity/nd035-v1-C3-Data-Stores-and-Persistence" TargetMode="External"/><Relationship Id="rId176" Type="http://schemas.openxmlformats.org/officeDocument/2006/relationships/hyperlink" Target="https://github.com/udacity/nd1309-rest-api-hapi" TargetMode="External"/><Relationship Id="rId36" Type="http://schemas.openxmlformats.org/officeDocument/2006/relationships/hyperlink" Target="https://github.com/udacity/nd035-C2-Web-Services-and-APIs-Exercises-and-Project-Starter" TargetMode="External"/><Relationship Id="rId175" Type="http://schemas.openxmlformats.org/officeDocument/2006/relationships/hyperlink" Target="https://github.com/udacity/nd1309-express-js" TargetMode="External"/><Relationship Id="rId39" Type="http://schemas.openxmlformats.org/officeDocument/2006/relationships/hyperlink" Target="https://github.com/udacity/udacidrone" TargetMode="External"/><Relationship Id="rId174" Type="http://schemas.openxmlformats.org/officeDocument/2006/relationships/hyperlink" Target="https://github.com/udacity/cd0583-model-scoring-and-drift-using-evidently" TargetMode="External"/><Relationship Id="rId38" Type="http://schemas.openxmlformats.org/officeDocument/2006/relationships/hyperlink" Target="https://github.com/udacity/connect-four-tester" TargetMode="External"/><Relationship Id="rId173" Type="http://schemas.openxmlformats.org/officeDocument/2006/relationships/hyperlink" Target="https://github.com/udacity/ud549" TargetMode="External"/><Relationship Id="rId179" Type="http://schemas.openxmlformats.org/officeDocument/2006/relationships/hyperlink" Target="https://github.com/udacity/nd1309_leveldb" TargetMode="External"/><Relationship Id="rId178" Type="http://schemas.openxmlformats.org/officeDocument/2006/relationships/hyperlink" Target="https://github.com/udacity/PYND" TargetMode="External"/><Relationship Id="rId177" Type="http://schemas.openxmlformats.org/officeDocument/2006/relationships/hyperlink" Target="https://github.com/udacity/FCND-Backyard-Flyer" TargetMode="External"/><Relationship Id="rId20" Type="http://schemas.openxmlformats.org/officeDocument/2006/relationships/hyperlink" Target="https://github.com/udacity/JDND" TargetMode="External"/><Relationship Id="rId22" Type="http://schemas.openxmlformats.org/officeDocument/2006/relationships/hyperlink" Target="https://github.com/udacity/ShoppingListPlusPlus" TargetMode="External"/><Relationship Id="rId21" Type="http://schemas.openxmlformats.org/officeDocument/2006/relationships/hyperlink" Target="https://github.com/udacity/Analytics_and_Tag_Manager" TargetMode="External"/><Relationship Id="rId24" Type="http://schemas.openxmlformats.org/officeDocument/2006/relationships/hyperlink" Target="https://github.com/udacity/nd064_capstone_starter" TargetMode="External"/><Relationship Id="rId23" Type="http://schemas.openxmlformats.org/officeDocument/2006/relationships/hyperlink" Target="https://github.com/udacity/nd013-c2-fusion-starter" TargetMode="External"/><Relationship Id="rId129" Type="http://schemas.openxmlformats.org/officeDocument/2006/relationships/hyperlink" Target="https://github.com/udacity/web-workers-demo" TargetMode="External"/><Relationship Id="rId128" Type="http://schemas.openxmlformats.org/officeDocument/2006/relationships/hyperlink" Target="https://github.com/udacity/Android_Me" TargetMode="External"/><Relationship Id="rId127" Type="http://schemas.openxmlformats.org/officeDocument/2006/relationships/hyperlink" Target="https://github.com/udacity/CarND-Semantic-Segmentation" TargetMode="External"/><Relationship Id="rId126" Type="http://schemas.openxmlformats.org/officeDocument/2006/relationships/hyperlink" Target="https://github.com/udacity/RoboND-Controls-Lab" TargetMode="External"/><Relationship Id="rId26" Type="http://schemas.openxmlformats.org/officeDocument/2006/relationships/hyperlink" Target="https://github.com/udacity/facebook-account-kit-android" TargetMode="External"/><Relationship Id="rId121" Type="http://schemas.openxmlformats.org/officeDocument/2006/relationships/hyperlink" Target="https://github.com/udacity/ud839_ViewPager_Example" TargetMode="External"/><Relationship Id="rId25" Type="http://schemas.openxmlformats.org/officeDocument/2006/relationships/hyperlink" Target="https://github.com/udacity/cd0037-API-Development-and-Documentation-exercises" TargetMode="External"/><Relationship Id="rId120" Type="http://schemas.openxmlformats.org/officeDocument/2006/relationships/hyperlink" Target="https://github.com/udacity/ud843_DidYouFeelIt" TargetMode="External"/><Relationship Id="rId28" Type="http://schemas.openxmlformats.org/officeDocument/2006/relationships/hyperlink" Target="https://github.com/udacity/Sunshine-Version-2" TargetMode="External"/><Relationship Id="rId27" Type="http://schemas.openxmlformats.org/officeDocument/2006/relationships/hyperlink" Target="https://github.com/udacity/ud820-proj" TargetMode="External"/><Relationship Id="rId125" Type="http://schemas.openxmlformats.org/officeDocument/2006/relationships/hyperlink" Target="https://github.com/udacity/news-aggregator" TargetMode="External"/><Relationship Id="rId29" Type="http://schemas.openxmlformats.org/officeDocument/2006/relationships/hyperlink" Target="https://github.com/udacity/nd013-c2-fusion-exercises" TargetMode="External"/><Relationship Id="rId124" Type="http://schemas.openxmlformats.org/officeDocument/2006/relationships/hyperlink" Target="https://github.com/udacity/nd032-c3-asynchronous-programming-with-javascript-project-starter" TargetMode="External"/><Relationship Id="rId123" Type="http://schemas.openxmlformats.org/officeDocument/2006/relationships/hyperlink" Target="https://github.com/udacity/android-lifecycle" TargetMode="External"/><Relationship Id="rId122" Type="http://schemas.openxmlformats.org/officeDocument/2006/relationships/hyperlink" Target="https://github.com/udacity/Pokemon" TargetMode="External"/><Relationship Id="rId95" Type="http://schemas.openxmlformats.org/officeDocument/2006/relationships/hyperlink" Target="https://github.com/udacity/course-front-end-frameworks" TargetMode="External"/><Relationship Id="rId94" Type="http://schemas.openxmlformats.org/officeDocument/2006/relationships/hyperlink" Target="https://github.com/udacity/FCND-Controls-Crazyflie" TargetMode="External"/><Relationship Id="rId97" Type="http://schemas.openxmlformats.org/officeDocument/2006/relationships/hyperlink" Target="https://github.com/udacity/reactnd-contacts-app" TargetMode="External"/><Relationship Id="rId96" Type="http://schemas.openxmlformats.org/officeDocument/2006/relationships/hyperlink" Target="https://github.com/udacity/AIND-Isolation" TargetMode="External"/><Relationship Id="rId11" Type="http://schemas.openxmlformats.org/officeDocument/2006/relationships/hyperlink" Target="https://github.com/udacity/nd9990-c3-microservices-v1" TargetMode="External"/><Relationship Id="rId99" Type="http://schemas.openxmlformats.org/officeDocument/2006/relationships/hyperlink" Target="https://github.com/udacity/mws-restaurant-stage-1" TargetMode="External"/><Relationship Id="rId10" Type="http://schemas.openxmlformats.org/officeDocument/2006/relationships/hyperlink" Target="https://github.com/udacity/cdond-c3-projectstarter" TargetMode="External"/><Relationship Id="rId98" Type="http://schemas.openxmlformats.org/officeDocument/2006/relationships/hyperlink" Target="https://github.com/udacity/APIs" TargetMode="External"/><Relationship Id="rId13" Type="http://schemas.openxmlformats.org/officeDocument/2006/relationships/hyperlink" Target="https://github.com/udacity/nd1309-Project-6b-Example-Template" TargetMode="External"/><Relationship Id="rId12" Type="http://schemas.openxmlformats.org/officeDocument/2006/relationships/hyperlink" Target="https://github.com/udacity/mws-restaurant-stage-2" TargetMode="External"/><Relationship Id="rId91" Type="http://schemas.openxmlformats.org/officeDocument/2006/relationships/hyperlink" Target="https://github.com/udacity/FCND-Controls" TargetMode="External"/><Relationship Id="rId90" Type="http://schemas.openxmlformats.org/officeDocument/2006/relationships/hyperlink" Target="https://github.com/udacity/reactnd-udacimeals-complete" TargetMode="External"/><Relationship Id="rId93" Type="http://schemas.openxmlformats.org/officeDocument/2006/relationships/hyperlink" Target="https://github.com/udacity/nd0067-c3-post-reader-demo" TargetMode="External"/><Relationship Id="rId92" Type="http://schemas.openxmlformats.org/officeDocument/2006/relationships/hyperlink" Target="https://github.com/udacity/nd013-c1-vision-starter" TargetMode="External"/><Relationship Id="rId118" Type="http://schemas.openxmlformats.org/officeDocument/2006/relationships/hyperlink" Target="https://github.com/udacity/nd0821-c2-build-model-workflow-starter" TargetMode="External"/><Relationship Id="rId117" Type="http://schemas.openxmlformats.org/officeDocument/2006/relationships/hyperlink" Target="https://github.com/udacity/build-ml-pipeline-for-short-term-rental-prices" TargetMode="External"/><Relationship Id="rId116" Type="http://schemas.openxmlformats.org/officeDocument/2006/relationships/hyperlink" Target="https://github.com/udacity/React-Fundamentals-C1-React-Contacts" TargetMode="External"/><Relationship Id="rId115" Type="http://schemas.openxmlformats.org/officeDocument/2006/relationships/hyperlink" Target="https://github.com/udacity/fullstack-nanodegree-vm" TargetMode="External"/><Relationship Id="rId119" Type="http://schemas.openxmlformats.org/officeDocument/2006/relationships/hyperlink" Target="https://github.com/udacity/ud843_Soonami" TargetMode="External"/><Relationship Id="rId15" Type="http://schemas.openxmlformats.org/officeDocument/2006/relationships/hyperlink" Target="https://github.com/udacity/live-codings-react-nanodegree" TargetMode="External"/><Relationship Id="rId110" Type="http://schemas.openxmlformats.org/officeDocument/2006/relationships/hyperlink" Target="https://github.com/udacity/FCND-Motion-Planning" TargetMode="External"/><Relationship Id="rId14" Type="http://schemas.openxmlformats.org/officeDocument/2006/relationships/hyperlink" Target="https://github.com/udacity/ud406" TargetMode="External"/><Relationship Id="rId17" Type="http://schemas.openxmlformats.org/officeDocument/2006/relationships/hyperlink" Target="https://github.com/udacity/Advanced_Android_Development" TargetMode="External"/><Relationship Id="rId16" Type="http://schemas.openxmlformats.org/officeDocument/2006/relationships/hyperlink" Target="https://github.com/udacity/cd0444-react-native-exercises" TargetMode="External"/><Relationship Id="rId19" Type="http://schemas.openxmlformats.org/officeDocument/2006/relationships/hyperlink" Target="https://github.com/udacity/Value-based-methods" TargetMode="External"/><Relationship Id="rId114" Type="http://schemas.openxmlformats.org/officeDocument/2006/relationships/hyperlink" Target="https://github.com/udacity/nd081-c2-Building-and-deploying-cloud-native-applications-from-scratch-project-starter" TargetMode="External"/><Relationship Id="rId18" Type="http://schemas.openxmlformats.org/officeDocument/2006/relationships/hyperlink" Target="https://github.com/udacity/google-play-services" TargetMode="External"/><Relationship Id="rId113" Type="http://schemas.openxmlformats.org/officeDocument/2006/relationships/hyperlink" Target="https://github.com/udacity/nd027-Data-Engineering-Data-Lakes-AWS-Exercises" TargetMode="External"/><Relationship Id="rId112" Type="http://schemas.openxmlformats.org/officeDocument/2006/relationships/hyperlink" Target="https://github.com/udacity/nd1309_Project1_v2" TargetMode="External"/><Relationship Id="rId111" Type="http://schemas.openxmlformats.org/officeDocument/2006/relationships/hyperlink" Target="https://github.com/udacity/AIPND-revision" TargetMode="External"/><Relationship Id="rId84" Type="http://schemas.openxmlformats.org/officeDocument/2006/relationships/hyperlink" Target="https://github.com/udacity/ud615" TargetMode="External"/><Relationship Id="rId83" Type="http://schemas.openxmlformats.org/officeDocument/2006/relationships/hyperlink" Target="https://github.com/udacity/nd064-c3-microservices-security-exercises" TargetMode="External"/><Relationship Id="rId86" Type="http://schemas.openxmlformats.org/officeDocument/2006/relationships/hyperlink" Target="https://github.com/udacity/ud675-proj" TargetMode="External"/><Relationship Id="rId85" Type="http://schemas.openxmlformats.org/officeDocument/2006/relationships/hyperlink" Target="https://github.com/udacity/ud845-Pets" TargetMode="External"/><Relationship Id="rId88" Type="http://schemas.openxmlformats.org/officeDocument/2006/relationships/hyperlink" Target="https://github.com/udacity/cd12815-mycart-and-store-with-springboot" TargetMode="External"/><Relationship Id="rId150" Type="http://schemas.openxmlformats.org/officeDocument/2006/relationships/hyperlink" Target="https://github.com/udacity/cd0036-Data-Streaming-API-Development-and-Documentation" TargetMode="External"/><Relationship Id="rId87" Type="http://schemas.openxmlformats.org/officeDocument/2006/relationships/hyperlink" Target="https://github.com/udacity/Firebase-UI-Deep-Dive" TargetMode="External"/><Relationship Id="rId89" Type="http://schemas.openxmlformats.org/officeDocument/2006/relationships/hyperlink" Target="https://github.com/udacity/pizza-perf" TargetMode="External"/><Relationship Id="rId80" Type="http://schemas.openxmlformats.org/officeDocument/2006/relationships/hyperlink" Target="https://github.com/udacity/reactnd-project-readable-starter" TargetMode="External"/><Relationship Id="rId82" Type="http://schemas.openxmlformats.org/officeDocument/2006/relationships/hyperlink" Target="https://github.com/udacity/FEF-UdaciMeals-Backbone-Server" TargetMode="External"/><Relationship Id="rId81" Type="http://schemas.openxmlformats.org/officeDocument/2006/relationships/hyperlink" Target="https://github.com/udacity/cd12101-Deploy-Application-with-AWS-Lambda" TargetMode="External"/><Relationship Id="rId1" Type="http://schemas.openxmlformats.org/officeDocument/2006/relationships/hyperlink" Target="https://github.com/udacity/course-web-forms" TargetMode="External"/><Relationship Id="rId2" Type="http://schemas.openxmlformats.org/officeDocument/2006/relationships/hyperlink" Target="https://github.com/udacity/ud405" TargetMode="External"/><Relationship Id="rId3" Type="http://schemas.openxmlformats.org/officeDocument/2006/relationships/hyperlink" Target="https://github.com/udacity/cs291" TargetMode="External"/><Relationship Id="rId149" Type="http://schemas.openxmlformats.org/officeDocument/2006/relationships/hyperlink" Target="https://github.com/udacity/boilerPlateDAPPproject" TargetMode="External"/><Relationship Id="rId4" Type="http://schemas.openxmlformats.org/officeDocument/2006/relationships/hyperlink" Target="https://github.com/udacity/cd12101-lesson-demos-and-exercise-starters-solutions" TargetMode="External"/><Relationship Id="rId148" Type="http://schemas.openxmlformats.org/officeDocument/2006/relationships/hyperlink" Target="https://github.com/udacity/nd1309-p2-Decentralized-Star-Notary-Service-Starter-Code" TargetMode="External"/><Relationship Id="rId9" Type="http://schemas.openxmlformats.org/officeDocument/2006/relationships/hyperlink" Target="https://github.com/udacity/machinery" TargetMode="External"/><Relationship Id="rId143" Type="http://schemas.openxmlformats.org/officeDocument/2006/relationships/hyperlink" Target="https://github.com/udacity/sandwich-club-starter-code" TargetMode="External"/><Relationship Id="rId142" Type="http://schemas.openxmlformats.org/officeDocument/2006/relationships/hyperlink" Target="https://github.com/udacity/FCND-Term1-Starter-Kit" TargetMode="External"/><Relationship Id="rId141" Type="http://schemas.openxmlformats.org/officeDocument/2006/relationships/hyperlink" Target="https://github.com/udacity/NLPND-VUI-Alexa" TargetMode="External"/><Relationship Id="rId140" Type="http://schemas.openxmlformats.org/officeDocument/2006/relationships/hyperlink" Target="https://github.com/udacity/android-widget" TargetMode="External"/><Relationship Id="rId5" Type="http://schemas.openxmlformats.org/officeDocument/2006/relationships/hyperlink" Target="https://github.com/udacity/ud381" TargetMode="External"/><Relationship Id="rId147" Type="http://schemas.openxmlformats.org/officeDocument/2006/relationships/hyperlink" Target="https://github.com/udacity/CarND-Transfer-Learning-Lab" TargetMode="External"/><Relationship Id="rId6" Type="http://schemas.openxmlformats.org/officeDocument/2006/relationships/hyperlink" Target="https://github.com/udacity/ud851-Sunshine" TargetMode="External"/><Relationship Id="rId146" Type="http://schemas.openxmlformats.org/officeDocument/2006/relationships/hyperlink" Target="https://github.com/udacity/reactnd-contacts-server2" TargetMode="External"/><Relationship Id="rId7" Type="http://schemas.openxmlformats.org/officeDocument/2006/relationships/hyperlink" Target="https://github.com/udacity/ud851-Exercises" TargetMode="External"/><Relationship Id="rId145" Type="http://schemas.openxmlformats.org/officeDocument/2006/relationships/hyperlink" Target="https://github.com/udacity/android-custom-arrayadapter" TargetMode="External"/><Relationship Id="rId8" Type="http://schemas.openxmlformats.org/officeDocument/2006/relationships/hyperlink" Target="https://github.com/udacity/ud859" TargetMode="External"/><Relationship Id="rId144" Type="http://schemas.openxmlformats.org/officeDocument/2006/relationships/hyperlink" Target="https://github.com/udacity/cd0583-historical-data-drift" TargetMode="External"/><Relationship Id="rId73" Type="http://schemas.openxmlformats.org/officeDocument/2006/relationships/hyperlink" Target="https://github.com/udacity/RoboND-Segmentation-Lab" TargetMode="External"/><Relationship Id="rId72" Type="http://schemas.openxmlformats.org/officeDocument/2006/relationships/hyperlink" Target="https://github.com/udacity/nd035-c3-data-stores-and-persistence-exercise-solution" TargetMode="External"/><Relationship Id="rId75" Type="http://schemas.openxmlformats.org/officeDocument/2006/relationships/hyperlink" Target="https://github.com/udacity/nd035-ent-angular-springboot-exercises" TargetMode="External"/><Relationship Id="rId74" Type="http://schemas.openxmlformats.org/officeDocument/2006/relationships/hyperlink" Target="https://github.com/udacity/CVND---Gesture-Recognition" TargetMode="External"/><Relationship Id="rId77" Type="http://schemas.openxmlformats.org/officeDocument/2006/relationships/hyperlink" Target="https://github.com/udacity/cd0039-Identity-and-Access-Management" TargetMode="External"/><Relationship Id="rId76" Type="http://schemas.openxmlformats.org/officeDocument/2006/relationships/hyperlink" Target="https://github.com/udacity/cd0037-API-Development-and-Documentation-project" TargetMode="External"/><Relationship Id="rId79" Type="http://schemas.openxmlformats.org/officeDocument/2006/relationships/hyperlink" Target="https://github.com/udacity/FCND-FixedWing" TargetMode="External"/><Relationship Id="rId78" Type="http://schemas.openxmlformats.org/officeDocument/2006/relationships/hyperlink" Target="https://github.com/udacity/cd1807-Project-Ensuring-Quality-Releases" TargetMode="External"/><Relationship Id="rId71" Type="http://schemas.openxmlformats.org/officeDocument/2006/relationships/hyperlink" Target="https://github.com/udacity/ud282" TargetMode="External"/><Relationship Id="rId70" Type="http://schemas.openxmlformats.org/officeDocument/2006/relationships/hyperlink" Target="https://github.com/udacity/nd035-c4-Security-and-DevOps" TargetMode="External"/><Relationship Id="rId139" Type="http://schemas.openxmlformats.org/officeDocument/2006/relationships/hyperlink" Target="https://github.com/udacity/nd081-c2-Azure-Microservices-Exercises" TargetMode="External"/><Relationship Id="rId138" Type="http://schemas.openxmlformats.org/officeDocument/2006/relationships/hyperlink" Target="https://github.com/udacity/Court-Counter" TargetMode="External"/><Relationship Id="rId137" Type="http://schemas.openxmlformats.org/officeDocument/2006/relationships/hyperlink" Target="https://github.com/udacity/ipnd-starter-code" TargetMode="External"/><Relationship Id="rId132" Type="http://schemas.openxmlformats.org/officeDocument/2006/relationships/hyperlink" Target="https://github.com/udacity/FSND-P4-Design-A-Game" TargetMode="External"/><Relationship Id="rId131" Type="http://schemas.openxmlformats.org/officeDocument/2006/relationships/hyperlink" Target="https://github.com/udacity/AdvancedAndroid_TeaTime" TargetMode="External"/><Relationship Id="rId130" Type="http://schemas.openxmlformats.org/officeDocument/2006/relationships/hyperlink" Target="https://github.com/udacity/nd0191-c1-myreads" TargetMode="External"/><Relationship Id="rId136" Type="http://schemas.openxmlformats.org/officeDocument/2006/relationships/hyperlink" Target="https://github.com/udacity/ud989-todo-app" TargetMode="External"/><Relationship Id="rId135" Type="http://schemas.openxmlformats.org/officeDocument/2006/relationships/hyperlink" Target="https://github.com/udacity/cd1756-Azure-Applications-project" TargetMode="External"/><Relationship Id="rId134" Type="http://schemas.openxmlformats.org/officeDocument/2006/relationships/hyperlink" Target="https://github.com/udacity/nd081-c1-provisioning-microsoft-azure-vms-project-starter" TargetMode="External"/><Relationship Id="rId133" Type="http://schemas.openxmlformats.org/officeDocument/2006/relationships/hyperlink" Target="https://github.com/udacity/and-nd-firebase" TargetMode="External"/><Relationship Id="rId62" Type="http://schemas.openxmlformats.org/officeDocument/2006/relationships/hyperlink" Target="https://github.com/udacity/android-architecture-components_toy_app" TargetMode="External"/><Relationship Id="rId61" Type="http://schemas.openxmlformats.org/officeDocument/2006/relationships/hyperlink" Target="https://github.com/udacity/ud867" TargetMode="External"/><Relationship Id="rId64" Type="http://schemas.openxmlformats.org/officeDocument/2006/relationships/hyperlink" Target="https://github.com/udacity/android-content-provider" TargetMode="External"/><Relationship Id="rId63" Type="http://schemas.openxmlformats.org/officeDocument/2006/relationships/hyperlink" Target="https://github.com/udacity/intro-programming-nd-example-code" TargetMode="External"/><Relationship Id="rId66" Type="http://schemas.openxmlformats.org/officeDocument/2006/relationships/hyperlink" Target="https://github.com/udacity/nd035-c3-data-stores-and-persistence-project-starter" TargetMode="External"/><Relationship Id="rId172" Type="http://schemas.openxmlformats.org/officeDocument/2006/relationships/hyperlink" Target="https://github.com/udacity/CarND-Term1-Starter-Kit" TargetMode="External"/><Relationship Id="rId65" Type="http://schemas.openxmlformats.org/officeDocument/2006/relationships/hyperlink" Target="https://github.com/udacity/cd0455-implementing-privacy-in-software-applications-tree-solution-" TargetMode="External"/><Relationship Id="rId171" Type="http://schemas.openxmlformats.org/officeDocument/2006/relationships/hyperlink" Target="https://github.com/udacity/DictionaryProviderExample" TargetMode="External"/><Relationship Id="rId68" Type="http://schemas.openxmlformats.org/officeDocument/2006/relationships/hyperlink" Target="https://github.com/udacity/AIND-Isolation_PvP" TargetMode="External"/><Relationship Id="rId170" Type="http://schemas.openxmlformats.org/officeDocument/2006/relationships/hyperlink" Target="https://github.com/udacity/android-web-api-sample" TargetMode="External"/><Relationship Id="rId67" Type="http://schemas.openxmlformats.org/officeDocument/2006/relationships/hyperlink" Target="https://github.com/udacity/cd0295-reactnd-contacts-server" TargetMode="External"/><Relationship Id="rId60" Type="http://schemas.openxmlformats.org/officeDocument/2006/relationships/hyperlink" Target="https://github.com/udacity/AdvancedAndroid_Squawker" TargetMode="External"/><Relationship Id="rId165" Type="http://schemas.openxmlformats.org/officeDocument/2006/relationships/hyperlink" Target="https://github.com/udacity/nd1309_exercise_client_server" TargetMode="External"/><Relationship Id="rId69" Type="http://schemas.openxmlformats.org/officeDocument/2006/relationships/hyperlink" Target="https://github.com/udacity/AdvancedAndroid_Emojify" TargetMode="External"/><Relationship Id="rId164" Type="http://schemas.openxmlformats.org/officeDocument/2006/relationships/hyperlink" Target="https://github.com/udacity/fend-webpack-sass" TargetMode="External"/><Relationship Id="rId163" Type="http://schemas.openxmlformats.org/officeDocument/2006/relationships/hyperlink" Target="https://github.com/udacity/reactnd-contacts-server" TargetMode="External"/><Relationship Id="rId162" Type="http://schemas.openxmlformats.org/officeDocument/2006/relationships/hyperlink" Target="https://github.com/udacity/nd0067-c2-creating-an-api-with-postgresql-and-express-project-starter" TargetMode="External"/><Relationship Id="rId169" Type="http://schemas.openxmlformats.org/officeDocument/2006/relationships/hyperlink" Target="https://github.com/udacity/frontend-nanodegree-arcade-game" TargetMode="External"/><Relationship Id="rId168" Type="http://schemas.openxmlformats.org/officeDocument/2006/relationships/hyperlink" Target="https://github.com/udacity/ud989-cat-clicker-premium-vanilla" TargetMode="External"/><Relationship Id="rId167" Type="http://schemas.openxmlformats.org/officeDocument/2006/relationships/hyperlink" Target="https://github.com/udacity/fend-webpack-content" TargetMode="External"/><Relationship Id="rId166" Type="http://schemas.openxmlformats.org/officeDocument/2006/relationships/hyperlink" Target="https://github.com/udacity/nd1309-work-code" TargetMode="External"/><Relationship Id="rId51" Type="http://schemas.openxmlformats.org/officeDocument/2006/relationships/hyperlink" Target="https://github.com/udacity/nd0067-c4-deployment-process-project-starter" TargetMode="External"/><Relationship Id="rId50" Type="http://schemas.openxmlformats.org/officeDocument/2006/relationships/hyperlink" Target="https://github.com/udacity/cd0354-monolith-to-microservices-project" TargetMode="External"/><Relationship Id="rId53" Type="http://schemas.openxmlformats.org/officeDocument/2006/relationships/hyperlink" Target="https://github.com/udacity/nd064-c2-message-passing-exercises" TargetMode="External"/><Relationship Id="rId52" Type="http://schemas.openxmlformats.org/officeDocument/2006/relationships/hyperlink" Target="https://github.com/udacity/FSND" TargetMode="External"/><Relationship Id="rId55" Type="http://schemas.openxmlformats.org/officeDocument/2006/relationships/hyperlink" Target="https://github.com/udacity/gae-discourse-client" TargetMode="External"/><Relationship Id="rId161" Type="http://schemas.openxmlformats.org/officeDocument/2006/relationships/hyperlink" Target="https://github.com/udacity/frontend-nanodegree-resume" TargetMode="External"/><Relationship Id="rId54" Type="http://schemas.openxmlformats.org/officeDocument/2006/relationships/hyperlink" Target="https://github.com/udacity/didi-competition" TargetMode="External"/><Relationship Id="rId160" Type="http://schemas.openxmlformats.org/officeDocument/2006/relationships/hyperlink" Target="https://github.com/udacity/cd0157-Server-Deployment-and-Containerization" TargetMode="External"/><Relationship Id="rId57" Type="http://schemas.openxmlformats.org/officeDocument/2006/relationships/hyperlink" Target="https://github.com/udacity/cd0455_-Implementing_Privacy_in_Software_Applications" TargetMode="External"/><Relationship Id="rId56" Type="http://schemas.openxmlformats.org/officeDocument/2006/relationships/hyperlink" Target="https://github.com/udacity/AdvancedAndroid_Shushme" TargetMode="External"/><Relationship Id="rId159" Type="http://schemas.openxmlformats.org/officeDocument/2006/relationships/hyperlink" Target="https://github.com/udacity/nd064_course_1" TargetMode="External"/><Relationship Id="rId59" Type="http://schemas.openxmlformats.org/officeDocument/2006/relationships/hyperlink" Target="https://github.com/udacity/cd0384-java-application-deployment-projectstarter" TargetMode="External"/><Relationship Id="rId154" Type="http://schemas.openxmlformats.org/officeDocument/2006/relationships/hyperlink" Target="https://github.com/udacity/Menu-Example" TargetMode="External"/><Relationship Id="rId58" Type="http://schemas.openxmlformats.org/officeDocument/2006/relationships/hyperlink" Target="https://github.com/udacity/AdvancedAndroid_ClassicalMusicQuiz" TargetMode="External"/><Relationship Id="rId153" Type="http://schemas.openxmlformats.org/officeDocument/2006/relationships/hyperlink" Target="https://github.com/udacity/Happy-Birthday" TargetMode="External"/><Relationship Id="rId152" Type="http://schemas.openxmlformats.org/officeDocument/2006/relationships/hyperlink" Target="https://github.com/udacity/Cookies-Example" TargetMode="External"/><Relationship Id="rId151" Type="http://schemas.openxmlformats.org/officeDocument/2006/relationships/hyperlink" Target="https://github.com/udacity/nd0821-c3-starter-code" TargetMode="External"/><Relationship Id="rId158" Type="http://schemas.openxmlformats.org/officeDocument/2006/relationships/hyperlink" Target="https://github.com/udacity/course-es6" TargetMode="External"/><Relationship Id="rId157" Type="http://schemas.openxmlformats.org/officeDocument/2006/relationships/hyperlink" Target="https://github.com/udacity/CarND-Behavioral-Cloning-P3" TargetMode="External"/><Relationship Id="rId156" Type="http://schemas.openxmlformats.org/officeDocument/2006/relationships/hyperlink" Target="https://github.com/udacity/cd12642-masterschool-backend-assessment" TargetMode="External"/><Relationship Id="rId155" Type="http://schemas.openxmlformats.org/officeDocument/2006/relationships/hyperlink" Target="https://github.com/udacity/cd12099-Full-Stack-Apps-AWShttps://github.com/udacity/cd12099-Full-Stack-Apps-AW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rules.sonarsource.com/go/RSPEC-" TargetMode="External"/><Relationship Id="rId190" Type="http://schemas.openxmlformats.org/officeDocument/2006/relationships/hyperlink" Target="https://rules.sonarsource.com/java/RSPEC-" TargetMode="External"/><Relationship Id="rId42" Type="http://schemas.openxmlformats.org/officeDocument/2006/relationships/hyperlink" Target="https://rules.sonarsource.com/java/RSPEC-" TargetMode="External"/><Relationship Id="rId41" Type="http://schemas.openxmlformats.org/officeDocument/2006/relationships/hyperlink" Target="https://rules.sonarsource.com/go/RSPEC-" TargetMode="External"/><Relationship Id="rId44" Type="http://schemas.openxmlformats.org/officeDocument/2006/relationships/hyperlink" Target="https://rules.sonarsource.com/java/RSPEC-" TargetMode="External"/><Relationship Id="rId194" Type="http://schemas.openxmlformats.org/officeDocument/2006/relationships/hyperlink" Target="https://rules.sonarsource.com/java/RSPEC-" TargetMode="External"/><Relationship Id="rId43" Type="http://schemas.openxmlformats.org/officeDocument/2006/relationships/hyperlink" Target="https://rules.sonarsource.com/python/RSPEC-" TargetMode="External"/><Relationship Id="rId193" Type="http://schemas.openxmlformats.org/officeDocument/2006/relationships/hyperlink" Target="https://rules.sonarsource.com/go/RSPEC-" TargetMode="External"/><Relationship Id="rId46" Type="http://schemas.openxmlformats.org/officeDocument/2006/relationships/hyperlink" Target="https://rules.sonarsource.com/typescript/RSPEC-" TargetMode="External"/><Relationship Id="rId192" Type="http://schemas.openxmlformats.org/officeDocument/2006/relationships/hyperlink" Target="https://rules.sonarsource.com/java/RSPEC-" TargetMode="External"/><Relationship Id="rId45" Type="http://schemas.openxmlformats.org/officeDocument/2006/relationships/hyperlink" Target="https://rules.sonarsource.com/java/RSPEC-" TargetMode="External"/><Relationship Id="rId191" Type="http://schemas.openxmlformats.org/officeDocument/2006/relationships/hyperlink" Target="https://rules.sonarsource.com/java/RSPEC-" TargetMode="External"/><Relationship Id="rId48" Type="http://schemas.openxmlformats.org/officeDocument/2006/relationships/hyperlink" Target="https://rules.sonarsource.com/java/RSPEC-" TargetMode="External"/><Relationship Id="rId187" Type="http://schemas.openxmlformats.org/officeDocument/2006/relationships/hyperlink" Target="https://rules.sonarsource.com/java/RSPEC-" TargetMode="External"/><Relationship Id="rId47" Type="http://schemas.openxmlformats.org/officeDocument/2006/relationships/hyperlink" Target="https://rules.sonarsource.com/java/RSPEC-" TargetMode="External"/><Relationship Id="rId186" Type="http://schemas.openxmlformats.org/officeDocument/2006/relationships/hyperlink" Target="https://rules.sonarsource.com/java/RSPEC-" TargetMode="External"/><Relationship Id="rId185" Type="http://schemas.openxmlformats.org/officeDocument/2006/relationships/hyperlink" Target="https://rules.sonarsource.com/java/RSPEC-" TargetMode="External"/><Relationship Id="rId49" Type="http://schemas.openxmlformats.org/officeDocument/2006/relationships/hyperlink" Target="https://rules.sonarsource.com/go/RSPEC-" TargetMode="External"/><Relationship Id="rId184" Type="http://schemas.openxmlformats.org/officeDocument/2006/relationships/hyperlink" Target="https://rules.sonarsource.com/java/RSPEC-" TargetMode="External"/><Relationship Id="rId189" Type="http://schemas.openxmlformats.org/officeDocument/2006/relationships/hyperlink" Target="https://rules.sonarsource.com/java/RSPEC-" TargetMode="External"/><Relationship Id="rId188" Type="http://schemas.openxmlformats.org/officeDocument/2006/relationships/hyperlink" Target="https://rules.sonarsource.com/java/RSPEC-" TargetMode="External"/><Relationship Id="rId31" Type="http://schemas.openxmlformats.org/officeDocument/2006/relationships/hyperlink" Target="https://rules.sonarsource.com/typescript/RSPEC-" TargetMode="External"/><Relationship Id="rId30" Type="http://schemas.openxmlformats.org/officeDocument/2006/relationships/hyperlink" Target="https://rules.sonarsource.com/java/RSPEC-" TargetMode="External"/><Relationship Id="rId33" Type="http://schemas.openxmlformats.org/officeDocument/2006/relationships/hyperlink" Target="https://rules.sonarsource.com/java/RSPEC-" TargetMode="External"/><Relationship Id="rId183" Type="http://schemas.openxmlformats.org/officeDocument/2006/relationships/hyperlink" Target="https://rules.sonarsource.com/java/RSPEC-" TargetMode="External"/><Relationship Id="rId32" Type="http://schemas.openxmlformats.org/officeDocument/2006/relationships/hyperlink" Target="https://rules.sonarsource.com/python/RSPEC-" TargetMode="External"/><Relationship Id="rId182" Type="http://schemas.openxmlformats.org/officeDocument/2006/relationships/hyperlink" Target="https://rules.sonarsource.com/java/RSPEC-" TargetMode="External"/><Relationship Id="rId35" Type="http://schemas.openxmlformats.org/officeDocument/2006/relationships/hyperlink" Target="https://rules.sonarsource.com/java/RSPEC-" TargetMode="External"/><Relationship Id="rId181" Type="http://schemas.openxmlformats.org/officeDocument/2006/relationships/hyperlink" Target="https://rules.sonarsource.com/java/RSPEC-" TargetMode="External"/><Relationship Id="rId34" Type="http://schemas.openxmlformats.org/officeDocument/2006/relationships/hyperlink" Target="https://rules.sonarsource.com/java/RSPEC-" TargetMode="External"/><Relationship Id="rId180" Type="http://schemas.openxmlformats.org/officeDocument/2006/relationships/hyperlink" Target="https://rules.sonarsource.com/python/RSPEC-" TargetMode="External"/><Relationship Id="rId37" Type="http://schemas.openxmlformats.org/officeDocument/2006/relationships/hyperlink" Target="https://rules.sonarsource.com/python/RSPEC-" TargetMode="External"/><Relationship Id="rId176" Type="http://schemas.openxmlformats.org/officeDocument/2006/relationships/hyperlink" Target="https://rules.sonarsource.com/python/RSPEC-" TargetMode="External"/><Relationship Id="rId36" Type="http://schemas.openxmlformats.org/officeDocument/2006/relationships/hyperlink" Target="https://rules.sonarsource.com/go/RSPEC-" TargetMode="External"/><Relationship Id="rId175" Type="http://schemas.openxmlformats.org/officeDocument/2006/relationships/hyperlink" Target="https://rules.sonarsource.com/java/RSPEC-" TargetMode="External"/><Relationship Id="rId39" Type="http://schemas.openxmlformats.org/officeDocument/2006/relationships/hyperlink" Target="https://rules.sonarsource.com/python/RSPEC-117" TargetMode="External"/><Relationship Id="rId174" Type="http://schemas.openxmlformats.org/officeDocument/2006/relationships/hyperlink" Target="https://rules.sonarsource.com/python/RSPEC-" TargetMode="External"/><Relationship Id="rId38" Type="http://schemas.openxmlformats.org/officeDocument/2006/relationships/hyperlink" Target="https://rules.sonarsource.com/python/RSPEC-117" TargetMode="External"/><Relationship Id="rId173" Type="http://schemas.openxmlformats.org/officeDocument/2006/relationships/hyperlink" Target="https://rules.sonarsource.com/typescript/RSPEC-" TargetMode="External"/><Relationship Id="rId179" Type="http://schemas.openxmlformats.org/officeDocument/2006/relationships/hyperlink" Target="https://rules.sonarsource.com/java/RSPEC-" TargetMode="External"/><Relationship Id="rId178" Type="http://schemas.openxmlformats.org/officeDocument/2006/relationships/hyperlink" Target="https://rules.sonarsource.com/java/RSPEC-" TargetMode="External"/><Relationship Id="rId177" Type="http://schemas.openxmlformats.org/officeDocument/2006/relationships/hyperlink" Target="https://rules.sonarsource.com/python/RSPEC-" TargetMode="External"/><Relationship Id="rId20" Type="http://schemas.openxmlformats.org/officeDocument/2006/relationships/hyperlink" Target="https://rules.sonarsource.com/go/RSPEC-" TargetMode="External"/><Relationship Id="rId22" Type="http://schemas.openxmlformats.org/officeDocument/2006/relationships/hyperlink" Target="https://rules.sonarsource.com/python/RSPEC-" TargetMode="External"/><Relationship Id="rId21" Type="http://schemas.openxmlformats.org/officeDocument/2006/relationships/hyperlink" Target="https://rules.sonarsource.com/go/RSPEC-" TargetMode="External"/><Relationship Id="rId24" Type="http://schemas.openxmlformats.org/officeDocument/2006/relationships/hyperlink" Target="https://rules.sonarsource.com/javascript/RSPEC-" TargetMode="External"/><Relationship Id="rId23" Type="http://schemas.openxmlformats.org/officeDocument/2006/relationships/hyperlink" Target="https://rules.sonarsource.com/javascript/RSPEC-" TargetMode="External"/><Relationship Id="rId26" Type="http://schemas.openxmlformats.org/officeDocument/2006/relationships/hyperlink" Target="https://rules.sonarsource.com/python/RSPEC-" TargetMode="External"/><Relationship Id="rId25" Type="http://schemas.openxmlformats.org/officeDocument/2006/relationships/hyperlink" Target="https://rules.sonarsource.com/python/RSPEC-" TargetMode="External"/><Relationship Id="rId28" Type="http://schemas.openxmlformats.org/officeDocument/2006/relationships/hyperlink" Target="https://rules.sonarsource.com/java/RSPEC-" TargetMode="External"/><Relationship Id="rId27" Type="http://schemas.openxmlformats.org/officeDocument/2006/relationships/hyperlink" Target="https://rules.sonarsource.com/java/RSPEC-" TargetMode="External"/><Relationship Id="rId29" Type="http://schemas.openxmlformats.org/officeDocument/2006/relationships/hyperlink" Target="https://rules.sonarsource.com/python/RSPEC-" TargetMode="External"/><Relationship Id="rId11" Type="http://schemas.openxmlformats.org/officeDocument/2006/relationships/hyperlink" Target="https://rules.sonarsource.com/javascript/RSPEC-" TargetMode="External"/><Relationship Id="rId10" Type="http://schemas.openxmlformats.org/officeDocument/2006/relationships/hyperlink" Target="https://rules.sonarsource.com/javascript/RSPEC-" TargetMode="External"/><Relationship Id="rId13" Type="http://schemas.openxmlformats.org/officeDocument/2006/relationships/hyperlink" Target="http://localhost:9000/coding_rules?open=python%3APrintStatementUsage&amp;rule_key=python%3APrintStatementUsage" TargetMode="External"/><Relationship Id="rId12" Type="http://schemas.openxmlformats.org/officeDocument/2006/relationships/hyperlink" Target="https://rules.sonarsource.com/python/RSPEC-" TargetMode="External"/><Relationship Id="rId15" Type="http://schemas.openxmlformats.org/officeDocument/2006/relationships/hyperlink" Target="https://rules.sonarsource.com/javascript/RSPEC-" TargetMode="External"/><Relationship Id="rId198" Type="http://schemas.openxmlformats.org/officeDocument/2006/relationships/hyperlink" Target="https://rules.sonarsource.com/java/RSPEC-" TargetMode="External"/><Relationship Id="rId14" Type="http://schemas.openxmlformats.org/officeDocument/2006/relationships/hyperlink" Target="https://rules.sonarsource.com/python/RSPEC-" TargetMode="External"/><Relationship Id="rId197" Type="http://schemas.openxmlformats.org/officeDocument/2006/relationships/hyperlink" Target="https://rules.sonarsource.com/java/RSPEC-" TargetMode="External"/><Relationship Id="rId17" Type="http://schemas.openxmlformats.org/officeDocument/2006/relationships/hyperlink" Target="https://rules.sonarsource.com/go/RSPEC-" TargetMode="External"/><Relationship Id="rId196" Type="http://schemas.openxmlformats.org/officeDocument/2006/relationships/hyperlink" Target="https://rules.sonarsource.com/java/RSPEC-" TargetMode="External"/><Relationship Id="rId16" Type="http://schemas.openxmlformats.org/officeDocument/2006/relationships/hyperlink" Target="https://rules.sonarsource.com/javascript/RSPEC-" TargetMode="External"/><Relationship Id="rId195" Type="http://schemas.openxmlformats.org/officeDocument/2006/relationships/hyperlink" Target="https://rules.sonarsource.com/python/RSPEC-" TargetMode="External"/><Relationship Id="rId19" Type="http://schemas.openxmlformats.org/officeDocument/2006/relationships/hyperlink" Target="https://rules.sonarsource.com/python/RSPEC-" TargetMode="External"/><Relationship Id="rId18" Type="http://schemas.openxmlformats.org/officeDocument/2006/relationships/hyperlink" Target="https://rules.sonarsource.com/python/RSPEC-" TargetMode="External"/><Relationship Id="rId199" Type="http://schemas.openxmlformats.org/officeDocument/2006/relationships/hyperlink" Target="https://rules.sonarsource.com/java/RSPEC-" TargetMode="External"/><Relationship Id="rId84" Type="http://schemas.openxmlformats.org/officeDocument/2006/relationships/hyperlink" Target="https://rules.sonarsource.com/java/RSPEC-" TargetMode="External"/><Relationship Id="rId83" Type="http://schemas.openxmlformats.org/officeDocument/2006/relationships/hyperlink" Target="https://rules.sonarsource.com/python/RSPEC-" TargetMode="External"/><Relationship Id="rId86" Type="http://schemas.openxmlformats.org/officeDocument/2006/relationships/hyperlink" Target="https://rules.sonarsource.com/java/RSPEC-" TargetMode="External"/><Relationship Id="rId85" Type="http://schemas.openxmlformats.org/officeDocument/2006/relationships/hyperlink" Target="https://rules.sonarsource.com/java/RSPEC-" TargetMode="External"/><Relationship Id="rId88" Type="http://schemas.openxmlformats.org/officeDocument/2006/relationships/hyperlink" Target="https://rules.sonarsource.com/java/RSPEC-" TargetMode="External"/><Relationship Id="rId150" Type="http://schemas.openxmlformats.org/officeDocument/2006/relationships/hyperlink" Target="https://rules.sonarsource.com/python/RSPEC-" TargetMode="External"/><Relationship Id="rId271" Type="http://schemas.openxmlformats.org/officeDocument/2006/relationships/hyperlink" Target="https://rules.sonarsource.com/typescript/RSPEC-" TargetMode="External"/><Relationship Id="rId87" Type="http://schemas.openxmlformats.org/officeDocument/2006/relationships/hyperlink" Target="https://rules.sonarsource.com/java/RSPEC-" TargetMode="External"/><Relationship Id="rId270" Type="http://schemas.openxmlformats.org/officeDocument/2006/relationships/hyperlink" Target="https://rules.sonarsource.com/java/RSPEC-" TargetMode="External"/><Relationship Id="rId89" Type="http://schemas.openxmlformats.org/officeDocument/2006/relationships/hyperlink" Target="https://rules.sonarsource.com/java/RSPEC-" TargetMode="External"/><Relationship Id="rId80" Type="http://schemas.openxmlformats.org/officeDocument/2006/relationships/hyperlink" Target="https://rules.sonarsource.com/java/RSPEC-" TargetMode="External"/><Relationship Id="rId82" Type="http://schemas.openxmlformats.org/officeDocument/2006/relationships/hyperlink" Target="https://rules.sonarsource.com/python/RSPEC-" TargetMode="External"/><Relationship Id="rId81" Type="http://schemas.openxmlformats.org/officeDocument/2006/relationships/hyperlink" Target="https://rules.sonarsource.com/python/RSPEC-" TargetMode="External"/><Relationship Id="rId1" Type="http://schemas.openxmlformats.org/officeDocument/2006/relationships/hyperlink" Target="https://rules.sonarsource.com/javascript/RSPEC-" TargetMode="External"/><Relationship Id="rId2" Type="http://schemas.openxmlformats.org/officeDocument/2006/relationships/hyperlink" Target="https://rules.sonarsource.com/javascript/RSPEC-" TargetMode="External"/><Relationship Id="rId3" Type="http://schemas.openxmlformats.org/officeDocument/2006/relationships/hyperlink" Target="https://rules.sonarsource.com/javascript/RSPEC-" TargetMode="External"/><Relationship Id="rId149" Type="http://schemas.openxmlformats.org/officeDocument/2006/relationships/hyperlink" Target="https://rules.sonarsource.com/java/RSPEC-" TargetMode="External"/><Relationship Id="rId4" Type="http://schemas.openxmlformats.org/officeDocument/2006/relationships/hyperlink" Target="https://rules.sonarsource.com/javascript/RSPEC-" TargetMode="External"/><Relationship Id="rId148" Type="http://schemas.openxmlformats.org/officeDocument/2006/relationships/hyperlink" Target="https://rules.sonarsource.com/java/RSPEC-" TargetMode="External"/><Relationship Id="rId269" Type="http://schemas.openxmlformats.org/officeDocument/2006/relationships/hyperlink" Target="https://rules.sonarsource.com/java/RSPEC-" TargetMode="External"/><Relationship Id="rId9" Type="http://schemas.openxmlformats.org/officeDocument/2006/relationships/hyperlink" Target="https://rules.sonarsource.com/python/RSPEC-" TargetMode="External"/><Relationship Id="rId143" Type="http://schemas.openxmlformats.org/officeDocument/2006/relationships/hyperlink" Target="https://rules.sonarsource.com/java/RSPEC-" TargetMode="External"/><Relationship Id="rId264" Type="http://schemas.openxmlformats.org/officeDocument/2006/relationships/hyperlink" Target="https://rules.sonarsource.com/java/RSPEC-" TargetMode="External"/><Relationship Id="rId142" Type="http://schemas.openxmlformats.org/officeDocument/2006/relationships/hyperlink" Target="https://rules.sonarsource.com/java/RSPEC-" TargetMode="External"/><Relationship Id="rId263" Type="http://schemas.openxmlformats.org/officeDocument/2006/relationships/hyperlink" Target="https://rules.sonarsource.com/java/RSPEC-" TargetMode="External"/><Relationship Id="rId141" Type="http://schemas.openxmlformats.org/officeDocument/2006/relationships/hyperlink" Target="https://rules.sonarsource.com/python/RSPEC-" TargetMode="External"/><Relationship Id="rId262" Type="http://schemas.openxmlformats.org/officeDocument/2006/relationships/hyperlink" Target="https://rules.sonarsource.com/java/RSPEC-" TargetMode="External"/><Relationship Id="rId140" Type="http://schemas.openxmlformats.org/officeDocument/2006/relationships/hyperlink" Target="https://rules.sonarsource.com/java/RSPEC-" TargetMode="External"/><Relationship Id="rId261" Type="http://schemas.openxmlformats.org/officeDocument/2006/relationships/hyperlink" Target="https://rules.sonarsource.com/java/RSPEC-" TargetMode="External"/><Relationship Id="rId5" Type="http://schemas.openxmlformats.org/officeDocument/2006/relationships/hyperlink" Target="https://rules.sonarsource.com/python/RSPEC-" TargetMode="External"/><Relationship Id="rId147" Type="http://schemas.openxmlformats.org/officeDocument/2006/relationships/hyperlink" Target="https://rules.sonarsource.com/java/RSPEC-" TargetMode="External"/><Relationship Id="rId268" Type="http://schemas.openxmlformats.org/officeDocument/2006/relationships/hyperlink" Target="https://rules.sonarsource.com/java/RSPEC-" TargetMode="External"/><Relationship Id="rId6" Type="http://schemas.openxmlformats.org/officeDocument/2006/relationships/hyperlink" Target="https://rules.sonarsource.com/go/RSPEC-" TargetMode="External"/><Relationship Id="rId146" Type="http://schemas.openxmlformats.org/officeDocument/2006/relationships/hyperlink" Target="https://rules.sonarsource.com/java/RSPEC-" TargetMode="External"/><Relationship Id="rId267" Type="http://schemas.openxmlformats.org/officeDocument/2006/relationships/hyperlink" Target="https://rules.sonarsource.com/java/RSPEC-" TargetMode="External"/><Relationship Id="rId7" Type="http://schemas.openxmlformats.org/officeDocument/2006/relationships/hyperlink" Target="https://rules.sonarsource.com/go/RSPEC-" TargetMode="External"/><Relationship Id="rId145" Type="http://schemas.openxmlformats.org/officeDocument/2006/relationships/hyperlink" Target="https://rules.sonarsource.com/java/RSPEC-" TargetMode="External"/><Relationship Id="rId266" Type="http://schemas.openxmlformats.org/officeDocument/2006/relationships/hyperlink" Target="https://rules.sonarsource.com/java/RSPEC-" TargetMode="External"/><Relationship Id="rId8" Type="http://schemas.openxmlformats.org/officeDocument/2006/relationships/hyperlink" Target="https://rules.sonarsource.com/python/RSPEC-" TargetMode="External"/><Relationship Id="rId144" Type="http://schemas.openxmlformats.org/officeDocument/2006/relationships/hyperlink" Target="https://rules.sonarsource.com/java/RSPEC-" TargetMode="External"/><Relationship Id="rId265" Type="http://schemas.openxmlformats.org/officeDocument/2006/relationships/hyperlink" Target="https://rules.sonarsource.com/typescript/RSPEC-" TargetMode="External"/><Relationship Id="rId73" Type="http://schemas.openxmlformats.org/officeDocument/2006/relationships/hyperlink" Target="https://rules.sonarsource.com/java/RSPEC-" TargetMode="External"/><Relationship Id="rId72" Type="http://schemas.openxmlformats.org/officeDocument/2006/relationships/hyperlink" Target="https://rules.sonarsource.com/java/RSPEC-" TargetMode="External"/><Relationship Id="rId75" Type="http://schemas.openxmlformats.org/officeDocument/2006/relationships/hyperlink" Target="https://rules.sonarsource.com/java/RSPEC-" TargetMode="External"/><Relationship Id="rId74" Type="http://schemas.openxmlformats.org/officeDocument/2006/relationships/hyperlink" Target="https://rules.sonarsource.com/typescript/RSPEC-" TargetMode="External"/><Relationship Id="rId77" Type="http://schemas.openxmlformats.org/officeDocument/2006/relationships/hyperlink" Target="https://rules.sonarsource.com/python/RSPEC-" TargetMode="External"/><Relationship Id="rId260" Type="http://schemas.openxmlformats.org/officeDocument/2006/relationships/hyperlink" Target="https://rules.sonarsource.com/java/RSPEC-" TargetMode="External"/><Relationship Id="rId76" Type="http://schemas.openxmlformats.org/officeDocument/2006/relationships/hyperlink" Target="https://rules.sonarsource.com/python/RSPEC-" TargetMode="External"/><Relationship Id="rId79" Type="http://schemas.openxmlformats.org/officeDocument/2006/relationships/hyperlink" Target="https://rules.sonarsource.com/java/RSPEC-" TargetMode="External"/><Relationship Id="rId78" Type="http://schemas.openxmlformats.org/officeDocument/2006/relationships/hyperlink" Target="https://rules.sonarsource.com/java/RSPEC-" TargetMode="External"/><Relationship Id="rId71" Type="http://schemas.openxmlformats.org/officeDocument/2006/relationships/hyperlink" Target="https://rules.sonarsource.com/typescript/RSPEC-" TargetMode="External"/><Relationship Id="rId70" Type="http://schemas.openxmlformats.org/officeDocument/2006/relationships/hyperlink" Target="https://rules.sonarsource.com/java/RSPEC-" TargetMode="External"/><Relationship Id="rId139" Type="http://schemas.openxmlformats.org/officeDocument/2006/relationships/hyperlink" Target="https://rules.sonarsource.com/python/RSPEC-" TargetMode="External"/><Relationship Id="rId138" Type="http://schemas.openxmlformats.org/officeDocument/2006/relationships/hyperlink" Target="https://rules.sonarsource.com/java/RSPEC-" TargetMode="External"/><Relationship Id="rId259" Type="http://schemas.openxmlformats.org/officeDocument/2006/relationships/hyperlink" Target="https://rules.sonarsource.com/java/RSPEC-" TargetMode="External"/><Relationship Id="rId137" Type="http://schemas.openxmlformats.org/officeDocument/2006/relationships/hyperlink" Target="https://rules.sonarsource.com/java/RSPEC-" TargetMode="External"/><Relationship Id="rId258" Type="http://schemas.openxmlformats.org/officeDocument/2006/relationships/hyperlink" Target="https://rules.sonarsource.com/java/RSPEC-" TargetMode="External"/><Relationship Id="rId132" Type="http://schemas.openxmlformats.org/officeDocument/2006/relationships/hyperlink" Target="https://rules.sonarsource.com/java/RSPEC-" TargetMode="External"/><Relationship Id="rId253" Type="http://schemas.openxmlformats.org/officeDocument/2006/relationships/hyperlink" Target="https://rules.sonarsource.com/java/RSPEC-" TargetMode="External"/><Relationship Id="rId131" Type="http://schemas.openxmlformats.org/officeDocument/2006/relationships/hyperlink" Target="https://rules.sonarsource.com/java/RSPEC-" TargetMode="External"/><Relationship Id="rId252" Type="http://schemas.openxmlformats.org/officeDocument/2006/relationships/hyperlink" Target="https://rules.sonarsource.com/java/RSPEC-" TargetMode="External"/><Relationship Id="rId130" Type="http://schemas.openxmlformats.org/officeDocument/2006/relationships/hyperlink" Target="https://rules.sonarsource.com/java/RSPEC-" TargetMode="External"/><Relationship Id="rId251" Type="http://schemas.openxmlformats.org/officeDocument/2006/relationships/hyperlink" Target="https://rules.sonarsource.com/java/RSPEC-" TargetMode="External"/><Relationship Id="rId250" Type="http://schemas.openxmlformats.org/officeDocument/2006/relationships/hyperlink" Target="https://rules.sonarsource.com/java/RSPEC-" TargetMode="External"/><Relationship Id="rId136" Type="http://schemas.openxmlformats.org/officeDocument/2006/relationships/hyperlink" Target="https://rules.sonarsource.com/java/RSPEC-" TargetMode="External"/><Relationship Id="rId257" Type="http://schemas.openxmlformats.org/officeDocument/2006/relationships/hyperlink" Target="https://rules.sonarsource.com/java/RSPEC-" TargetMode="External"/><Relationship Id="rId135" Type="http://schemas.openxmlformats.org/officeDocument/2006/relationships/hyperlink" Target="https://rules.sonarsource.com/java/RSPEC-" TargetMode="External"/><Relationship Id="rId256" Type="http://schemas.openxmlformats.org/officeDocument/2006/relationships/hyperlink" Target="https://rules.sonarsource.com/java/RSPEC-" TargetMode="External"/><Relationship Id="rId134" Type="http://schemas.openxmlformats.org/officeDocument/2006/relationships/hyperlink" Target="https://rules.sonarsource.com/java/RSPEC-" TargetMode="External"/><Relationship Id="rId255" Type="http://schemas.openxmlformats.org/officeDocument/2006/relationships/hyperlink" Target="https://rules.sonarsource.com/java/RSPEC-" TargetMode="External"/><Relationship Id="rId133" Type="http://schemas.openxmlformats.org/officeDocument/2006/relationships/hyperlink" Target="https://rules.sonarsource.com/java/RSPEC-" TargetMode="External"/><Relationship Id="rId254" Type="http://schemas.openxmlformats.org/officeDocument/2006/relationships/hyperlink" Target="https://rules.sonarsource.com/java/RSPEC-" TargetMode="External"/><Relationship Id="rId62" Type="http://schemas.openxmlformats.org/officeDocument/2006/relationships/hyperlink" Target="https://rules.sonarsource.com/java/RSPEC-" TargetMode="External"/><Relationship Id="rId61" Type="http://schemas.openxmlformats.org/officeDocument/2006/relationships/hyperlink" Target="https://rules.sonarsource.com/java/RSPEC-" TargetMode="External"/><Relationship Id="rId64" Type="http://schemas.openxmlformats.org/officeDocument/2006/relationships/hyperlink" Target="https://rules.sonarsource.com/python/RSPEC-" TargetMode="External"/><Relationship Id="rId63" Type="http://schemas.openxmlformats.org/officeDocument/2006/relationships/hyperlink" Target="https://rules.sonarsource.com/java/RSPEC-" TargetMode="External"/><Relationship Id="rId66" Type="http://schemas.openxmlformats.org/officeDocument/2006/relationships/hyperlink" Target="https://rules.sonarsource.com/java/RSPEC-" TargetMode="External"/><Relationship Id="rId172" Type="http://schemas.openxmlformats.org/officeDocument/2006/relationships/hyperlink" Target="https://rules.sonarsource.com/typescript/RSPEC-" TargetMode="External"/><Relationship Id="rId293" Type="http://schemas.openxmlformats.org/officeDocument/2006/relationships/drawing" Target="../drawings/drawing7.xml"/><Relationship Id="rId65" Type="http://schemas.openxmlformats.org/officeDocument/2006/relationships/hyperlink" Target="https://rules.sonarsource.com/java/RSPEC-" TargetMode="External"/><Relationship Id="rId171" Type="http://schemas.openxmlformats.org/officeDocument/2006/relationships/hyperlink" Target="https://rules.sonarsource.com/java/RSPEC-" TargetMode="External"/><Relationship Id="rId292" Type="http://schemas.openxmlformats.org/officeDocument/2006/relationships/hyperlink" Target="https://rules.sonarsource.com/go/RSPEC-" TargetMode="External"/><Relationship Id="rId68" Type="http://schemas.openxmlformats.org/officeDocument/2006/relationships/hyperlink" Target="https://rules.sonarsource.com/java/RSPEC-" TargetMode="External"/><Relationship Id="rId170" Type="http://schemas.openxmlformats.org/officeDocument/2006/relationships/hyperlink" Target="https://rules.sonarsource.com/java/RSPEC-" TargetMode="External"/><Relationship Id="rId291" Type="http://schemas.openxmlformats.org/officeDocument/2006/relationships/hyperlink" Target="https://rules.sonarsource.com/java/RSPEC-" TargetMode="External"/><Relationship Id="rId67" Type="http://schemas.openxmlformats.org/officeDocument/2006/relationships/hyperlink" Target="https://rules.sonarsource.com/python/RSPEC-" TargetMode="External"/><Relationship Id="rId290" Type="http://schemas.openxmlformats.org/officeDocument/2006/relationships/hyperlink" Target="https://rules.sonarsource.com/java/RSPEC-" TargetMode="External"/><Relationship Id="rId60" Type="http://schemas.openxmlformats.org/officeDocument/2006/relationships/hyperlink" Target="https://rules.sonarsource.com/java/RSPEC-" TargetMode="External"/><Relationship Id="rId165" Type="http://schemas.openxmlformats.org/officeDocument/2006/relationships/hyperlink" Target="https://rules.sonarsource.com/java/RSPEC-" TargetMode="External"/><Relationship Id="rId286" Type="http://schemas.openxmlformats.org/officeDocument/2006/relationships/hyperlink" Target="https://rules.sonarsource.com/python/RSPEC-" TargetMode="External"/><Relationship Id="rId69" Type="http://schemas.openxmlformats.org/officeDocument/2006/relationships/hyperlink" Target="https://rules.sonarsource.com/python/RSPEC-" TargetMode="External"/><Relationship Id="rId164" Type="http://schemas.openxmlformats.org/officeDocument/2006/relationships/hyperlink" Target="https://rules.sonarsource.com/java/RSPEC-" TargetMode="External"/><Relationship Id="rId285" Type="http://schemas.openxmlformats.org/officeDocument/2006/relationships/hyperlink" Target="https://rules.sonarsource.com/python/RSPEC-" TargetMode="External"/><Relationship Id="rId163" Type="http://schemas.openxmlformats.org/officeDocument/2006/relationships/hyperlink" Target="https://rules.sonarsource.com/java/RSPEC-" TargetMode="External"/><Relationship Id="rId284" Type="http://schemas.openxmlformats.org/officeDocument/2006/relationships/hyperlink" Target="https://rules.sonarsource.com/python/RSPEC-" TargetMode="External"/><Relationship Id="rId162" Type="http://schemas.openxmlformats.org/officeDocument/2006/relationships/hyperlink" Target="https://rules.sonarsource.com/java/RSPEC-" TargetMode="External"/><Relationship Id="rId283" Type="http://schemas.openxmlformats.org/officeDocument/2006/relationships/hyperlink" Target="https://rules.sonarsource.com/python/RSPEC-" TargetMode="External"/><Relationship Id="rId169" Type="http://schemas.openxmlformats.org/officeDocument/2006/relationships/hyperlink" Target="https://rules.sonarsource.com/java/RSPEC-" TargetMode="External"/><Relationship Id="rId168" Type="http://schemas.openxmlformats.org/officeDocument/2006/relationships/hyperlink" Target="https://rules.sonarsource.com/java/RSPEC-" TargetMode="External"/><Relationship Id="rId289" Type="http://schemas.openxmlformats.org/officeDocument/2006/relationships/hyperlink" Target="https://rules.sonarsource.com/typescript/RSPEC-" TargetMode="External"/><Relationship Id="rId167" Type="http://schemas.openxmlformats.org/officeDocument/2006/relationships/hyperlink" Target="https://rules.sonarsource.com/java/RSPEC-" TargetMode="External"/><Relationship Id="rId288" Type="http://schemas.openxmlformats.org/officeDocument/2006/relationships/hyperlink" Target="https://rules.sonarsource.com/python/RSPEC-" TargetMode="External"/><Relationship Id="rId166" Type="http://schemas.openxmlformats.org/officeDocument/2006/relationships/hyperlink" Target="https://rules.sonarsource.com/java/RSPEC-" TargetMode="External"/><Relationship Id="rId287" Type="http://schemas.openxmlformats.org/officeDocument/2006/relationships/hyperlink" Target="https://rules.sonarsource.com/python/RSPEC-" TargetMode="External"/><Relationship Id="rId51" Type="http://schemas.openxmlformats.org/officeDocument/2006/relationships/hyperlink" Target="https://rules.sonarsource.com/python/RSPEC-" TargetMode="External"/><Relationship Id="rId50" Type="http://schemas.openxmlformats.org/officeDocument/2006/relationships/hyperlink" Target="https://rules.sonarsource.com/java/RSPEC-" TargetMode="External"/><Relationship Id="rId53" Type="http://schemas.openxmlformats.org/officeDocument/2006/relationships/hyperlink" Target="https://rules.sonarsource.com/java/RSPEC-" TargetMode="External"/><Relationship Id="rId52" Type="http://schemas.openxmlformats.org/officeDocument/2006/relationships/hyperlink" Target="https://rules.sonarsource.com/python/RSPEC-" TargetMode="External"/><Relationship Id="rId55" Type="http://schemas.openxmlformats.org/officeDocument/2006/relationships/hyperlink" Target="https://rules.sonarsource.com/javascript/RSPEC-" TargetMode="External"/><Relationship Id="rId161" Type="http://schemas.openxmlformats.org/officeDocument/2006/relationships/hyperlink" Target="https://rules.sonarsource.com/java/RSPEC-" TargetMode="External"/><Relationship Id="rId282" Type="http://schemas.openxmlformats.org/officeDocument/2006/relationships/hyperlink" Target="https://rules.sonarsource.com/python/RSPEC-" TargetMode="External"/><Relationship Id="rId54" Type="http://schemas.openxmlformats.org/officeDocument/2006/relationships/hyperlink" Target="https://rules.sonarsource.com/python/RSPEC-" TargetMode="External"/><Relationship Id="rId160" Type="http://schemas.openxmlformats.org/officeDocument/2006/relationships/hyperlink" Target="https://rules.sonarsource.com/java/RSPEC-" TargetMode="External"/><Relationship Id="rId281" Type="http://schemas.openxmlformats.org/officeDocument/2006/relationships/hyperlink" Target="https://rules.sonarsource.com/python/RSPEC-" TargetMode="External"/><Relationship Id="rId57" Type="http://schemas.openxmlformats.org/officeDocument/2006/relationships/hyperlink" Target="https://rules.sonarsource.com/javascript/RSPEC-" TargetMode="External"/><Relationship Id="rId280" Type="http://schemas.openxmlformats.org/officeDocument/2006/relationships/hyperlink" Target="https://rules.sonarsource.com/python/RSPEC-" TargetMode="External"/><Relationship Id="rId56" Type="http://schemas.openxmlformats.org/officeDocument/2006/relationships/hyperlink" Target="https://rules.sonarsource.com/javascript/RSPEC-" TargetMode="External"/><Relationship Id="rId159" Type="http://schemas.openxmlformats.org/officeDocument/2006/relationships/hyperlink" Target="https://rules.sonarsource.com/java/RSPEC-" TargetMode="External"/><Relationship Id="rId59" Type="http://schemas.openxmlformats.org/officeDocument/2006/relationships/hyperlink" Target="https://rules.sonarsource.com/python/RSPEC-" TargetMode="External"/><Relationship Id="rId154" Type="http://schemas.openxmlformats.org/officeDocument/2006/relationships/hyperlink" Target="https://rules.sonarsource.com/java/RSPEC-" TargetMode="External"/><Relationship Id="rId275" Type="http://schemas.openxmlformats.org/officeDocument/2006/relationships/hyperlink" Target="https://rules.sonarsource.com/python/RSPEC-" TargetMode="External"/><Relationship Id="rId58" Type="http://schemas.openxmlformats.org/officeDocument/2006/relationships/hyperlink" Target="https://rules.sonarsource.com/javascript/RSPEC-" TargetMode="External"/><Relationship Id="rId153" Type="http://schemas.openxmlformats.org/officeDocument/2006/relationships/hyperlink" Target="https://rules.sonarsource.com/typescript/RSPEC-" TargetMode="External"/><Relationship Id="rId274" Type="http://schemas.openxmlformats.org/officeDocument/2006/relationships/hyperlink" Target="https://rules.sonarsource.com/python/RSPEC-" TargetMode="External"/><Relationship Id="rId152" Type="http://schemas.openxmlformats.org/officeDocument/2006/relationships/hyperlink" Target="https://rules.sonarsource.com/java/RSPEC-" TargetMode="External"/><Relationship Id="rId273" Type="http://schemas.openxmlformats.org/officeDocument/2006/relationships/hyperlink" Target="https://rules.sonarsource.com/typescript/RSPEC-" TargetMode="External"/><Relationship Id="rId151" Type="http://schemas.openxmlformats.org/officeDocument/2006/relationships/hyperlink" Target="https://rules.sonarsource.com/java/RSPEC-" TargetMode="External"/><Relationship Id="rId272" Type="http://schemas.openxmlformats.org/officeDocument/2006/relationships/hyperlink" Target="https://rules.sonarsource.com/typescript/RSPEC-" TargetMode="External"/><Relationship Id="rId158" Type="http://schemas.openxmlformats.org/officeDocument/2006/relationships/hyperlink" Target="https://rules.sonarsource.com/java/RSPEC-" TargetMode="External"/><Relationship Id="rId279" Type="http://schemas.openxmlformats.org/officeDocument/2006/relationships/hyperlink" Target="https://rules.sonarsource.com/python/RSPEC-" TargetMode="External"/><Relationship Id="rId157" Type="http://schemas.openxmlformats.org/officeDocument/2006/relationships/hyperlink" Target="https://rules.sonarsource.com/python/RSPEC-" TargetMode="External"/><Relationship Id="rId278" Type="http://schemas.openxmlformats.org/officeDocument/2006/relationships/hyperlink" Target="https://rules.sonarsource.com/python/RSPEC-" TargetMode="External"/><Relationship Id="rId156" Type="http://schemas.openxmlformats.org/officeDocument/2006/relationships/hyperlink" Target="https://rules.sonarsource.com/typescript/RSPEC-" TargetMode="External"/><Relationship Id="rId277" Type="http://schemas.openxmlformats.org/officeDocument/2006/relationships/hyperlink" Target="https://rules.sonarsource.com/python/RSPEC-" TargetMode="External"/><Relationship Id="rId155" Type="http://schemas.openxmlformats.org/officeDocument/2006/relationships/hyperlink" Target="https://rules.sonarsource.com/typescript/RSPEC-" TargetMode="External"/><Relationship Id="rId276" Type="http://schemas.openxmlformats.org/officeDocument/2006/relationships/hyperlink" Target="https://rules.sonarsource.com/python/RSPEC-" TargetMode="External"/><Relationship Id="rId107" Type="http://schemas.openxmlformats.org/officeDocument/2006/relationships/hyperlink" Target="https://rules.sonarsource.com/go/RSPEC-" TargetMode="External"/><Relationship Id="rId228" Type="http://schemas.openxmlformats.org/officeDocument/2006/relationships/hyperlink" Target="https://rules.sonarsource.com/java/RSPEC-" TargetMode="External"/><Relationship Id="rId106" Type="http://schemas.openxmlformats.org/officeDocument/2006/relationships/hyperlink" Target="https://rules.sonarsource.com/java/RSPEC-" TargetMode="External"/><Relationship Id="rId227" Type="http://schemas.openxmlformats.org/officeDocument/2006/relationships/hyperlink" Target="https://rules.sonarsource.com/java/RSPEC-" TargetMode="External"/><Relationship Id="rId105" Type="http://schemas.openxmlformats.org/officeDocument/2006/relationships/hyperlink" Target="https://rules.sonarsource.com/java/RSPEC-" TargetMode="External"/><Relationship Id="rId226" Type="http://schemas.openxmlformats.org/officeDocument/2006/relationships/hyperlink" Target="https://rules.sonarsource.com/java/RSPEC-" TargetMode="External"/><Relationship Id="rId104" Type="http://schemas.openxmlformats.org/officeDocument/2006/relationships/hyperlink" Target="https://rules.sonarsource.com/java/RSPEC-" TargetMode="External"/><Relationship Id="rId225" Type="http://schemas.openxmlformats.org/officeDocument/2006/relationships/hyperlink" Target="https://rules.sonarsource.com/java/RSPEC-" TargetMode="External"/><Relationship Id="rId109" Type="http://schemas.openxmlformats.org/officeDocument/2006/relationships/hyperlink" Target="https://rules.sonarsource.com/python/RSPEC-" TargetMode="External"/><Relationship Id="rId108" Type="http://schemas.openxmlformats.org/officeDocument/2006/relationships/hyperlink" Target="https://rules.sonarsource.com/typescript/RSPEC-" TargetMode="External"/><Relationship Id="rId229" Type="http://schemas.openxmlformats.org/officeDocument/2006/relationships/hyperlink" Target="https://rules.sonarsource.com/java/RSPEC-" TargetMode="External"/><Relationship Id="rId220" Type="http://schemas.openxmlformats.org/officeDocument/2006/relationships/hyperlink" Target="https://rules.sonarsource.com/java/RSPEC-" TargetMode="External"/><Relationship Id="rId103" Type="http://schemas.openxmlformats.org/officeDocument/2006/relationships/hyperlink" Target="https://rules.sonarsource.com/java/RSPEC-" TargetMode="External"/><Relationship Id="rId224" Type="http://schemas.openxmlformats.org/officeDocument/2006/relationships/hyperlink" Target="https://rules.sonarsource.com/java/RSPEC-" TargetMode="External"/><Relationship Id="rId102" Type="http://schemas.openxmlformats.org/officeDocument/2006/relationships/hyperlink" Target="https://rules.sonarsource.com/java/RSPEC-" TargetMode="External"/><Relationship Id="rId223" Type="http://schemas.openxmlformats.org/officeDocument/2006/relationships/hyperlink" Target="https://rules.sonarsource.com/java/RSPEC-" TargetMode="External"/><Relationship Id="rId101" Type="http://schemas.openxmlformats.org/officeDocument/2006/relationships/hyperlink" Target="https://rules.sonarsource.com/java/RSPEC-" TargetMode="External"/><Relationship Id="rId222" Type="http://schemas.openxmlformats.org/officeDocument/2006/relationships/hyperlink" Target="https://rules.sonarsource.com/java/RSPEC-" TargetMode="External"/><Relationship Id="rId100" Type="http://schemas.openxmlformats.org/officeDocument/2006/relationships/hyperlink" Target="https://rules.sonarsource.com/java/RSPEC-" TargetMode="External"/><Relationship Id="rId221" Type="http://schemas.openxmlformats.org/officeDocument/2006/relationships/hyperlink" Target="https://rules.sonarsource.com/java/RSPEC-" TargetMode="External"/><Relationship Id="rId217" Type="http://schemas.openxmlformats.org/officeDocument/2006/relationships/hyperlink" Target="https://rules.sonarsource.com/typescript/RSPEC-" TargetMode="External"/><Relationship Id="rId216" Type="http://schemas.openxmlformats.org/officeDocument/2006/relationships/hyperlink" Target="https://rules.sonarsource.com/typescript/RSPEC-" TargetMode="External"/><Relationship Id="rId215" Type="http://schemas.openxmlformats.org/officeDocument/2006/relationships/hyperlink" Target="https://rules.sonarsource.com/java/RSPEC-" TargetMode="External"/><Relationship Id="rId214" Type="http://schemas.openxmlformats.org/officeDocument/2006/relationships/hyperlink" Target="https://rules.sonarsource.com/typescript/RSPEC-" TargetMode="External"/><Relationship Id="rId219" Type="http://schemas.openxmlformats.org/officeDocument/2006/relationships/hyperlink" Target="https://rules.sonarsource.com/java/RSPEC-" TargetMode="External"/><Relationship Id="rId218" Type="http://schemas.openxmlformats.org/officeDocument/2006/relationships/hyperlink" Target="https://rules.sonarsource.com/java/RSPEC-" TargetMode="External"/><Relationship Id="rId213" Type="http://schemas.openxmlformats.org/officeDocument/2006/relationships/hyperlink" Target="https://rules.sonarsource.com/typescript/RSPEC-" TargetMode="External"/><Relationship Id="rId212" Type="http://schemas.openxmlformats.org/officeDocument/2006/relationships/hyperlink" Target="https://rules.sonarsource.com/typescript/RSPEC-" TargetMode="External"/><Relationship Id="rId211" Type="http://schemas.openxmlformats.org/officeDocument/2006/relationships/hyperlink" Target="https://rules.sonarsource.com/java/RSPEC-" TargetMode="External"/><Relationship Id="rId210" Type="http://schemas.openxmlformats.org/officeDocument/2006/relationships/hyperlink" Target="https://rules.sonarsource.com/python/RSPEC-" TargetMode="External"/><Relationship Id="rId129" Type="http://schemas.openxmlformats.org/officeDocument/2006/relationships/hyperlink" Target="https://rules.sonarsource.com/java/RSPEC-" TargetMode="External"/><Relationship Id="rId128" Type="http://schemas.openxmlformats.org/officeDocument/2006/relationships/hyperlink" Target="https://rules.sonarsource.com/java/RSPEC-" TargetMode="External"/><Relationship Id="rId249" Type="http://schemas.openxmlformats.org/officeDocument/2006/relationships/hyperlink" Target="https://rules.sonarsource.com/typescript/RSPEC-" TargetMode="External"/><Relationship Id="rId127" Type="http://schemas.openxmlformats.org/officeDocument/2006/relationships/hyperlink" Target="https://rules.sonarsource.com/java/RSPEC-" TargetMode="External"/><Relationship Id="rId248" Type="http://schemas.openxmlformats.org/officeDocument/2006/relationships/hyperlink" Target="https://rules.sonarsource.com/java/RSPEC-" TargetMode="External"/><Relationship Id="rId126" Type="http://schemas.openxmlformats.org/officeDocument/2006/relationships/hyperlink" Target="https://rules.sonarsource.com/python/RSPEC-" TargetMode="External"/><Relationship Id="rId247" Type="http://schemas.openxmlformats.org/officeDocument/2006/relationships/hyperlink" Target="https://rules.sonarsource.com/java/RSPEC-" TargetMode="External"/><Relationship Id="rId121" Type="http://schemas.openxmlformats.org/officeDocument/2006/relationships/hyperlink" Target="https://rules.sonarsource.com/java/RSPEC-" TargetMode="External"/><Relationship Id="rId242" Type="http://schemas.openxmlformats.org/officeDocument/2006/relationships/hyperlink" Target="https://rules.sonarsource.com/java/RSPEC-" TargetMode="External"/><Relationship Id="rId120" Type="http://schemas.openxmlformats.org/officeDocument/2006/relationships/hyperlink" Target="https://rules.sonarsource.com/java/RSPEC-" TargetMode="External"/><Relationship Id="rId241" Type="http://schemas.openxmlformats.org/officeDocument/2006/relationships/hyperlink" Target="https://rules.sonarsource.com/python/RSPEC-" TargetMode="External"/><Relationship Id="rId240" Type="http://schemas.openxmlformats.org/officeDocument/2006/relationships/hyperlink" Target="https://rules.sonarsource.com/python/RSPEC-" TargetMode="External"/><Relationship Id="rId125" Type="http://schemas.openxmlformats.org/officeDocument/2006/relationships/hyperlink" Target="https://rules.sonarsource.com/python/RSPEC-" TargetMode="External"/><Relationship Id="rId246" Type="http://schemas.openxmlformats.org/officeDocument/2006/relationships/hyperlink" Target="https://rules.sonarsource.com/typescript/RSPEC-" TargetMode="External"/><Relationship Id="rId124" Type="http://schemas.openxmlformats.org/officeDocument/2006/relationships/hyperlink" Target="https://rules.sonarsource.com/python/RSPEC-" TargetMode="External"/><Relationship Id="rId245" Type="http://schemas.openxmlformats.org/officeDocument/2006/relationships/hyperlink" Target="https://rules.sonarsource.com/java/RSPEC-" TargetMode="External"/><Relationship Id="rId123" Type="http://schemas.openxmlformats.org/officeDocument/2006/relationships/hyperlink" Target="https://rules.sonarsource.com/python/RSPEC-117" TargetMode="External"/><Relationship Id="rId244" Type="http://schemas.openxmlformats.org/officeDocument/2006/relationships/hyperlink" Target="https://rules.sonarsource.com/java/RSPEC-" TargetMode="External"/><Relationship Id="rId122" Type="http://schemas.openxmlformats.org/officeDocument/2006/relationships/hyperlink" Target="https://rules.sonarsource.com/python/RSPEC-117" TargetMode="External"/><Relationship Id="rId243" Type="http://schemas.openxmlformats.org/officeDocument/2006/relationships/hyperlink" Target="https://rules.sonarsource.com/java/RSPEC-" TargetMode="External"/><Relationship Id="rId95" Type="http://schemas.openxmlformats.org/officeDocument/2006/relationships/hyperlink" Target="https://rules.sonarsource.com/java/RSPEC-" TargetMode="External"/><Relationship Id="rId94" Type="http://schemas.openxmlformats.org/officeDocument/2006/relationships/hyperlink" Target="https://rules.sonarsource.com/java/RSPEC-" TargetMode="External"/><Relationship Id="rId97" Type="http://schemas.openxmlformats.org/officeDocument/2006/relationships/hyperlink" Target="https://rules.sonarsource.com/typescript/RSPEC-" TargetMode="External"/><Relationship Id="rId96" Type="http://schemas.openxmlformats.org/officeDocument/2006/relationships/hyperlink" Target="https://rules.sonarsource.com/java/RSPEC-" TargetMode="External"/><Relationship Id="rId99" Type="http://schemas.openxmlformats.org/officeDocument/2006/relationships/hyperlink" Target="https://rules.sonarsource.com/java/RSPEC-" TargetMode="External"/><Relationship Id="rId98" Type="http://schemas.openxmlformats.org/officeDocument/2006/relationships/hyperlink" Target="https://rules.sonarsource.com/typescript/RSPEC-" TargetMode="External"/><Relationship Id="rId91" Type="http://schemas.openxmlformats.org/officeDocument/2006/relationships/hyperlink" Target="https://rules.sonarsource.com/python/RSPEC-" TargetMode="External"/><Relationship Id="rId90" Type="http://schemas.openxmlformats.org/officeDocument/2006/relationships/hyperlink" Target="https://rules.sonarsource.com/java/RSPEC-" TargetMode="External"/><Relationship Id="rId93" Type="http://schemas.openxmlformats.org/officeDocument/2006/relationships/hyperlink" Target="https://rules.sonarsource.com/java/RSPEC-" TargetMode="External"/><Relationship Id="rId92" Type="http://schemas.openxmlformats.org/officeDocument/2006/relationships/hyperlink" Target="https://rules.sonarsource.com/java/RSPEC-" TargetMode="External"/><Relationship Id="rId118" Type="http://schemas.openxmlformats.org/officeDocument/2006/relationships/hyperlink" Target="https://rules.sonarsource.com/java/RSPEC-" TargetMode="External"/><Relationship Id="rId239" Type="http://schemas.openxmlformats.org/officeDocument/2006/relationships/hyperlink" Target="https://rules.sonarsource.com/python/RSPEC-" TargetMode="External"/><Relationship Id="rId117" Type="http://schemas.openxmlformats.org/officeDocument/2006/relationships/hyperlink" Target="https://rules.sonarsource.com/python/RSPEC-" TargetMode="External"/><Relationship Id="rId238" Type="http://schemas.openxmlformats.org/officeDocument/2006/relationships/hyperlink" Target="https://rules.sonarsource.com/python/RSPEC-" TargetMode="External"/><Relationship Id="rId116" Type="http://schemas.openxmlformats.org/officeDocument/2006/relationships/hyperlink" Target="https://rules.sonarsource.com/python/RSPEC-" TargetMode="External"/><Relationship Id="rId237" Type="http://schemas.openxmlformats.org/officeDocument/2006/relationships/hyperlink" Target="https://rules.sonarsource.com/python/RSPEC-" TargetMode="External"/><Relationship Id="rId115" Type="http://schemas.openxmlformats.org/officeDocument/2006/relationships/hyperlink" Target="https://rules.sonarsource.com/java/RSPEC-" TargetMode="External"/><Relationship Id="rId236" Type="http://schemas.openxmlformats.org/officeDocument/2006/relationships/hyperlink" Target="https://rules.sonarsource.com/python/RSPEC-" TargetMode="External"/><Relationship Id="rId119" Type="http://schemas.openxmlformats.org/officeDocument/2006/relationships/hyperlink" Target="https://rules.sonarsource.com/java/RSPEC-" TargetMode="External"/><Relationship Id="rId110" Type="http://schemas.openxmlformats.org/officeDocument/2006/relationships/hyperlink" Target="https://rules.sonarsource.com/java/RSPEC-" TargetMode="External"/><Relationship Id="rId231" Type="http://schemas.openxmlformats.org/officeDocument/2006/relationships/hyperlink" Target="https://rules.sonarsource.com/java/RSPEC-" TargetMode="External"/><Relationship Id="rId230" Type="http://schemas.openxmlformats.org/officeDocument/2006/relationships/hyperlink" Target="https://rules.sonarsource.com/java/RSPEC-" TargetMode="External"/><Relationship Id="rId114" Type="http://schemas.openxmlformats.org/officeDocument/2006/relationships/hyperlink" Target="https://rules.sonarsource.com/typescript/RSPEC-" TargetMode="External"/><Relationship Id="rId235" Type="http://schemas.openxmlformats.org/officeDocument/2006/relationships/hyperlink" Target="https://rules.sonarsource.com/python/RSPEC-" TargetMode="External"/><Relationship Id="rId113" Type="http://schemas.openxmlformats.org/officeDocument/2006/relationships/hyperlink" Target="https://rules.sonarsource.com/java/RSPEC-" TargetMode="External"/><Relationship Id="rId234" Type="http://schemas.openxmlformats.org/officeDocument/2006/relationships/hyperlink" Target="https://rules.sonarsource.com/python/RSPEC-" TargetMode="External"/><Relationship Id="rId112" Type="http://schemas.openxmlformats.org/officeDocument/2006/relationships/hyperlink" Target="https://rules.sonarsource.com/java/RSPEC-" TargetMode="External"/><Relationship Id="rId233" Type="http://schemas.openxmlformats.org/officeDocument/2006/relationships/hyperlink" Target="https://rules.sonarsource.com/python/RSPEC-" TargetMode="External"/><Relationship Id="rId111" Type="http://schemas.openxmlformats.org/officeDocument/2006/relationships/hyperlink" Target="https://rules.sonarsource.com/java/RSPEC-" TargetMode="External"/><Relationship Id="rId232" Type="http://schemas.openxmlformats.org/officeDocument/2006/relationships/hyperlink" Target="https://rules.sonarsource.com/java/RSPEC-" TargetMode="External"/><Relationship Id="rId206" Type="http://schemas.openxmlformats.org/officeDocument/2006/relationships/hyperlink" Target="https://rules.sonarsource.com/java/RSPEC-" TargetMode="External"/><Relationship Id="rId205" Type="http://schemas.openxmlformats.org/officeDocument/2006/relationships/hyperlink" Target="https://rules.sonarsource.com/java/RSPEC-" TargetMode="External"/><Relationship Id="rId204" Type="http://schemas.openxmlformats.org/officeDocument/2006/relationships/hyperlink" Target="https://rules.sonarsource.com/javascript/RSPEC-" TargetMode="External"/><Relationship Id="rId203" Type="http://schemas.openxmlformats.org/officeDocument/2006/relationships/hyperlink" Target="https://rules.sonarsource.com/javascript/RSPEC-" TargetMode="External"/><Relationship Id="rId209" Type="http://schemas.openxmlformats.org/officeDocument/2006/relationships/hyperlink" Target="https://rules.sonarsource.com/python/RSPEC-" TargetMode="External"/><Relationship Id="rId208" Type="http://schemas.openxmlformats.org/officeDocument/2006/relationships/hyperlink" Target="https://rules.sonarsource.com/java/RSPEC-" TargetMode="External"/><Relationship Id="rId207" Type="http://schemas.openxmlformats.org/officeDocument/2006/relationships/hyperlink" Target="https://rules.sonarsource.com/java/RSPEC-" TargetMode="External"/><Relationship Id="rId202" Type="http://schemas.openxmlformats.org/officeDocument/2006/relationships/hyperlink" Target="https://rules.sonarsource.com/java/RSPEC-" TargetMode="External"/><Relationship Id="rId201" Type="http://schemas.openxmlformats.org/officeDocument/2006/relationships/hyperlink" Target="https://rules.sonarsource.com/java/RSPEC-" TargetMode="External"/><Relationship Id="rId200" Type="http://schemas.openxmlformats.org/officeDocument/2006/relationships/hyperlink" Target="https://rules.sonarsource.com/java/RSPEC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4.75"/>
    <col customWidth="1" min="3" max="3" width="64.5"/>
    <col customWidth="1" min="4" max="4" width="16.13"/>
    <col customWidth="1" min="8" max="31" width="21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9" t="s">
        <v>15</v>
      </c>
      <c r="Q1" s="8" t="s">
        <v>16</v>
      </c>
      <c r="R1" s="8" t="s">
        <v>17</v>
      </c>
      <c r="S1" s="8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2" t="s">
        <v>31</v>
      </c>
      <c r="AG1" s="13"/>
      <c r="AH1" s="14"/>
      <c r="AI1" s="14"/>
      <c r="AJ1" s="14"/>
      <c r="AK1" s="14"/>
      <c r="AL1" s="14"/>
      <c r="AM1" s="14"/>
    </row>
    <row r="2">
      <c r="A2" s="15" t="s">
        <v>32</v>
      </c>
      <c r="B2" s="16" t="s">
        <v>33</v>
      </c>
      <c r="C2" s="17" t="s">
        <v>34</v>
      </c>
      <c r="D2" s="18">
        <v>5320.0</v>
      </c>
      <c r="E2" s="18">
        <v>9.4</v>
      </c>
      <c r="F2" s="18">
        <v>8.0</v>
      </c>
      <c r="G2" s="18">
        <v>5866.0</v>
      </c>
      <c r="H2" s="19">
        <v>1.0</v>
      </c>
      <c r="I2" s="19">
        <v>0.0</v>
      </c>
      <c r="J2" s="19">
        <v>0.0</v>
      </c>
      <c r="K2" s="18" t="s">
        <v>35</v>
      </c>
      <c r="L2" s="18" t="s">
        <v>35</v>
      </c>
      <c r="M2" s="18" t="s">
        <v>35</v>
      </c>
      <c r="N2" s="19" t="b">
        <v>0</v>
      </c>
      <c r="O2" s="19">
        <v>0.0</v>
      </c>
      <c r="P2" s="19">
        <v>0.0</v>
      </c>
      <c r="Q2" s="19">
        <v>1.0</v>
      </c>
      <c r="R2" s="19">
        <v>0.0</v>
      </c>
      <c r="S2" s="19">
        <v>0.0</v>
      </c>
      <c r="T2" s="19" t="b">
        <v>1</v>
      </c>
      <c r="U2" s="19">
        <v>0.0</v>
      </c>
      <c r="V2" s="19">
        <v>0.0</v>
      </c>
      <c r="W2" s="19">
        <v>0.0</v>
      </c>
      <c r="X2" s="19">
        <v>0.0</v>
      </c>
      <c r="Y2" s="19">
        <v>0.0</v>
      </c>
      <c r="Z2" s="19" t="b">
        <v>1</v>
      </c>
      <c r="AA2" s="19">
        <v>0.0</v>
      </c>
      <c r="AB2" s="19">
        <v>0.0</v>
      </c>
      <c r="AC2" s="19">
        <v>0.0</v>
      </c>
      <c r="AD2" s="19">
        <v>0.0</v>
      </c>
      <c r="AE2" s="19">
        <v>0.0</v>
      </c>
      <c r="AF2" s="19" t="b">
        <v>1</v>
      </c>
      <c r="AG2" s="20"/>
      <c r="AH2" s="21"/>
      <c r="AI2" s="21"/>
      <c r="AJ2" s="21"/>
      <c r="AK2" s="21"/>
      <c r="AL2" s="21"/>
      <c r="AM2" s="21"/>
    </row>
    <row r="3">
      <c r="A3" s="15" t="s">
        <v>36</v>
      </c>
      <c r="B3" s="16" t="s">
        <v>33</v>
      </c>
      <c r="C3" s="17" t="s">
        <v>37</v>
      </c>
      <c r="D3" s="18">
        <v>2183.0</v>
      </c>
      <c r="E3" s="18">
        <v>9.2</v>
      </c>
      <c r="F3" s="18">
        <v>8.0</v>
      </c>
      <c r="G3" s="18">
        <v>3821.0</v>
      </c>
      <c r="H3" s="19">
        <v>6.0</v>
      </c>
      <c r="I3" s="19">
        <v>1.0</v>
      </c>
      <c r="J3" s="19">
        <v>1.0</v>
      </c>
      <c r="K3" s="18" t="s">
        <v>38</v>
      </c>
      <c r="L3" s="18" t="s">
        <v>38</v>
      </c>
      <c r="M3" s="18" t="s">
        <v>38</v>
      </c>
      <c r="N3" s="19" t="b">
        <v>0</v>
      </c>
      <c r="O3" s="19">
        <v>0.0</v>
      </c>
      <c r="P3" s="19">
        <v>2.0</v>
      </c>
      <c r="Q3" s="19">
        <v>2.0</v>
      </c>
      <c r="R3" s="19">
        <v>2.0</v>
      </c>
      <c r="S3" s="19">
        <v>0.0</v>
      </c>
      <c r="T3" s="19" t="b">
        <v>0</v>
      </c>
      <c r="U3" s="19">
        <v>0.0</v>
      </c>
      <c r="V3" s="19">
        <v>1.0</v>
      </c>
      <c r="W3" s="19">
        <v>0.0</v>
      </c>
      <c r="X3" s="19">
        <v>0.0</v>
      </c>
      <c r="Y3" s="19">
        <v>0.0</v>
      </c>
      <c r="Z3" s="19" t="b">
        <v>0</v>
      </c>
      <c r="AA3" s="19">
        <v>0.0</v>
      </c>
      <c r="AB3" s="19">
        <v>1.0</v>
      </c>
      <c r="AC3" s="19">
        <v>0.0</v>
      </c>
      <c r="AD3" s="19">
        <v>0.0</v>
      </c>
      <c r="AE3" s="19">
        <v>0.0</v>
      </c>
      <c r="AF3" s="19" t="b">
        <v>1</v>
      </c>
      <c r="AG3" s="20"/>
      <c r="AH3" s="21"/>
      <c r="AI3" s="21"/>
      <c r="AJ3" s="21"/>
      <c r="AK3" s="21"/>
      <c r="AL3" s="21"/>
      <c r="AM3" s="21"/>
    </row>
    <row r="4">
      <c r="A4" s="15" t="s">
        <v>39</v>
      </c>
      <c r="B4" s="16" t="s">
        <v>33</v>
      </c>
      <c r="C4" s="17" t="s">
        <v>40</v>
      </c>
      <c r="D4" s="18">
        <v>2353.0</v>
      </c>
      <c r="E4" s="18">
        <v>9.2</v>
      </c>
      <c r="F4" s="18">
        <v>8.0</v>
      </c>
      <c r="G4" s="18">
        <v>3820.0</v>
      </c>
      <c r="H4" s="19">
        <v>33.0</v>
      </c>
      <c r="I4" s="19">
        <v>0.0</v>
      </c>
      <c r="J4" s="19">
        <v>0.0</v>
      </c>
      <c r="K4" s="18" t="s">
        <v>35</v>
      </c>
      <c r="L4" s="18" t="s">
        <v>35</v>
      </c>
      <c r="M4" s="18" t="s">
        <v>35</v>
      </c>
      <c r="N4" s="19" t="b">
        <v>0</v>
      </c>
      <c r="O4" s="19">
        <v>1.0</v>
      </c>
      <c r="P4" s="19">
        <v>2.0</v>
      </c>
      <c r="Q4" s="19">
        <v>29.0</v>
      </c>
      <c r="R4" s="19">
        <v>1.0</v>
      </c>
      <c r="S4" s="19">
        <v>0.0</v>
      </c>
      <c r="T4" s="19" t="b">
        <v>1</v>
      </c>
      <c r="U4" s="19">
        <v>0.0</v>
      </c>
      <c r="V4" s="19">
        <v>0.0</v>
      </c>
      <c r="W4" s="19">
        <v>0.0</v>
      </c>
      <c r="X4" s="19">
        <v>0.0</v>
      </c>
      <c r="Y4" s="19">
        <v>0.0</v>
      </c>
      <c r="Z4" s="19" t="b">
        <v>1</v>
      </c>
      <c r="AA4" s="19">
        <v>0.0</v>
      </c>
      <c r="AB4" s="19">
        <v>0.0</v>
      </c>
      <c r="AC4" s="19">
        <v>0.0</v>
      </c>
      <c r="AD4" s="19">
        <v>0.0</v>
      </c>
      <c r="AE4" s="19">
        <v>0.0</v>
      </c>
      <c r="AF4" s="19" t="b">
        <v>1</v>
      </c>
      <c r="AG4" s="20"/>
      <c r="AH4" s="21"/>
      <c r="AI4" s="21"/>
      <c r="AJ4" s="21"/>
      <c r="AK4" s="21"/>
      <c r="AL4" s="21"/>
      <c r="AM4" s="21"/>
    </row>
    <row r="5">
      <c r="A5" s="15" t="s">
        <v>41</v>
      </c>
      <c r="B5" s="16" t="s">
        <v>42</v>
      </c>
      <c r="C5" s="17" t="s">
        <v>43</v>
      </c>
      <c r="D5" s="18">
        <v>12809.0</v>
      </c>
      <c r="E5" s="18">
        <v>9.3</v>
      </c>
      <c r="F5" s="18">
        <v>12.0</v>
      </c>
      <c r="G5" s="18">
        <v>2492.0</v>
      </c>
      <c r="H5" s="19">
        <v>48.0</v>
      </c>
      <c r="I5" s="19">
        <v>0.0</v>
      </c>
      <c r="J5" s="19">
        <v>0.0</v>
      </c>
      <c r="K5" s="18" t="s">
        <v>35</v>
      </c>
      <c r="L5" s="18" t="s">
        <v>35</v>
      </c>
      <c r="M5" s="18" t="s">
        <v>35</v>
      </c>
      <c r="N5" s="19" t="b">
        <v>0</v>
      </c>
      <c r="O5" s="19">
        <v>0.0</v>
      </c>
      <c r="P5" s="19">
        <v>16.0</v>
      </c>
      <c r="Q5" s="19">
        <v>22.0</v>
      </c>
      <c r="R5" s="19">
        <v>10.0</v>
      </c>
      <c r="S5" s="19">
        <v>0.0</v>
      </c>
      <c r="T5" s="19" t="b">
        <v>1</v>
      </c>
      <c r="U5" s="19">
        <v>0.0</v>
      </c>
      <c r="V5" s="19">
        <v>0.0</v>
      </c>
      <c r="W5" s="19">
        <v>0.0</v>
      </c>
      <c r="X5" s="19">
        <v>0.0</v>
      </c>
      <c r="Y5" s="19">
        <v>0.0</v>
      </c>
      <c r="Z5" s="19" t="b">
        <v>1</v>
      </c>
      <c r="AA5" s="19">
        <v>0.0</v>
      </c>
      <c r="AB5" s="19">
        <v>0.0</v>
      </c>
      <c r="AC5" s="19">
        <v>0.0</v>
      </c>
      <c r="AD5" s="19">
        <v>0.0</v>
      </c>
      <c r="AE5" s="19">
        <v>0.0</v>
      </c>
      <c r="AF5" s="19" t="b">
        <v>1</v>
      </c>
      <c r="AG5" s="20"/>
      <c r="AH5" s="21"/>
      <c r="AI5" s="21"/>
      <c r="AJ5" s="21"/>
      <c r="AK5" s="21"/>
      <c r="AL5" s="21"/>
      <c r="AM5" s="21"/>
    </row>
    <row r="6">
      <c r="A6" s="15" t="s">
        <v>44</v>
      </c>
      <c r="B6" s="16" t="s">
        <v>33</v>
      </c>
      <c r="C6" s="17" t="s">
        <v>45</v>
      </c>
      <c r="D6" s="18">
        <v>4157.0</v>
      </c>
      <c r="E6" s="18">
        <v>9.2</v>
      </c>
      <c r="F6" s="18">
        <v>10.0</v>
      </c>
      <c r="G6" s="18">
        <v>2396.0</v>
      </c>
      <c r="H6" s="19">
        <v>0.0</v>
      </c>
      <c r="I6" s="19">
        <v>2.0</v>
      </c>
      <c r="J6" s="19">
        <v>1.0</v>
      </c>
      <c r="K6" s="18" t="s">
        <v>46</v>
      </c>
      <c r="L6" s="18" t="s">
        <v>47</v>
      </c>
      <c r="M6" s="18" t="s">
        <v>35</v>
      </c>
      <c r="N6" s="19" t="b">
        <v>1</v>
      </c>
      <c r="O6" s="19">
        <v>0.0</v>
      </c>
      <c r="P6" s="19">
        <v>0.0</v>
      </c>
      <c r="Q6" s="19">
        <v>0.0</v>
      </c>
      <c r="R6" s="19">
        <v>0.0</v>
      </c>
      <c r="S6" s="19">
        <v>0.0</v>
      </c>
      <c r="T6" s="19" t="b">
        <v>0</v>
      </c>
      <c r="U6" s="19">
        <v>0.0</v>
      </c>
      <c r="V6" s="19">
        <v>0.0</v>
      </c>
      <c r="W6" s="19">
        <v>2.0</v>
      </c>
      <c r="X6" s="19">
        <v>0.0</v>
      </c>
      <c r="Y6" s="19">
        <v>0.0</v>
      </c>
      <c r="Z6" s="19" t="b">
        <v>0</v>
      </c>
      <c r="AA6" s="19">
        <v>0.0</v>
      </c>
      <c r="AB6" s="19">
        <v>0.0</v>
      </c>
      <c r="AC6" s="19">
        <v>0.0</v>
      </c>
      <c r="AD6" s="19">
        <v>0.0</v>
      </c>
      <c r="AE6" s="19">
        <v>1.0</v>
      </c>
      <c r="AF6" s="19" t="b">
        <v>1</v>
      </c>
      <c r="AG6" s="20"/>
      <c r="AH6" s="21"/>
      <c r="AI6" s="21"/>
      <c r="AJ6" s="21"/>
      <c r="AK6" s="21"/>
      <c r="AL6" s="21"/>
      <c r="AM6" s="21"/>
    </row>
    <row r="7">
      <c r="A7" s="15" t="s">
        <v>48</v>
      </c>
      <c r="B7" s="16" t="s">
        <v>33</v>
      </c>
      <c r="C7" s="17" t="s">
        <v>49</v>
      </c>
      <c r="D7" s="18">
        <v>6282.0</v>
      </c>
      <c r="E7" s="18">
        <v>9.1</v>
      </c>
      <c r="F7" s="18">
        <v>10.0</v>
      </c>
      <c r="G7" s="18">
        <v>2392.0</v>
      </c>
      <c r="H7" s="19">
        <v>0.0</v>
      </c>
      <c r="I7" s="19">
        <v>0.0</v>
      </c>
      <c r="J7" s="19">
        <v>0.0</v>
      </c>
      <c r="K7" s="18" t="s">
        <v>35</v>
      </c>
      <c r="L7" s="18" t="s">
        <v>35</v>
      </c>
      <c r="M7" s="18" t="s">
        <v>35</v>
      </c>
      <c r="N7" s="19" t="b">
        <v>1</v>
      </c>
      <c r="O7" s="19">
        <v>0.0</v>
      </c>
      <c r="P7" s="19">
        <v>0.0</v>
      </c>
      <c r="Q7" s="19">
        <v>0.0</v>
      </c>
      <c r="R7" s="19">
        <v>0.0</v>
      </c>
      <c r="S7" s="19">
        <v>0.0</v>
      </c>
      <c r="T7" s="19" t="b">
        <v>1</v>
      </c>
      <c r="U7" s="19">
        <v>0.0</v>
      </c>
      <c r="V7" s="19">
        <v>0.0</v>
      </c>
      <c r="W7" s="19">
        <v>0.0</v>
      </c>
      <c r="X7" s="19">
        <v>0.0</v>
      </c>
      <c r="Y7" s="19">
        <v>0.0</v>
      </c>
      <c r="Z7" s="19" t="b">
        <v>1</v>
      </c>
      <c r="AA7" s="19">
        <v>0.0</v>
      </c>
      <c r="AB7" s="19">
        <v>0.0</v>
      </c>
      <c r="AC7" s="19">
        <v>0.0</v>
      </c>
      <c r="AD7" s="19">
        <v>0.0</v>
      </c>
      <c r="AE7" s="19">
        <v>0.0</v>
      </c>
      <c r="AF7" s="19" t="b">
        <v>1</v>
      </c>
      <c r="AG7" s="20"/>
      <c r="AH7" s="21"/>
      <c r="AI7" s="21"/>
      <c r="AJ7" s="21"/>
      <c r="AK7" s="21"/>
      <c r="AL7" s="21"/>
      <c r="AM7" s="21"/>
    </row>
    <row r="8">
      <c r="A8" s="15" t="s">
        <v>50</v>
      </c>
      <c r="B8" s="16" t="s">
        <v>42</v>
      </c>
      <c r="C8" s="17" t="s">
        <v>51</v>
      </c>
      <c r="D8" s="18">
        <v>2591.0</v>
      </c>
      <c r="E8" s="18">
        <v>9.2</v>
      </c>
      <c r="F8" s="18">
        <v>10.0</v>
      </c>
      <c r="G8" s="18">
        <v>1991.0</v>
      </c>
      <c r="H8" s="19">
        <v>125.0</v>
      </c>
      <c r="I8" s="19">
        <v>0.0</v>
      </c>
      <c r="J8" s="19">
        <v>0.0</v>
      </c>
      <c r="K8" s="18" t="s">
        <v>35</v>
      </c>
      <c r="L8" s="18" t="s">
        <v>35</v>
      </c>
      <c r="M8" s="18" t="s">
        <v>38</v>
      </c>
      <c r="N8" s="19" t="b">
        <v>0</v>
      </c>
      <c r="O8" s="19">
        <v>0.0</v>
      </c>
      <c r="P8" s="19">
        <v>0.0</v>
      </c>
      <c r="Q8" s="19">
        <v>125.0</v>
      </c>
      <c r="R8" s="19">
        <v>0.0</v>
      </c>
      <c r="S8" s="19">
        <v>0.0</v>
      </c>
      <c r="T8" s="19" t="b">
        <v>1</v>
      </c>
      <c r="U8" s="19">
        <v>0.0</v>
      </c>
      <c r="V8" s="19">
        <v>0.0</v>
      </c>
      <c r="W8" s="19">
        <v>0.0</v>
      </c>
      <c r="X8" s="19">
        <v>0.0</v>
      </c>
      <c r="Y8" s="19">
        <v>0.0</v>
      </c>
      <c r="Z8" s="19" t="b">
        <v>1</v>
      </c>
      <c r="AA8" s="19">
        <v>0.0</v>
      </c>
      <c r="AB8" s="19">
        <v>0.0</v>
      </c>
      <c r="AC8" s="19">
        <v>0.0</v>
      </c>
      <c r="AD8" s="19">
        <v>0.0</v>
      </c>
      <c r="AE8" s="19">
        <v>0.0</v>
      </c>
      <c r="AF8" s="19" t="b">
        <v>1</v>
      </c>
      <c r="AG8" s="20"/>
      <c r="AH8" s="21"/>
      <c r="AI8" s="21"/>
      <c r="AJ8" s="21"/>
      <c r="AK8" s="21"/>
      <c r="AL8" s="21"/>
      <c r="AM8" s="21"/>
    </row>
    <row r="9">
      <c r="A9" s="22" t="s">
        <v>52</v>
      </c>
      <c r="B9" s="16" t="s">
        <v>53</v>
      </c>
      <c r="C9" s="17" t="s">
        <v>54</v>
      </c>
      <c r="D9" s="18">
        <v>822.0</v>
      </c>
      <c r="E9" s="18">
        <v>9.2</v>
      </c>
      <c r="F9" s="18">
        <v>10.0</v>
      </c>
      <c r="G9" s="18">
        <v>1862.0</v>
      </c>
      <c r="H9" s="23">
        <v>13.0</v>
      </c>
      <c r="I9" s="23">
        <v>3.0</v>
      </c>
      <c r="J9" s="23">
        <v>0.0</v>
      </c>
      <c r="K9" s="18" t="s">
        <v>46</v>
      </c>
      <c r="L9" s="18" t="s">
        <v>35</v>
      </c>
      <c r="M9" s="18" t="s">
        <v>35</v>
      </c>
      <c r="N9" s="19" t="b">
        <v>0</v>
      </c>
      <c r="O9" s="23">
        <v>0.0</v>
      </c>
      <c r="P9" s="23">
        <v>0.0</v>
      </c>
      <c r="Q9" s="23">
        <v>0.0</v>
      </c>
      <c r="R9" s="23">
        <v>13.0</v>
      </c>
      <c r="S9" s="23">
        <v>0.0</v>
      </c>
      <c r="T9" s="19" t="b">
        <v>0</v>
      </c>
      <c r="U9" s="23">
        <v>0.0</v>
      </c>
      <c r="V9" s="23">
        <v>0.0</v>
      </c>
      <c r="W9" s="23">
        <v>3.0</v>
      </c>
      <c r="X9" s="23">
        <v>0.0</v>
      </c>
      <c r="Y9" s="23">
        <v>0.0</v>
      </c>
      <c r="Z9" s="19" t="b">
        <v>1</v>
      </c>
      <c r="AA9" s="23">
        <v>0.0</v>
      </c>
      <c r="AB9" s="23">
        <v>0.0</v>
      </c>
      <c r="AC9" s="23">
        <v>0.0</v>
      </c>
      <c r="AD9" s="23">
        <v>0.0</v>
      </c>
      <c r="AE9" s="23">
        <v>0.0</v>
      </c>
      <c r="AF9" s="19" t="b">
        <v>1</v>
      </c>
      <c r="AG9" s="20"/>
      <c r="AH9" s="21"/>
      <c r="AI9" s="21"/>
      <c r="AJ9" s="21"/>
      <c r="AK9" s="21"/>
      <c r="AL9" s="21"/>
      <c r="AM9" s="21"/>
    </row>
    <row r="10">
      <c r="A10" s="15" t="s">
        <v>55</v>
      </c>
      <c r="B10" s="16" t="s">
        <v>33</v>
      </c>
      <c r="C10" s="17" t="s">
        <v>56</v>
      </c>
      <c r="D10" s="18">
        <v>256.0</v>
      </c>
      <c r="E10" s="18">
        <v>9.2</v>
      </c>
      <c r="F10" s="18">
        <v>10.0</v>
      </c>
      <c r="G10" s="18">
        <v>1577.0</v>
      </c>
      <c r="H10" s="19">
        <v>33.0</v>
      </c>
      <c r="I10" s="19">
        <v>0.0</v>
      </c>
      <c r="J10" s="19">
        <v>0.0</v>
      </c>
      <c r="K10" s="18" t="s">
        <v>35</v>
      </c>
      <c r="L10" s="18" t="s">
        <v>35</v>
      </c>
      <c r="M10" s="18" t="s">
        <v>35</v>
      </c>
      <c r="N10" s="19" t="b">
        <v>0</v>
      </c>
      <c r="O10" s="19">
        <v>0.0</v>
      </c>
      <c r="P10" s="19">
        <v>5.0</v>
      </c>
      <c r="Q10" s="19">
        <v>28.0</v>
      </c>
      <c r="R10" s="19">
        <v>0.0</v>
      </c>
      <c r="S10" s="19">
        <v>0.0</v>
      </c>
      <c r="T10" s="19" t="b">
        <v>1</v>
      </c>
      <c r="U10" s="19">
        <v>0.0</v>
      </c>
      <c r="V10" s="19">
        <v>0.0</v>
      </c>
      <c r="W10" s="19">
        <v>0.0</v>
      </c>
      <c r="X10" s="19">
        <v>0.0</v>
      </c>
      <c r="Y10" s="19">
        <v>0.0</v>
      </c>
      <c r="Z10" s="19" t="b">
        <v>1</v>
      </c>
      <c r="AA10" s="19">
        <v>0.0</v>
      </c>
      <c r="AB10" s="19">
        <v>0.0</v>
      </c>
      <c r="AC10" s="19">
        <v>0.0</v>
      </c>
      <c r="AD10" s="19">
        <v>0.0</v>
      </c>
      <c r="AE10" s="19">
        <v>0.0</v>
      </c>
      <c r="AF10" s="19" t="b">
        <v>1</v>
      </c>
      <c r="AG10" s="20"/>
      <c r="AH10" s="21"/>
      <c r="AI10" s="21"/>
      <c r="AJ10" s="21"/>
      <c r="AK10" s="21"/>
      <c r="AL10" s="21"/>
      <c r="AM10" s="21"/>
    </row>
    <row r="11">
      <c r="A11" s="15" t="s">
        <v>57</v>
      </c>
      <c r="B11" s="16" t="s">
        <v>33</v>
      </c>
      <c r="C11" s="17" t="s">
        <v>58</v>
      </c>
      <c r="D11" s="18">
        <v>6200.0</v>
      </c>
      <c r="E11" s="18">
        <v>9.3</v>
      </c>
      <c r="F11" s="18">
        <v>8.0</v>
      </c>
      <c r="G11" s="18">
        <v>1369.0</v>
      </c>
      <c r="H11" s="19">
        <v>6.0</v>
      </c>
      <c r="I11" s="19">
        <v>0.0</v>
      </c>
      <c r="J11" s="19">
        <v>0.0</v>
      </c>
      <c r="K11" s="18" t="s">
        <v>35</v>
      </c>
      <c r="L11" s="18" t="s">
        <v>35</v>
      </c>
      <c r="M11" s="18" t="s">
        <v>35</v>
      </c>
      <c r="N11" s="19" t="b">
        <v>0</v>
      </c>
      <c r="O11" s="19">
        <v>0.0</v>
      </c>
      <c r="P11" s="19">
        <v>2.0</v>
      </c>
      <c r="Q11" s="19">
        <v>0.0</v>
      </c>
      <c r="R11" s="19">
        <v>4.0</v>
      </c>
      <c r="S11" s="19">
        <v>0.0</v>
      </c>
      <c r="T11" s="19" t="b">
        <v>1</v>
      </c>
      <c r="U11" s="19">
        <v>0.0</v>
      </c>
      <c r="V11" s="19">
        <v>0.0</v>
      </c>
      <c r="W11" s="19">
        <v>0.0</v>
      </c>
      <c r="X11" s="19">
        <v>0.0</v>
      </c>
      <c r="Y11" s="19">
        <v>0.0</v>
      </c>
      <c r="Z11" s="19" t="b">
        <v>1</v>
      </c>
      <c r="AA11" s="19">
        <v>0.0</v>
      </c>
      <c r="AB11" s="19">
        <v>0.0</v>
      </c>
      <c r="AC11" s="19">
        <v>0.0</v>
      </c>
      <c r="AD11" s="19">
        <v>0.0</v>
      </c>
      <c r="AE11" s="19">
        <v>0.0</v>
      </c>
      <c r="AF11" s="19" t="b">
        <v>1</v>
      </c>
      <c r="AG11" s="20"/>
      <c r="AH11" s="21"/>
      <c r="AI11" s="21"/>
      <c r="AJ11" s="21"/>
      <c r="AK11" s="21"/>
      <c r="AL11" s="21"/>
      <c r="AM11" s="21"/>
    </row>
    <row r="12">
      <c r="A12" s="15" t="s">
        <v>59</v>
      </c>
      <c r="B12" s="16" t="s">
        <v>33</v>
      </c>
      <c r="C12" s="17" t="s">
        <v>60</v>
      </c>
      <c r="D12" s="18">
        <v>6101.0</v>
      </c>
      <c r="E12" s="18">
        <v>9.2</v>
      </c>
      <c r="F12" s="18">
        <v>8.0</v>
      </c>
      <c r="G12" s="18">
        <v>1289.0</v>
      </c>
      <c r="H12" s="19">
        <v>21.0</v>
      </c>
      <c r="I12" s="19">
        <v>0.0</v>
      </c>
      <c r="J12" s="19">
        <v>0.0</v>
      </c>
      <c r="K12" s="18" t="s">
        <v>35</v>
      </c>
      <c r="L12" s="18" t="s">
        <v>35</v>
      </c>
      <c r="M12" s="18" t="s">
        <v>35</v>
      </c>
      <c r="N12" s="19" t="b">
        <v>0</v>
      </c>
      <c r="O12" s="19">
        <v>0.0</v>
      </c>
      <c r="P12" s="19">
        <v>5.0</v>
      </c>
      <c r="Q12" s="19">
        <v>15.0</v>
      </c>
      <c r="R12" s="19">
        <v>1.0</v>
      </c>
      <c r="S12" s="19">
        <v>0.0</v>
      </c>
      <c r="T12" s="19" t="b">
        <v>1</v>
      </c>
      <c r="U12" s="19">
        <v>0.0</v>
      </c>
      <c r="V12" s="19">
        <v>0.0</v>
      </c>
      <c r="W12" s="19">
        <v>0.0</v>
      </c>
      <c r="X12" s="19">
        <v>0.0</v>
      </c>
      <c r="Y12" s="19">
        <v>0.0</v>
      </c>
      <c r="Z12" s="19" t="b">
        <v>1</v>
      </c>
      <c r="AA12" s="19">
        <v>0.0</v>
      </c>
      <c r="AB12" s="19">
        <v>0.0</v>
      </c>
      <c r="AC12" s="19">
        <v>0.0</v>
      </c>
      <c r="AD12" s="19">
        <v>0.0</v>
      </c>
      <c r="AE12" s="19">
        <v>0.0</v>
      </c>
      <c r="AF12" s="19" t="b">
        <v>1</v>
      </c>
      <c r="AG12" s="20"/>
      <c r="AH12" s="21"/>
      <c r="AI12" s="21"/>
      <c r="AJ12" s="21"/>
      <c r="AK12" s="21"/>
      <c r="AL12" s="21"/>
      <c r="AM12" s="21"/>
    </row>
    <row r="13">
      <c r="A13" s="15" t="s">
        <v>61</v>
      </c>
      <c r="B13" s="16" t="s">
        <v>33</v>
      </c>
      <c r="C13" s="17" t="s">
        <v>62</v>
      </c>
      <c r="D13" s="18">
        <v>5658.0</v>
      </c>
      <c r="E13" s="18">
        <v>9.3</v>
      </c>
      <c r="F13" s="18">
        <v>8.0</v>
      </c>
      <c r="G13" s="18">
        <v>1277.0</v>
      </c>
      <c r="H13" s="19">
        <v>0.0</v>
      </c>
      <c r="I13" s="19">
        <v>0.0</v>
      </c>
      <c r="J13" s="19">
        <v>0.0</v>
      </c>
      <c r="K13" s="18" t="s">
        <v>35</v>
      </c>
      <c r="L13" s="18" t="s">
        <v>35</v>
      </c>
      <c r="M13" s="18" t="s">
        <v>35</v>
      </c>
      <c r="N13" s="19" t="b">
        <v>1</v>
      </c>
      <c r="O13" s="19">
        <v>0.0</v>
      </c>
      <c r="P13" s="19">
        <v>0.0</v>
      </c>
      <c r="Q13" s="19">
        <v>0.0</v>
      </c>
      <c r="R13" s="19">
        <v>0.0</v>
      </c>
      <c r="S13" s="19">
        <v>0.0</v>
      </c>
      <c r="T13" s="19" t="b">
        <v>1</v>
      </c>
      <c r="U13" s="19">
        <v>0.0</v>
      </c>
      <c r="V13" s="19">
        <v>0.0</v>
      </c>
      <c r="W13" s="19">
        <v>0.0</v>
      </c>
      <c r="X13" s="19">
        <v>0.0</v>
      </c>
      <c r="Y13" s="19">
        <v>0.0</v>
      </c>
      <c r="Z13" s="19" t="b">
        <v>1</v>
      </c>
      <c r="AA13" s="19">
        <v>0.0</v>
      </c>
      <c r="AB13" s="19">
        <v>0.0</v>
      </c>
      <c r="AC13" s="19">
        <v>0.0</v>
      </c>
      <c r="AD13" s="19">
        <v>0.0</v>
      </c>
      <c r="AE13" s="19">
        <v>0.0</v>
      </c>
      <c r="AF13" s="19" t="b">
        <v>1</v>
      </c>
      <c r="AG13" s="20"/>
      <c r="AH13" s="21"/>
      <c r="AI13" s="21"/>
      <c r="AJ13" s="21"/>
      <c r="AK13" s="21"/>
      <c r="AL13" s="21"/>
      <c r="AM13" s="21"/>
    </row>
    <row r="14">
      <c r="A14" s="15" t="s">
        <v>63</v>
      </c>
      <c r="B14" s="16" t="s">
        <v>42</v>
      </c>
      <c r="C14" s="17" t="s">
        <v>64</v>
      </c>
      <c r="D14" s="18">
        <v>526.0</v>
      </c>
      <c r="E14" s="18">
        <v>9.1</v>
      </c>
      <c r="F14" s="18">
        <v>10.0</v>
      </c>
      <c r="G14" s="18">
        <v>1117.0</v>
      </c>
      <c r="H14" s="19">
        <v>2.0</v>
      </c>
      <c r="I14" s="19">
        <v>3.0</v>
      </c>
      <c r="J14" s="19">
        <v>0.0</v>
      </c>
      <c r="K14" s="18" t="s">
        <v>46</v>
      </c>
      <c r="L14" s="18" t="s">
        <v>35</v>
      </c>
      <c r="M14" s="18" t="s">
        <v>35</v>
      </c>
      <c r="N14" s="19" t="b">
        <v>0</v>
      </c>
      <c r="O14" s="19">
        <v>0.0</v>
      </c>
      <c r="P14" s="19">
        <v>0.0</v>
      </c>
      <c r="Q14" s="19">
        <v>2.0</v>
      </c>
      <c r="R14" s="19">
        <v>0.0</v>
      </c>
      <c r="S14" s="19">
        <v>0.0</v>
      </c>
      <c r="T14" s="19" t="b">
        <v>0</v>
      </c>
      <c r="U14" s="19">
        <v>0.0</v>
      </c>
      <c r="V14" s="19">
        <v>0.0</v>
      </c>
      <c r="W14" s="19">
        <v>3.0</v>
      </c>
      <c r="X14" s="19">
        <v>0.0</v>
      </c>
      <c r="Y14" s="19">
        <v>0.0</v>
      </c>
      <c r="Z14" s="19" t="b">
        <v>1</v>
      </c>
      <c r="AA14" s="19">
        <v>0.0</v>
      </c>
      <c r="AB14" s="19">
        <v>0.0</v>
      </c>
      <c r="AC14" s="19">
        <v>0.0</v>
      </c>
      <c r="AD14" s="19">
        <v>0.0</v>
      </c>
      <c r="AE14" s="19">
        <v>0.0</v>
      </c>
      <c r="AF14" s="19" t="b">
        <v>1</v>
      </c>
      <c r="AG14" s="20"/>
      <c r="AH14" s="21"/>
      <c r="AI14" s="21"/>
      <c r="AJ14" s="21"/>
      <c r="AK14" s="21"/>
      <c r="AL14" s="21"/>
      <c r="AM14" s="21"/>
    </row>
    <row r="15">
      <c r="A15" s="24" t="s">
        <v>65</v>
      </c>
      <c r="B15" s="16" t="s">
        <v>53</v>
      </c>
      <c r="C15" s="17" t="s">
        <v>66</v>
      </c>
      <c r="D15" s="18">
        <v>11773.0</v>
      </c>
      <c r="E15" s="18">
        <v>9.1</v>
      </c>
      <c r="F15" s="18">
        <v>12.0</v>
      </c>
      <c r="G15" s="18">
        <v>1074.0</v>
      </c>
      <c r="H15" s="23">
        <v>1.0</v>
      </c>
      <c r="I15" s="23">
        <v>0.0</v>
      </c>
      <c r="J15" s="23">
        <v>0.0</v>
      </c>
      <c r="K15" s="18" t="s">
        <v>35</v>
      </c>
      <c r="L15" s="18" t="s">
        <v>35</v>
      </c>
      <c r="M15" s="18" t="s">
        <v>35</v>
      </c>
      <c r="N15" s="19" t="b">
        <v>0</v>
      </c>
      <c r="O15" s="23">
        <v>0.0</v>
      </c>
      <c r="P15" s="23">
        <v>1.0</v>
      </c>
      <c r="Q15" s="23">
        <v>0.0</v>
      </c>
      <c r="R15" s="23">
        <v>0.0</v>
      </c>
      <c r="S15" s="23">
        <v>0.0</v>
      </c>
      <c r="T15" s="19" t="b">
        <v>1</v>
      </c>
      <c r="U15" s="23">
        <v>0.0</v>
      </c>
      <c r="V15" s="23">
        <v>0.0</v>
      </c>
      <c r="W15" s="23">
        <v>0.0</v>
      </c>
      <c r="X15" s="23">
        <v>0.0</v>
      </c>
      <c r="Y15" s="23">
        <v>0.0</v>
      </c>
      <c r="Z15" s="19" t="b">
        <v>1</v>
      </c>
      <c r="AA15" s="23">
        <v>0.0</v>
      </c>
      <c r="AB15" s="23">
        <v>0.0</v>
      </c>
      <c r="AC15" s="23">
        <v>0.0</v>
      </c>
      <c r="AD15" s="23">
        <v>0.0</v>
      </c>
      <c r="AE15" s="23">
        <v>0.0</v>
      </c>
      <c r="AF15" s="19" t="b">
        <v>1</v>
      </c>
      <c r="AG15" s="20"/>
      <c r="AH15" s="21"/>
      <c r="AI15" s="21"/>
      <c r="AJ15" s="21"/>
      <c r="AK15" s="21"/>
      <c r="AL15" s="21"/>
      <c r="AM15" s="21"/>
    </row>
    <row r="16">
      <c r="A16" s="15" t="s">
        <v>67</v>
      </c>
      <c r="B16" s="16" t="s">
        <v>33</v>
      </c>
      <c r="C16" s="17" t="s">
        <v>68</v>
      </c>
      <c r="D16" s="18">
        <v>7883.0</v>
      </c>
      <c r="E16" s="18">
        <v>8.9</v>
      </c>
      <c r="F16" s="18">
        <v>10.0</v>
      </c>
      <c r="G16" s="18">
        <v>1035.0</v>
      </c>
      <c r="H16" s="19">
        <v>18.0</v>
      </c>
      <c r="I16" s="19">
        <v>1.0</v>
      </c>
      <c r="J16" s="19">
        <v>0.0</v>
      </c>
      <c r="K16" s="18" t="s">
        <v>46</v>
      </c>
      <c r="L16" s="18" t="s">
        <v>35</v>
      </c>
      <c r="M16" s="18" t="s">
        <v>35</v>
      </c>
      <c r="N16" s="19" t="b">
        <v>0</v>
      </c>
      <c r="O16" s="19">
        <v>0.0</v>
      </c>
      <c r="P16" s="19">
        <v>4.0</v>
      </c>
      <c r="Q16" s="19">
        <v>7.0</v>
      </c>
      <c r="R16" s="19">
        <v>6.0</v>
      </c>
      <c r="S16" s="19">
        <v>1.0</v>
      </c>
      <c r="T16" s="19" t="b">
        <v>0</v>
      </c>
      <c r="U16" s="19">
        <v>0.0</v>
      </c>
      <c r="V16" s="19">
        <v>0.0</v>
      </c>
      <c r="W16" s="19">
        <v>1.0</v>
      </c>
      <c r="X16" s="19">
        <v>0.0</v>
      </c>
      <c r="Y16" s="19">
        <v>0.0</v>
      </c>
      <c r="Z16" s="19" t="b">
        <v>1</v>
      </c>
      <c r="AA16" s="19">
        <v>0.0</v>
      </c>
      <c r="AB16" s="19">
        <v>0.0</v>
      </c>
      <c r="AC16" s="19">
        <v>0.0</v>
      </c>
      <c r="AD16" s="19">
        <v>0.0</v>
      </c>
      <c r="AE16" s="19">
        <v>0.0</v>
      </c>
      <c r="AF16" s="19" t="b">
        <v>1</v>
      </c>
      <c r="AG16" s="20"/>
      <c r="AH16" s="21"/>
      <c r="AI16" s="21"/>
      <c r="AJ16" s="21"/>
      <c r="AK16" s="21"/>
      <c r="AL16" s="21"/>
      <c r="AM16" s="21"/>
    </row>
    <row r="17">
      <c r="A17" s="15" t="s">
        <v>69</v>
      </c>
      <c r="B17" s="16" t="s">
        <v>33</v>
      </c>
      <c r="C17" s="17" t="s">
        <v>70</v>
      </c>
      <c r="D17" s="18">
        <v>6192.0</v>
      </c>
      <c r="E17" s="18">
        <v>9.4</v>
      </c>
      <c r="F17" s="18">
        <v>10.0</v>
      </c>
      <c r="G17" s="18">
        <v>1003.0</v>
      </c>
      <c r="H17" s="19">
        <v>0.0</v>
      </c>
      <c r="I17" s="19">
        <v>0.0</v>
      </c>
      <c r="J17" s="19">
        <v>0.0</v>
      </c>
      <c r="K17" s="18" t="s">
        <v>35</v>
      </c>
      <c r="L17" s="18" t="s">
        <v>35</v>
      </c>
      <c r="M17" s="18" t="s">
        <v>35</v>
      </c>
      <c r="N17" s="19" t="b">
        <v>1</v>
      </c>
      <c r="O17" s="19">
        <v>0.0</v>
      </c>
      <c r="P17" s="19">
        <v>0.0</v>
      </c>
      <c r="Q17" s="19">
        <v>0.0</v>
      </c>
      <c r="R17" s="19">
        <v>0.0</v>
      </c>
      <c r="S17" s="19">
        <v>0.0</v>
      </c>
      <c r="T17" s="19" t="b">
        <v>1</v>
      </c>
      <c r="U17" s="19">
        <v>0.0</v>
      </c>
      <c r="V17" s="19">
        <v>0.0</v>
      </c>
      <c r="W17" s="19">
        <v>0.0</v>
      </c>
      <c r="X17" s="19">
        <v>0.0</v>
      </c>
      <c r="Y17" s="19">
        <v>0.0</v>
      </c>
      <c r="Z17" s="19" t="b">
        <v>1</v>
      </c>
      <c r="AA17" s="19">
        <v>0.0</v>
      </c>
      <c r="AB17" s="19">
        <v>0.0</v>
      </c>
      <c r="AC17" s="19">
        <v>0.0</v>
      </c>
      <c r="AD17" s="19">
        <v>0.0</v>
      </c>
      <c r="AE17" s="19">
        <v>0.0</v>
      </c>
      <c r="AF17" s="19" t="b">
        <v>1</v>
      </c>
      <c r="AG17" s="20"/>
      <c r="AH17" s="21"/>
      <c r="AI17" s="21"/>
      <c r="AJ17" s="21"/>
      <c r="AK17" s="21"/>
      <c r="AL17" s="21"/>
      <c r="AM17" s="21"/>
    </row>
    <row r="18">
      <c r="A18" s="15" t="s">
        <v>71</v>
      </c>
      <c r="B18" s="16" t="s">
        <v>33</v>
      </c>
      <c r="C18" s="17" t="s">
        <v>72</v>
      </c>
      <c r="D18" s="18">
        <v>5072.0</v>
      </c>
      <c r="E18" s="18">
        <v>9.1</v>
      </c>
      <c r="F18" s="18">
        <v>8.0</v>
      </c>
      <c r="G18" s="18">
        <v>992.0</v>
      </c>
      <c r="H18" s="19">
        <v>25.0</v>
      </c>
      <c r="I18" s="19">
        <v>0.0</v>
      </c>
      <c r="J18" s="19">
        <v>0.0</v>
      </c>
      <c r="K18" s="18" t="s">
        <v>35</v>
      </c>
      <c r="L18" s="18" t="s">
        <v>35</v>
      </c>
      <c r="M18" s="18" t="s">
        <v>38</v>
      </c>
      <c r="N18" s="19" t="b">
        <v>0</v>
      </c>
      <c r="O18" s="19">
        <v>0.0</v>
      </c>
      <c r="P18" s="19">
        <v>9.0</v>
      </c>
      <c r="Q18" s="19">
        <v>12.0</v>
      </c>
      <c r="R18" s="19">
        <v>4.0</v>
      </c>
      <c r="S18" s="19">
        <v>0.0</v>
      </c>
      <c r="T18" s="19" t="b">
        <v>1</v>
      </c>
      <c r="U18" s="19">
        <v>0.0</v>
      </c>
      <c r="V18" s="19">
        <v>0.0</v>
      </c>
      <c r="W18" s="19">
        <v>0.0</v>
      </c>
      <c r="X18" s="19">
        <v>0.0</v>
      </c>
      <c r="Y18" s="19">
        <v>0.0</v>
      </c>
      <c r="Z18" s="19" t="b">
        <v>1</v>
      </c>
      <c r="AA18" s="19">
        <v>0.0</v>
      </c>
      <c r="AB18" s="19">
        <v>0.0</v>
      </c>
      <c r="AC18" s="19">
        <v>0.0</v>
      </c>
      <c r="AD18" s="19">
        <v>0.0</v>
      </c>
      <c r="AE18" s="19">
        <v>0.0</v>
      </c>
      <c r="AF18" s="19" t="b">
        <v>1</v>
      </c>
      <c r="AG18" s="20"/>
      <c r="AH18" s="21"/>
      <c r="AI18" s="21"/>
      <c r="AJ18" s="21"/>
      <c r="AK18" s="21"/>
      <c r="AL18" s="21"/>
      <c r="AM18" s="21"/>
    </row>
    <row r="19">
      <c r="A19" s="15" t="s">
        <v>73</v>
      </c>
      <c r="B19" s="16" t="s">
        <v>33</v>
      </c>
      <c r="C19" s="17" t="s">
        <v>74</v>
      </c>
      <c r="D19" s="18">
        <v>8626.0</v>
      </c>
      <c r="E19" s="18">
        <v>9.4</v>
      </c>
      <c r="F19" s="18">
        <v>8.0</v>
      </c>
      <c r="G19" s="18">
        <v>992.0</v>
      </c>
      <c r="H19" s="19">
        <v>3.0</v>
      </c>
      <c r="I19" s="19">
        <v>1.0</v>
      </c>
      <c r="J19" s="19">
        <v>1.0</v>
      </c>
      <c r="K19" s="18" t="s">
        <v>38</v>
      </c>
      <c r="L19" s="18" t="s">
        <v>38</v>
      </c>
      <c r="M19" s="18" t="s">
        <v>35</v>
      </c>
      <c r="N19" s="19" t="b">
        <v>0</v>
      </c>
      <c r="O19" s="19">
        <v>0.0</v>
      </c>
      <c r="P19" s="19">
        <v>1.0</v>
      </c>
      <c r="Q19" s="19">
        <v>1.0</v>
      </c>
      <c r="R19" s="19">
        <v>1.0</v>
      </c>
      <c r="S19" s="19">
        <v>0.0</v>
      </c>
      <c r="T19" s="19" t="b">
        <v>0</v>
      </c>
      <c r="U19" s="19">
        <v>0.0</v>
      </c>
      <c r="V19" s="19">
        <v>1.0</v>
      </c>
      <c r="W19" s="19">
        <v>0.0</v>
      </c>
      <c r="X19" s="19">
        <v>0.0</v>
      </c>
      <c r="Y19" s="19">
        <v>0.0</v>
      </c>
      <c r="Z19" s="19" t="b">
        <v>0</v>
      </c>
      <c r="AA19" s="19">
        <v>0.0</v>
      </c>
      <c r="AB19" s="19">
        <v>1.0</v>
      </c>
      <c r="AC19" s="19">
        <v>0.0</v>
      </c>
      <c r="AD19" s="19">
        <v>0.0</v>
      </c>
      <c r="AE19" s="19">
        <v>0.0</v>
      </c>
      <c r="AF19" s="19" t="b">
        <v>1</v>
      </c>
      <c r="AG19" s="20"/>
      <c r="AH19" s="21"/>
      <c r="AI19" s="21"/>
      <c r="AJ19" s="21"/>
      <c r="AK19" s="21"/>
      <c r="AL19" s="21"/>
      <c r="AM19" s="21"/>
    </row>
    <row r="20">
      <c r="A20" s="15" t="s">
        <v>75</v>
      </c>
      <c r="B20" s="16" t="s">
        <v>53</v>
      </c>
      <c r="C20" s="17" t="s">
        <v>76</v>
      </c>
      <c r="D20" s="18">
        <v>1260.0</v>
      </c>
      <c r="E20" s="18">
        <v>9.4</v>
      </c>
      <c r="F20" s="18">
        <v>8.0</v>
      </c>
      <c r="G20" s="18">
        <v>955.0</v>
      </c>
      <c r="H20" s="19">
        <v>0.0</v>
      </c>
      <c r="I20" s="25">
        <v>0.0</v>
      </c>
      <c r="J20" s="19">
        <v>0.0</v>
      </c>
      <c r="K20" s="18" t="s">
        <v>38</v>
      </c>
      <c r="L20" s="18" t="s">
        <v>35</v>
      </c>
      <c r="M20" s="18" t="s">
        <v>35</v>
      </c>
      <c r="N20" s="19" t="b">
        <v>1</v>
      </c>
      <c r="O20" s="19">
        <v>0.0</v>
      </c>
      <c r="P20" s="19">
        <v>0.0</v>
      </c>
      <c r="Q20" s="19">
        <v>0.0</v>
      </c>
      <c r="R20" s="19">
        <v>0.0</v>
      </c>
      <c r="S20" s="19">
        <v>0.0</v>
      </c>
      <c r="T20" s="19" t="b">
        <v>0</v>
      </c>
      <c r="U20" s="19">
        <v>0.0</v>
      </c>
      <c r="V20" s="19">
        <v>0.0</v>
      </c>
      <c r="W20" s="25">
        <v>0.0</v>
      </c>
      <c r="X20" s="19">
        <v>0.0</v>
      </c>
      <c r="Y20" s="19">
        <v>0.0</v>
      </c>
      <c r="Z20" s="19" t="b">
        <v>1</v>
      </c>
      <c r="AA20" s="19">
        <v>0.0</v>
      </c>
      <c r="AB20" s="19">
        <v>0.0</v>
      </c>
      <c r="AC20" s="19">
        <v>0.0</v>
      </c>
      <c r="AD20" s="19">
        <v>0.0</v>
      </c>
      <c r="AE20" s="19">
        <v>0.0</v>
      </c>
      <c r="AF20" s="19" t="b">
        <v>1</v>
      </c>
      <c r="AG20" s="20"/>
      <c r="AH20" s="21"/>
      <c r="AI20" s="21"/>
      <c r="AJ20" s="21"/>
      <c r="AK20" s="21"/>
      <c r="AL20" s="21"/>
      <c r="AM20" s="21"/>
    </row>
    <row r="21">
      <c r="A21" s="22" t="s">
        <v>77</v>
      </c>
      <c r="B21" s="16" t="s">
        <v>53</v>
      </c>
      <c r="C21" s="17" t="s">
        <v>78</v>
      </c>
      <c r="D21" s="18">
        <v>20649.0</v>
      </c>
      <c r="E21" s="18">
        <v>9.3</v>
      </c>
      <c r="F21" s="18">
        <v>16.0</v>
      </c>
      <c r="G21" s="18">
        <v>952.0</v>
      </c>
      <c r="H21" s="23">
        <v>5.0</v>
      </c>
      <c r="I21" s="23">
        <v>1.0</v>
      </c>
      <c r="J21" s="23">
        <v>0.0</v>
      </c>
      <c r="K21" s="18" t="s">
        <v>46</v>
      </c>
      <c r="L21" s="18" t="s">
        <v>35</v>
      </c>
      <c r="M21" s="18" t="s">
        <v>35</v>
      </c>
      <c r="N21" s="19" t="b">
        <v>0</v>
      </c>
      <c r="O21" s="23">
        <v>0.0</v>
      </c>
      <c r="P21" s="23">
        <v>0.0</v>
      </c>
      <c r="Q21" s="23">
        <v>0.0</v>
      </c>
      <c r="R21" s="23">
        <v>5.0</v>
      </c>
      <c r="S21" s="23">
        <v>0.0</v>
      </c>
      <c r="T21" s="19" t="b">
        <v>0</v>
      </c>
      <c r="U21" s="23">
        <v>0.0</v>
      </c>
      <c r="V21" s="23">
        <v>0.0</v>
      </c>
      <c r="W21" s="23">
        <v>1.0</v>
      </c>
      <c r="X21" s="23">
        <v>0.0</v>
      </c>
      <c r="Y21" s="23">
        <v>0.0</v>
      </c>
      <c r="Z21" s="19" t="b">
        <v>1</v>
      </c>
      <c r="AA21" s="23">
        <v>0.0</v>
      </c>
      <c r="AB21" s="23">
        <v>0.0</v>
      </c>
      <c r="AC21" s="23">
        <v>0.0</v>
      </c>
      <c r="AD21" s="23">
        <v>0.0</v>
      </c>
      <c r="AE21" s="23">
        <v>0.0</v>
      </c>
      <c r="AF21" s="19" t="b">
        <v>1</v>
      </c>
      <c r="AG21" s="20"/>
      <c r="AH21" s="21"/>
      <c r="AI21" s="21"/>
      <c r="AJ21" s="21"/>
      <c r="AK21" s="21"/>
      <c r="AL21" s="21"/>
      <c r="AM21" s="21"/>
    </row>
    <row r="22">
      <c r="A22" s="15" t="s">
        <v>79</v>
      </c>
      <c r="B22" s="16" t="s">
        <v>33</v>
      </c>
      <c r="C22" s="17" t="s">
        <v>80</v>
      </c>
      <c r="D22" s="18">
        <v>4071.0</v>
      </c>
      <c r="E22" s="18">
        <v>8.6</v>
      </c>
      <c r="F22" s="18">
        <v>5.0</v>
      </c>
      <c r="G22" s="18">
        <v>931.0</v>
      </c>
      <c r="H22" s="19">
        <v>25.0</v>
      </c>
      <c r="I22" s="19">
        <v>1.0</v>
      </c>
      <c r="J22" s="19">
        <v>0.0</v>
      </c>
      <c r="K22" s="18" t="s">
        <v>46</v>
      </c>
      <c r="L22" s="18" t="s">
        <v>35</v>
      </c>
      <c r="M22" s="18" t="s">
        <v>81</v>
      </c>
      <c r="N22" s="19" t="b">
        <v>0</v>
      </c>
      <c r="O22" s="19">
        <v>0.0</v>
      </c>
      <c r="P22" s="19">
        <v>10.0</v>
      </c>
      <c r="Q22" s="19">
        <v>7.0</v>
      </c>
      <c r="R22" s="19">
        <v>6.0</v>
      </c>
      <c r="S22" s="19">
        <v>2.0</v>
      </c>
      <c r="T22" s="19" t="b">
        <v>0</v>
      </c>
      <c r="U22" s="19">
        <v>0.0</v>
      </c>
      <c r="V22" s="19">
        <v>0.0</v>
      </c>
      <c r="W22" s="19">
        <v>1.0</v>
      </c>
      <c r="X22" s="19">
        <v>0.0</v>
      </c>
      <c r="Y22" s="19">
        <v>0.0</v>
      </c>
      <c r="Z22" s="19" t="b">
        <v>1</v>
      </c>
      <c r="AA22" s="19">
        <v>0.0</v>
      </c>
      <c r="AB22" s="19">
        <v>0.0</v>
      </c>
      <c r="AC22" s="19">
        <v>0.0</v>
      </c>
      <c r="AD22" s="19">
        <v>0.0</v>
      </c>
      <c r="AE22" s="19">
        <v>0.0</v>
      </c>
      <c r="AF22" s="19" t="b">
        <v>1</v>
      </c>
      <c r="AG22" s="20"/>
      <c r="AH22" s="21"/>
      <c r="AI22" s="21"/>
      <c r="AJ22" s="21"/>
      <c r="AK22" s="21"/>
      <c r="AL22" s="21"/>
      <c r="AM22" s="21"/>
    </row>
    <row r="23">
      <c r="A23" s="22" t="s">
        <v>82</v>
      </c>
      <c r="B23" s="16" t="s">
        <v>53</v>
      </c>
      <c r="C23" s="17" t="s">
        <v>83</v>
      </c>
      <c r="D23" s="18">
        <v>964.0</v>
      </c>
      <c r="E23" s="18">
        <v>9.2</v>
      </c>
      <c r="F23" s="18">
        <v>8.0</v>
      </c>
      <c r="G23" s="18">
        <v>927.0</v>
      </c>
      <c r="H23" s="23">
        <v>1.0</v>
      </c>
      <c r="I23" s="23">
        <v>0.0</v>
      </c>
      <c r="J23" s="23">
        <v>0.0</v>
      </c>
      <c r="K23" s="18" t="s">
        <v>35</v>
      </c>
      <c r="L23" s="18" t="s">
        <v>35</v>
      </c>
      <c r="M23" s="18" t="s">
        <v>35</v>
      </c>
      <c r="N23" s="19" t="b">
        <v>0</v>
      </c>
      <c r="O23" s="23">
        <v>0.0</v>
      </c>
      <c r="P23" s="23">
        <v>1.0</v>
      </c>
      <c r="Q23" s="23">
        <v>0.0</v>
      </c>
      <c r="R23" s="23">
        <v>0.0</v>
      </c>
      <c r="S23" s="23">
        <v>0.0</v>
      </c>
      <c r="T23" s="19" t="b">
        <v>1</v>
      </c>
      <c r="U23" s="23">
        <v>0.0</v>
      </c>
      <c r="V23" s="23">
        <v>0.0</v>
      </c>
      <c r="W23" s="23">
        <v>0.0</v>
      </c>
      <c r="X23" s="23">
        <v>0.0</v>
      </c>
      <c r="Y23" s="23">
        <v>0.0</v>
      </c>
      <c r="Z23" s="19" t="b">
        <v>1</v>
      </c>
      <c r="AA23" s="23">
        <v>0.0</v>
      </c>
      <c r="AB23" s="23">
        <v>0.0</v>
      </c>
      <c r="AC23" s="23">
        <v>0.0</v>
      </c>
      <c r="AD23" s="23">
        <v>0.0</v>
      </c>
      <c r="AE23" s="23">
        <v>0.0</v>
      </c>
      <c r="AF23" s="19" t="b">
        <v>1</v>
      </c>
      <c r="AG23" s="20"/>
      <c r="AH23" s="21"/>
      <c r="AI23" s="21"/>
      <c r="AJ23" s="21"/>
      <c r="AK23" s="21"/>
      <c r="AL23" s="21"/>
      <c r="AM23" s="21"/>
    </row>
    <row r="24">
      <c r="A24" s="15" t="s">
        <v>84</v>
      </c>
      <c r="B24" s="16" t="s">
        <v>33</v>
      </c>
      <c r="C24" s="17" t="s">
        <v>85</v>
      </c>
      <c r="D24" s="18">
        <v>5699.0</v>
      </c>
      <c r="E24" s="18">
        <v>9.0</v>
      </c>
      <c r="F24" s="18">
        <v>10.0</v>
      </c>
      <c r="G24" s="18">
        <v>909.0</v>
      </c>
      <c r="H24" s="19">
        <v>5.0</v>
      </c>
      <c r="I24" s="19">
        <v>0.0</v>
      </c>
      <c r="J24" s="19">
        <v>1.0</v>
      </c>
      <c r="K24" s="18" t="s">
        <v>35</v>
      </c>
      <c r="L24" s="18" t="s">
        <v>38</v>
      </c>
      <c r="M24" s="18" t="s">
        <v>35</v>
      </c>
      <c r="N24" s="19" t="b">
        <v>0</v>
      </c>
      <c r="O24" s="19">
        <v>0.0</v>
      </c>
      <c r="P24" s="19">
        <v>1.0</v>
      </c>
      <c r="Q24" s="19">
        <v>3.0</v>
      </c>
      <c r="R24" s="19">
        <v>1.0</v>
      </c>
      <c r="S24" s="19">
        <v>0.0</v>
      </c>
      <c r="T24" s="19" t="b">
        <v>1</v>
      </c>
      <c r="U24" s="19">
        <v>0.0</v>
      </c>
      <c r="V24" s="19">
        <v>0.0</v>
      </c>
      <c r="W24" s="19">
        <v>0.0</v>
      </c>
      <c r="X24" s="19">
        <v>0.0</v>
      </c>
      <c r="Y24" s="19">
        <v>0.0</v>
      </c>
      <c r="Z24" s="19" t="b">
        <v>0</v>
      </c>
      <c r="AA24" s="19">
        <v>0.0</v>
      </c>
      <c r="AB24" s="19">
        <v>1.0</v>
      </c>
      <c r="AC24" s="19">
        <v>0.0</v>
      </c>
      <c r="AD24" s="19">
        <v>0.0</v>
      </c>
      <c r="AE24" s="19">
        <v>0.0</v>
      </c>
      <c r="AF24" s="19" t="b">
        <v>1</v>
      </c>
      <c r="AG24" s="20"/>
      <c r="AH24" s="21"/>
      <c r="AI24" s="21"/>
      <c r="AJ24" s="21"/>
      <c r="AK24" s="21"/>
      <c r="AL24" s="21"/>
      <c r="AM24" s="21"/>
    </row>
    <row r="25">
      <c r="A25" s="15" t="s">
        <v>86</v>
      </c>
      <c r="B25" s="16" t="s">
        <v>33</v>
      </c>
      <c r="C25" s="17" t="s">
        <v>87</v>
      </c>
      <c r="D25" s="18">
        <v>25131.0</v>
      </c>
      <c r="E25" s="18">
        <v>9.4</v>
      </c>
      <c r="F25" s="18">
        <v>12.0</v>
      </c>
      <c r="G25" s="18">
        <v>903.0</v>
      </c>
      <c r="H25" s="19">
        <v>8.0</v>
      </c>
      <c r="I25" s="19">
        <v>1.0</v>
      </c>
      <c r="J25" s="19">
        <v>1.0</v>
      </c>
      <c r="K25" s="18" t="s">
        <v>46</v>
      </c>
      <c r="L25" s="18" t="s">
        <v>81</v>
      </c>
      <c r="M25" s="18" t="s">
        <v>35</v>
      </c>
      <c r="N25" s="19" t="b">
        <v>0</v>
      </c>
      <c r="O25" s="19">
        <v>0.0</v>
      </c>
      <c r="P25" s="19">
        <v>1.0</v>
      </c>
      <c r="Q25" s="19">
        <v>3.0</v>
      </c>
      <c r="R25" s="19">
        <v>4.0</v>
      </c>
      <c r="S25" s="19">
        <v>0.0</v>
      </c>
      <c r="T25" s="19" t="b">
        <v>0</v>
      </c>
      <c r="U25" s="19">
        <v>0.0</v>
      </c>
      <c r="V25" s="19">
        <v>0.0</v>
      </c>
      <c r="W25" s="19">
        <v>1.0</v>
      </c>
      <c r="X25" s="19">
        <v>0.0</v>
      </c>
      <c r="Y25" s="19">
        <v>0.0</v>
      </c>
      <c r="Z25" s="19" t="b">
        <v>0</v>
      </c>
      <c r="AA25" s="19">
        <v>0.0</v>
      </c>
      <c r="AB25" s="19">
        <v>0.0</v>
      </c>
      <c r="AC25" s="19">
        <v>0.0</v>
      </c>
      <c r="AD25" s="19">
        <v>1.0</v>
      </c>
      <c r="AE25" s="19">
        <v>0.0</v>
      </c>
      <c r="AF25" s="19" t="b">
        <v>1</v>
      </c>
      <c r="AG25" s="20"/>
      <c r="AH25" s="21"/>
      <c r="AI25" s="21"/>
      <c r="AJ25" s="21"/>
      <c r="AK25" s="21"/>
      <c r="AL25" s="21"/>
      <c r="AM25" s="21"/>
    </row>
    <row r="26">
      <c r="A26" s="26" t="s">
        <v>88</v>
      </c>
      <c r="B26" s="16" t="s">
        <v>33</v>
      </c>
      <c r="C26" s="17" t="s">
        <v>89</v>
      </c>
      <c r="D26" s="18">
        <v>2515.0</v>
      </c>
      <c r="E26" s="18">
        <v>9.2</v>
      </c>
      <c r="F26" s="18">
        <v>12.0</v>
      </c>
      <c r="G26" s="18">
        <v>880.0</v>
      </c>
      <c r="H26" s="19">
        <v>0.0</v>
      </c>
      <c r="I26" s="19">
        <v>0.0</v>
      </c>
      <c r="J26" s="19">
        <v>0.0</v>
      </c>
      <c r="K26" s="18" t="s">
        <v>35</v>
      </c>
      <c r="L26" s="18" t="s">
        <v>35</v>
      </c>
      <c r="M26" s="18" t="s">
        <v>35</v>
      </c>
      <c r="N26" s="19" t="b">
        <v>1</v>
      </c>
      <c r="O26" s="19">
        <v>0.0</v>
      </c>
      <c r="P26" s="19">
        <v>0.0</v>
      </c>
      <c r="Q26" s="19">
        <v>0.0</v>
      </c>
      <c r="R26" s="19">
        <v>0.0</v>
      </c>
      <c r="S26" s="19">
        <v>0.0</v>
      </c>
      <c r="T26" s="19" t="b">
        <v>1</v>
      </c>
      <c r="U26" s="19">
        <v>0.0</v>
      </c>
      <c r="V26" s="19">
        <v>0.0</v>
      </c>
      <c r="W26" s="19">
        <v>0.0</v>
      </c>
      <c r="X26" s="19">
        <v>0.0</v>
      </c>
      <c r="Y26" s="19">
        <v>0.0</v>
      </c>
      <c r="Z26" s="19" t="b">
        <v>1</v>
      </c>
      <c r="AA26" s="19">
        <v>0.0</v>
      </c>
      <c r="AB26" s="19">
        <v>0.0</v>
      </c>
      <c r="AC26" s="19">
        <v>0.0</v>
      </c>
      <c r="AD26" s="19">
        <v>0.0</v>
      </c>
      <c r="AE26" s="19">
        <v>0.0</v>
      </c>
      <c r="AF26" s="19" t="b">
        <v>1</v>
      </c>
      <c r="AG26" s="20"/>
      <c r="AH26" s="21"/>
      <c r="AI26" s="21"/>
      <c r="AJ26" s="21"/>
      <c r="AK26" s="21"/>
      <c r="AL26" s="21"/>
      <c r="AM26" s="21"/>
    </row>
    <row r="27">
      <c r="A27" s="15" t="s">
        <v>90</v>
      </c>
      <c r="B27" s="16" t="s">
        <v>33</v>
      </c>
      <c r="C27" s="17" t="s">
        <v>91</v>
      </c>
      <c r="D27" s="18">
        <v>3246.0</v>
      </c>
      <c r="E27" s="18">
        <v>9.1</v>
      </c>
      <c r="F27" s="18">
        <v>6.0</v>
      </c>
      <c r="G27" s="18">
        <v>859.0</v>
      </c>
      <c r="H27" s="19">
        <v>11.0</v>
      </c>
      <c r="I27" s="19">
        <v>0.0</v>
      </c>
      <c r="J27" s="19">
        <v>0.0</v>
      </c>
      <c r="K27" s="18" t="s">
        <v>35</v>
      </c>
      <c r="L27" s="18" t="s">
        <v>35</v>
      </c>
      <c r="M27" s="18" t="s">
        <v>38</v>
      </c>
      <c r="N27" s="19" t="b">
        <v>0</v>
      </c>
      <c r="O27" s="19">
        <v>1.0</v>
      </c>
      <c r="P27" s="19">
        <v>3.0</v>
      </c>
      <c r="Q27" s="19">
        <v>6.0</v>
      </c>
      <c r="R27" s="19">
        <v>0.0</v>
      </c>
      <c r="S27" s="19">
        <v>1.0</v>
      </c>
      <c r="T27" s="19" t="b">
        <v>1</v>
      </c>
      <c r="U27" s="19">
        <v>0.0</v>
      </c>
      <c r="V27" s="19">
        <v>0.0</v>
      </c>
      <c r="W27" s="19">
        <v>0.0</v>
      </c>
      <c r="X27" s="19">
        <v>0.0</v>
      </c>
      <c r="Y27" s="19">
        <v>0.0</v>
      </c>
      <c r="Z27" s="19" t="b">
        <v>1</v>
      </c>
      <c r="AA27" s="19">
        <v>0.0</v>
      </c>
      <c r="AB27" s="19">
        <v>0.0</v>
      </c>
      <c r="AC27" s="19">
        <v>0.0</v>
      </c>
      <c r="AD27" s="19">
        <v>0.0</v>
      </c>
      <c r="AE27" s="19">
        <v>0.0</v>
      </c>
      <c r="AF27" s="19" t="b">
        <v>1</v>
      </c>
      <c r="AG27" s="20"/>
      <c r="AH27" s="21"/>
      <c r="AI27" s="21"/>
      <c r="AJ27" s="21"/>
      <c r="AK27" s="21"/>
      <c r="AL27" s="21"/>
      <c r="AM27" s="21"/>
    </row>
    <row r="28">
      <c r="A28" s="15" t="s">
        <v>92</v>
      </c>
      <c r="B28" s="16" t="s">
        <v>33</v>
      </c>
      <c r="C28" s="17" t="s">
        <v>93</v>
      </c>
      <c r="D28" s="18">
        <v>31026.0</v>
      </c>
      <c r="E28" s="18">
        <v>9.5</v>
      </c>
      <c r="F28" s="18">
        <v>12.0</v>
      </c>
      <c r="G28" s="18">
        <v>814.0</v>
      </c>
      <c r="H28" s="19">
        <v>7.0</v>
      </c>
      <c r="I28" s="19">
        <v>3.0</v>
      </c>
      <c r="J28" s="19">
        <v>1.0</v>
      </c>
      <c r="K28" s="18" t="s">
        <v>47</v>
      </c>
      <c r="L28" s="18" t="s">
        <v>47</v>
      </c>
      <c r="M28" s="18" t="s">
        <v>46</v>
      </c>
      <c r="N28" s="19" t="b">
        <v>0</v>
      </c>
      <c r="O28" s="19">
        <v>0.0</v>
      </c>
      <c r="P28" s="19">
        <v>2.0</v>
      </c>
      <c r="Q28" s="19">
        <v>0.0</v>
      </c>
      <c r="R28" s="19">
        <v>4.0</v>
      </c>
      <c r="S28" s="19">
        <v>1.0</v>
      </c>
      <c r="T28" s="19" t="b">
        <v>0</v>
      </c>
      <c r="U28" s="19">
        <v>0.0</v>
      </c>
      <c r="V28" s="19">
        <v>1.0</v>
      </c>
      <c r="W28" s="19">
        <v>1.0</v>
      </c>
      <c r="X28" s="19">
        <v>0.0</v>
      </c>
      <c r="Y28" s="19">
        <v>1.0</v>
      </c>
      <c r="Z28" s="19" t="b">
        <v>0</v>
      </c>
      <c r="AA28" s="19">
        <v>0.0</v>
      </c>
      <c r="AB28" s="19">
        <v>0.0</v>
      </c>
      <c r="AC28" s="19">
        <v>0.0</v>
      </c>
      <c r="AD28" s="19">
        <v>0.0</v>
      </c>
      <c r="AE28" s="19">
        <v>1.0</v>
      </c>
      <c r="AF28" s="19" t="b">
        <v>1</v>
      </c>
      <c r="AG28" s="20"/>
      <c r="AH28" s="21"/>
      <c r="AI28" s="21"/>
      <c r="AJ28" s="21"/>
      <c r="AK28" s="21"/>
      <c r="AL28" s="21"/>
      <c r="AM28" s="21"/>
    </row>
    <row r="29">
      <c r="A29" s="15" t="s">
        <v>94</v>
      </c>
      <c r="B29" s="16" t="s">
        <v>33</v>
      </c>
      <c r="C29" s="17" t="s">
        <v>95</v>
      </c>
      <c r="D29" s="18">
        <v>1923.0</v>
      </c>
      <c r="E29" s="18">
        <v>9.4</v>
      </c>
      <c r="F29" s="18">
        <v>12.0</v>
      </c>
      <c r="G29" s="18">
        <v>813.0</v>
      </c>
      <c r="H29" s="19">
        <v>2.0</v>
      </c>
      <c r="I29" s="19">
        <v>2.0</v>
      </c>
      <c r="J29" s="19">
        <v>0.0</v>
      </c>
      <c r="K29" s="18" t="s">
        <v>46</v>
      </c>
      <c r="L29" s="18" t="s">
        <v>35</v>
      </c>
      <c r="M29" s="18" t="s">
        <v>35</v>
      </c>
      <c r="N29" s="19" t="b">
        <v>0</v>
      </c>
      <c r="O29" s="19">
        <v>0.0</v>
      </c>
      <c r="P29" s="19">
        <v>0.0</v>
      </c>
      <c r="Q29" s="19">
        <v>2.0</v>
      </c>
      <c r="R29" s="19">
        <v>0.0</v>
      </c>
      <c r="S29" s="19">
        <v>0.0</v>
      </c>
      <c r="T29" s="19" t="b">
        <v>0</v>
      </c>
      <c r="U29" s="19">
        <v>0.0</v>
      </c>
      <c r="V29" s="19">
        <v>0.0</v>
      </c>
      <c r="W29" s="19">
        <v>2.0</v>
      </c>
      <c r="X29" s="19">
        <v>0.0</v>
      </c>
      <c r="Y29" s="19">
        <v>0.0</v>
      </c>
      <c r="Z29" s="19" t="b">
        <v>1</v>
      </c>
      <c r="AA29" s="19">
        <v>0.0</v>
      </c>
      <c r="AB29" s="19">
        <v>0.0</v>
      </c>
      <c r="AC29" s="19">
        <v>0.0</v>
      </c>
      <c r="AD29" s="19">
        <v>0.0</v>
      </c>
      <c r="AE29" s="19">
        <v>0.0</v>
      </c>
      <c r="AF29" s="19" t="b">
        <v>1</v>
      </c>
      <c r="AG29" s="20"/>
      <c r="AH29" s="21"/>
      <c r="AI29" s="21"/>
      <c r="AJ29" s="21"/>
      <c r="AK29" s="21"/>
      <c r="AL29" s="21"/>
      <c r="AM29" s="21"/>
    </row>
    <row r="30">
      <c r="A30" s="22" t="s">
        <v>96</v>
      </c>
      <c r="B30" s="16" t="s">
        <v>53</v>
      </c>
      <c r="C30" s="17" t="s">
        <v>97</v>
      </c>
      <c r="D30" s="18">
        <v>5105.0</v>
      </c>
      <c r="E30" s="18">
        <v>9.4</v>
      </c>
      <c r="F30" s="18">
        <v>10.0</v>
      </c>
      <c r="G30" s="18">
        <v>799.0</v>
      </c>
      <c r="H30" s="23">
        <v>1.0</v>
      </c>
      <c r="I30" s="23">
        <v>1.0</v>
      </c>
      <c r="J30" s="23">
        <v>0.0</v>
      </c>
      <c r="K30" s="18" t="s">
        <v>46</v>
      </c>
      <c r="L30" s="18" t="s">
        <v>35</v>
      </c>
      <c r="M30" s="18" t="s">
        <v>35</v>
      </c>
      <c r="N30" s="19" t="b">
        <v>0</v>
      </c>
      <c r="O30" s="23">
        <v>0.0</v>
      </c>
      <c r="P30" s="23">
        <v>0.0</v>
      </c>
      <c r="Q30" s="23">
        <v>1.0</v>
      </c>
      <c r="R30" s="23">
        <v>0.0</v>
      </c>
      <c r="S30" s="23">
        <v>0.0</v>
      </c>
      <c r="T30" s="19" t="b">
        <v>0</v>
      </c>
      <c r="U30" s="23">
        <v>0.0</v>
      </c>
      <c r="V30" s="23">
        <v>0.0</v>
      </c>
      <c r="W30" s="23">
        <v>1.0</v>
      </c>
      <c r="X30" s="23">
        <v>0.0</v>
      </c>
      <c r="Y30" s="23">
        <v>0.0</v>
      </c>
      <c r="Z30" s="19" t="b">
        <v>1</v>
      </c>
      <c r="AA30" s="23">
        <v>0.0</v>
      </c>
      <c r="AB30" s="23">
        <v>0.0</v>
      </c>
      <c r="AC30" s="23">
        <v>0.0</v>
      </c>
      <c r="AD30" s="23">
        <v>0.0</v>
      </c>
      <c r="AE30" s="23">
        <v>0.0</v>
      </c>
      <c r="AF30" s="19" t="b">
        <v>1</v>
      </c>
      <c r="AG30" s="20"/>
      <c r="AH30" s="21"/>
      <c r="AI30" s="21"/>
      <c r="AJ30" s="21"/>
      <c r="AK30" s="21"/>
      <c r="AL30" s="21"/>
      <c r="AM30" s="21"/>
    </row>
    <row r="31">
      <c r="A31" s="15" t="s">
        <v>98</v>
      </c>
      <c r="B31" s="16" t="s">
        <v>42</v>
      </c>
      <c r="C31" s="17" t="s">
        <v>99</v>
      </c>
      <c r="D31" s="18">
        <v>5673.0</v>
      </c>
      <c r="E31" s="18">
        <v>9.2</v>
      </c>
      <c r="F31" s="18">
        <v>4.0</v>
      </c>
      <c r="G31" s="18">
        <v>755.0</v>
      </c>
      <c r="H31" s="19">
        <v>37.0</v>
      </c>
      <c r="I31" s="19">
        <v>10.0</v>
      </c>
      <c r="J31" s="19">
        <v>0.0</v>
      </c>
      <c r="K31" s="18" t="s">
        <v>81</v>
      </c>
      <c r="L31" s="18" t="s">
        <v>35</v>
      </c>
      <c r="M31" s="18" t="s">
        <v>35</v>
      </c>
      <c r="N31" s="19" t="b">
        <v>0</v>
      </c>
      <c r="O31" s="19">
        <v>0.0</v>
      </c>
      <c r="P31" s="19">
        <v>5.0</v>
      </c>
      <c r="Q31" s="19">
        <v>31.0</v>
      </c>
      <c r="R31" s="19">
        <v>1.0</v>
      </c>
      <c r="S31" s="19">
        <v>0.0</v>
      </c>
      <c r="T31" s="19" t="b">
        <v>0</v>
      </c>
      <c r="U31" s="19">
        <v>0.0</v>
      </c>
      <c r="V31" s="19">
        <v>0.0</v>
      </c>
      <c r="W31" s="19">
        <v>0.0</v>
      </c>
      <c r="X31" s="19">
        <v>10.0</v>
      </c>
      <c r="Y31" s="19">
        <v>0.0</v>
      </c>
      <c r="Z31" s="19" t="b">
        <v>1</v>
      </c>
      <c r="AA31" s="19">
        <v>0.0</v>
      </c>
      <c r="AB31" s="19">
        <v>0.0</v>
      </c>
      <c r="AC31" s="19">
        <v>0.0</v>
      </c>
      <c r="AD31" s="19">
        <v>0.0</v>
      </c>
      <c r="AE31" s="19">
        <v>0.0</v>
      </c>
      <c r="AF31" s="19" t="b">
        <v>1</v>
      </c>
      <c r="AG31" s="20"/>
      <c r="AH31" s="21"/>
      <c r="AI31" s="21"/>
      <c r="AJ31" s="21"/>
      <c r="AK31" s="21"/>
      <c r="AL31" s="21"/>
      <c r="AM31" s="21"/>
    </row>
    <row r="32">
      <c r="A32" s="22" t="s">
        <v>100</v>
      </c>
      <c r="B32" s="16" t="s">
        <v>53</v>
      </c>
      <c r="C32" s="17" t="s">
        <v>101</v>
      </c>
      <c r="D32" s="18">
        <v>6172.0</v>
      </c>
      <c r="E32" s="18">
        <v>9.4</v>
      </c>
      <c r="F32" s="18">
        <v>12.0</v>
      </c>
      <c r="G32" s="18">
        <v>748.0</v>
      </c>
      <c r="H32" s="23">
        <v>4.0</v>
      </c>
      <c r="I32" s="23">
        <v>0.0</v>
      </c>
      <c r="J32" s="23">
        <v>0.0</v>
      </c>
      <c r="K32" s="18" t="s">
        <v>35</v>
      </c>
      <c r="L32" s="18" t="s">
        <v>35</v>
      </c>
      <c r="M32" s="18" t="s">
        <v>35</v>
      </c>
      <c r="N32" s="19" t="b">
        <v>0</v>
      </c>
      <c r="O32" s="23">
        <v>0.0</v>
      </c>
      <c r="P32" s="23">
        <v>1.0</v>
      </c>
      <c r="Q32" s="23">
        <v>0.0</v>
      </c>
      <c r="R32" s="23">
        <v>3.0</v>
      </c>
      <c r="S32" s="23">
        <v>0.0</v>
      </c>
      <c r="T32" s="19" t="b">
        <v>1</v>
      </c>
      <c r="U32" s="23">
        <v>0.0</v>
      </c>
      <c r="V32" s="23">
        <v>0.0</v>
      </c>
      <c r="W32" s="23">
        <v>0.0</v>
      </c>
      <c r="X32" s="23">
        <v>0.0</v>
      </c>
      <c r="Y32" s="23">
        <v>0.0</v>
      </c>
      <c r="Z32" s="19" t="b">
        <v>1</v>
      </c>
      <c r="AA32" s="23">
        <v>0.0</v>
      </c>
      <c r="AB32" s="23">
        <v>0.0</v>
      </c>
      <c r="AC32" s="23">
        <v>0.0</v>
      </c>
      <c r="AD32" s="23">
        <v>0.0</v>
      </c>
      <c r="AE32" s="23">
        <v>0.0</v>
      </c>
      <c r="AF32" s="19" t="b">
        <v>1</v>
      </c>
      <c r="AG32" s="20"/>
      <c r="AH32" s="21"/>
      <c r="AI32" s="21"/>
      <c r="AJ32" s="21"/>
      <c r="AK32" s="21"/>
      <c r="AL32" s="21"/>
      <c r="AM32" s="21"/>
    </row>
    <row r="33">
      <c r="A33" s="22" t="s">
        <v>102</v>
      </c>
      <c r="B33" s="16" t="s">
        <v>53</v>
      </c>
      <c r="C33" s="17" t="s">
        <v>103</v>
      </c>
      <c r="D33" s="18">
        <v>4346.0</v>
      </c>
      <c r="E33" s="18">
        <v>9.0</v>
      </c>
      <c r="F33" s="18">
        <v>12.0</v>
      </c>
      <c r="G33" s="18">
        <v>748.0</v>
      </c>
      <c r="H33" s="23">
        <v>0.0</v>
      </c>
      <c r="I33" s="23">
        <v>1.0</v>
      </c>
      <c r="J33" s="23">
        <v>0.0</v>
      </c>
      <c r="K33" s="18" t="s">
        <v>46</v>
      </c>
      <c r="L33" s="18" t="s">
        <v>35</v>
      </c>
      <c r="M33" s="18" t="s">
        <v>35</v>
      </c>
      <c r="N33" s="19" t="b">
        <v>1</v>
      </c>
      <c r="O33" s="23">
        <v>0.0</v>
      </c>
      <c r="P33" s="23">
        <v>0.0</v>
      </c>
      <c r="Q33" s="23">
        <v>0.0</v>
      </c>
      <c r="R33" s="23">
        <v>0.0</v>
      </c>
      <c r="S33" s="23">
        <v>0.0</v>
      </c>
      <c r="T33" s="19" t="b">
        <v>0</v>
      </c>
      <c r="U33" s="23">
        <v>0.0</v>
      </c>
      <c r="V33" s="23">
        <v>0.0</v>
      </c>
      <c r="W33" s="23">
        <v>1.0</v>
      </c>
      <c r="X33" s="23">
        <v>0.0</v>
      </c>
      <c r="Y33" s="23">
        <v>0.0</v>
      </c>
      <c r="Z33" s="19" t="b">
        <v>1</v>
      </c>
      <c r="AA33" s="23">
        <v>0.0</v>
      </c>
      <c r="AB33" s="23">
        <v>0.0</v>
      </c>
      <c r="AC33" s="23">
        <v>0.0</v>
      </c>
      <c r="AD33" s="23">
        <v>0.0</v>
      </c>
      <c r="AE33" s="23">
        <v>0.0</v>
      </c>
      <c r="AF33" s="19" t="b">
        <v>1</v>
      </c>
      <c r="AG33" s="20"/>
      <c r="AH33" s="21"/>
      <c r="AI33" s="21"/>
      <c r="AJ33" s="21"/>
      <c r="AK33" s="21"/>
      <c r="AL33" s="21"/>
      <c r="AM33" s="21"/>
    </row>
    <row r="34">
      <c r="A34" s="15" t="s">
        <v>104</v>
      </c>
      <c r="B34" s="16" t="s">
        <v>33</v>
      </c>
      <c r="C34" s="17" t="s">
        <v>105</v>
      </c>
      <c r="D34" s="18">
        <v>10484.0</v>
      </c>
      <c r="E34" s="18">
        <v>9.6</v>
      </c>
      <c r="F34" s="18">
        <v>14.0</v>
      </c>
      <c r="G34" s="18">
        <v>725.0</v>
      </c>
      <c r="H34" s="19">
        <v>33.0</v>
      </c>
      <c r="I34" s="19">
        <v>0.0</v>
      </c>
      <c r="J34" s="19">
        <v>1.0</v>
      </c>
      <c r="K34" s="18" t="s">
        <v>35</v>
      </c>
      <c r="L34" s="18" t="s">
        <v>38</v>
      </c>
      <c r="M34" s="18" t="s">
        <v>38</v>
      </c>
      <c r="N34" s="19" t="b">
        <v>0</v>
      </c>
      <c r="O34" s="19">
        <v>1.0</v>
      </c>
      <c r="P34" s="19">
        <v>9.0</v>
      </c>
      <c r="Q34" s="19">
        <v>13.0</v>
      </c>
      <c r="R34" s="19">
        <v>9.0</v>
      </c>
      <c r="S34" s="19">
        <v>1.0</v>
      </c>
      <c r="T34" s="19" t="b">
        <v>1</v>
      </c>
      <c r="U34" s="19">
        <v>0.0</v>
      </c>
      <c r="V34" s="19">
        <v>0.0</v>
      </c>
      <c r="W34" s="19">
        <v>0.0</v>
      </c>
      <c r="X34" s="19">
        <v>0.0</v>
      </c>
      <c r="Y34" s="19">
        <v>0.0</v>
      </c>
      <c r="Z34" s="19" t="b">
        <v>0</v>
      </c>
      <c r="AA34" s="19">
        <v>0.0</v>
      </c>
      <c r="AB34" s="19">
        <v>1.0</v>
      </c>
      <c r="AC34" s="19">
        <v>0.0</v>
      </c>
      <c r="AD34" s="19">
        <v>0.0</v>
      </c>
      <c r="AE34" s="19">
        <v>0.0</v>
      </c>
      <c r="AF34" s="19" t="b">
        <v>1</v>
      </c>
      <c r="AG34" s="20"/>
      <c r="AH34" s="21"/>
      <c r="AI34" s="21"/>
      <c r="AJ34" s="21"/>
      <c r="AK34" s="21"/>
      <c r="AL34" s="21"/>
      <c r="AM34" s="21"/>
    </row>
    <row r="35">
      <c r="A35" s="15" t="s">
        <v>106</v>
      </c>
      <c r="B35" s="16" t="s">
        <v>107</v>
      </c>
      <c r="C35" s="17" t="s">
        <v>108</v>
      </c>
      <c r="D35" s="18">
        <v>11026.0</v>
      </c>
      <c r="E35" s="18">
        <v>9.3</v>
      </c>
      <c r="F35" s="18" t="s">
        <v>109</v>
      </c>
      <c r="G35" s="18">
        <v>716.0</v>
      </c>
      <c r="H35" s="19">
        <v>0.0</v>
      </c>
      <c r="I35" s="19">
        <v>1.0</v>
      </c>
      <c r="J35" s="19">
        <v>0.0</v>
      </c>
      <c r="K35" s="18" t="s">
        <v>46</v>
      </c>
      <c r="L35" s="18" t="s">
        <v>35</v>
      </c>
      <c r="M35" s="18" t="s">
        <v>35</v>
      </c>
      <c r="N35" s="19" t="b">
        <v>1</v>
      </c>
      <c r="O35" s="19">
        <v>0.0</v>
      </c>
      <c r="P35" s="19">
        <v>0.0</v>
      </c>
      <c r="Q35" s="19">
        <v>0.0</v>
      </c>
      <c r="R35" s="19">
        <v>0.0</v>
      </c>
      <c r="S35" s="19">
        <v>0.0</v>
      </c>
      <c r="T35" s="19" t="b">
        <v>0</v>
      </c>
      <c r="U35" s="19">
        <v>0.0</v>
      </c>
      <c r="V35" s="19">
        <v>0.0</v>
      </c>
      <c r="W35" s="19">
        <v>1.0</v>
      </c>
      <c r="X35" s="19">
        <v>0.0</v>
      </c>
      <c r="Y35" s="19">
        <v>0.0</v>
      </c>
      <c r="Z35" s="19" t="b">
        <v>1</v>
      </c>
      <c r="AA35" s="19">
        <v>0.0</v>
      </c>
      <c r="AB35" s="19">
        <v>0.0</v>
      </c>
      <c r="AC35" s="19">
        <v>0.0</v>
      </c>
      <c r="AD35" s="19">
        <v>0.0</v>
      </c>
      <c r="AE35" s="19">
        <v>0.0</v>
      </c>
      <c r="AF35" s="19" t="b">
        <v>1</v>
      </c>
      <c r="AG35" s="20"/>
      <c r="AH35" s="21"/>
      <c r="AI35" s="21"/>
      <c r="AJ35" s="21"/>
      <c r="AK35" s="21"/>
      <c r="AL35" s="21"/>
      <c r="AM35" s="21"/>
    </row>
    <row r="36">
      <c r="A36" s="15" t="s">
        <v>110</v>
      </c>
      <c r="B36" s="16" t="s">
        <v>33</v>
      </c>
      <c r="C36" s="17" t="s">
        <v>111</v>
      </c>
      <c r="D36" s="18">
        <v>2267.0</v>
      </c>
      <c r="E36" s="18">
        <v>9.5</v>
      </c>
      <c r="F36" s="18">
        <v>10.0</v>
      </c>
      <c r="G36" s="18">
        <v>700.0</v>
      </c>
      <c r="H36" s="19">
        <v>18.0</v>
      </c>
      <c r="I36" s="19">
        <v>0.0</v>
      </c>
      <c r="J36" s="19">
        <v>0.0</v>
      </c>
      <c r="K36" s="18" t="s">
        <v>35</v>
      </c>
      <c r="L36" s="18" t="s">
        <v>35</v>
      </c>
      <c r="M36" s="18" t="s">
        <v>46</v>
      </c>
      <c r="N36" s="19" t="b">
        <v>0</v>
      </c>
      <c r="O36" s="19">
        <v>1.0</v>
      </c>
      <c r="P36" s="19">
        <v>7.0</v>
      </c>
      <c r="Q36" s="19">
        <v>2.0</v>
      </c>
      <c r="R36" s="19">
        <v>7.0</v>
      </c>
      <c r="S36" s="19">
        <v>1.0</v>
      </c>
      <c r="T36" s="19" t="b">
        <v>1</v>
      </c>
      <c r="U36" s="19">
        <v>0.0</v>
      </c>
      <c r="V36" s="19">
        <v>0.0</v>
      </c>
      <c r="W36" s="19">
        <v>0.0</v>
      </c>
      <c r="X36" s="19">
        <v>0.0</v>
      </c>
      <c r="Y36" s="19">
        <v>0.0</v>
      </c>
      <c r="Z36" s="19" t="b">
        <v>1</v>
      </c>
      <c r="AA36" s="19">
        <v>0.0</v>
      </c>
      <c r="AB36" s="19">
        <v>0.0</v>
      </c>
      <c r="AC36" s="19">
        <v>0.0</v>
      </c>
      <c r="AD36" s="19">
        <v>0.0</v>
      </c>
      <c r="AE36" s="19">
        <v>0.0</v>
      </c>
      <c r="AF36" s="19" t="b">
        <v>1</v>
      </c>
      <c r="AG36" s="20"/>
      <c r="AH36" s="21"/>
      <c r="AI36" s="21"/>
      <c r="AJ36" s="21"/>
      <c r="AK36" s="21"/>
      <c r="AL36" s="21"/>
      <c r="AM36" s="21"/>
    </row>
    <row r="37">
      <c r="A37" s="15" t="s">
        <v>112</v>
      </c>
      <c r="B37" s="16" t="s">
        <v>33</v>
      </c>
      <c r="C37" s="17" t="s">
        <v>113</v>
      </c>
      <c r="D37" s="18">
        <v>1170.0</v>
      </c>
      <c r="E37" s="18">
        <v>9.4</v>
      </c>
      <c r="F37" s="18">
        <v>10.0</v>
      </c>
      <c r="G37" s="18">
        <v>700.0</v>
      </c>
      <c r="H37" s="19">
        <v>3.0</v>
      </c>
      <c r="I37" s="19">
        <v>0.0</v>
      </c>
      <c r="J37" s="19">
        <v>1.0</v>
      </c>
      <c r="K37" s="18" t="s">
        <v>35</v>
      </c>
      <c r="L37" s="18" t="s">
        <v>46</v>
      </c>
      <c r="M37" s="18" t="s">
        <v>35</v>
      </c>
      <c r="N37" s="19" t="b">
        <v>0</v>
      </c>
      <c r="O37" s="19">
        <v>0.0</v>
      </c>
      <c r="P37" s="19">
        <v>3.0</v>
      </c>
      <c r="Q37" s="19">
        <v>0.0</v>
      </c>
      <c r="R37" s="19">
        <v>0.0</v>
      </c>
      <c r="S37" s="19">
        <v>0.0</v>
      </c>
      <c r="T37" s="19" t="b">
        <v>1</v>
      </c>
      <c r="U37" s="19">
        <v>0.0</v>
      </c>
      <c r="V37" s="19">
        <v>0.0</v>
      </c>
      <c r="W37" s="19">
        <v>0.0</v>
      </c>
      <c r="X37" s="19">
        <v>0.0</v>
      </c>
      <c r="Y37" s="19">
        <v>0.0</v>
      </c>
      <c r="Z37" s="19" t="b">
        <v>0</v>
      </c>
      <c r="AA37" s="19">
        <v>0.0</v>
      </c>
      <c r="AB37" s="19">
        <v>0.0</v>
      </c>
      <c r="AC37" s="19">
        <v>1.0</v>
      </c>
      <c r="AD37" s="19">
        <v>0.0</v>
      </c>
      <c r="AE37" s="19">
        <v>0.0</v>
      </c>
      <c r="AF37" s="19" t="b">
        <v>1</v>
      </c>
      <c r="AG37" s="20"/>
      <c r="AH37" s="21"/>
      <c r="AI37" s="21"/>
      <c r="AJ37" s="21"/>
      <c r="AK37" s="21"/>
      <c r="AL37" s="21"/>
      <c r="AM37" s="21"/>
    </row>
    <row r="38">
      <c r="A38" s="15" t="s">
        <v>114</v>
      </c>
      <c r="B38" s="16" t="s">
        <v>53</v>
      </c>
      <c r="C38" s="17" t="s">
        <v>115</v>
      </c>
      <c r="D38" s="18">
        <v>1981.0</v>
      </c>
      <c r="E38" s="18">
        <v>9.1</v>
      </c>
      <c r="F38" s="18">
        <v>8.0</v>
      </c>
      <c r="G38" s="18">
        <v>688.0</v>
      </c>
      <c r="H38" s="19">
        <v>0.0</v>
      </c>
      <c r="I38" s="25">
        <v>0.0</v>
      </c>
      <c r="J38" s="19">
        <v>0.0</v>
      </c>
      <c r="K38" s="18" t="s">
        <v>38</v>
      </c>
      <c r="L38" s="18" t="s">
        <v>35</v>
      </c>
      <c r="M38" s="18" t="s">
        <v>35</v>
      </c>
      <c r="N38" s="19" t="b">
        <v>1</v>
      </c>
      <c r="O38" s="19">
        <v>0.0</v>
      </c>
      <c r="P38" s="19">
        <v>0.0</v>
      </c>
      <c r="Q38" s="19">
        <v>0.0</v>
      </c>
      <c r="R38" s="19">
        <v>0.0</v>
      </c>
      <c r="S38" s="19">
        <v>0.0</v>
      </c>
      <c r="T38" s="19" t="b">
        <v>0</v>
      </c>
      <c r="U38" s="19">
        <v>0.0</v>
      </c>
      <c r="V38" s="19">
        <v>0.0</v>
      </c>
      <c r="W38" s="25">
        <v>0.0</v>
      </c>
      <c r="X38" s="19">
        <v>0.0</v>
      </c>
      <c r="Y38" s="19">
        <v>0.0</v>
      </c>
      <c r="Z38" s="19" t="b">
        <v>1</v>
      </c>
      <c r="AA38" s="19">
        <v>0.0</v>
      </c>
      <c r="AB38" s="19">
        <v>0.0</v>
      </c>
      <c r="AC38" s="19">
        <v>0.0</v>
      </c>
      <c r="AD38" s="19">
        <v>0.0</v>
      </c>
      <c r="AE38" s="19">
        <v>0.0</v>
      </c>
      <c r="AF38" s="19" t="b">
        <v>1</v>
      </c>
      <c r="AG38" s="20"/>
      <c r="AH38" s="21"/>
      <c r="AI38" s="21"/>
      <c r="AJ38" s="21"/>
      <c r="AK38" s="21"/>
      <c r="AL38" s="21"/>
      <c r="AM38" s="21"/>
    </row>
    <row r="39">
      <c r="A39" s="15" t="s">
        <v>116</v>
      </c>
      <c r="B39" s="16" t="s">
        <v>42</v>
      </c>
      <c r="C39" s="17" t="s">
        <v>117</v>
      </c>
      <c r="D39" s="18">
        <v>5798.0</v>
      </c>
      <c r="E39" s="18">
        <v>9.3</v>
      </c>
      <c r="F39" s="18">
        <v>10.0</v>
      </c>
      <c r="G39" s="18">
        <v>637.0</v>
      </c>
      <c r="H39" s="19">
        <v>1.0</v>
      </c>
      <c r="I39" s="19">
        <v>0.0</v>
      </c>
      <c r="J39" s="19">
        <v>0.0</v>
      </c>
      <c r="K39" s="18" t="s">
        <v>35</v>
      </c>
      <c r="L39" s="18" t="s">
        <v>35</v>
      </c>
      <c r="M39" s="18" t="s">
        <v>35</v>
      </c>
      <c r="N39" s="19" t="b">
        <v>0</v>
      </c>
      <c r="O39" s="19">
        <v>0.0</v>
      </c>
      <c r="P39" s="19">
        <v>0.0</v>
      </c>
      <c r="Q39" s="19">
        <v>1.0</v>
      </c>
      <c r="R39" s="19">
        <v>0.0</v>
      </c>
      <c r="S39" s="19">
        <v>0.0</v>
      </c>
      <c r="T39" s="19" t="b">
        <v>1</v>
      </c>
      <c r="U39" s="19">
        <v>0.0</v>
      </c>
      <c r="V39" s="19">
        <v>0.0</v>
      </c>
      <c r="W39" s="19">
        <v>0.0</v>
      </c>
      <c r="X39" s="19">
        <v>0.0</v>
      </c>
      <c r="Y39" s="19">
        <v>0.0</v>
      </c>
      <c r="Z39" s="19" t="b">
        <v>1</v>
      </c>
      <c r="AA39" s="19">
        <v>0.0</v>
      </c>
      <c r="AB39" s="19">
        <v>0.0</v>
      </c>
      <c r="AC39" s="19">
        <v>0.0</v>
      </c>
      <c r="AD39" s="19">
        <v>0.0</v>
      </c>
      <c r="AE39" s="19">
        <v>0.0</v>
      </c>
      <c r="AF39" s="19" t="b">
        <v>1</v>
      </c>
      <c r="AG39" s="20"/>
      <c r="AH39" s="21"/>
      <c r="AI39" s="21"/>
      <c r="AJ39" s="21"/>
      <c r="AK39" s="21"/>
      <c r="AL39" s="21"/>
      <c r="AM39" s="21"/>
    </row>
    <row r="40">
      <c r="A40" s="15" t="s">
        <v>118</v>
      </c>
      <c r="B40" s="16" t="s">
        <v>33</v>
      </c>
      <c r="C40" s="17" t="s">
        <v>119</v>
      </c>
      <c r="D40" s="18">
        <v>40522.0</v>
      </c>
      <c r="E40" s="18">
        <v>9.5</v>
      </c>
      <c r="F40" s="18">
        <v>16.0</v>
      </c>
      <c r="G40" s="18">
        <v>620.0</v>
      </c>
      <c r="H40" s="19">
        <v>8.0</v>
      </c>
      <c r="I40" s="19">
        <v>1.0</v>
      </c>
      <c r="J40" s="19">
        <v>1.0</v>
      </c>
      <c r="K40" s="18" t="s">
        <v>46</v>
      </c>
      <c r="L40" s="18" t="s">
        <v>81</v>
      </c>
      <c r="M40" s="18" t="s">
        <v>38</v>
      </c>
      <c r="N40" s="19" t="b">
        <v>0</v>
      </c>
      <c r="O40" s="19">
        <v>0.0</v>
      </c>
      <c r="P40" s="19">
        <v>1.0</v>
      </c>
      <c r="Q40" s="19">
        <v>3.0</v>
      </c>
      <c r="R40" s="19">
        <v>4.0</v>
      </c>
      <c r="S40" s="19">
        <v>0.0</v>
      </c>
      <c r="T40" s="19" t="b">
        <v>0</v>
      </c>
      <c r="U40" s="19">
        <v>0.0</v>
      </c>
      <c r="V40" s="19">
        <v>0.0</v>
      </c>
      <c r="W40" s="19">
        <v>1.0</v>
      </c>
      <c r="X40" s="19">
        <v>0.0</v>
      </c>
      <c r="Y40" s="19">
        <v>0.0</v>
      </c>
      <c r="Z40" s="19" t="b">
        <v>0</v>
      </c>
      <c r="AA40" s="19">
        <v>0.0</v>
      </c>
      <c r="AB40" s="19">
        <v>0.0</v>
      </c>
      <c r="AC40" s="19">
        <v>0.0</v>
      </c>
      <c r="AD40" s="19">
        <v>1.0</v>
      </c>
      <c r="AE40" s="19">
        <v>0.0</v>
      </c>
      <c r="AF40" s="19" t="b">
        <v>1</v>
      </c>
      <c r="AG40" s="20"/>
      <c r="AH40" s="21"/>
      <c r="AI40" s="21"/>
      <c r="AJ40" s="21"/>
      <c r="AK40" s="21"/>
      <c r="AL40" s="21"/>
      <c r="AM40" s="21"/>
    </row>
    <row r="41">
      <c r="A41" s="15" t="s">
        <v>120</v>
      </c>
      <c r="B41" s="16" t="s">
        <v>33</v>
      </c>
      <c r="C41" s="17" t="s">
        <v>121</v>
      </c>
      <c r="D41" s="18">
        <v>7473.0</v>
      </c>
      <c r="E41" s="18">
        <v>9.0</v>
      </c>
      <c r="F41" s="18">
        <v>10.0</v>
      </c>
      <c r="G41" s="18">
        <v>612.0</v>
      </c>
      <c r="H41" s="19">
        <v>5.0</v>
      </c>
      <c r="I41" s="19">
        <v>1.0</v>
      </c>
      <c r="J41" s="19">
        <v>1.0</v>
      </c>
      <c r="K41" s="18" t="s">
        <v>38</v>
      </c>
      <c r="L41" s="18" t="s">
        <v>38</v>
      </c>
      <c r="M41" s="18" t="s">
        <v>35</v>
      </c>
      <c r="N41" s="19" t="b">
        <v>0</v>
      </c>
      <c r="O41" s="19">
        <v>0.0</v>
      </c>
      <c r="P41" s="19">
        <v>0.0</v>
      </c>
      <c r="Q41" s="19">
        <v>3.0</v>
      </c>
      <c r="R41" s="19">
        <v>2.0</v>
      </c>
      <c r="S41" s="19">
        <v>0.0</v>
      </c>
      <c r="T41" s="19" t="b">
        <v>0</v>
      </c>
      <c r="U41" s="19">
        <v>0.0</v>
      </c>
      <c r="V41" s="19">
        <v>1.0</v>
      </c>
      <c r="W41" s="19">
        <v>0.0</v>
      </c>
      <c r="X41" s="19">
        <v>0.0</v>
      </c>
      <c r="Y41" s="19">
        <v>0.0</v>
      </c>
      <c r="Z41" s="19" t="b">
        <v>0</v>
      </c>
      <c r="AA41" s="19">
        <v>0.0</v>
      </c>
      <c r="AB41" s="19">
        <v>1.0</v>
      </c>
      <c r="AC41" s="19">
        <v>0.0</v>
      </c>
      <c r="AD41" s="19">
        <v>0.0</v>
      </c>
      <c r="AE41" s="19">
        <v>0.0</v>
      </c>
      <c r="AF41" s="19" t="b">
        <v>1</v>
      </c>
      <c r="AG41" s="20"/>
      <c r="AH41" s="21"/>
      <c r="AI41" s="21"/>
      <c r="AJ41" s="21"/>
      <c r="AK41" s="21"/>
      <c r="AL41" s="21"/>
      <c r="AM41" s="21"/>
    </row>
    <row r="42">
      <c r="A42" s="15" t="s">
        <v>122</v>
      </c>
      <c r="B42" s="16" t="s">
        <v>33</v>
      </c>
      <c r="C42" s="17" t="s">
        <v>123</v>
      </c>
      <c r="D42" s="18">
        <v>11440.0</v>
      </c>
      <c r="E42" s="18">
        <v>8.9</v>
      </c>
      <c r="F42" s="18">
        <v>12.0</v>
      </c>
      <c r="G42" s="18">
        <v>603.0</v>
      </c>
      <c r="H42" s="19">
        <v>10.0</v>
      </c>
      <c r="I42" s="19">
        <v>3.0</v>
      </c>
      <c r="J42" s="19">
        <v>0.0</v>
      </c>
      <c r="K42" s="18" t="s">
        <v>46</v>
      </c>
      <c r="L42" s="18" t="s">
        <v>35</v>
      </c>
      <c r="M42" s="18" t="s">
        <v>38</v>
      </c>
      <c r="N42" s="19" t="b">
        <v>0</v>
      </c>
      <c r="O42" s="19">
        <v>0.0</v>
      </c>
      <c r="P42" s="19">
        <v>1.0</v>
      </c>
      <c r="Q42" s="19">
        <v>4.0</v>
      </c>
      <c r="R42" s="19">
        <v>5.0</v>
      </c>
      <c r="S42" s="19">
        <v>0.0</v>
      </c>
      <c r="T42" s="19" t="b">
        <v>0</v>
      </c>
      <c r="U42" s="19">
        <v>0.0</v>
      </c>
      <c r="V42" s="19">
        <v>1.0</v>
      </c>
      <c r="W42" s="19">
        <v>2.0</v>
      </c>
      <c r="X42" s="19">
        <v>0.0</v>
      </c>
      <c r="Y42" s="19">
        <v>0.0</v>
      </c>
      <c r="Z42" s="19" t="b">
        <v>1</v>
      </c>
      <c r="AA42" s="19">
        <v>0.0</v>
      </c>
      <c r="AB42" s="19">
        <v>0.0</v>
      </c>
      <c r="AC42" s="19">
        <v>0.0</v>
      </c>
      <c r="AD42" s="19">
        <v>0.0</v>
      </c>
      <c r="AE42" s="19">
        <v>0.0</v>
      </c>
      <c r="AF42" s="19" t="b">
        <v>1</v>
      </c>
      <c r="AG42" s="20"/>
      <c r="AH42" s="21"/>
      <c r="AI42" s="21"/>
      <c r="AJ42" s="21"/>
      <c r="AK42" s="21"/>
      <c r="AL42" s="21"/>
      <c r="AM42" s="21"/>
    </row>
    <row r="43">
      <c r="A43" s="15" t="s">
        <v>124</v>
      </c>
      <c r="B43" s="16" t="s">
        <v>33</v>
      </c>
      <c r="C43" s="17" t="s">
        <v>125</v>
      </c>
      <c r="D43" s="18">
        <v>4576.0</v>
      </c>
      <c r="E43" s="18">
        <v>9.2</v>
      </c>
      <c r="F43" s="18">
        <v>8.0</v>
      </c>
      <c r="G43" s="18">
        <v>590.0</v>
      </c>
      <c r="H43" s="19">
        <v>4.0</v>
      </c>
      <c r="I43" s="19">
        <v>1.0</v>
      </c>
      <c r="J43" s="19">
        <v>0.0</v>
      </c>
      <c r="K43" s="18" t="s">
        <v>46</v>
      </c>
      <c r="L43" s="18" t="s">
        <v>35</v>
      </c>
      <c r="M43" s="18" t="s">
        <v>35</v>
      </c>
      <c r="N43" s="19" t="b">
        <v>0</v>
      </c>
      <c r="O43" s="19">
        <v>0.0</v>
      </c>
      <c r="P43" s="19">
        <v>1.0</v>
      </c>
      <c r="Q43" s="19">
        <v>2.0</v>
      </c>
      <c r="R43" s="19">
        <v>1.0</v>
      </c>
      <c r="S43" s="19">
        <v>0.0</v>
      </c>
      <c r="T43" s="19" t="b">
        <v>0</v>
      </c>
      <c r="U43" s="19">
        <v>0.0</v>
      </c>
      <c r="V43" s="19">
        <v>0.0</v>
      </c>
      <c r="W43" s="19">
        <v>1.0</v>
      </c>
      <c r="X43" s="19">
        <v>0.0</v>
      </c>
      <c r="Y43" s="19">
        <v>0.0</v>
      </c>
      <c r="Z43" s="19" t="b">
        <v>1</v>
      </c>
      <c r="AA43" s="19">
        <v>0.0</v>
      </c>
      <c r="AB43" s="19">
        <v>0.0</v>
      </c>
      <c r="AC43" s="19">
        <v>0.0</v>
      </c>
      <c r="AD43" s="19">
        <v>0.0</v>
      </c>
      <c r="AE43" s="19">
        <v>0.0</v>
      </c>
      <c r="AF43" s="19" t="b">
        <v>1</v>
      </c>
      <c r="AG43" s="20"/>
      <c r="AH43" s="21"/>
      <c r="AI43" s="21"/>
      <c r="AJ43" s="21"/>
      <c r="AK43" s="21"/>
      <c r="AL43" s="21"/>
      <c r="AM43" s="21"/>
    </row>
    <row r="44">
      <c r="A44" s="15" t="s">
        <v>126</v>
      </c>
      <c r="B44" s="16" t="s">
        <v>107</v>
      </c>
      <c r="C44" s="17" t="s">
        <v>127</v>
      </c>
      <c r="D44" s="18">
        <v>6104.0</v>
      </c>
      <c r="E44" s="18">
        <v>9.1</v>
      </c>
      <c r="F44" s="18">
        <v>6.0</v>
      </c>
      <c r="G44" s="18">
        <v>528.0</v>
      </c>
      <c r="H44" s="19">
        <v>9.0</v>
      </c>
      <c r="I44" s="19">
        <v>0.0</v>
      </c>
      <c r="J44" s="19">
        <v>0.0</v>
      </c>
      <c r="K44" s="18" t="s">
        <v>35</v>
      </c>
      <c r="L44" s="18" t="s">
        <v>35</v>
      </c>
      <c r="M44" s="18" t="s">
        <v>35</v>
      </c>
      <c r="N44" s="19" t="b">
        <v>0</v>
      </c>
      <c r="O44" s="19">
        <v>0.0</v>
      </c>
      <c r="P44" s="19">
        <v>5.0</v>
      </c>
      <c r="Q44" s="19">
        <v>4.0</v>
      </c>
      <c r="R44" s="19">
        <v>0.0</v>
      </c>
      <c r="S44" s="19">
        <v>0.0</v>
      </c>
      <c r="T44" s="19" t="b">
        <v>1</v>
      </c>
      <c r="U44" s="19">
        <v>0.0</v>
      </c>
      <c r="V44" s="19">
        <v>0.0</v>
      </c>
      <c r="W44" s="19">
        <v>0.0</v>
      </c>
      <c r="X44" s="19">
        <v>0.0</v>
      </c>
      <c r="Y44" s="19">
        <v>0.0</v>
      </c>
      <c r="Z44" s="19" t="b">
        <v>1</v>
      </c>
      <c r="AA44" s="19">
        <v>0.0</v>
      </c>
      <c r="AB44" s="19">
        <v>0.0</v>
      </c>
      <c r="AC44" s="19">
        <v>0.0</v>
      </c>
      <c r="AD44" s="19">
        <v>0.0</v>
      </c>
      <c r="AE44" s="19">
        <v>0.0</v>
      </c>
      <c r="AF44" s="19" t="b">
        <v>1</v>
      </c>
      <c r="AG44" s="20"/>
      <c r="AH44" s="21"/>
      <c r="AI44" s="21"/>
      <c r="AJ44" s="21"/>
      <c r="AK44" s="21"/>
      <c r="AL44" s="21"/>
      <c r="AM44" s="21"/>
    </row>
    <row r="45">
      <c r="A45" s="15" t="s">
        <v>128</v>
      </c>
      <c r="B45" s="16" t="s">
        <v>33</v>
      </c>
      <c r="C45" s="17" t="s">
        <v>129</v>
      </c>
      <c r="D45" s="18">
        <v>4840.0</v>
      </c>
      <c r="E45" s="18">
        <v>9.2</v>
      </c>
      <c r="F45" s="18">
        <v>12.0</v>
      </c>
      <c r="G45" s="18">
        <v>501.0</v>
      </c>
      <c r="H45" s="19">
        <v>32.0</v>
      </c>
      <c r="I45" s="19">
        <v>0.0</v>
      </c>
      <c r="J45" s="19">
        <v>0.0</v>
      </c>
      <c r="K45" s="18" t="s">
        <v>35</v>
      </c>
      <c r="L45" s="18" t="s">
        <v>35</v>
      </c>
      <c r="M45" s="18" t="s">
        <v>38</v>
      </c>
      <c r="N45" s="19" t="b">
        <v>0</v>
      </c>
      <c r="O45" s="19">
        <v>1.0</v>
      </c>
      <c r="P45" s="19">
        <v>23.0</v>
      </c>
      <c r="Q45" s="19">
        <v>5.0</v>
      </c>
      <c r="R45" s="19">
        <v>3.0</v>
      </c>
      <c r="S45" s="19">
        <v>0.0</v>
      </c>
      <c r="T45" s="19" t="b">
        <v>1</v>
      </c>
      <c r="U45" s="19">
        <v>0.0</v>
      </c>
      <c r="V45" s="19">
        <v>0.0</v>
      </c>
      <c r="W45" s="19">
        <v>0.0</v>
      </c>
      <c r="X45" s="19">
        <v>0.0</v>
      </c>
      <c r="Y45" s="19">
        <v>0.0</v>
      </c>
      <c r="Z45" s="19" t="b">
        <v>1</v>
      </c>
      <c r="AA45" s="19">
        <v>0.0</v>
      </c>
      <c r="AB45" s="19">
        <v>0.0</v>
      </c>
      <c r="AC45" s="19">
        <v>0.0</v>
      </c>
      <c r="AD45" s="19">
        <v>0.0</v>
      </c>
      <c r="AE45" s="19">
        <v>0.0</v>
      </c>
      <c r="AF45" s="19" t="b">
        <v>1</v>
      </c>
      <c r="AG45" s="20"/>
      <c r="AH45" s="21"/>
      <c r="AI45" s="21"/>
      <c r="AJ45" s="21"/>
      <c r="AK45" s="21"/>
      <c r="AL45" s="21"/>
      <c r="AM45" s="21"/>
    </row>
    <row r="46">
      <c r="A46" s="22" t="s">
        <v>130</v>
      </c>
      <c r="B46" s="16" t="s">
        <v>53</v>
      </c>
      <c r="C46" s="17" t="s">
        <v>131</v>
      </c>
      <c r="D46" s="18">
        <v>806.0</v>
      </c>
      <c r="E46" s="18">
        <v>9.3</v>
      </c>
      <c r="F46" s="18">
        <v>8.0</v>
      </c>
      <c r="G46" s="18">
        <v>500.0</v>
      </c>
      <c r="H46" s="23">
        <v>1.0</v>
      </c>
      <c r="I46" s="23">
        <v>0.0</v>
      </c>
      <c r="J46" s="23">
        <v>0.0</v>
      </c>
      <c r="K46" s="18" t="s">
        <v>35</v>
      </c>
      <c r="L46" s="18" t="s">
        <v>35</v>
      </c>
      <c r="M46" s="18" t="s">
        <v>35</v>
      </c>
      <c r="N46" s="19" t="b">
        <v>0</v>
      </c>
      <c r="O46" s="23">
        <v>0.0</v>
      </c>
      <c r="P46" s="23">
        <v>1.0</v>
      </c>
      <c r="Q46" s="23">
        <v>0.0</v>
      </c>
      <c r="R46" s="23">
        <v>0.0</v>
      </c>
      <c r="S46" s="23">
        <v>0.0</v>
      </c>
      <c r="T46" s="19" t="b">
        <v>1</v>
      </c>
      <c r="U46" s="23">
        <v>0.0</v>
      </c>
      <c r="V46" s="23">
        <v>0.0</v>
      </c>
      <c r="W46" s="23">
        <v>0.0</v>
      </c>
      <c r="X46" s="23">
        <v>0.0</v>
      </c>
      <c r="Y46" s="23">
        <v>0.0</v>
      </c>
      <c r="Z46" s="19" t="b">
        <v>1</v>
      </c>
      <c r="AA46" s="23">
        <v>0.0</v>
      </c>
      <c r="AB46" s="23">
        <v>0.0</v>
      </c>
      <c r="AC46" s="23">
        <v>0.0</v>
      </c>
      <c r="AD46" s="23">
        <v>0.0</v>
      </c>
      <c r="AE46" s="23">
        <v>0.0</v>
      </c>
      <c r="AF46" s="19" t="b">
        <v>1</v>
      </c>
      <c r="AG46" s="20"/>
      <c r="AH46" s="21"/>
      <c r="AI46" s="21"/>
      <c r="AJ46" s="21"/>
      <c r="AK46" s="21"/>
      <c r="AL46" s="21"/>
      <c r="AM46" s="21"/>
    </row>
    <row r="47">
      <c r="A47" s="22" t="s">
        <v>132</v>
      </c>
      <c r="B47" s="16" t="s">
        <v>53</v>
      </c>
      <c r="C47" s="17" t="s">
        <v>133</v>
      </c>
      <c r="D47" s="18">
        <v>9653.0</v>
      </c>
      <c r="E47" s="18">
        <v>9.4</v>
      </c>
      <c r="F47" s="18">
        <v>12.0</v>
      </c>
      <c r="G47" s="18">
        <v>461.0</v>
      </c>
      <c r="H47" s="23">
        <v>4.0</v>
      </c>
      <c r="I47" s="23">
        <v>0.0</v>
      </c>
      <c r="J47" s="23">
        <v>0.0</v>
      </c>
      <c r="K47" s="18" t="s">
        <v>35</v>
      </c>
      <c r="L47" s="18" t="s">
        <v>35</v>
      </c>
      <c r="M47" s="18" t="s">
        <v>35</v>
      </c>
      <c r="N47" s="19" t="b">
        <v>0</v>
      </c>
      <c r="O47" s="23">
        <v>0.0</v>
      </c>
      <c r="P47" s="23">
        <v>1.0</v>
      </c>
      <c r="Q47" s="23">
        <v>0.0</v>
      </c>
      <c r="R47" s="23">
        <v>3.0</v>
      </c>
      <c r="S47" s="23">
        <v>0.0</v>
      </c>
      <c r="T47" s="19" t="b">
        <v>1</v>
      </c>
      <c r="U47" s="23">
        <v>0.0</v>
      </c>
      <c r="V47" s="23">
        <v>0.0</v>
      </c>
      <c r="W47" s="23">
        <v>0.0</v>
      </c>
      <c r="X47" s="23">
        <v>0.0</v>
      </c>
      <c r="Y47" s="23">
        <v>0.0</v>
      </c>
      <c r="Z47" s="19" t="b">
        <v>1</v>
      </c>
      <c r="AA47" s="23">
        <v>0.0</v>
      </c>
      <c r="AB47" s="23">
        <v>0.0</v>
      </c>
      <c r="AC47" s="23">
        <v>0.0</v>
      </c>
      <c r="AD47" s="23">
        <v>0.0</v>
      </c>
      <c r="AE47" s="23">
        <v>0.0</v>
      </c>
      <c r="AF47" s="19" t="b">
        <v>1</v>
      </c>
      <c r="AG47" s="20"/>
      <c r="AH47" s="21"/>
      <c r="AI47" s="21"/>
      <c r="AJ47" s="21"/>
      <c r="AK47" s="21"/>
      <c r="AL47" s="21"/>
      <c r="AM47" s="21"/>
    </row>
    <row r="48">
      <c r="A48" s="24" t="s">
        <v>134</v>
      </c>
      <c r="B48" s="16" t="s">
        <v>53</v>
      </c>
      <c r="C48" s="17" t="s">
        <v>135</v>
      </c>
      <c r="D48" s="18">
        <v>2588.0</v>
      </c>
      <c r="E48" s="18">
        <v>9.2</v>
      </c>
      <c r="F48" s="18">
        <v>10.0</v>
      </c>
      <c r="G48" s="18">
        <v>461.0</v>
      </c>
      <c r="H48" s="23">
        <v>1.0</v>
      </c>
      <c r="I48" s="23">
        <v>0.0</v>
      </c>
      <c r="J48" s="23">
        <v>0.0</v>
      </c>
      <c r="K48" s="18" t="s">
        <v>35</v>
      </c>
      <c r="L48" s="18" t="s">
        <v>35</v>
      </c>
      <c r="M48" s="18" t="s">
        <v>35</v>
      </c>
      <c r="N48" s="19" t="b">
        <v>0</v>
      </c>
      <c r="O48" s="23">
        <v>0.0</v>
      </c>
      <c r="P48" s="23">
        <v>1.0</v>
      </c>
      <c r="Q48" s="23">
        <v>0.0</v>
      </c>
      <c r="R48" s="23">
        <v>0.0</v>
      </c>
      <c r="S48" s="23">
        <v>0.0</v>
      </c>
      <c r="T48" s="19" t="b">
        <v>1</v>
      </c>
      <c r="U48" s="23">
        <v>0.0</v>
      </c>
      <c r="V48" s="23">
        <v>0.0</v>
      </c>
      <c r="W48" s="23">
        <v>0.0</v>
      </c>
      <c r="X48" s="23">
        <v>0.0</v>
      </c>
      <c r="Y48" s="23">
        <v>0.0</v>
      </c>
      <c r="Z48" s="19" t="b">
        <v>1</v>
      </c>
      <c r="AA48" s="23">
        <v>0.0</v>
      </c>
      <c r="AB48" s="23">
        <v>0.0</v>
      </c>
      <c r="AC48" s="23">
        <v>0.0</v>
      </c>
      <c r="AD48" s="23">
        <v>0.0</v>
      </c>
      <c r="AE48" s="23">
        <v>0.0</v>
      </c>
      <c r="AF48" s="19" t="b">
        <v>1</v>
      </c>
      <c r="AG48" s="20"/>
      <c r="AH48" s="21"/>
      <c r="AI48" s="21"/>
      <c r="AJ48" s="21"/>
      <c r="AK48" s="21"/>
      <c r="AL48" s="21"/>
      <c r="AM48" s="21"/>
    </row>
    <row r="49">
      <c r="A49" s="15" t="s">
        <v>136</v>
      </c>
      <c r="B49" s="16" t="s">
        <v>33</v>
      </c>
      <c r="C49" s="17" t="s">
        <v>137</v>
      </c>
      <c r="D49" s="18">
        <v>6440.0</v>
      </c>
      <c r="E49" s="18">
        <v>9.4</v>
      </c>
      <c r="F49" s="18">
        <v>16.0</v>
      </c>
      <c r="G49" s="18">
        <v>449.0</v>
      </c>
      <c r="H49" s="19">
        <v>0.0</v>
      </c>
      <c r="I49" s="19">
        <v>0.0</v>
      </c>
      <c r="J49" s="19">
        <v>0.0</v>
      </c>
      <c r="K49" s="18" t="s">
        <v>35</v>
      </c>
      <c r="L49" s="18" t="s">
        <v>35</v>
      </c>
      <c r="M49" s="18" t="s">
        <v>35</v>
      </c>
      <c r="N49" s="19" t="b">
        <v>1</v>
      </c>
      <c r="O49" s="19">
        <v>0.0</v>
      </c>
      <c r="P49" s="19">
        <v>0.0</v>
      </c>
      <c r="Q49" s="19">
        <v>0.0</v>
      </c>
      <c r="R49" s="19">
        <v>0.0</v>
      </c>
      <c r="S49" s="19">
        <v>0.0</v>
      </c>
      <c r="T49" s="19" t="b">
        <v>1</v>
      </c>
      <c r="U49" s="19">
        <v>0.0</v>
      </c>
      <c r="V49" s="19">
        <v>0.0</v>
      </c>
      <c r="W49" s="19">
        <v>0.0</v>
      </c>
      <c r="X49" s="19">
        <v>0.0</v>
      </c>
      <c r="Y49" s="19">
        <v>0.0</v>
      </c>
      <c r="Z49" s="19" t="b">
        <v>1</v>
      </c>
      <c r="AA49" s="19">
        <v>0.0</v>
      </c>
      <c r="AB49" s="19">
        <v>0.0</v>
      </c>
      <c r="AC49" s="19">
        <v>0.0</v>
      </c>
      <c r="AD49" s="19">
        <v>0.0</v>
      </c>
      <c r="AE49" s="19">
        <v>0.0</v>
      </c>
      <c r="AF49" s="19" t="b">
        <v>1</v>
      </c>
      <c r="AG49" s="20"/>
      <c r="AH49" s="21"/>
      <c r="AI49" s="21"/>
      <c r="AJ49" s="21"/>
      <c r="AK49" s="21"/>
      <c r="AL49" s="21"/>
      <c r="AM49" s="21"/>
    </row>
    <row r="50">
      <c r="A50" s="22" t="s">
        <v>138</v>
      </c>
      <c r="B50" s="16" t="s">
        <v>53</v>
      </c>
      <c r="C50" s="17" t="s">
        <v>139</v>
      </c>
      <c r="D50" s="18">
        <v>3188.0</v>
      </c>
      <c r="E50" s="18">
        <v>9.3</v>
      </c>
      <c r="F50" s="18">
        <v>10.0</v>
      </c>
      <c r="G50" s="18">
        <v>432.0</v>
      </c>
      <c r="H50" s="23">
        <v>3.0</v>
      </c>
      <c r="I50" s="23">
        <v>0.0</v>
      </c>
      <c r="J50" s="23">
        <v>0.0</v>
      </c>
      <c r="K50" s="18" t="s">
        <v>35</v>
      </c>
      <c r="L50" s="18" t="s">
        <v>35</v>
      </c>
      <c r="M50" s="18" t="s">
        <v>35</v>
      </c>
      <c r="N50" s="19" t="b">
        <v>0</v>
      </c>
      <c r="O50" s="23">
        <v>0.0</v>
      </c>
      <c r="P50" s="23">
        <v>0.0</v>
      </c>
      <c r="Q50" s="23">
        <v>3.0</v>
      </c>
      <c r="R50" s="23">
        <v>0.0</v>
      </c>
      <c r="S50" s="23">
        <v>0.0</v>
      </c>
      <c r="T50" s="19" t="b">
        <v>1</v>
      </c>
      <c r="U50" s="23">
        <v>0.0</v>
      </c>
      <c r="V50" s="23">
        <v>0.0</v>
      </c>
      <c r="W50" s="23">
        <v>0.0</v>
      </c>
      <c r="X50" s="23">
        <v>0.0</v>
      </c>
      <c r="Y50" s="23">
        <v>0.0</v>
      </c>
      <c r="Z50" s="19" t="b">
        <v>1</v>
      </c>
      <c r="AA50" s="23">
        <v>0.0</v>
      </c>
      <c r="AB50" s="23">
        <v>0.0</v>
      </c>
      <c r="AC50" s="23">
        <v>0.0</v>
      </c>
      <c r="AD50" s="23">
        <v>0.0</v>
      </c>
      <c r="AE50" s="23">
        <v>0.0</v>
      </c>
      <c r="AF50" s="19" t="b">
        <v>1</v>
      </c>
      <c r="AG50" s="20"/>
      <c r="AH50" s="21"/>
      <c r="AI50" s="21"/>
      <c r="AJ50" s="21"/>
      <c r="AK50" s="21"/>
      <c r="AL50" s="21"/>
      <c r="AM50" s="21"/>
    </row>
    <row r="51">
      <c r="A51" s="15" t="s">
        <v>140</v>
      </c>
      <c r="B51" s="16" t="s">
        <v>107</v>
      </c>
      <c r="C51" s="17" t="s">
        <v>141</v>
      </c>
      <c r="D51" s="18">
        <v>1006.0</v>
      </c>
      <c r="E51" s="18">
        <v>9.2</v>
      </c>
      <c r="F51" s="18">
        <v>8.0</v>
      </c>
      <c r="G51" s="18">
        <v>427.0</v>
      </c>
      <c r="H51" s="19">
        <v>132.0</v>
      </c>
      <c r="I51" s="19">
        <v>0.0</v>
      </c>
      <c r="J51" s="19">
        <v>0.0</v>
      </c>
      <c r="K51" s="18" t="s">
        <v>35</v>
      </c>
      <c r="L51" s="18" t="s">
        <v>35</v>
      </c>
      <c r="M51" s="18" t="s">
        <v>35</v>
      </c>
      <c r="N51" s="19" t="b">
        <v>0</v>
      </c>
      <c r="O51" s="19">
        <v>0.0</v>
      </c>
      <c r="P51" s="19">
        <v>130.0</v>
      </c>
      <c r="Q51" s="19">
        <v>1.0</v>
      </c>
      <c r="R51" s="19">
        <v>1.0</v>
      </c>
      <c r="S51" s="19">
        <v>0.0</v>
      </c>
      <c r="T51" s="19" t="b">
        <v>1</v>
      </c>
      <c r="U51" s="19">
        <v>0.0</v>
      </c>
      <c r="V51" s="19">
        <v>0.0</v>
      </c>
      <c r="W51" s="19">
        <v>0.0</v>
      </c>
      <c r="X51" s="19">
        <v>0.0</v>
      </c>
      <c r="Y51" s="19">
        <v>0.0</v>
      </c>
      <c r="Z51" s="19" t="b">
        <v>1</v>
      </c>
      <c r="AA51" s="19">
        <v>0.0</v>
      </c>
      <c r="AB51" s="19">
        <v>0.0</v>
      </c>
      <c r="AC51" s="19">
        <v>0.0</v>
      </c>
      <c r="AD51" s="19">
        <v>0.0</v>
      </c>
      <c r="AE51" s="19">
        <v>0.0</v>
      </c>
      <c r="AF51" s="19" t="b">
        <v>1</v>
      </c>
      <c r="AG51" s="20"/>
      <c r="AH51" s="21"/>
      <c r="AI51" s="21"/>
      <c r="AJ51" s="21"/>
      <c r="AK51" s="21"/>
      <c r="AL51" s="21"/>
      <c r="AM51" s="21"/>
    </row>
    <row r="52">
      <c r="A52" s="15" t="s">
        <v>142</v>
      </c>
      <c r="B52" s="16" t="s">
        <v>42</v>
      </c>
      <c r="C52" s="17" t="s">
        <v>143</v>
      </c>
      <c r="D52" s="18">
        <v>19205.0</v>
      </c>
      <c r="E52" s="18">
        <v>9.3</v>
      </c>
      <c r="F52" s="18">
        <v>12.0</v>
      </c>
      <c r="G52" s="18">
        <v>416.0</v>
      </c>
      <c r="H52" s="19">
        <v>1.0</v>
      </c>
      <c r="I52" s="19">
        <v>0.0</v>
      </c>
      <c r="J52" s="19">
        <v>0.0</v>
      </c>
      <c r="K52" s="18" t="s">
        <v>35</v>
      </c>
      <c r="L52" s="18" t="s">
        <v>35</v>
      </c>
      <c r="M52" s="18" t="s">
        <v>35</v>
      </c>
      <c r="N52" s="19" t="b">
        <v>0</v>
      </c>
      <c r="O52" s="19">
        <v>0.0</v>
      </c>
      <c r="P52" s="19">
        <v>1.0</v>
      </c>
      <c r="Q52" s="19">
        <v>0.0</v>
      </c>
      <c r="R52" s="19">
        <v>0.0</v>
      </c>
      <c r="S52" s="19">
        <v>0.0</v>
      </c>
      <c r="T52" s="19" t="b">
        <v>1</v>
      </c>
      <c r="U52" s="19">
        <v>0.0</v>
      </c>
      <c r="V52" s="19">
        <v>0.0</v>
      </c>
      <c r="W52" s="19">
        <v>0.0</v>
      </c>
      <c r="X52" s="19">
        <v>0.0</v>
      </c>
      <c r="Y52" s="19">
        <v>0.0</v>
      </c>
      <c r="Z52" s="19" t="b">
        <v>1</v>
      </c>
      <c r="AA52" s="19">
        <v>0.0</v>
      </c>
      <c r="AB52" s="19">
        <v>0.0</v>
      </c>
      <c r="AC52" s="19">
        <v>0.0</v>
      </c>
      <c r="AD52" s="19">
        <v>0.0</v>
      </c>
      <c r="AE52" s="19">
        <v>0.0</v>
      </c>
      <c r="AF52" s="19" t="b">
        <v>1</v>
      </c>
      <c r="AG52" s="20"/>
      <c r="AH52" s="21"/>
      <c r="AI52" s="21"/>
      <c r="AJ52" s="21"/>
      <c r="AK52" s="21"/>
      <c r="AL52" s="21"/>
      <c r="AM52" s="21"/>
    </row>
    <row r="53">
      <c r="A53" s="22" t="s">
        <v>144</v>
      </c>
      <c r="B53" s="16" t="s">
        <v>53</v>
      </c>
      <c r="C53" s="17" t="s">
        <v>145</v>
      </c>
      <c r="D53" s="18">
        <v>3492.0</v>
      </c>
      <c r="E53" s="18">
        <v>9.3</v>
      </c>
      <c r="F53" s="18">
        <v>8.0</v>
      </c>
      <c r="G53" s="18">
        <v>413.0</v>
      </c>
      <c r="H53" s="23">
        <v>3.0</v>
      </c>
      <c r="I53" s="23">
        <v>0.0</v>
      </c>
      <c r="J53" s="23">
        <v>0.0</v>
      </c>
      <c r="K53" s="18" t="s">
        <v>35</v>
      </c>
      <c r="L53" s="18" t="s">
        <v>35</v>
      </c>
      <c r="M53" s="18" t="s">
        <v>35</v>
      </c>
      <c r="N53" s="19" t="b">
        <v>0</v>
      </c>
      <c r="O53" s="23">
        <v>0.0</v>
      </c>
      <c r="P53" s="23">
        <v>0.0</v>
      </c>
      <c r="Q53" s="23">
        <v>3.0</v>
      </c>
      <c r="R53" s="23">
        <v>0.0</v>
      </c>
      <c r="S53" s="23">
        <v>0.0</v>
      </c>
      <c r="T53" s="19" t="b">
        <v>1</v>
      </c>
      <c r="U53" s="23">
        <v>0.0</v>
      </c>
      <c r="V53" s="23">
        <v>0.0</v>
      </c>
      <c r="W53" s="23">
        <v>0.0</v>
      </c>
      <c r="X53" s="23">
        <v>0.0</v>
      </c>
      <c r="Y53" s="23">
        <v>0.0</v>
      </c>
      <c r="Z53" s="19" t="b">
        <v>1</v>
      </c>
      <c r="AA53" s="23">
        <v>0.0</v>
      </c>
      <c r="AB53" s="23">
        <v>0.0</v>
      </c>
      <c r="AC53" s="23">
        <v>0.0</v>
      </c>
      <c r="AD53" s="23">
        <v>0.0</v>
      </c>
      <c r="AE53" s="23">
        <v>0.0</v>
      </c>
      <c r="AF53" s="19" t="b">
        <v>1</v>
      </c>
      <c r="AG53" s="20"/>
      <c r="AH53" s="21"/>
      <c r="AI53" s="21"/>
      <c r="AJ53" s="21"/>
      <c r="AK53" s="21"/>
      <c r="AL53" s="21"/>
      <c r="AM53" s="21"/>
    </row>
    <row r="54">
      <c r="A54" s="15" t="s">
        <v>146</v>
      </c>
      <c r="B54" s="16" t="s">
        <v>107</v>
      </c>
      <c r="C54" s="17" t="s">
        <v>147</v>
      </c>
      <c r="D54" s="18">
        <v>443.0</v>
      </c>
      <c r="E54" s="18">
        <v>9.3</v>
      </c>
      <c r="F54" s="18">
        <v>10.0</v>
      </c>
      <c r="G54" s="18">
        <v>411.0</v>
      </c>
      <c r="H54" s="19">
        <v>0.0</v>
      </c>
      <c r="I54" s="19">
        <v>0.0</v>
      </c>
      <c r="J54" s="19">
        <v>0.0</v>
      </c>
      <c r="K54" s="18" t="s">
        <v>35</v>
      </c>
      <c r="L54" s="18" t="s">
        <v>35</v>
      </c>
      <c r="M54" s="18" t="s">
        <v>35</v>
      </c>
      <c r="N54" s="19" t="b">
        <v>1</v>
      </c>
      <c r="O54" s="19">
        <v>0.0</v>
      </c>
      <c r="P54" s="19">
        <v>0.0</v>
      </c>
      <c r="Q54" s="19">
        <v>0.0</v>
      </c>
      <c r="R54" s="19">
        <v>0.0</v>
      </c>
      <c r="S54" s="19">
        <v>0.0</v>
      </c>
      <c r="T54" s="19" t="b">
        <v>1</v>
      </c>
      <c r="U54" s="19">
        <v>0.0</v>
      </c>
      <c r="V54" s="19">
        <v>0.0</v>
      </c>
      <c r="W54" s="19">
        <v>0.0</v>
      </c>
      <c r="X54" s="19">
        <v>0.0</v>
      </c>
      <c r="Y54" s="19">
        <v>0.0</v>
      </c>
      <c r="Z54" s="19" t="b">
        <v>1</v>
      </c>
      <c r="AA54" s="19">
        <v>0.0</v>
      </c>
      <c r="AB54" s="19">
        <v>0.0</v>
      </c>
      <c r="AC54" s="19">
        <v>0.0</v>
      </c>
      <c r="AD54" s="19">
        <v>0.0</v>
      </c>
      <c r="AE54" s="19">
        <v>0.0</v>
      </c>
      <c r="AF54" s="19" t="b">
        <v>1</v>
      </c>
      <c r="AG54" s="20"/>
      <c r="AH54" s="21"/>
      <c r="AI54" s="21"/>
      <c r="AJ54" s="21"/>
      <c r="AK54" s="21"/>
      <c r="AL54" s="21"/>
      <c r="AM54" s="21"/>
    </row>
    <row r="55">
      <c r="A55" s="15" t="s">
        <v>148</v>
      </c>
      <c r="B55" s="16" t="s">
        <v>33</v>
      </c>
      <c r="C55" s="17" t="s">
        <v>149</v>
      </c>
      <c r="D55" s="18">
        <v>25418.0</v>
      </c>
      <c r="E55" s="18">
        <v>9.5</v>
      </c>
      <c r="F55" s="18">
        <v>20.0</v>
      </c>
      <c r="G55" s="18">
        <v>407.0</v>
      </c>
      <c r="H55" s="19">
        <v>5.0</v>
      </c>
      <c r="I55" s="19">
        <v>0.0</v>
      </c>
      <c r="J55" s="19">
        <v>0.0</v>
      </c>
      <c r="K55" s="18" t="s">
        <v>35</v>
      </c>
      <c r="L55" s="18" t="s">
        <v>35</v>
      </c>
      <c r="M55" s="18" t="s">
        <v>35</v>
      </c>
      <c r="N55" s="19" t="b">
        <v>0</v>
      </c>
      <c r="O55" s="19">
        <v>0.0</v>
      </c>
      <c r="P55" s="19">
        <v>5.0</v>
      </c>
      <c r="Q55" s="19">
        <v>0.0</v>
      </c>
      <c r="R55" s="19">
        <v>0.0</v>
      </c>
      <c r="S55" s="19">
        <v>0.0</v>
      </c>
      <c r="T55" s="19" t="b">
        <v>1</v>
      </c>
      <c r="U55" s="19">
        <v>0.0</v>
      </c>
      <c r="V55" s="19">
        <v>0.0</v>
      </c>
      <c r="W55" s="19">
        <v>0.0</v>
      </c>
      <c r="X55" s="19">
        <v>0.0</v>
      </c>
      <c r="Y55" s="19">
        <v>0.0</v>
      </c>
      <c r="Z55" s="19" t="b">
        <v>1</v>
      </c>
      <c r="AA55" s="19">
        <v>0.0</v>
      </c>
      <c r="AB55" s="19">
        <v>0.0</v>
      </c>
      <c r="AC55" s="19">
        <v>0.0</v>
      </c>
      <c r="AD55" s="19">
        <v>0.0</v>
      </c>
      <c r="AE55" s="19">
        <v>0.0</v>
      </c>
      <c r="AF55" s="19" t="b">
        <v>1</v>
      </c>
      <c r="AG55" s="20"/>
      <c r="AH55" s="21"/>
      <c r="AI55" s="21"/>
      <c r="AJ55" s="21"/>
      <c r="AK55" s="21"/>
      <c r="AL55" s="21"/>
      <c r="AM55" s="21"/>
    </row>
    <row r="56">
      <c r="A56" s="15" t="s">
        <v>150</v>
      </c>
      <c r="B56" s="16" t="s">
        <v>33</v>
      </c>
      <c r="C56" s="17" t="s">
        <v>151</v>
      </c>
      <c r="D56" s="18">
        <v>7270.0</v>
      </c>
      <c r="E56" s="18">
        <v>9.3</v>
      </c>
      <c r="F56" s="18">
        <v>12.0</v>
      </c>
      <c r="G56" s="18">
        <v>403.0</v>
      </c>
      <c r="H56" s="19">
        <v>3.0</v>
      </c>
      <c r="I56" s="19">
        <v>1.0</v>
      </c>
      <c r="J56" s="19">
        <v>0.0</v>
      </c>
      <c r="K56" s="18" t="s">
        <v>46</v>
      </c>
      <c r="L56" s="18" t="s">
        <v>35</v>
      </c>
      <c r="M56" s="18" t="s">
        <v>35</v>
      </c>
      <c r="N56" s="19" t="b">
        <v>0</v>
      </c>
      <c r="O56" s="19">
        <v>0.0</v>
      </c>
      <c r="P56" s="19">
        <v>2.0</v>
      </c>
      <c r="Q56" s="19">
        <v>0.0</v>
      </c>
      <c r="R56" s="19">
        <v>1.0</v>
      </c>
      <c r="S56" s="19">
        <v>0.0</v>
      </c>
      <c r="T56" s="19" t="b">
        <v>0</v>
      </c>
      <c r="U56" s="19">
        <v>0.0</v>
      </c>
      <c r="V56" s="19">
        <v>0.0</v>
      </c>
      <c r="W56" s="19">
        <v>1.0</v>
      </c>
      <c r="X56" s="19">
        <v>0.0</v>
      </c>
      <c r="Y56" s="19">
        <v>0.0</v>
      </c>
      <c r="Z56" s="19" t="b">
        <v>1</v>
      </c>
      <c r="AA56" s="19">
        <v>0.0</v>
      </c>
      <c r="AB56" s="19">
        <v>0.0</v>
      </c>
      <c r="AC56" s="19">
        <v>0.0</v>
      </c>
      <c r="AD56" s="19">
        <v>0.0</v>
      </c>
      <c r="AE56" s="19">
        <v>0.0</v>
      </c>
      <c r="AF56" s="19" t="b">
        <v>1</v>
      </c>
      <c r="AG56" s="20"/>
      <c r="AH56" s="21"/>
      <c r="AI56" s="21"/>
      <c r="AJ56" s="21"/>
      <c r="AK56" s="21"/>
      <c r="AL56" s="21"/>
      <c r="AM56" s="21"/>
    </row>
    <row r="57">
      <c r="A57" s="15" t="s">
        <v>152</v>
      </c>
      <c r="B57" s="16" t="s">
        <v>33</v>
      </c>
      <c r="C57" s="17" t="s">
        <v>153</v>
      </c>
      <c r="D57" s="18">
        <v>25117.0</v>
      </c>
      <c r="E57" s="18">
        <v>9.5</v>
      </c>
      <c r="F57" s="18">
        <v>12.0</v>
      </c>
      <c r="G57" s="18">
        <v>393.0</v>
      </c>
      <c r="H57" s="19">
        <v>2.0</v>
      </c>
      <c r="I57" s="19">
        <v>0.0</v>
      </c>
      <c r="J57" s="19">
        <v>0.0</v>
      </c>
      <c r="K57" s="18" t="s">
        <v>35</v>
      </c>
      <c r="L57" s="18" t="s">
        <v>35</v>
      </c>
      <c r="M57" s="18" t="s">
        <v>35</v>
      </c>
      <c r="N57" s="19" t="b">
        <v>0</v>
      </c>
      <c r="O57" s="19">
        <v>0.0</v>
      </c>
      <c r="P57" s="19">
        <v>1.0</v>
      </c>
      <c r="Q57" s="19">
        <v>1.0</v>
      </c>
      <c r="R57" s="19">
        <v>0.0</v>
      </c>
      <c r="S57" s="19">
        <v>0.0</v>
      </c>
      <c r="T57" s="19" t="b">
        <v>1</v>
      </c>
      <c r="U57" s="19">
        <v>0.0</v>
      </c>
      <c r="V57" s="19">
        <v>0.0</v>
      </c>
      <c r="W57" s="19">
        <v>0.0</v>
      </c>
      <c r="X57" s="19">
        <v>0.0</v>
      </c>
      <c r="Y57" s="19">
        <v>0.0</v>
      </c>
      <c r="Z57" s="19" t="b">
        <v>1</v>
      </c>
      <c r="AA57" s="19">
        <v>0.0</v>
      </c>
      <c r="AB57" s="19">
        <v>0.0</v>
      </c>
      <c r="AC57" s="19">
        <v>0.0</v>
      </c>
      <c r="AD57" s="19">
        <v>0.0</v>
      </c>
      <c r="AE57" s="19">
        <v>0.0</v>
      </c>
      <c r="AF57" s="19" t="b">
        <v>1</v>
      </c>
      <c r="AG57" s="20"/>
      <c r="AH57" s="21"/>
      <c r="AI57" s="21"/>
      <c r="AJ57" s="21"/>
      <c r="AK57" s="21"/>
      <c r="AL57" s="21"/>
      <c r="AM57" s="21"/>
    </row>
    <row r="58">
      <c r="A58" s="15" t="s">
        <v>154</v>
      </c>
      <c r="B58" s="16" t="s">
        <v>42</v>
      </c>
      <c r="C58" s="17" t="s">
        <v>155</v>
      </c>
      <c r="D58" s="18">
        <v>6268.0</v>
      </c>
      <c r="E58" s="18">
        <v>9.4</v>
      </c>
      <c r="F58" s="18">
        <v>20.0</v>
      </c>
      <c r="G58" s="18">
        <v>388.0</v>
      </c>
      <c r="H58" s="19">
        <v>1.0</v>
      </c>
      <c r="I58" s="19">
        <v>0.0</v>
      </c>
      <c r="J58" s="19">
        <v>0.0</v>
      </c>
      <c r="K58" s="18" t="s">
        <v>35</v>
      </c>
      <c r="L58" s="18" t="s">
        <v>35</v>
      </c>
      <c r="M58" s="18" t="s">
        <v>35</v>
      </c>
      <c r="N58" s="19" t="b">
        <v>0</v>
      </c>
      <c r="O58" s="19">
        <v>0.0</v>
      </c>
      <c r="P58" s="19">
        <v>0.0</v>
      </c>
      <c r="Q58" s="19">
        <v>1.0</v>
      </c>
      <c r="R58" s="19">
        <v>0.0</v>
      </c>
      <c r="S58" s="19">
        <v>0.0</v>
      </c>
      <c r="T58" s="19" t="b">
        <v>1</v>
      </c>
      <c r="U58" s="19">
        <v>0.0</v>
      </c>
      <c r="V58" s="19">
        <v>0.0</v>
      </c>
      <c r="W58" s="19">
        <v>0.0</v>
      </c>
      <c r="X58" s="19">
        <v>0.0</v>
      </c>
      <c r="Y58" s="19">
        <v>0.0</v>
      </c>
      <c r="Z58" s="19" t="b">
        <v>1</v>
      </c>
      <c r="AA58" s="19">
        <v>0.0</v>
      </c>
      <c r="AB58" s="19">
        <v>0.0</v>
      </c>
      <c r="AC58" s="19">
        <v>0.0</v>
      </c>
      <c r="AD58" s="19">
        <v>0.0</v>
      </c>
      <c r="AE58" s="19">
        <v>0.0</v>
      </c>
      <c r="AF58" s="19" t="b">
        <v>1</v>
      </c>
      <c r="AG58" s="20"/>
      <c r="AH58" s="21"/>
      <c r="AI58" s="21"/>
      <c r="AJ58" s="21"/>
      <c r="AK58" s="21"/>
      <c r="AL58" s="21"/>
      <c r="AM58" s="21"/>
    </row>
    <row r="59">
      <c r="A59" s="15" t="s">
        <v>156</v>
      </c>
      <c r="B59" s="16" t="s">
        <v>42</v>
      </c>
      <c r="C59" s="17" t="s">
        <v>157</v>
      </c>
      <c r="D59" s="18">
        <v>39788.0</v>
      </c>
      <c r="E59" s="18">
        <v>9.3</v>
      </c>
      <c r="F59" s="18">
        <v>4.0</v>
      </c>
      <c r="G59" s="18">
        <v>381.0</v>
      </c>
      <c r="H59" s="19">
        <v>23.0</v>
      </c>
      <c r="I59" s="19">
        <v>0.0</v>
      </c>
      <c r="J59" s="19">
        <v>0.0</v>
      </c>
      <c r="K59" s="18" t="s">
        <v>35</v>
      </c>
      <c r="L59" s="18" t="s">
        <v>35</v>
      </c>
      <c r="M59" s="18" t="s">
        <v>35</v>
      </c>
      <c r="N59" s="19" t="b">
        <v>0</v>
      </c>
      <c r="O59" s="19">
        <v>0.0</v>
      </c>
      <c r="P59" s="19">
        <v>12.0</v>
      </c>
      <c r="Q59" s="19">
        <v>9.0</v>
      </c>
      <c r="R59" s="19">
        <v>0.0</v>
      </c>
      <c r="S59" s="19">
        <v>2.0</v>
      </c>
      <c r="T59" s="19" t="b">
        <v>1</v>
      </c>
      <c r="U59" s="19">
        <v>0.0</v>
      </c>
      <c r="V59" s="19">
        <v>0.0</v>
      </c>
      <c r="W59" s="19">
        <v>0.0</v>
      </c>
      <c r="X59" s="19">
        <v>0.0</v>
      </c>
      <c r="Y59" s="19">
        <v>0.0</v>
      </c>
      <c r="Z59" s="19" t="b">
        <v>1</v>
      </c>
      <c r="AA59" s="19">
        <v>0.0</v>
      </c>
      <c r="AB59" s="19">
        <v>0.0</v>
      </c>
      <c r="AC59" s="19">
        <v>0.0</v>
      </c>
      <c r="AD59" s="19">
        <v>0.0</v>
      </c>
      <c r="AE59" s="19">
        <v>0.0</v>
      </c>
      <c r="AF59" s="19" t="b">
        <v>1</v>
      </c>
      <c r="AG59" s="20"/>
      <c r="AH59" s="21"/>
      <c r="AI59" s="21"/>
      <c r="AJ59" s="21"/>
      <c r="AK59" s="21"/>
      <c r="AL59" s="21"/>
      <c r="AM59" s="21"/>
    </row>
    <row r="60">
      <c r="A60" s="15" t="s">
        <v>158</v>
      </c>
      <c r="B60" s="16" t="s">
        <v>107</v>
      </c>
      <c r="C60" s="17" t="s">
        <v>159</v>
      </c>
      <c r="D60" s="18">
        <v>1299.0</v>
      </c>
      <c r="E60" s="18">
        <v>9.2</v>
      </c>
      <c r="F60" s="18">
        <v>6.0</v>
      </c>
      <c r="G60" s="18">
        <v>381.0</v>
      </c>
      <c r="H60" s="19">
        <v>4.0</v>
      </c>
      <c r="I60" s="19">
        <v>0.0</v>
      </c>
      <c r="J60" s="19">
        <v>0.0</v>
      </c>
      <c r="K60" s="18" t="s">
        <v>35</v>
      </c>
      <c r="L60" s="18" t="s">
        <v>35</v>
      </c>
      <c r="M60" s="18" t="s">
        <v>35</v>
      </c>
      <c r="N60" s="19" t="b">
        <v>0</v>
      </c>
      <c r="O60" s="19">
        <v>0.0</v>
      </c>
      <c r="P60" s="19">
        <v>1.0</v>
      </c>
      <c r="Q60" s="19">
        <v>1.0</v>
      </c>
      <c r="R60" s="19">
        <v>0.0</v>
      </c>
      <c r="S60" s="19">
        <v>2.0</v>
      </c>
      <c r="T60" s="19" t="b">
        <v>1</v>
      </c>
      <c r="U60" s="19">
        <v>0.0</v>
      </c>
      <c r="V60" s="19">
        <v>0.0</v>
      </c>
      <c r="W60" s="19">
        <v>0.0</v>
      </c>
      <c r="X60" s="19">
        <v>0.0</v>
      </c>
      <c r="Y60" s="19">
        <v>0.0</v>
      </c>
      <c r="Z60" s="19" t="b">
        <v>1</v>
      </c>
      <c r="AA60" s="19">
        <v>0.0</v>
      </c>
      <c r="AB60" s="19">
        <v>0.0</v>
      </c>
      <c r="AC60" s="19">
        <v>0.0</v>
      </c>
      <c r="AD60" s="19">
        <v>0.0</v>
      </c>
      <c r="AE60" s="19">
        <v>0.0</v>
      </c>
      <c r="AF60" s="19" t="b">
        <v>1</v>
      </c>
      <c r="AG60" s="20"/>
      <c r="AH60" s="21"/>
      <c r="AI60" s="21"/>
      <c r="AJ60" s="21"/>
      <c r="AK60" s="21"/>
      <c r="AL60" s="21"/>
      <c r="AM60" s="21"/>
    </row>
    <row r="61">
      <c r="A61" s="15" t="s">
        <v>160</v>
      </c>
      <c r="B61" s="16" t="s">
        <v>33</v>
      </c>
      <c r="C61" s="17" t="s">
        <v>161</v>
      </c>
      <c r="D61" s="18">
        <v>3445.0</v>
      </c>
      <c r="E61" s="18">
        <v>9.3</v>
      </c>
      <c r="F61" s="18">
        <v>10.0</v>
      </c>
      <c r="G61" s="18">
        <v>378.0</v>
      </c>
      <c r="H61" s="19">
        <v>4.0</v>
      </c>
      <c r="I61" s="19">
        <v>2.0</v>
      </c>
      <c r="J61" s="19">
        <v>0.0</v>
      </c>
      <c r="K61" s="18" t="s">
        <v>38</v>
      </c>
      <c r="L61" s="18" t="s">
        <v>35</v>
      </c>
      <c r="M61" s="18" t="s">
        <v>35</v>
      </c>
      <c r="N61" s="19" t="b">
        <v>0</v>
      </c>
      <c r="O61" s="19">
        <v>0.0</v>
      </c>
      <c r="P61" s="19">
        <v>1.0</v>
      </c>
      <c r="Q61" s="19">
        <v>1.0</v>
      </c>
      <c r="R61" s="19">
        <v>2.0</v>
      </c>
      <c r="S61" s="19">
        <v>0.0</v>
      </c>
      <c r="T61" s="19" t="b">
        <v>0</v>
      </c>
      <c r="U61" s="19">
        <v>0.0</v>
      </c>
      <c r="V61" s="19">
        <v>2.0</v>
      </c>
      <c r="W61" s="19">
        <v>0.0</v>
      </c>
      <c r="X61" s="19">
        <v>0.0</v>
      </c>
      <c r="Y61" s="19">
        <v>0.0</v>
      </c>
      <c r="Z61" s="19" t="b">
        <v>1</v>
      </c>
      <c r="AA61" s="19">
        <v>0.0</v>
      </c>
      <c r="AB61" s="19">
        <v>0.0</v>
      </c>
      <c r="AC61" s="19">
        <v>0.0</v>
      </c>
      <c r="AD61" s="19">
        <v>0.0</v>
      </c>
      <c r="AE61" s="19">
        <v>0.0</v>
      </c>
      <c r="AF61" s="19" t="b">
        <v>1</v>
      </c>
      <c r="AG61" s="20"/>
      <c r="AH61" s="21"/>
      <c r="AI61" s="21"/>
      <c r="AJ61" s="21"/>
      <c r="AK61" s="21"/>
      <c r="AL61" s="21"/>
      <c r="AM61" s="21"/>
    </row>
    <row r="62">
      <c r="A62" s="15" t="s">
        <v>162</v>
      </c>
      <c r="B62" s="16" t="s">
        <v>107</v>
      </c>
      <c r="C62" s="17" t="s">
        <v>163</v>
      </c>
      <c r="D62" s="18">
        <v>4106.0</v>
      </c>
      <c r="E62" s="18">
        <v>9.2</v>
      </c>
      <c r="F62" s="18">
        <v>8.0</v>
      </c>
      <c r="G62" s="18">
        <v>367.0</v>
      </c>
      <c r="H62" s="19">
        <v>2.0</v>
      </c>
      <c r="I62" s="19">
        <v>2.0</v>
      </c>
      <c r="J62" s="19">
        <v>0.0</v>
      </c>
      <c r="K62" s="18" t="s">
        <v>46</v>
      </c>
      <c r="L62" s="18" t="s">
        <v>35</v>
      </c>
      <c r="M62" s="18" t="s">
        <v>35</v>
      </c>
      <c r="N62" s="19" t="b">
        <v>0</v>
      </c>
      <c r="O62" s="19">
        <v>0.0</v>
      </c>
      <c r="P62" s="19">
        <v>2.0</v>
      </c>
      <c r="Q62" s="19">
        <v>0.0</v>
      </c>
      <c r="R62" s="19">
        <v>0.0</v>
      </c>
      <c r="S62" s="19">
        <v>0.0</v>
      </c>
      <c r="T62" s="19" t="b">
        <v>0</v>
      </c>
      <c r="U62" s="19">
        <v>0.0</v>
      </c>
      <c r="V62" s="19">
        <v>0.0</v>
      </c>
      <c r="W62" s="19">
        <v>2.0</v>
      </c>
      <c r="X62" s="19">
        <v>0.0</v>
      </c>
      <c r="Y62" s="19">
        <v>0.0</v>
      </c>
      <c r="Z62" s="19" t="b">
        <v>1</v>
      </c>
      <c r="AA62" s="19">
        <v>0.0</v>
      </c>
      <c r="AB62" s="19">
        <v>0.0</v>
      </c>
      <c r="AC62" s="19">
        <v>0.0</v>
      </c>
      <c r="AD62" s="19">
        <v>0.0</v>
      </c>
      <c r="AE62" s="19">
        <v>0.0</v>
      </c>
      <c r="AF62" s="19" t="b">
        <v>1</v>
      </c>
      <c r="AG62" s="20"/>
      <c r="AH62" s="21"/>
      <c r="AI62" s="21"/>
      <c r="AJ62" s="21"/>
      <c r="AK62" s="21"/>
      <c r="AL62" s="21"/>
      <c r="AM62" s="21"/>
    </row>
    <row r="63">
      <c r="A63" s="22" t="s">
        <v>164</v>
      </c>
      <c r="B63" s="16" t="s">
        <v>53</v>
      </c>
      <c r="C63" s="17" t="s">
        <v>165</v>
      </c>
      <c r="D63" s="18">
        <v>1635.0</v>
      </c>
      <c r="E63" s="18">
        <v>9.2</v>
      </c>
      <c r="F63" s="18">
        <v>10.0</v>
      </c>
      <c r="G63" s="18">
        <v>364.0</v>
      </c>
      <c r="H63" s="23">
        <v>1.0</v>
      </c>
      <c r="I63" s="23">
        <v>0.0</v>
      </c>
      <c r="J63" s="23">
        <v>0.0</v>
      </c>
      <c r="K63" s="18" t="s">
        <v>35</v>
      </c>
      <c r="L63" s="18" t="s">
        <v>35</v>
      </c>
      <c r="M63" s="18" t="s">
        <v>35</v>
      </c>
      <c r="N63" s="19" t="b">
        <v>0</v>
      </c>
      <c r="O63" s="23">
        <v>0.0</v>
      </c>
      <c r="P63" s="23">
        <v>1.0</v>
      </c>
      <c r="Q63" s="23">
        <v>0.0</v>
      </c>
      <c r="R63" s="23">
        <v>0.0</v>
      </c>
      <c r="S63" s="23">
        <v>0.0</v>
      </c>
      <c r="T63" s="19" t="b">
        <v>1</v>
      </c>
      <c r="U63" s="23">
        <v>0.0</v>
      </c>
      <c r="V63" s="23">
        <v>0.0</v>
      </c>
      <c r="W63" s="23">
        <v>0.0</v>
      </c>
      <c r="X63" s="23">
        <v>0.0</v>
      </c>
      <c r="Y63" s="23">
        <v>0.0</v>
      </c>
      <c r="Z63" s="19" t="b">
        <v>1</v>
      </c>
      <c r="AA63" s="23">
        <v>0.0</v>
      </c>
      <c r="AB63" s="23">
        <v>0.0</v>
      </c>
      <c r="AC63" s="23">
        <v>0.0</v>
      </c>
      <c r="AD63" s="23">
        <v>0.0</v>
      </c>
      <c r="AE63" s="23">
        <v>0.0</v>
      </c>
      <c r="AF63" s="19" t="b">
        <v>1</v>
      </c>
      <c r="AG63" s="20"/>
      <c r="AH63" s="21"/>
      <c r="AI63" s="21"/>
      <c r="AJ63" s="21"/>
      <c r="AK63" s="21"/>
      <c r="AL63" s="21"/>
      <c r="AM63" s="21"/>
    </row>
    <row r="64">
      <c r="A64" s="15" t="s">
        <v>166</v>
      </c>
      <c r="B64" s="16" t="s">
        <v>53</v>
      </c>
      <c r="C64" s="17" t="s">
        <v>167</v>
      </c>
      <c r="D64" s="18">
        <v>17784.0</v>
      </c>
      <c r="E64" s="18">
        <v>9.5</v>
      </c>
      <c r="F64" s="18">
        <v>10.0</v>
      </c>
      <c r="G64" s="18">
        <v>362.0</v>
      </c>
      <c r="H64" s="19">
        <v>0.0</v>
      </c>
      <c r="I64" s="19">
        <v>1.0</v>
      </c>
      <c r="J64" s="19">
        <v>0.0</v>
      </c>
      <c r="K64" s="18" t="s">
        <v>46</v>
      </c>
      <c r="L64" s="18" t="s">
        <v>35</v>
      </c>
      <c r="M64" s="18" t="s">
        <v>35</v>
      </c>
      <c r="N64" s="19" t="b">
        <v>1</v>
      </c>
      <c r="O64" s="19">
        <v>0.0</v>
      </c>
      <c r="P64" s="19">
        <v>0.0</v>
      </c>
      <c r="Q64" s="19">
        <v>0.0</v>
      </c>
      <c r="R64" s="19">
        <v>0.0</v>
      </c>
      <c r="S64" s="19">
        <v>0.0</v>
      </c>
      <c r="T64" s="19" t="b">
        <v>0</v>
      </c>
      <c r="U64" s="19">
        <v>0.0</v>
      </c>
      <c r="V64" s="19">
        <v>0.0</v>
      </c>
      <c r="W64" s="19">
        <v>1.0</v>
      </c>
      <c r="X64" s="19">
        <v>0.0</v>
      </c>
      <c r="Y64" s="19">
        <v>0.0</v>
      </c>
      <c r="Z64" s="19" t="b">
        <v>1</v>
      </c>
      <c r="AA64" s="19">
        <v>0.0</v>
      </c>
      <c r="AB64" s="19">
        <v>0.0</v>
      </c>
      <c r="AC64" s="19">
        <v>0.0</v>
      </c>
      <c r="AD64" s="19">
        <v>0.0</v>
      </c>
      <c r="AE64" s="19">
        <v>0.0</v>
      </c>
      <c r="AF64" s="19" t="b">
        <v>1</v>
      </c>
      <c r="AG64" s="20"/>
      <c r="AH64" s="21"/>
      <c r="AI64" s="21"/>
      <c r="AJ64" s="21"/>
      <c r="AK64" s="21"/>
      <c r="AL64" s="21"/>
      <c r="AM64" s="21"/>
    </row>
    <row r="65">
      <c r="A65" s="22" t="s">
        <v>168</v>
      </c>
      <c r="B65" s="16" t="s">
        <v>53</v>
      </c>
      <c r="C65" s="17" t="s">
        <v>169</v>
      </c>
      <c r="D65" s="18">
        <v>499.0</v>
      </c>
      <c r="E65" s="18">
        <v>8.8</v>
      </c>
      <c r="F65" s="18">
        <v>6.0</v>
      </c>
      <c r="G65" s="18">
        <v>347.0</v>
      </c>
      <c r="H65" s="23">
        <v>1.0</v>
      </c>
      <c r="I65" s="23">
        <v>1.0</v>
      </c>
      <c r="J65" s="23">
        <v>0.0</v>
      </c>
      <c r="K65" s="18" t="s">
        <v>46</v>
      </c>
      <c r="L65" s="18" t="s">
        <v>35</v>
      </c>
      <c r="M65" s="18" t="s">
        <v>35</v>
      </c>
      <c r="N65" s="19" t="b">
        <v>0</v>
      </c>
      <c r="O65" s="23">
        <v>0.0</v>
      </c>
      <c r="P65" s="23">
        <v>0.0</v>
      </c>
      <c r="Q65" s="23">
        <v>0.0</v>
      </c>
      <c r="R65" s="23">
        <v>1.0</v>
      </c>
      <c r="S65" s="23">
        <v>0.0</v>
      </c>
      <c r="T65" s="19" t="b">
        <v>0</v>
      </c>
      <c r="U65" s="23">
        <v>0.0</v>
      </c>
      <c r="V65" s="23">
        <v>0.0</v>
      </c>
      <c r="W65" s="23">
        <v>1.0</v>
      </c>
      <c r="X65" s="23">
        <v>0.0</v>
      </c>
      <c r="Y65" s="23">
        <v>0.0</v>
      </c>
      <c r="Z65" s="19" t="b">
        <v>1</v>
      </c>
      <c r="AA65" s="23">
        <v>0.0</v>
      </c>
      <c r="AB65" s="23">
        <v>0.0</v>
      </c>
      <c r="AC65" s="23">
        <v>0.0</v>
      </c>
      <c r="AD65" s="23">
        <v>0.0</v>
      </c>
      <c r="AE65" s="23">
        <v>0.0</v>
      </c>
      <c r="AF65" s="19" t="b">
        <v>1</v>
      </c>
      <c r="AG65" s="20"/>
      <c r="AH65" s="21"/>
      <c r="AI65" s="21"/>
      <c r="AJ65" s="21"/>
      <c r="AK65" s="21"/>
      <c r="AL65" s="21"/>
      <c r="AM65" s="21"/>
    </row>
    <row r="66">
      <c r="A66" s="15" t="s">
        <v>170</v>
      </c>
      <c r="B66" s="16" t="s">
        <v>33</v>
      </c>
      <c r="C66" s="17" t="s">
        <v>171</v>
      </c>
      <c r="D66" s="18">
        <v>11612.0</v>
      </c>
      <c r="E66" s="18">
        <v>9.5</v>
      </c>
      <c r="F66" s="18">
        <v>8.0</v>
      </c>
      <c r="G66" s="18">
        <v>343.0</v>
      </c>
      <c r="H66" s="19">
        <v>6.0</v>
      </c>
      <c r="I66" s="19">
        <v>0.0</v>
      </c>
      <c r="J66" s="19">
        <v>1.0</v>
      </c>
      <c r="K66" s="18" t="s">
        <v>35</v>
      </c>
      <c r="L66" s="18" t="s">
        <v>81</v>
      </c>
      <c r="M66" s="18" t="s">
        <v>38</v>
      </c>
      <c r="N66" s="19" t="b">
        <v>0</v>
      </c>
      <c r="O66" s="19">
        <v>0.0</v>
      </c>
      <c r="P66" s="19">
        <v>3.0</v>
      </c>
      <c r="Q66" s="19">
        <v>2.0</v>
      </c>
      <c r="R66" s="19">
        <v>1.0</v>
      </c>
      <c r="S66" s="19">
        <v>0.0</v>
      </c>
      <c r="T66" s="19" t="b">
        <v>1</v>
      </c>
      <c r="U66" s="19">
        <v>0.0</v>
      </c>
      <c r="V66" s="19">
        <v>0.0</v>
      </c>
      <c r="W66" s="19">
        <v>0.0</v>
      </c>
      <c r="X66" s="19">
        <v>0.0</v>
      </c>
      <c r="Y66" s="19">
        <v>0.0</v>
      </c>
      <c r="Z66" s="19" t="b">
        <v>0</v>
      </c>
      <c r="AA66" s="19">
        <v>0.0</v>
      </c>
      <c r="AB66" s="19">
        <v>0.0</v>
      </c>
      <c r="AC66" s="19">
        <v>0.0</v>
      </c>
      <c r="AD66" s="19">
        <v>1.0</v>
      </c>
      <c r="AE66" s="19">
        <v>0.0</v>
      </c>
      <c r="AF66" s="19" t="b">
        <v>1</v>
      </c>
      <c r="AG66" s="20"/>
      <c r="AH66" s="21"/>
      <c r="AI66" s="21"/>
      <c r="AJ66" s="21"/>
      <c r="AK66" s="21"/>
      <c r="AL66" s="21"/>
      <c r="AM66" s="21"/>
    </row>
    <row r="67">
      <c r="A67" s="15" t="s">
        <v>172</v>
      </c>
      <c r="B67" s="16" t="s">
        <v>107</v>
      </c>
      <c r="C67" s="17" t="s">
        <v>173</v>
      </c>
      <c r="D67" s="18">
        <v>2391.0</v>
      </c>
      <c r="E67" s="18">
        <v>9.3</v>
      </c>
      <c r="F67" s="18">
        <v>8.0</v>
      </c>
      <c r="G67" s="18">
        <v>342.0</v>
      </c>
      <c r="H67" s="19">
        <v>3.0</v>
      </c>
      <c r="I67" s="19">
        <v>0.0</v>
      </c>
      <c r="J67" s="19">
        <v>0.0</v>
      </c>
      <c r="K67" s="18" t="s">
        <v>35</v>
      </c>
      <c r="L67" s="18" t="s">
        <v>35</v>
      </c>
      <c r="M67" s="18" t="s">
        <v>35</v>
      </c>
      <c r="N67" s="19" t="b">
        <v>0</v>
      </c>
      <c r="O67" s="19">
        <v>0.0</v>
      </c>
      <c r="P67" s="19">
        <v>0.0</v>
      </c>
      <c r="Q67" s="19">
        <v>2.0</v>
      </c>
      <c r="R67" s="19">
        <v>1.0</v>
      </c>
      <c r="S67" s="19">
        <v>0.0</v>
      </c>
      <c r="T67" s="19" t="b">
        <v>1</v>
      </c>
      <c r="U67" s="19">
        <v>0.0</v>
      </c>
      <c r="V67" s="19">
        <v>0.0</v>
      </c>
      <c r="W67" s="19">
        <v>0.0</v>
      </c>
      <c r="X67" s="19">
        <v>0.0</v>
      </c>
      <c r="Y67" s="19">
        <v>0.0</v>
      </c>
      <c r="Z67" s="19" t="b">
        <v>1</v>
      </c>
      <c r="AA67" s="19">
        <v>0.0</v>
      </c>
      <c r="AB67" s="19">
        <v>0.0</v>
      </c>
      <c r="AC67" s="19">
        <v>0.0</v>
      </c>
      <c r="AD67" s="19">
        <v>0.0</v>
      </c>
      <c r="AE67" s="19">
        <v>0.0</v>
      </c>
      <c r="AF67" s="19" t="b">
        <v>1</v>
      </c>
      <c r="AG67" s="20"/>
      <c r="AH67" s="21"/>
      <c r="AI67" s="21"/>
      <c r="AJ67" s="21"/>
      <c r="AK67" s="21"/>
      <c r="AL67" s="21"/>
      <c r="AM67" s="21"/>
    </row>
    <row r="68">
      <c r="A68" s="15" t="s">
        <v>174</v>
      </c>
      <c r="B68" s="16" t="s">
        <v>42</v>
      </c>
      <c r="C68" s="17" t="s">
        <v>175</v>
      </c>
      <c r="D68" s="18">
        <v>3575.0</v>
      </c>
      <c r="E68" s="18">
        <v>9.3</v>
      </c>
      <c r="F68" s="18">
        <v>10.0</v>
      </c>
      <c r="G68" s="18">
        <v>339.0</v>
      </c>
      <c r="H68" s="19">
        <v>1.0</v>
      </c>
      <c r="I68" s="19">
        <v>0.0</v>
      </c>
      <c r="J68" s="19">
        <v>0.0</v>
      </c>
      <c r="K68" s="18" t="s">
        <v>35</v>
      </c>
      <c r="L68" s="18" t="s">
        <v>35</v>
      </c>
      <c r="M68" s="18" t="s">
        <v>35</v>
      </c>
      <c r="N68" s="19" t="b">
        <v>0</v>
      </c>
      <c r="O68" s="19">
        <v>0.0</v>
      </c>
      <c r="P68" s="19">
        <v>1.0</v>
      </c>
      <c r="Q68" s="19">
        <v>0.0</v>
      </c>
      <c r="R68" s="19">
        <v>0.0</v>
      </c>
      <c r="S68" s="19">
        <v>0.0</v>
      </c>
      <c r="T68" s="19" t="b">
        <v>1</v>
      </c>
      <c r="U68" s="19">
        <v>0.0</v>
      </c>
      <c r="V68" s="19">
        <v>0.0</v>
      </c>
      <c r="W68" s="19">
        <v>0.0</v>
      </c>
      <c r="X68" s="19">
        <v>0.0</v>
      </c>
      <c r="Y68" s="19">
        <v>0.0</v>
      </c>
      <c r="Z68" s="19" t="b">
        <v>1</v>
      </c>
      <c r="AA68" s="19">
        <v>0.0</v>
      </c>
      <c r="AB68" s="19">
        <v>0.0</v>
      </c>
      <c r="AC68" s="19">
        <v>0.0</v>
      </c>
      <c r="AD68" s="19">
        <v>0.0</v>
      </c>
      <c r="AE68" s="19">
        <v>0.0</v>
      </c>
      <c r="AF68" s="19" t="b">
        <v>1</v>
      </c>
      <c r="AG68" s="20"/>
      <c r="AH68" s="21"/>
      <c r="AI68" s="21"/>
      <c r="AJ68" s="21"/>
      <c r="AK68" s="21"/>
      <c r="AL68" s="21"/>
      <c r="AM68" s="21"/>
    </row>
    <row r="69">
      <c r="A69" s="15" t="s">
        <v>176</v>
      </c>
      <c r="B69" s="16" t="s">
        <v>42</v>
      </c>
      <c r="C69" s="17" t="s">
        <v>177</v>
      </c>
      <c r="D69" s="18">
        <v>811.0</v>
      </c>
      <c r="E69" s="18">
        <v>9.2</v>
      </c>
      <c r="F69" s="18">
        <v>8.0</v>
      </c>
      <c r="G69" s="18">
        <v>337.0</v>
      </c>
      <c r="H69" s="19">
        <v>0.0</v>
      </c>
      <c r="I69" s="19">
        <v>1.0</v>
      </c>
      <c r="J69" s="19">
        <v>0.0</v>
      </c>
      <c r="K69" s="18" t="s">
        <v>81</v>
      </c>
      <c r="L69" s="18" t="s">
        <v>35</v>
      </c>
      <c r="M69" s="18" t="s">
        <v>35</v>
      </c>
      <c r="N69" s="19" t="b">
        <v>1</v>
      </c>
      <c r="O69" s="19">
        <v>0.0</v>
      </c>
      <c r="P69" s="19">
        <v>0.0</v>
      </c>
      <c r="Q69" s="19">
        <v>0.0</v>
      </c>
      <c r="R69" s="19">
        <v>0.0</v>
      </c>
      <c r="S69" s="19">
        <v>0.0</v>
      </c>
      <c r="T69" s="19" t="b">
        <v>0</v>
      </c>
      <c r="U69" s="19">
        <v>0.0</v>
      </c>
      <c r="V69" s="19">
        <v>0.0</v>
      </c>
      <c r="W69" s="19">
        <v>0.0</v>
      </c>
      <c r="X69" s="19">
        <v>1.0</v>
      </c>
      <c r="Y69" s="19">
        <v>0.0</v>
      </c>
      <c r="Z69" s="19" t="b">
        <v>1</v>
      </c>
      <c r="AA69" s="19">
        <v>0.0</v>
      </c>
      <c r="AB69" s="19">
        <v>0.0</v>
      </c>
      <c r="AC69" s="19">
        <v>0.0</v>
      </c>
      <c r="AD69" s="19">
        <v>0.0</v>
      </c>
      <c r="AE69" s="19">
        <v>0.0</v>
      </c>
      <c r="AF69" s="19" t="b">
        <v>1</v>
      </c>
      <c r="AG69" s="20"/>
      <c r="AH69" s="21"/>
      <c r="AI69" s="21"/>
      <c r="AJ69" s="21"/>
      <c r="AK69" s="21"/>
      <c r="AL69" s="21"/>
      <c r="AM69" s="21"/>
    </row>
    <row r="70">
      <c r="A70" s="15" t="s">
        <v>178</v>
      </c>
      <c r="B70" s="16" t="s">
        <v>107</v>
      </c>
      <c r="C70" s="17" t="s">
        <v>179</v>
      </c>
      <c r="D70" s="18">
        <v>1221.0</v>
      </c>
      <c r="E70" s="18">
        <v>9.3</v>
      </c>
      <c r="F70" s="18">
        <v>8.0</v>
      </c>
      <c r="G70" s="18">
        <v>335.0</v>
      </c>
      <c r="H70" s="19">
        <v>7.0</v>
      </c>
      <c r="I70" s="19">
        <v>0.0</v>
      </c>
      <c r="J70" s="19">
        <v>0.0</v>
      </c>
      <c r="K70" s="18" t="s">
        <v>35</v>
      </c>
      <c r="L70" s="18" t="s">
        <v>35</v>
      </c>
      <c r="M70" s="18" t="s">
        <v>35</v>
      </c>
      <c r="N70" s="19" t="b">
        <v>0</v>
      </c>
      <c r="O70" s="19">
        <v>0.0</v>
      </c>
      <c r="P70" s="19">
        <v>0.0</v>
      </c>
      <c r="Q70" s="19">
        <v>1.0</v>
      </c>
      <c r="R70" s="19">
        <v>6.0</v>
      </c>
      <c r="S70" s="19">
        <v>0.0</v>
      </c>
      <c r="T70" s="19" t="b">
        <v>1</v>
      </c>
      <c r="U70" s="19">
        <v>0.0</v>
      </c>
      <c r="V70" s="19">
        <v>0.0</v>
      </c>
      <c r="W70" s="19">
        <v>0.0</v>
      </c>
      <c r="X70" s="19">
        <v>0.0</v>
      </c>
      <c r="Y70" s="19">
        <v>0.0</v>
      </c>
      <c r="Z70" s="19" t="b">
        <v>1</v>
      </c>
      <c r="AA70" s="19">
        <v>0.0</v>
      </c>
      <c r="AB70" s="19">
        <v>0.0</v>
      </c>
      <c r="AC70" s="19">
        <v>0.0</v>
      </c>
      <c r="AD70" s="19">
        <v>0.0</v>
      </c>
      <c r="AE70" s="19">
        <v>0.0</v>
      </c>
      <c r="AF70" s="19" t="b">
        <v>1</v>
      </c>
      <c r="AG70" s="20"/>
      <c r="AH70" s="21"/>
      <c r="AI70" s="21"/>
      <c r="AJ70" s="21"/>
      <c r="AK70" s="21"/>
      <c r="AL70" s="21"/>
      <c r="AM70" s="21"/>
    </row>
    <row r="71">
      <c r="A71" s="15" t="s">
        <v>180</v>
      </c>
      <c r="B71" s="16" t="s">
        <v>33</v>
      </c>
      <c r="C71" s="17" t="s">
        <v>181</v>
      </c>
      <c r="D71" s="18">
        <v>10152.0</v>
      </c>
      <c r="E71" s="18">
        <v>9.4</v>
      </c>
      <c r="F71" s="18">
        <v>16.0</v>
      </c>
      <c r="G71" s="18">
        <v>328.0</v>
      </c>
      <c r="H71" s="19">
        <v>9.0</v>
      </c>
      <c r="I71" s="19">
        <v>0.0</v>
      </c>
      <c r="J71" s="19">
        <v>0.0</v>
      </c>
      <c r="K71" s="18" t="s">
        <v>35</v>
      </c>
      <c r="L71" s="18" t="s">
        <v>35</v>
      </c>
      <c r="M71" s="18" t="s">
        <v>38</v>
      </c>
      <c r="N71" s="19" t="b">
        <v>0</v>
      </c>
      <c r="O71" s="19">
        <v>1.0</v>
      </c>
      <c r="P71" s="19">
        <v>4.0</v>
      </c>
      <c r="Q71" s="19">
        <v>3.0</v>
      </c>
      <c r="R71" s="19">
        <v>1.0</v>
      </c>
      <c r="S71" s="19">
        <v>0.0</v>
      </c>
      <c r="T71" s="19" t="b">
        <v>1</v>
      </c>
      <c r="U71" s="19">
        <v>0.0</v>
      </c>
      <c r="V71" s="19">
        <v>0.0</v>
      </c>
      <c r="W71" s="19">
        <v>0.0</v>
      </c>
      <c r="X71" s="19">
        <v>0.0</v>
      </c>
      <c r="Y71" s="19">
        <v>0.0</v>
      </c>
      <c r="Z71" s="19" t="b">
        <v>1</v>
      </c>
      <c r="AA71" s="19">
        <v>0.0</v>
      </c>
      <c r="AB71" s="19">
        <v>0.0</v>
      </c>
      <c r="AC71" s="19">
        <v>0.0</v>
      </c>
      <c r="AD71" s="19">
        <v>0.0</v>
      </c>
      <c r="AE71" s="19">
        <v>0.0</v>
      </c>
      <c r="AF71" s="19" t="b">
        <v>1</v>
      </c>
      <c r="AG71" s="20"/>
      <c r="AH71" s="21"/>
      <c r="AI71" s="21"/>
      <c r="AJ71" s="21"/>
      <c r="AK71" s="21"/>
      <c r="AL71" s="21"/>
      <c r="AM71" s="21"/>
    </row>
    <row r="72">
      <c r="A72" s="22" t="s">
        <v>182</v>
      </c>
      <c r="B72" s="16" t="s">
        <v>53</v>
      </c>
      <c r="C72" s="17" t="s">
        <v>183</v>
      </c>
      <c r="D72" s="18">
        <v>346.0</v>
      </c>
      <c r="E72" s="18">
        <v>9.2</v>
      </c>
      <c r="F72" s="18">
        <v>8.0</v>
      </c>
      <c r="G72" s="18">
        <v>322.0</v>
      </c>
      <c r="H72" s="23">
        <v>1.0</v>
      </c>
      <c r="I72" s="23">
        <v>1.0</v>
      </c>
      <c r="J72" s="23">
        <v>0.0</v>
      </c>
      <c r="K72" s="18" t="s">
        <v>46</v>
      </c>
      <c r="L72" s="18" t="s">
        <v>35</v>
      </c>
      <c r="M72" s="18" t="s">
        <v>35</v>
      </c>
      <c r="N72" s="19" t="b">
        <v>0</v>
      </c>
      <c r="O72" s="23">
        <v>0.0</v>
      </c>
      <c r="P72" s="23">
        <v>0.0</v>
      </c>
      <c r="Q72" s="23">
        <v>0.0</v>
      </c>
      <c r="R72" s="23">
        <v>1.0</v>
      </c>
      <c r="S72" s="23">
        <v>0.0</v>
      </c>
      <c r="T72" s="19" t="b">
        <v>0</v>
      </c>
      <c r="U72" s="23">
        <v>0.0</v>
      </c>
      <c r="V72" s="23">
        <v>0.0</v>
      </c>
      <c r="W72" s="23">
        <v>1.0</v>
      </c>
      <c r="X72" s="23">
        <v>0.0</v>
      </c>
      <c r="Y72" s="23">
        <v>0.0</v>
      </c>
      <c r="Z72" s="19" t="b">
        <v>1</v>
      </c>
      <c r="AA72" s="23">
        <v>0.0</v>
      </c>
      <c r="AB72" s="23">
        <v>0.0</v>
      </c>
      <c r="AC72" s="23">
        <v>0.0</v>
      </c>
      <c r="AD72" s="23">
        <v>0.0</v>
      </c>
      <c r="AE72" s="23">
        <v>0.0</v>
      </c>
      <c r="AF72" s="19" t="b">
        <v>1</v>
      </c>
      <c r="AG72" s="20"/>
      <c r="AH72" s="21"/>
      <c r="AI72" s="21"/>
      <c r="AJ72" s="21"/>
      <c r="AK72" s="21"/>
      <c r="AL72" s="21"/>
      <c r="AM72" s="21"/>
    </row>
    <row r="73">
      <c r="A73" s="15" t="s">
        <v>184</v>
      </c>
      <c r="B73" s="16" t="s">
        <v>107</v>
      </c>
      <c r="C73" s="17" t="s">
        <v>185</v>
      </c>
      <c r="D73" s="18">
        <v>1405.0</v>
      </c>
      <c r="E73" s="18">
        <v>9.4</v>
      </c>
      <c r="F73" s="18">
        <v>6.0</v>
      </c>
      <c r="G73" s="18">
        <v>316.0</v>
      </c>
      <c r="H73" s="19">
        <v>4.0</v>
      </c>
      <c r="I73" s="19">
        <v>0.0</v>
      </c>
      <c r="J73" s="19">
        <v>0.0</v>
      </c>
      <c r="K73" s="18" t="s">
        <v>35</v>
      </c>
      <c r="L73" s="18" t="s">
        <v>35</v>
      </c>
      <c r="M73" s="18" t="s">
        <v>35</v>
      </c>
      <c r="N73" s="19" t="b">
        <v>0</v>
      </c>
      <c r="O73" s="19">
        <v>0.0</v>
      </c>
      <c r="P73" s="19">
        <v>1.0</v>
      </c>
      <c r="Q73" s="19">
        <v>1.0</v>
      </c>
      <c r="R73" s="19">
        <v>0.0</v>
      </c>
      <c r="S73" s="19">
        <v>2.0</v>
      </c>
      <c r="T73" s="19" t="b">
        <v>1</v>
      </c>
      <c r="U73" s="19">
        <v>0.0</v>
      </c>
      <c r="V73" s="19">
        <v>0.0</v>
      </c>
      <c r="W73" s="19">
        <v>0.0</v>
      </c>
      <c r="X73" s="19">
        <v>0.0</v>
      </c>
      <c r="Y73" s="19">
        <v>0.0</v>
      </c>
      <c r="Z73" s="19" t="b">
        <v>1</v>
      </c>
      <c r="AA73" s="19">
        <v>0.0</v>
      </c>
      <c r="AB73" s="19">
        <v>0.0</v>
      </c>
      <c r="AC73" s="19">
        <v>0.0</v>
      </c>
      <c r="AD73" s="19">
        <v>0.0</v>
      </c>
      <c r="AE73" s="19">
        <v>0.0</v>
      </c>
      <c r="AF73" s="19" t="b">
        <v>1</v>
      </c>
      <c r="AG73" s="20"/>
      <c r="AH73" s="21"/>
      <c r="AI73" s="21"/>
      <c r="AJ73" s="21"/>
      <c r="AK73" s="21"/>
      <c r="AL73" s="21"/>
      <c r="AM73" s="21"/>
    </row>
    <row r="74">
      <c r="A74" s="15" t="s">
        <v>186</v>
      </c>
      <c r="B74" s="16" t="s">
        <v>53</v>
      </c>
      <c r="C74" s="17" t="s">
        <v>187</v>
      </c>
      <c r="D74" s="18">
        <v>4523.0</v>
      </c>
      <c r="E74" s="18">
        <v>9.2</v>
      </c>
      <c r="F74" s="18">
        <v>8.0</v>
      </c>
      <c r="G74" s="18">
        <v>309.0</v>
      </c>
      <c r="H74" s="19">
        <v>0.0</v>
      </c>
      <c r="I74" s="25">
        <v>0.0</v>
      </c>
      <c r="J74" s="19">
        <v>0.0</v>
      </c>
      <c r="K74" s="18" t="s">
        <v>35</v>
      </c>
      <c r="L74" s="18" t="s">
        <v>35</v>
      </c>
      <c r="M74" s="18" t="s">
        <v>35</v>
      </c>
      <c r="N74" s="19" t="b">
        <v>1</v>
      </c>
      <c r="O74" s="19">
        <v>0.0</v>
      </c>
      <c r="P74" s="19">
        <v>0.0</v>
      </c>
      <c r="Q74" s="19">
        <v>0.0</v>
      </c>
      <c r="R74" s="19">
        <v>0.0</v>
      </c>
      <c r="S74" s="19">
        <v>0.0</v>
      </c>
      <c r="T74" s="19" t="b">
        <v>0</v>
      </c>
      <c r="U74" s="19">
        <v>0.0</v>
      </c>
      <c r="V74" s="19">
        <v>0.0</v>
      </c>
      <c r="W74" s="25">
        <v>0.0</v>
      </c>
      <c r="X74" s="19">
        <v>0.0</v>
      </c>
      <c r="Y74" s="19">
        <v>0.0</v>
      </c>
      <c r="Z74" s="19" t="b">
        <v>1</v>
      </c>
      <c r="AA74" s="19">
        <v>0.0</v>
      </c>
      <c r="AB74" s="19">
        <v>0.0</v>
      </c>
      <c r="AC74" s="19">
        <v>0.0</v>
      </c>
      <c r="AD74" s="19">
        <v>0.0</v>
      </c>
      <c r="AE74" s="19">
        <v>0.0</v>
      </c>
      <c r="AF74" s="19" t="b">
        <v>1</v>
      </c>
      <c r="AG74" s="20"/>
      <c r="AH74" s="21"/>
      <c r="AI74" s="21"/>
      <c r="AJ74" s="21"/>
      <c r="AK74" s="21"/>
      <c r="AL74" s="21"/>
      <c r="AM74" s="21"/>
    </row>
    <row r="75">
      <c r="A75" s="15" t="s">
        <v>188</v>
      </c>
      <c r="B75" s="16" t="s">
        <v>33</v>
      </c>
      <c r="C75" s="17" t="s">
        <v>189</v>
      </c>
      <c r="D75" s="18">
        <v>21274.0</v>
      </c>
      <c r="E75" s="18">
        <v>9.4</v>
      </c>
      <c r="F75" s="18">
        <v>10.0</v>
      </c>
      <c r="G75" s="18">
        <v>305.0</v>
      </c>
      <c r="H75" s="19">
        <v>2.0</v>
      </c>
      <c r="I75" s="19">
        <v>3.0</v>
      </c>
      <c r="J75" s="19">
        <v>1.0</v>
      </c>
      <c r="K75" s="18" t="s">
        <v>46</v>
      </c>
      <c r="L75" s="18" t="s">
        <v>47</v>
      </c>
      <c r="M75" s="18" t="s">
        <v>35</v>
      </c>
      <c r="N75" s="19" t="b">
        <v>0</v>
      </c>
      <c r="O75" s="19">
        <v>0.0</v>
      </c>
      <c r="P75" s="19">
        <v>2.0</v>
      </c>
      <c r="Q75" s="19">
        <v>0.0</v>
      </c>
      <c r="R75" s="19">
        <v>0.0</v>
      </c>
      <c r="S75" s="19">
        <v>0.0</v>
      </c>
      <c r="T75" s="19" t="b">
        <v>0</v>
      </c>
      <c r="U75" s="19">
        <v>0.0</v>
      </c>
      <c r="V75" s="19">
        <v>0.0</v>
      </c>
      <c r="W75" s="19">
        <v>3.0</v>
      </c>
      <c r="X75" s="19">
        <v>0.0</v>
      </c>
      <c r="Y75" s="19">
        <v>0.0</v>
      </c>
      <c r="Z75" s="19" t="b">
        <v>0</v>
      </c>
      <c r="AA75" s="19">
        <v>0.0</v>
      </c>
      <c r="AB75" s="19">
        <v>0.0</v>
      </c>
      <c r="AC75" s="19">
        <v>0.0</v>
      </c>
      <c r="AD75" s="19">
        <v>0.0</v>
      </c>
      <c r="AE75" s="19">
        <v>1.0</v>
      </c>
      <c r="AF75" s="19" t="b">
        <v>1</v>
      </c>
      <c r="AG75" s="20"/>
      <c r="AH75" s="21"/>
      <c r="AI75" s="21"/>
      <c r="AJ75" s="21"/>
      <c r="AK75" s="21"/>
      <c r="AL75" s="21"/>
      <c r="AM75" s="21"/>
    </row>
    <row r="76">
      <c r="A76" s="15" t="s">
        <v>190</v>
      </c>
      <c r="B76" s="16" t="s">
        <v>33</v>
      </c>
      <c r="C76" s="17" t="s">
        <v>191</v>
      </c>
      <c r="D76" s="18">
        <v>3472.0</v>
      </c>
      <c r="E76" s="18">
        <v>9.6</v>
      </c>
      <c r="F76" s="18">
        <v>10.0</v>
      </c>
      <c r="G76" s="18">
        <v>288.0</v>
      </c>
      <c r="H76" s="19">
        <v>4.0</v>
      </c>
      <c r="I76" s="19">
        <v>2.0</v>
      </c>
      <c r="J76" s="19">
        <v>0.0</v>
      </c>
      <c r="K76" s="18" t="s">
        <v>81</v>
      </c>
      <c r="L76" s="18" t="s">
        <v>35</v>
      </c>
      <c r="M76" s="18" t="s">
        <v>35</v>
      </c>
      <c r="N76" s="19" t="b">
        <v>0</v>
      </c>
      <c r="O76" s="19">
        <v>0.0</v>
      </c>
      <c r="P76" s="19">
        <v>2.0</v>
      </c>
      <c r="Q76" s="19">
        <v>2.0</v>
      </c>
      <c r="R76" s="19">
        <v>0.0</v>
      </c>
      <c r="S76" s="19">
        <v>0.0</v>
      </c>
      <c r="T76" s="19" t="b">
        <v>0</v>
      </c>
      <c r="U76" s="19">
        <v>0.0</v>
      </c>
      <c r="V76" s="19">
        <v>0.0</v>
      </c>
      <c r="W76" s="19">
        <v>1.0</v>
      </c>
      <c r="X76" s="19">
        <v>1.0</v>
      </c>
      <c r="Y76" s="19">
        <v>0.0</v>
      </c>
      <c r="Z76" s="19" t="b">
        <v>1</v>
      </c>
      <c r="AA76" s="19">
        <v>0.0</v>
      </c>
      <c r="AB76" s="19">
        <v>0.0</v>
      </c>
      <c r="AC76" s="19">
        <v>0.0</v>
      </c>
      <c r="AD76" s="19">
        <v>0.0</v>
      </c>
      <c r="AE76" s="19">
        <v>0.0</v>
      </c>
      <c r="AF76" s="19" t="b">
        <v>1</v>
      </c>
      <c r="AG76" s="20"/>
      <c r="AH76" s="21"/>
      <c r="AI76" s="21"/>
      <c r="AJ76" s="21"/>
      <c r="AK76" s="21"/>
      <c r="AL76" s="21"/>
      <c r="AM76" s="21"/>
    </row>
    <row r="77">
      <c r="A77" s="22" t="s">
        <v>192</v>
      </c>
      <c r="B77" s="16" t="s">
        <v>53</v>
      </c>
      <c r="C77" s="17" t="s">
        <v>193</v>
      </c>
      <c r="D77" s="18">
        <v>165.0</v>
      </c>
      <c r="E77" s="18">
        <v>9.1</v>
      </c>
      <c r="F77" s="18">
        <v>8.0</v>
      </c>
      <c r="G77" s="18">
        <v>281.0</v>
      </c>
      <c r="H77" s="23">
        <v>1.0</v>
      </c>
      <c r="I77" s="23">
        <v>0.0</v>
      </c>
      <c r="J77" s="23">
        <v>0.0</v>
      </c>
      <c r="K77" s="18" t="s">
        <v>35</v>
      </c>
      <c r="L77" s="18" t="s">
        <v>35</v>
      </c>
      <c r="M77" s="18" t="s">
        <v>35</v>
      </c>
      <c r="N77" s="19" t="b">
        <v>0</v>
      </c>
      <c r="O77" s="23">
        <v>0.0</v>
      </c>
      <c r="P77" s="23">
        <v>1.0</v>
      </c>
      <c r="Q77" s="23">
        <v>0.0</v>
      </c>
      <c r="R77" s="23">
        <v>0.0</v>
      </c>
      <c r="S77" s="23">
        <v>0.0</v>
      </c>
      <c r="T77" s="19" t="b">
        <v>1</v>
      </c>
      <c r="U77" s="23">
        <v>0.0</v>
      </c>
      <c r="V77" s="23">
        <v>0.0</v>
      </c>
      <c r="W77" s="23">
        <v>0.0</v>
      </c>
      <c r="X77" s="23">
        <v>0.0</v>
      </c>
      <c r="Y77" s="23">
        <v>0.0</v>
      </c>
      <c r="Z77" s="19" t="b">
        <v>1</v>
      </c>
      <c r="AA77" s="23">
        <v>0.0</v>
      </c>
      <c r="AB77" s="23">
        <v>0.0</v>
      </c>
      <c r="AC77" s="23">
        <v>0.0</v>
      </c>
      <c r="AD77" s="23">
        <v>0.0</v>
      </c>
      <c r="AE77" s="23">
        <v>0.0</v>
      </c>
      <c r="AF77" s="19" t="b">
        <v>1</v>
      </c>
      <c r="AG77" s="20"/>
      <c r="AH77" s="21"/>
      <c r="AI77" s="21"/>
      <c r="AJ77" s="21"/>
      <c r="AK77" s="21"/>
      <c r="AL77" s="21"/>
      <c r="AM77" s="21"/>
    </row>
    <row r="78">
      <c r="A78" s="15" t="s">
        <v>194</v>
      </c>
      <c r="B78" s="16" t="s">
        <v>33</v>
      </c>
      <c r="C78" s="17" t="s">
        <v>195</v>
      </c>
      <c r="D78" s="18">
        <v>4621.0</v>
      </c>
      <c r="E78" s="18">
        <v>9.3</v>
      </c>
      <c r="F78" s="18">
        <v>15.0</v>
      </c>
      <c r="G78" s="18">
        <v>273.0</v>
      </c>
      <c r="H78" s="19">
        <v>4.0</v>
      </c>
      <c r="I78" s="19">
        <v>0.0</v>
      </c>
      <c r="J78" s="19">
        <v>1.0</v>
      </c>
      <c r="K78" s="18" t="s">
        <v>35</v>
      </c>
      <c r="L78" s="18" t="s">
        <v>81</v>
      </c>
      <c r="M78" s="18" t="s">
        <v>35</v>
      </c>
      <c r="N78" s="19" t="b">
        <v>0</v>
      </c>
      <c r="O78" s="19">
        <v>0.0</v>
      </c>
      <c r="P78" s="19">
        <v>3.0</v>
      </c>
      <c r="Q78" s="19">
        <v>1.0</v>
      </c>
      <c r="R78" s="19">
        <v>0.0</v>
      </c>
      <c r="S78" s="19">
        <v>0.0</v>
      </c>
      <c r="T78" s="19" t="b">
        <v>1</v>
      </c>
      <c r="U78" s="19">
        <v>0.0</v>
      </c>
      <c r="V78" s="19">
        <v>0.0</v>
      </c>
      <c r="W78" s="19">
        <v>0.0</v>
      </c>
      <c r="X78" s="19">
        <v>0.0</v>
      </c>
      <c r="Y78" s="19">
        <v>0.0</v>
      </c>
      <c r="Z78" s="19" t="b">
        <v>0</v>
      </c>
      <c r="AA78" s="19">
        <v>0.0</v>
      </c>
      <c r="AB78" s="19">
        <v>0.0</v>
      </c>
      <c r="AC78" s="19">
        <v>0.0</v>
      </c>
      <c r="AD78" s="19">
        <v>1.0</v>
      </c>
      <c r="AE78" s="19">
        <v>0.0</v>
      </c>
      <c r="AF78" s="19" t="b">
        <v>1</v>
      </c>
      <c r="AG78" s="20"/>
      <c r="AH78" s="21"/>
      <c r="AI78" s="21"/>
      <c r="AJ78" s="21"/>
      <c r="AK78" s="21"/>
      <c r="AL78" s="21"/>
      <c r="AM78" s="21"/>
    </row>
    <row r="79">
      <c r="A79" s="15" t="s">
        <v>196</v>
      </c>
      <c r="B79" s="16" t="s">
        <v>33</v>
      </c>
      <c r="C79" s="17" t="s">
        <v>197</v>
      </c>
      <c r="D79" s="18">
        <v>8848.0</v>
      </c>
      <c r="E79" s="18">
        <v>9.5</v>
      </c>
      <c r="F79" s="18">
        <v>8.0</v>
      </c>
      <c r="G79" s="18">
        <v>271.0</v>
      </c>
      <c r="H79" s="19">
        <v>0.0</v>
      </c>
      <c r="I79" s="19">
        <v>3.0</v>
      </c>
      <c r="J79" s="19">
        <v>0.0</v>
      </c>
      <c r="K79" s="18" t="s">
        <v>46</v>
      </c>
      <c r="L79" s="18" t="s">
        <v>35</v>
      </c>
      <c r="M79" s="18" t="s">
        <v>35</v>
      </c>
      <c r="N79" s="19" t="b">
        <v>1</v>
      </c>
      <c r="O79" s="19">
        <v>0.0</v>
      </c>
      <c r="P79" s="19">
        <v>0.0</v>
      </c>
      <c r="Q79" s="19">
        <v>0.0</v>
      </c>
      <c r="R79" s="19">
        <v>0.0</v>
      </c>
      <c r="S79" s="19">
        <v>0.0</v>
      </c>
      <c r="T79" s="19" t="b">
        <v>0</v>
      </c>
      <c r="U79" s="19">
        <v>0.0</v>
      </c>
      <c r="V79" s="19">
        <v>0.0</v>
      </c>
      <c r="W79" s="19">
        <v>3.0</v>
      </c>
      <c r="X79" s="19">
        <v>0.0</v>
      </c>
      <c r="Y79" s="19">
        <v>0.0</v>
      </c>
      <c r="Z79" s="19" t="b">
        <v>1</v>
      </c>
      <c r="AA79" s="19">
        <v>0.0</v>
      </c>
      <c r="AB79" s="19">
        <v>0.0</v>
      </c>
      <c r="AC79" s="19">
        <v>0.0</v>
      </c>
      <c r="AD79" s="19">
        <v>0.0</v>
      </c>
      <c r="AE79" s="19">
        <v>0.0</v>
      </c>
      <c r="AF79" s="19" t="b">
        <v>1</v>
      </c>
      <c r="AG79" s="20"/>
      <c r="AH79" s="21"/>
      <c r="AI79" s="21"/>
      <c r="AJ79" s="21"/>
      <c r="AK79" s="21"/>
      <c r="AL79" s="21"/>
      <c r="AM79" s="21"/>
    </row>
    <row r="80">
      <c r="A80" s="22" t="s">
        <v>198</v>
      </c>
      <c r="B80" s="16" t="s">
        <v>53</v>
      </c>
      <c r="C80" s="17" t="s">
        <v>199</v>
      </c>
      <c r="D80" s="18">
        <v>2136.0</v>
      </c>
      <c r="E80" s="18">
        <v>9.3</v>
      </c>
      <c r="F80" s="18">
        <v>12.0</v>
      </c>
      <c r="G80" s="18">
        <v>270.0</v>
      </c>
      <c r="H80" s="23">
        <v>1.0</v>
      </c>
      <c r="I80" s="23">
        <v>0.0</v>
      </c>
      <c r="J80" s="23">
        <v>0.0</v>
      </c>
      <c r="K80" s="18" t="s">
        <v>35</v>
      </c>
      <c r="L80" s="18" t="s">
        <v>35</v>
      </c>
      <c r="M80" s="18" t="s">
        <v>35</v>
      </c>
      <c r="N80" s="19" t="b">
        <v>0</v>
      </c>
      <c r="O80" s="23">
        <v>0.0</v>
      </c>
      <c r="P80" s="23">
        <v>0.0</v>
      </c>
      <c r="Q80" s="23">
        <v>1.0</v>
      </c>
      <c r="R80" s="23">
        <v>0.0</v>
      </c>
      <c r="S80" s="23">
        <v>0.0</v>
      </c>
      <c r="T80" s="19" t="b">
        <v>1</v>
      </c>
      <c r="U80" s="23">
        <v>0.0</v>
      </c>
      <c r="V80" s="23">
        <v>0.0</v>
      </c>
      <c r="W80" s="23">
        <v>0.0</v>
      </c>
      <c r="X80" s="23">
        <v>0.0</v>
      </c>
      <c r="Y80" s="23">
        <v>0.0</v>
      </c>
      <c r="Z80" s="19" t="b">
        <v>1</v>
      </c>
      <c r="AA80" s="23">
        <v>0.0</v>
      </c>
      <c r="AB80" s="23">
        <v>0.0</v>
      </c>
      <c r="AC80" s="23">
        <v>0.0</v>
      </c>
      <c r="AD80" s="23">
        <v>0.0</v>
      </c>
      <c r="AE80" s="23">
        <v>0.0</v>
      </c>
      <c r="AF80" s="19" t="b">
        <v>1</v>
      </c>
      <c r="AG80" s="20"/>
      <c r="AH80" s="21"/>
      <c r="AI80" s="21"/>
      <c r="AJ80" s="21"/>
      <c r="AK80" s="21"/>
      <c r="AL80" s="21"/>
      <c r="AM80" s="21"/>
    </row>
    <row r="81">
      <c r="A81" s="22" t="s">
        <v>200</v>
      </c>
      <c r="B81" s="16" t="s">
        <v>201</v>
      </c>
      <c r="C81" s="17" t="s">
        <v>202</v>
      </c>
      <c r="D81" s="18">
        <v>1042.0</v>
      </c>
      <c r="E81" s="18">
        <v>9.2</v>
      </c>
      <c r="F81" s="18">
        <v>8.0</v>
      </c>
      <c r="G81" s="18">
        <v>263.0</v>
      </c>
      <c r="H81" s="23">
        <v>4.0</v>
      </c>
      <c r="I81" s="23">
        <v>0.0</v>
      </c>
      <c r="J81" s="23">
        <v>0.0</v>
      </c>
      <c r="K81" s="18" t="s">
        <v>35</v>
      </c>
      <c r="L81" s="18" t="s">
        <v>35</v>
      </c>
      <c r="M81" s="18" t="s">
        <v>35</v>
      </c>
      <c r="N81" s="19" t="b">
        <v>0</v>
      </c>
      <c r="O81" s="23">
        <v>0.0</v>
      </c>
      <c r="P81" s="23">
        <v>0.0</v>
      </c>
      <c r="Q81" s="23">
        <v>0.0</v>
      </c>
      <c r="R81" s="23">
        <v>4.0</v>
      </c>
      <c r="S81" s="23">
        <v>0.0</v>
      </c>
      <c r="T81" s="19" t="b">
        <v>1</v>
      </c>
      <c r="U81" s="23">
        <v>0.0</v>
      </c>
      <c r="V81" s="23">
        <v>0.0</v>
      </c>
      <c r="W81" s="23">
        <v>0.0</v>
      </c>
      <c r="X81" s="23">
        <v>0.0</v>
      </c>
      <c r="Y81" s="23">
        <v>0.0</v>
      </c>
      <c r="Z81" s="19" t="b">
        <v>1</v>
      </c>
      <c r="AA81" s="23">
        <v>0.0</v>
      </c>
      <c r="AB81" s="23">
        <v>0.0</v>
      </c>
      <c r="AC81" s="23">
        <v>0.0</v>
      </c>
      <c r="AD81" s="23">
        <v>0.0</v>
      </c>
      <c r="AE81" s="23">
        <v>0.0</v>
      </c>
      <c r="AF81" s="19" t="b">
        <v>1</v>
      </c>
      <c r="AG81" s="20"/>
      <c r="AH81" s="21"/>
      <c r="AI81" s="21"/>
      <c r="AJ81" s="21"/>
      <c r="AK81" s="21"/>
      <c r="AL81" s="21"/>
      <c r="AM81" s="21"/>
    </row>
    <row r="82">
      <c r="A82" s="15" t="s">
        <v>203</v>
      </c>
      <c r="B82" s="16" t="s">
        <v>107</v>
      </c>
      <c r="C82" s="17" t="s">
        <v>204</v>
      </c>
      <c r="D82" s="18">
        <v>4822.0</v>
      </c>
      <c r="E82" s="18">
        <v>9.4</v>
      </c>
      <c r="F82" s="18">
        <v>8.0</v>
      </c>
      <c r="G82" s="18">
        <v>257.0</v>
      </c>
      <c r="H82" s="19">
        <v>2.0</v>
      </c>
      <c r="I82" s="19">
        <v>0.0</v>
      </c>
      <c r="J82" s="19">
        <v>0.0</v>
      </c>
      <c r="K82" s="18" t="s">
        <v>35</v>
      </c>
      <c r="L82" s="18" t="s">
        <v>35</v>
      </c>
      <c r="M82" s="18" t="s">
        <v>35</v>
      </c>
      <c r="N82" s="19" t="b">
        <v>0</v>
      </c>
      <c r="O82" s="19">
        <v>0.0</v>
      </c>
      <c r="P82" s="19">
        <v>0.0</v>
      </c>
      <c r="Q82" s="19">
        <v>0.0</v>
      </c>
      <c r="R82" s="19">
        <v>0.0</v>
      </c>
      <c r="S82" s="19">
        <v>2.0</v>
      </c>
      <c r="T82" s="19" t="b">
        <v>1</v>
      </c>
      <c r="U82" s="19">
        <v>0.0</v>
      </c>
      <c r="V82" s="19">
        <v>0.0</v>
      </c>
      <c r="W82" s="19">
        <v>0.0</v>
      </c>
      <c r="X82" s="19">
        <v>0.0</v>
      </c>
      <c r="Y82" s="19">
        <v>0.0</v>
      </c>
      <c r="Z82" s="19" t="b">
        <v>1</v>
      </c>
      <c r="AA82" s="19">
        <v>0.0</v>
      </c>
      <c r="AB82" s="19">
        <v>0.0</v>
      </c>
      <c r="AC82" s="19">
        <v>0.0</v>
      </c>
      <c r="AD82" s="19">
        <v>0.0</v>
      </c>
      <c r="AE82" s="19">
        <v>0.0</v>
      </c>
      <c r="AF82" s="19" t="b">
        <v>1</v>
      </c>
      <c r="AG82" s="20"/>
      <c r="AH82" s="21"/>
      <c r="AI82" s="21"/>
      <c r="AJ82" s="21"/>
      <c r="AK82" s="21"/>
      <c r="AL82" s="21"/>
      <c r="AM82" s="21"/>
    </row>
    <row r="83">
      <c r="A83" s="15" t="s">
        <v>205</v>
      </c>
      <c r="B83" s="16" t="s">
        <v>33</v>
      </c>
      <c r="C83" s="17" t="s">
        <v>206</v>
      </c>
      <c r="D83" s="18">
        <v>765.0</v>
      </c>
      <c r="E83" s="18">
        <v>9.2</v>
      </c>
      <c r="F83" s="18">
        <v>10.0</v>
      </c>
      <c r="G83" s="18">
        <v>256.0</v>
      </c>
      <c r="H83" s="19">
        <v>7.0</v>
      </c>
      <c r="I83" s="19">
        <v>0.0</v>
      </c>
      <c r="J83" s="19">
        <v>1.0</v>
      </c>
      <c r="K83" s="18" t="s">
        <v>35</v>
      </c>
      <c r="L83" s="18" t="s">
        <v>46</v>
      </c>
      <c r="M83" s="18" t="s">
        <v>35</v>
      </c>
      <c r="N83" s="19" t="b">
        <v>0</v>
      </c>
      <c r="O83" s="19">
        <v>1.0</v>
      </c>
      <c r="P83" s="19">
        <v>4.0</v>
      </c>
      <c r="Q83" s="19">
        <v>2.0</v>
      </c>
      <c r="R83" s="19">
        <v>0.0</v>
      </c>
      <c r="S83" s="19">
        <v>0.0</v>
      </c>
      <c r="T83" s="19" t="b">
        <v>1</v>
      </c>
      <c r="U83" s="19">
        <v>0.0</v>
      </c>
      <c r="V83" s="19">
        <v>0.0</v>
      </c>
      <c r="W83" s="19">
        <v>0.0</v>
      </c>
      <c r="X83" s="19">
        <v>0.0</v>
      </c>
      <c r="Y83" s="19">
        <v>0.0</v>
      </c>
      <c r="Z83" s="19" t="b">
        <v>0</v>
      </c>
      <c r="AA83" s="19">
        <v>0.0</v>
      </c>
      <c r="AB83" s="19">
        <v>0.0</v>
      </c>
      <c r="AC83" s="19">
        <v>1.0</v>
      </c>
      <c r="AD83" s="19">
        <v>0.0</v>
      </c>
      <c r="AE83" s="19">
        <v>0.0</v>
      </c>
      <c r="AF83" s="19" t="b">
        <v>1</v>
      </c>
      <c r="AG83" s="20"/>
      <c r="AH83" s="21"/>
      <c r="AI83" s="21"/>
      <c r="AJ83" s="21"/>
      <c r="AK83" s="21"/>
      <c r="AL83" s="21"/>
      <c r="AM83" s="21"/>
    </row>
    <row r="84">
      <c r="A84" s="15" t="s">
        <v>207</v>
      </c>
      <c r="B84" s="16" t="s">
        <v>42</v>
      </c>
      <c r="C84" s="17" t="s">
        <v>208</v>
      </c>
      <c r="D84" s="18">
        <v>8882.0</v>
      </c>
      <c r="E84" s="18">
        <v>9.2</v>
      </c>
      <c r="F84" s="18">
        <v>10.0</v>
      </c>
      <c r="G84" s="18">
        <v>253.0</v>
      </c>
      <c r="H84" s="19">
        <v>1.0</v>
      </c>
      <c r="I84" s="19">
        <v>0.0</v>
      </c>
      <c r="J84" s="19">
        <v>0.0</v>
      </c>
      <c r="K84" s="18" t="s">
        <v>35</v>
      </c>
      <c r="L84" s="18" t="s">
        <v>35</v>
      </c>
      <c r="M84" s="18" t="s">
        <v>35</v>
      </c>
      <c r="N84" s="19" t="b">
        <v>0</v>
      </c>
      <c r="O84" s="19">
        <v>0.0</v>
      </c>
      <c r="P84" s="19">
        <v>0.0</v>
      </c>
      <c r="Q84" s="19">
        <v>1.0</v>
      </c>
      <c r="R84" s="19">
        <v>0.0</v>
      </c>
      <c r="S84" s="19">
        <v>0.0</v>
      </c>
      <c r="T84" s="19" t="b">
        <v>1</v>
      </c>
      <c r="U84" s="19">
        <v>0.0</v>
      </c>
      <c r="V84" s="19">
        <v>0.0</v>
      </c>
      <c r="W84" s="19">
        <v>0.0</v>
      </c>
      <c r="X84" s="19">
        <v>0.0</v>
      </c>
      <c r="Y84" s="19">
        <v>0.0</v>
      </c>
      <c r="Z84" s="19" t="b">
        <v>1</v>
      </c>
      <c r="AA84" s="19">
        <v>0.0</v>
      </c>
      <c r="AB84" s="19">
        <v>0.0</v>
      </c>
      <c r="AC84" s="19">
        <v>0.0</v>
      </c>
      <c r="AD84" s="19">
        <v>0.0</v>
      </c>
      <c r="AE84" s="19">
        <v>0.0</v>
      </c>
      <c r="AF84" s="19" t="b">
        <v>1</v>
      </c>
      <c r="AG84" s="20"/>
      <c r="AH84" s="21"/>
      <c r="AI84" s="21"/>
      <c r="AJ84" s="21"/>
      <c r="AK84" s="21"/>
      <c r="AL84" s="21"/>
      <c r="AM84" s="21"/>
    </row>
    <row r="85">
      <c r="A85" s="15" t="s">
        <v>209</v>
      </c>
      <c r="B85" s="16" t="s">
        <v>42</v>
      </c>
      <c r="C85" s="17" t="s">
        <v>210</v>
      </c>
      <c r="D85" s="18">
        <v>38516.0</v>
      </c>
      <c r="E85" s="18">
        <v>9.3</v>
      </c>
      <c r="F85" s="18">
        <v>12.0</v>
      </c>
      <c r="G85" s="18">
        <v>248.0</v>
      </c>
      <c r="H85" s="19">
        <v>1.0</v>
      </c>
      <c r="I85" s="19">
        <v>0.0</v>
      </c>
      <c r="J85" s="19">
        <v>0.0</v>
      </c>
      <c r="K85" s="18" t="s">
        <v>35</v>
      </c>
      <c r="L85" s="18" t="s">
        <v>35</v>
      </c>
      <c r="M85" s="18" t="s">
        <v>35</v>
      </c>
      <c r="N85" s="19" t="b">
        <v>0</v>
      </c>
      <c r="O85" s="19">
        <v>0.0</v>
      </c>
      <c r="P85" s="19">
        <v>1.0</v>
      </c>
      <c r="Q85" s="19">
        <v>0.0</v>
      </c>
      <c r="R85" s="19">
        <v>0.0</v>
      </c>
      <c r="S85" s="19">
        <v>0.0</v>
      </c>
      <c r="T85" s="19" t="b">
        <v>1</v>
      </c>
      <c r="U85" s="19">
        <v>0.0</v>
      </c>
      <c r="V85" s="19">
        <v>0.0</v>
      </c>
      <c r="W85" s="19">
        <v>0.0</v>
      </c>
      <c r="X85" s="19">
        <v>0.0</v>
      </c>
      <c r="Y85" s="19">
        <v>0.0</v>
      </c>
      <c r="Z85" s="19" t="b">
        <v>1</v>
      </c>
      <c r="AA85" s="19">
        <v>0.0</v>
      </c>
      <c r="AB85" s="19">
        <v>0.0</v>
      </c>
      <c r="AC85" s="19">
        <v>0.0</v>
      </c>
      <c r="AD85" s="19">
        <v>0.0</v>
      </c>
      <c r="AE85" s="19">
        <v>0.0</v>
      </c>
      <c r="AF85" s="19" t="b">
        <v>1</v>
      </c>
      <c r="AG85" s="20"/>
      <c r="AH85" s="21"/>
      <c r="AI85" s="21"/>
      <c r="AJ85" s="21"/>
      <c r="AK85" s="21"/>
      <c r="AL85" s="21"/>
      <c r="AM85" s="21"/>
    </row>
    <row r="86">
      <c r="A86" s="15" t="s">
        <v>211</v>
      </c>
      <c r="B86" s="16" t="s">
        <v>107</v>
      </c>
      <c r="C86" s="17" t="s">
        <v>212</v>
      </c>
      <c r="D86" s="18">
        <v>1207.0</v>
      </c>
      <c r="E86" s="18">
        <v>9.4</v>
      </c>
      <c r="F86" s="18">
        <v>8.0</v>
      </c>
      <c r="G86" s="18">
        <v>241.0</v>
      </c>
      <c r="H86" s="19">
        <v>1.0</v>
      </c>
      <c r="I86" s="19">
        <v>0.0</v>
      </c>
      <c r="J86" s="19">
        <v>0.0</v>
      </c>
      <c r="K86" s="18" t="s">
        <v>35</v>
      </c>
      <c r="L86" s="18" t="s">
        <v>35</v>
      </c>
      <c r="M86" s="18" t="s">
        <v>35</v>
      </c>
      <c r="N86" s="19" t="b">
        <v>0</v>
      </c>
      <c r="O86" s="19">
        <v>0.0</v>
      </c>
      <c r="P86" s="19">
        <v>0.0</v>
      </c>
      <c r="Q86" s="19">
        <v>0.0</v>
      </c>
      <c r="R86" s="19">
        <v>0.0</v>
      </c>
      <c r="S86" s="19">
        <v>1.0</v>
      </c>
      <c r="T86" s="19" t="b">
        <v>1</v>
      </c>
      <c r="U86" s="19">
        <v>0.0</v>
      </c>
      <c r="V86" s="19">
        <v>0.0</v>
      </c>
      <c r="W86" s="19">
        <v>0.0</v>
      </c>
      <c r="X86" s="19">
        <v>0.0</v>
      </c>
      <c r="Y86" s="19">
        <v>0.0</v>
      </c>
      <c r="Z86" s="19" t="b">
        <v>1</v>
      </c>
      <c r="AA86" s="19">
        <v>0.0</v>
      </c>
      <c r="AB86" s="19">
        <v>0.0</v>
      </c>
      <c r="AC86" s="19">
        <v>0.0</v>
      </c>
      <c r="AD86" s="19">
        <v>0.0</v>
      </c>
      <c r="AE86" s="19">
        <v>0.0</v>
      </c>
      <c r="AF86" s="19" t="b">
        <v>1</v>
      </c>
      <c r="AG86" s="20"/>
      <c r="AH86" s="21"/>
      <c r="AI86" s="21"/>
      <c r="AJ86" s="21"/>
      <c r="AK86" s="21"/>
      <c r="AL86" s="21"/>
      <c r="AM86" s="21"/>
    </row>
    <row r="87">
      <c r="A87" s="15" t="s">
        <v>213</v>
      </c>
      <c r="B87" s="16" t="s">
        <v>107</v>
      </c>
      <c r="C87" s="17" t="s">
        <v>214</v>
      </c>
      <c r="D87" s="18">
        <v>1426.0</v>
      </c>
      <c r="E87" s="18">
        <v>9.4</v>
      </c>
      <c r="F87" s="18">
        <v>10.0</v>
      </c>
      <c r="G87" s="18">
        <v>236.0</v>
      </c>
      <c r="H87" s="19">
        <v>0.0</v>
      </c>
      <c r="I87" s="19">
        <v>0.0</v>
      </c>
      <c r="J87" s="19">
        <v>0.0</v>
      </c>
      <c r="K87" s="18" t="s">
        <v>35</v>
      </c>
      <c r="L87" s="18" t="s">
        <v>35</v>
      </c>
      <c r="M87" s="18" t="s">
        <v>35</v>
      </c>
      <c r="N87" s="19" t="b">
        <v>1</v>
      </c>
      <c r="O87" s="19">
        <v>0.0</v>
      </c>
      <c r="P87" s="19">
        <v>0.0</v>
      </c>
      <c r="Q87" s="19">
        <v>0.0</v>
      </c>
      <c r="R87" s="19">
        <v>0.0</v>
      </c>
      <c r="S87" s="19">
        <v>0.0</v>
      </c>
      <c r="T87" s="19" t="b">
        <v>1</v>
      </c>
      <c r="U87" s="19">
        <v>0.0</v>
      </c>
      <c r="V87" s="19">
        <v>0.0</v>
      </c>
      <c r="W87" s="19">
        <v>0.0</v>
      </c>
      <c r="X87" s="19">
        <v>0.0</v>
      </c>
      <c r="Y87" s="19">
        <v>0.0</v>
      </c>
      <c r="Z87" s="19" t="b">
        <v>1</v>
      </c>
      <c r="AA87" s="19">
        <v>0.0</v>
      </c>
      <c r="AB87" s="19">
        <v>0.0</v>
      </c>
      <c r="AC87" s="19">
        <v>0.0</v>
      </c>
      <c r="AD87" s="19">
        <v>0.0</v>
      </c>
      <c r="AE87" s="19">
        <v>0.0</v>
      </c>
      <c r="AF87" s="19" t="b">
        <v>1</v>
      </c>
      <c r="AG87" s="20"/>
      <c r="AH87" s="21"/>
      <c r="AI87" s="21"/>
      <c r="AJ87" s="21"/>
      <c r="AK87" s="21"/>
      <c r="AL87" s="21"/>
      <c r="AM87" s="21"/>
    </row>
    <row r="88">
      <c r="A88" s="15" t="s">
        <v>215</v>
      </c>
      <c r="B88" s="16" t="s">
        <v>107</v>
      </c>
      <c r="C88" s="17" t="s">
        <v>216</v>
      </c>
      <c r="D88" s="18">
        <v>9004.0</v>
      </c>
      <c r="E88" s="18">
        <v>9.4</v>
      </c>
      <c r="F88" s="18" t="s">
        <v>217</v>
      </c>
      <c r="G88" s="18">
        <v>235.0</v>
      </c>
      <c r="H88" s="19">
        <v>1.0</v>
      </c>
      <c r="I88" s="19">
        <v>23.0</v>
      </c>
      <c r="J88" s="19">
        <v>0.0</v>
      </c>
      <c r="K88" s="18" t="s">
        <v>46</v>
      </c>
      <c r="L88" s="18" t="s">
        <v>35</v>
      </c>
      <c r="M88" s="18" t="s">
        <v>35</v>
      </c>
      <c r="N88" s="19" t="b">
        <v>0</v>
      </c>
      <c r="O88" s="19">
        <v>0.0</v>
      </c>
      <c r="P88" s="19">
        <v>0.0</v>
      </c>
      <c r="Q88" s="19">
        <v>1.0</v>
      </c>
      <c r="R88" s="19">
        <v>0.0</v>
      </c>
      <c r="S88" s="19">
        <v>0.0</v>
      </c>
      <c r="T88" s="19" t="b">
        <v>0</v>
      </c>
      <c r="U88" s="19">
        <v>0.0</v>
      </c>
      <c r="V88" s="19">
        <v>0.0</v>
      </c>
      <c r="W88" s="19">
        <v>23.0</v>
      </c>
      <c r="X88" s="19">
        <v>0.0</v>
      </c>
      <c r="Y88" s="19">
        <v>0.0</v>
      </c>
      <c r="Z88" s="19" t="b">
        <v>1</v>
      </c>
      <c r="AA88" s="19">
        <v>0.0</v>
      </c>
      <c r="AB88" s="19">
        <v>0.0</v>
      </c>
      <c r="AC88" s="19">
        <v>0.0</v>
      </c>
      <c r="AD88" s="19">
        <v>0.0</v>
      </c>
      <c r="AE88" s="19">
        <v>0.0</v>
      </c>
      <c r="AF88" s="19" t="b">
        <v>1</v>
      </c>
      <c r="AG88" s="20"/>
      <c r="AH88" s="21"/>
      <c r="AI88" s="21"/>
      <c r="AJ88" s="21"/>
      <c r="AK88" s="21"/>
      <c r="AL88" s="21"/>
      <c r="AM88" s="21"/>
    </row>
    <row r="89">
      <c r="A89" s="15" t="s">
        <v>218</v>
      </c>
      <c r="B89" s="16" t="s">
        <v>42</v>
      </c>
      <c r="C89" s="17" t="s">
        <v>219</v>
      </c>
      <c r="D89" s="18">
        <v>400.0</v>
      </c>
      <c r="E89" s="18">
        <v>9.2</v>
      </c>
      <c r="F89" s="18">
        <v>6.0</v>
      </c>
      <c r="G89" s="18">
        <v>230.0</v>
      </c>
      <c r="H89" s="19">
        <v>1.0</v>
      </c>
      <c r="I89" s="19">
        <v>0.0</v>
      </c>
      <c r="J89" s="19">
        <v>0.0</v>
      </c>
      <c r="K89" s="18" t="s">
        <v>35</v>
      </c>
      <c r="L89" s="18" t="s">
        <v>35</v>
      </c>
      <c r="M89" s="18" t="s">
        <v>35</v>
      </c>
      <c r="N89" s="19" t="b">
        <v>0</v>
      </c>
      <c r="O89" s="19">
        <v>0.0</v>
      </c>
      <c r="P89" s="19">
        <v>1.0</v>
      </c>
      <c r="Q89" s="19">
        <v>0.0</v>
      </c>
      <c r="R89" s="19">
        <v>0.0</v>
      </c>
      <c r="S89" s="19">
        <v>0.0</v>
      </c>
      <c r="T89" s="19" t="b">
        <v>1</v>
      </c>
      <c r="U89" s="19">
        <v>0.0</v>
      </c>
      <c r="V89" s="19">
        <v>0.0</v>
      </c>
      <c r="W89" s="19">
        <v>0.0</v>
      </c>
      <c r="X89" s="19">
        <v>0.0</v>
      </c>
      <c r="Y89" s="19">
        <v>0.0</v>
      </c>
      <c r="Z89" s="19" t="b">
        <v>1</v>
      </c>
      <c r="AA89" s="19">
        <v>0.0</v>
      </c>
      <c r="AB89" s="19">
        <v>0.0</v>
      </c>
      <c r="AC89" s="19">
        <v>0.0</v>
      </c>
      <c r="AD89" s="19">
        <v>0.0</v>
      </c>
      <c r="AE89" s="19">
        <v>0.0</v>
      </c>
      <c r="AF89" s="19" t="b">
        <v>1</v>
      </c>
      <c r="AG89" s="20"/>
      <c r="AH89" s="21"/>
      <c r="AI89" s="21"/>
      <c r="AJ89" s="21"/>
      <c r="AK89" s="21"/>
      <c r="AL89" s="21"/>
      <c r="AM89" s="21"/>
    </row>
    <row r="90">
      <c r="A90" s="22" t="s">
        <v>220</v>
      </c>
      <c r="B90" s="16" t="s">
        <v>53</v>
      </c>
      <c r="C90" s="17" t="s">
        <v>221</v>
      </c>
      <c r="D90" s="18">
        <v>599.0</v>
      </c>
      <c r="E90" s="18">
        <v>9.2</v>
      </c>
      <c r="F90" s="18">
        <v>8.0</v>
      </c>
      <c r="G90" s="18">
        <v>228.0</v>
      </c>
      <c r="H90" s="23">
        <v>0.0</v>
      </c>
      <c r="I90" s="23">
        <v>1.0</v>
      </c>
      <c r="J90" s="23">
        <v>0.0</v>
      </c>
      <c r="K90" s="18" t="s">
        <v>46</v>
      </c>
      <c r="L90" s="18" t="s">
        <v>35</v>
      </c>
      <c r="M90" s="18" t="s">
        <v>35</v>
      </c>
      <c r="N90" s="19" t="b">
        <v>1</v>
      </c>
      <c r="O90" s="23">
        <v>0.0</v>
      </c>
      <c r="P90" s="23">
        <v>0.0</v>
      </c>
      <c r="Q90" s="23">
        <v>0.0</v>
      </c>
      <c r="R90" s="23">
        <v>0.0</v>
      </c>
      <c r="S90" s="23">
        <v>0.0</v>
      </c>
      <c r="T90" s="19" t="b">
        <v>0</v>
      </c>
      <c r="U90" s="23">
        <v>0.0</v>
      </c>
      <c r="V90" s="23">
        <v>0.0</v>
      </c>
      <c r="W90" s="23">
        <v>1.0</v>
      </c>
      <c r="X90" s="23">
        <v>0.0</v>
      </c>
      <c r="Y90" s="23">
        <v>0.0</v>
      </c>
      <c r="Z90" s="19" t="b">
        <v>1</v>
      </c>
      <c r="AA90" s="23">
        <v>0.0</v>
      </c>
      <c r="AB90" s="23">
        <v>0.0</v>
      </c>
      <c r="AC90" s="23">
        <v>0.0</v>
      </c>
      <c r="AD90" s="23">
        <v>0.0</v>
      </c>
      <c r="AE90" s="23">
        <v>0.0</v>
      </c>
      <c r="AF90" s="19" t="b">
        <v>1</v>
      </c>
      <c r="AG90" s="20"/>
      <c r="AH90" s="21"/>
      <c r="AI90" s="21"/>
      <c r="AJ90" s="21"/>
      <c r="AK90" s="21"/>
      <c r="AL90" s="21"/>
      <c r="AM90" s="21"/>
    </row>
    <row r="91">
      <c r="A91" s="15" t="s">
        <v>222</v>
      </c>
      <c r="B91" s="16" t="s">
        <v>33</v>
      </c>
      <c r="C91" s="17" t="s">
        <v>223</v>
      </c>
      <c r="D91" s="18">
        <v>17989.0</v>
      </c>
      <c r="E91" s="18">
        <v>9.4</v>
      </c>
      <c r="F91" s="18">
        <v>12.0</v>
      </c>
      <c r="G91" s="18">
        <v>226.0</v>
      </c>
      <c r="H91" s="19">
        <v>4.0</v>
      </c>
      <c r="I91" s="19">
        <v>3.0</v>
      </c>
      <c r="J91" s="19">
        <v>1.0</v>
      </c>
      <c r="K91" s="18" t="s">
        <v>81</v>
      </c>
      <c r="L91" s="18" t="s">
        <v>81</v>
      </c>
      <c r="M91" s="18" t="s">
        <v>35</v>
      </c>
      <c r="N91" s="19" t="b">
        <v>0</v>
      </c>
      <c r="O91" s="19">
        <v>0.0</v>
      </c>
      <c r="P91" s="19">
        <v>2.0</v>
      </c>
      <c r="Q91" s="19">
        <v>1.0</v>
      </c>
      <c r="R91" s="19">
        <v>1.0</v>
      </c>
      <c r="S91" s="19">
        <v>0.0</v>
      </c>
      <c r="T91" s="19" t="b">
        <v>0</v>
      </c>
      <c r="U91" s="19">
        <v>0.0</v>
      </c>
      <c r="V91" s="19">
        <v>1.0</v>
      </c>
      <c r="W91" s="19">
        <v>1.0</v>
      </c>
      <c r="X91" s="19">
        <v>1.0</v>
      </c>
      <c r="Y91" s="19">
        <v>0.0</v>
      </c>
      <c r="Z91" s="19" t="b">
        <v>0</v>
      </c>
      <c r="AA91" s="19">
        <v>0.0</v>
      </c>
      <c r="AB91" s="19">
        <v>0.0</v>
      </c>
      <c r="AC91" s="19">
        <v>0.0</v>
      </c>
      <c r="AD91" s="19">
        <v>1.0</v>
      </c>
      <c r="AE91" s="19">
        <v>0.0</v>
      </c>
      <c r="AF91" s="19" t="b">
        <v>1</v>
      </c>
      <c r="AG91" s="20"/>
      <c r="AH91" s="21"/>
      <c r="AI91" s="21"/>
      <c r="AJ91" s="21"/>
      <c r="AK91" s="21"/>
      <c r="AL91" s="21"/>
      <c r="AM91" s="21"/>
    </row>
    <row r="92">
      <c r="A92" s="15" t="s">
        <v>224</v>
      </c>
      <c r="B92" s="16" t="s">
        <v>107</v>
      </c>
      <c r="C92" s="17" t="s">
        <v>225</v>
      </c>
      <c r="D92" s="18">
        <v>555.0</v>
      </c>
      <c r="E92" s="18">
        <v>9.3</v>
      </c>
      <c r="F92" s="18">
        <v>10.0</v>
      </c>
      <c r="G92" s="18">
        <v>226.0</v>
      </c>
      <c r="H92" s="19">
        <v>0.0</v>
      </c>
      <c r="I92" s="19">
        <v>0.0</v>
      </c>
      <c r="J92" s="19">
        <v>0.0</v>
      </c>
      <c r="K92" s="18" t="s">
        <v>35</v>
      </c>
      <c r="L92" s="18" t="s">
        <v>35</v>
      </c>
      <c r="M92" s="18" t="s">
        <v>35</v>
      </c>
      <c r="N92" s="19" t="b">
        <v>1</v>
      </c>
      <c r="O92" s="19">
        <v>0.0</v>
      </c>
      <c r="P92" s="19">
        <v>0.0</v>
      </c>
      <c r="Q92" s="19">
        <v>0.0</v>
      </c>
      <c r="R92" s="19">
        <v>0.0</v>
      </c>
      <c r="S92" s="19">
        <v>0.0</v>
      </c>
      <c r="T92" s="19" t="b">
        <v>1</v>
      </c>
      <c r="U92" s="19">
        <v>0.0</v>
      </c>
      <c r="V92" s="19">
        <v>0.0</v>
      </c>
      <c r="W92" s="19">
        <v>0.0</v>
      </c>
      <c r="X92" s="19">
        <v>0.0</v>
      </c>
      <c r="Y92" s="19">
        <v>0.0</v>
      </c>
      <c r="Z92" s="19" t="b">
        <v>1</v>
      </c>
      <c r="AA92" s="19">
        <v>0.0</v>
      </c>
      <c r="AB92" s="19">
        <v>0.0</v>
      </c>
      <c r="AC92" s="19">
        <v>0.0</v>
      </c>
      <c r="AD92" s="19">
        <v>0.0</v>
      </c>
      <c r="AE92" s="19">
        <v>0.0</v>
      </c>
      <c r="AF92" s="19" t="b">
        <v>1</v>
      </c>
      <c r="AG92" s="20"/>
      <c r="AH92" s="21"/>
      <c r="AI92" s="21"/>
      <c r="AJ92" s="21"/>
      <c r="AK92" s="21"/>
      <c r="AL92" s="21"/>
      <c r="AM92" s="21"/>
    </row>
    <row r="93">
      <c r="A93" s="15" t="s">
        <v>226</v>
      </c>
      <c r="B93" s="16" t="s">
        <v>33</v>
      </c>
      <c r="C93" s="17" t="s">
        <v>227</v>
      </c>
      <c r="D93" s="18">
        <v>2242.0</v>
      </c>
      <c r="E93" s="18">
        <v>8.8</v>
      </c>
      <c r="F93" s="18">
        <v>8.0</v>
      </c>
      <c r="G93" s="18">
        <v>225.0</v>
      </c>
      <c r="H93" s="19">
        <v>3.0</v>
      </c>
      <c r="I93" s="19">
        <v>0.0</v>
      </c>
      <c r="J93" s="19">
        <v>0.0</v>
      </c>
      <c r="K93" s="18" t="s">
        <v>35</v>
      </c>
      <c r="L93" s="18" t="s">
        <v>35</v>
      </c>
      <c r="M93" s="18" t="s">
        <v>35</v>
      </c>
      <c r="N93" s="19" t="b">
        <v>0</v>
      </c>
      <c r="O93" s="19">
        <v>0.0</v>
      </c>
      <c r="P93" s="19">
        <v>1.0</v>
      </c>
      <c r="Q93" s="19">
        <v>2.0</v>
      </c>
      <c r="R93" s="19">
        <v>0.0</v>
      </c>
      <c r="S93" s="19">
        <v>0.0</v>
      </c>
      <c r="T93" s="19" t="b">
        <v>1</v>
      </c>
      <c r="U93" s="19">
        <v>0.0</v>
      </c>
      <c r="V93" s="19">
        <v>0.0</v>
      </c>
      <c r="W93" s="19">
        <v>0.0</v>
      </c>
      <c r="X93" s="19">
        <v>0.0</v>
      </c>
      <c r="Y93" s="19">
        <v>0.0</v>
      </c>
      <c r="Z93" s="19" t="b">
        <v>1</v>
      </c>
      <c r="AA93" s="19">
        <v>0.0</v>
      </c>
      <c r="AB93" s="19">
        <v>0.0</v>
      </c>
      <c r="AC93" s="19">
        <v>0.0</v>
      </c>
      <c r="AD93" s="19">
        <v>0.0</v>
      </c>
      <c r="AE93" s="19">
        <v>0.0</v>
      </c>
      <c r="AF93" s="19" t="b">
        <v>1</v>
      </c>
      <c r="AG93" s="20"/>
      <c r="AH93" s="21"/>
      <c r="AI93" s="21"/>
      <c r="AJ93" s="21"/>
      <c r="AK93" s="21"/>
      <c r="AL93" s="21"/>
      <c r="AM93" s="21"/>
    </row>
    <row r="94">
      <c r="A94" s="15" t="s">
        <v>228</v>
      </c>
      <c r="B94" s="16" t="s">
        <v>107</v>
      </c>
      <c r="C94" s="17" t="s">
        <v>229</v>
      </c>
      <c r="D94" s="18">
        <v>2415.0</v>
      </c>
      <c r="E94" s="18">
        <v>9.0</v>
      </c>
      <c r="F94" s="18">
        <v>10.0</v>
      </c>
      <c r="G94" s="18">
        <v>223.0</v>
      </c>
      <c r="H94" s="19">
        <v>0.0</v>
      </c>
      <c r="I94" s="19">
        <v>2.0</v>
      </c>
      <c r="J94" s="19">
        <v>0.0</v>
      </c>
      <c r="K94" s="18" t="s">
        <v>46</v>
      </c>
      <c r="L94" s="18" t="s">
        <v>35</v>
      </c>
      <c r="M94" s="18" t="s">
        <v>35</v>
      </c>
      <c r="N94" s="19" t="b">
        <v>1</v>
      </c>
      <c r="O94" s="19">
        <v>0.0</v>
      </c>
      <c r="P94" s="19">
        <v>0.0</v>
      </c>
      <c r="Q94" s="19">
        <v>0.0</v>
      </c>
      <c r="R94" s="19">
        <v>0.0</v>
      </c>
      <c r="S94" s="19">
        <v>0.0</v>
      </c>
      <c r="T94" s="19" t="b">
        <v>0</v>
      </c>
      <c r="U94" s="19">
        <v>0.0</v>
      </c>
      <c r="V94" s="19">
        <v>0.0</v>
      </c>
      <c r="W94" s="19">
        <v>2.0</v>
      </c>
      <c r="X94" s="19">
        <v>0.0</v>
      </c>
      <c r="Y94" s="19">
        <v>0.0</v>
      </c>
      <c r="Z94" s="19" t="b">
        <v>1</v>
      </c>
      <c r="AA94" s="19">
        <v>0.0</v>
      </c>
      <c r="AB94" s="19">
        <v>0.0</v>
      </c>
      <c r="AC94" s="19">
        <v>0.0</v>
      </c>
      <c r="AD94" s="19">
        <v>0.0</v>
      </c>
      <c r="AE94" s="19">
        <v>0.0</v>
      </c>
      <c r="AF94" s="19" t="b">
        <v>1</v>
      </c>
      <c r="AG94" s="20"/>
      <c r="AH94" s="21"/>
      <c r="AI94" s="21"/>
      <c r="AJ94" s="21"/>
      <c r="AK94" s="21"/>
      <c r="AL94" s="21"/>
      <c r="AM94" s="21"/>
    </row>
    <row r="95">
      <c r="A95" s="15" t="s">
        <v>230</v>
      </c>
      <c r="B95" s="16" t="s">
        <v>42</v>
      </c>
      <c r="C95" s="17" t="s">
        <v>231</v>
      </c>
      <c r="D95" s="18">
        <v>630.0</v>
      </c>
      <c r="E95" s="18">
        <v>8.9</v>
      </c>
      <c r="F95" s="18">
        <v>12.0</v>
      </c>
      <c r="G95" s="18">
        <v>220.0</v>
      </c>
      <c r="H95" s="19">
        <v>6.0</v>
      </c>
      <c r="I95" s="19">
        <v>0.0</v>
      </c>
      <c r="J95" s="19">
        <v>0.0</v>
      </c>
      <c r="K95" s="18" t="s">
        <v>35</v>
      </c>
      <c r="L95" s="18" t="s">
        <v>35</v>
      </c>
      <c r="M95" s="18" t="s">
        <v>35</v>
      </c>
      <c r="N95" s="19" t="b">
        <v>0</v>
      </c>
      <c r="O95" s="19">
        <v>0.0</v>
      </c>
      <c r="P95" s="19">
        <v>3.0</v>
      </c>
      <c r="Q95" s="19">
        <v>3.0</v>
      </c>
      <c r="R95" s="19">
        <v>0.0</v>
      </c>
      <c r="S95" s="19">
        <v>0.0</v>
      </c>
      <c r="T95" s="19" t="b">
        <v>1</v>
      </c>
      <c r="U95" s="19">
        <v>0.0</v>
      </c>
      <c r="V95" s="19">
        <v>0.0</v>
      </c>
      <c r="W95" s="19">
        <v>0.0</v>
      </c>
      <c r="X95" s="19">
        <v>0.0</v>
      </c>
      <c r="Y95" s="19">
        <v>0.0</v>
      </c>
      <c r="Z95" s="19" t="b">
        <v>1</v>
      </c>
      <c r="AA95" s="19">
        <v>0.0</v>
      </c>
      <c r="AB95" s="19">
        <v>0.0</v>
      </c>
      <c r="AC95" s="19">
        <v>0.0</v>
      </c>
      <c r="AD95" s="19">
        <v>0.0</v>
      </c>
      <c r="AE95" s="19">
        <v>0.0</v>
      </c>
      <c r="AF95" s="19" t="b">
        <v>1</v>
      </c>
      <c r="AG95" s="20"/>
      <c r="AH95" s="21"/>
      <c r="AI95" s="21"/>
      <c r="AJ95" s="21"/>
      <c r="AK95" s="21"/>
      <c r="AL95" s="21"/>
      <c r="AM95" s="21"/>
    </row>
    <row r="96">
      <c r="A96" s="15" t="s">
        <v>232</v>
      </c>
      <c r="B96" s="16" t="s">
        <v>107</v>
      </c>
      <c r="C96" s="17" t="s">
        <v>233</v>
      </c>
      <c r="D96" s="18">
        <v>2155.0</v>
      </c>
      <c r="E96" s="18">
        <v>9.3</v>
      </c>
      <c r="F96" s="18">
        <v>8.0</v>
      </c>
      <c r="G96" s="18">
        <v>219.0</v>
      </c>
      <c r="H96" s="19">
        <v>3.0</v>
      </c>
      <c r="I96" s="19">
        <v>0.0</v>
      </c>
      <c r="J96" s="19">
        <v>0.0</v>
      </c>
      <c r="K96" s="18" t="s">
        <v>35</v>
      </c>
      <c r="L96" s="18" t="s">
        <v>35</v>
      </c>
      <c r="M96" s="18" t="s">
        <v>35</v>
      </c>
      <c r="N96" s="19" t="b">
        <v>0</v>
      </c>
      <c r="O96" s="19">
        <v>0.0</v>
      </c>
      <c r="P96" s="19">
        <v>3.0</v>
      </c>
      <c r="Q96" s="19">
        <v>0.0</v>
      </c>
      <c r="R96" s="19">
        <v>0.0</v>
      </c>
      <c r="S96" s="19">
        <v>0.0</v>
      </c>
      <c r="T96" s="19" t="b">
        <v>1</v>
      </c>
      <c r="U96" s="19">
        <v>0.0</v>
      </c>
      <c r="V96" s="19">
        <v>0.0</v>
      </c>
      <c r="W96" s="19">
        <v>0.0</v>
      </c>
      <c r="X96" s="19">
        <v>0.0</v>
      </c>
      <c r="Y96" s="19">
        <v>0.0</v>
      </c>
      <c r="Z96" s="19" t="b">
        <v>1</v>
      </c>
      <c r="AA96" s="19">
        <v>0.0</v>
      </c>
      <c r="AB96" s="19">
        <v>0.0</v>
      </c>
      <c r="AC96" s="19">
        <v>0.0</v>
      </c>
      <c r="AD96" s="19">
        <v>0.0</v>
      </c>
      <c r="AE96" s="19">
        <v>0.0</v>
      </c>
      <c r="AF96" s="19" t="b">
        <v>1</v>
      </c>
      <c r="AG96" s="20"/>
      <c r="AH96" s="21"/>
      <c r="AI96" s="21"/>
      <c r="AJ96" s="21"/>
      <c r="AK96" s="21"/>
      <c r="AL96" s="21"/>
      <c r="AM96" s="21"/>
    </row>
    <row r="97">
      <c r="A97" s="15" t="s">
        <v>234</v>
      </c>
      <c r="B97" s="16" t="s">
        <v>42</v>
      </c>
      <c r="C97" s="17" t="s">
        <v>235</v>
      </c>
      <c r="D97" s="18">
        <v>6859.0</v>
      </c>
      <c r="E97" s="18">
        <v>9.6</v>
      </c>
      <c r="F97" s="18">
        <v>14.0</v>
      </c>
      <c r="G97" s="18">
        <v>212.0</v>
      </c>
      <c r="H97" s="19">
        <v>1.0</v>
      </c>
      <c r="I97" s="19">
        <v>0.0</v>
      </c>
      <c r="J97" s="19">
        <v>0.0</v>
      </c>
      <c r="K97" s="18" t="s">
        <v>35</v>
      </c>
      <c r="L97" s="18" t="s">
        <v>35</v>
      </c>
      <c r="M97" s="18" t="s">
        <v>35</v>
      </c>
      <c r="N97" s="19" t="b">
        <v>0</v>
      </c>
      <c r="O97" s="19">
        <v>0.0</v>
      </c>
      <c r="P97" s="19">
        <v>0.0</v>
      </c>
      <c r="Q97" s="19">
        <v>1.0</v>
      </c>
      <c r="R97" s="19">
        <v>0.0</v>
      </c>
      <c r="S97" s="19">
        <v>0.0</v>
      </c>
      <c r="T97" s="19" t="b">
        <v>1</v>
      </c>
      <c r="U97" s="19">
        <v>0.0</v>
      </c>
      <c r="V97" s="19">
        <v>0.0</v>
      </c>
      <c r="W97" s="19">
        <v>0.0</v>
      </c>
      <c r="X97" s="19">
        <v>0.0</v>
      </c>
      <c r="Y97" s="19">
        <v>0.0</v>
      </c>
      <c r="Z97" s="19" t="b">
        <v>1</v>
      </c>
      <c r="AA97" s="19">
        <v>0.0</v>
      </c>
      <c r="AB97" s="19">
        <v>0.0</v>
      </c>
      <c r="AC97" s="19">
        <v>0.0</v>
      </c>
      <c r="AD97" s="19">
        <v>0.0</v>
      </c>
      <c r="AE97" s="19">
        <v>0.0</v>
      </c>
      <c r="AF97" s="19" t="b">
        <v>1</v>
      </c>
      <c r="AG97" s="20"/>
      <c r="AH97" s="21"/>
      <c r="AI97" s="21"/>
      <c r="AJ97" s="21"/>
      <c r="AK97" s="21"/>
      <c r="AL97" s="21"/>
      <c r="AM97" s="21"/>
    </row>
    <row r="98">
      <c r="A98" s="15" t="s">
        <v>236</v>
      </c>
      <c r="B98" s="16" t="s">
        <v>42</v>
      </c>
      <c r="C98" s="17" t="s">
        <v>237</v>
      </c>
      <c r="D98" s="18">
        <v>2338.0</v>
      </c>
      <c r="E98" s="18">
        <v>9.3</v>
      </c>
      <c r="F98" s="18">
        <v>8.0</v>
      </c>
      <c r="G98" s="18">
        <v>208.0</v>
      </c>
      <c r="H98" s="19">
        <v>1.0</v>
      </c>
      <c r="I98" s="19">
        <v>0.0</v>
      </c>
      <c r="J98" s="19">
        <v>0.0</v>
      </c>
      <c r="K98" s="18" t="s">
        <v>35</v>
      </c>
      <c r="L98" s="18" t="s">
        <v>35</v>
      </c>
      <c r="M98" s="18" t="s">
        <v>35</v>
      </c>
      <c r="N98" s="19" t="b">
        <v>0</v>
      </c>
      <c r="O98" s="19">
        <v>0.0</v>
      </c>
      <c r="P98" s="19">
        <v>0.0</v>
      </c>
      <c r="Q98" s="19">
        <v>0.0</v>
      </c>
      <c r="R98" s="19">
        <v>0.0</v>
      </c>
      <c r="S98" s="19">
        <v>1.0</v>
      </c>
      <c r="T98" s="19" t="b">
        <v>1</v>
      </c>
      <c r="U98" s="19">
        <v>0.0</v>
      </c>
      <c r="V98" s="19">
        <v>0.0</v>
      </c>
      <c r="W98" s="19">
        <v>0.0</v>
      </c>
      <c r="X98" s="19">
        <v>0.0</v>
      </c>
      <c r="Y98" s="19">
        <v>0.0</v>
      </c>
      <c r="Z98" s="19" t="b">
        <v>1</v>
      </c>
      <c r="AA98" s="19">
        <v>0.0</v>
      </c>
      <c r="AB98" s="19">
        <v>0.0</v>
      </c>
      <c r="AC98" s="19">
        <v>0.0</v>
      </c>
      <c r="AD98" s="19">
        <v>0.0</v>
      </c>
      <c r="AE98" s="19">
        <v>0.0</v>
      </c>
      <c r="AF98" s="19" t="b">
        <v>1</v>
      </c>
      <c r="AG98" s="20"/>
      <c r="AH98" s="21"/>
      <c r="AI98" s="21"/>
      <c r="AJ98" s="21"/>
      <c r="AK98" s="21"/>
      <c r="AL98" s="21"/>
      <c r="AM98" s="21"/>
    </row>
    <row r="99">
      <c r="A99" s="15" t="s">
        <v>238</v>
      </c>
      <c r="B99" s="16" t="s">
        <v>33</v>
      </c>
      <c r="C99" s="17" t="s">
        <v>239</v>
      </c>
      <c r="D99" s="18">
        <v>14751.0</v>
      </c>
      <c r="E99" s="18">
        <v>9.4</v>
      </c>
      <c r="F99" s="18">
        <v>8.0</v>
      </c>
      <c r="G99" s="18">
        <v>208.0</v>
      </c>
      <c r="H99" s="19">
        <v>0.0</v>
      </c>
      <c r="I99" s="19">
        <v>4.0</v>
      </c>
      <c r="J99" s="19">
        <v>0.0</v>
      </c>
      <c r="K99" s="18" t="s">
        <v>46</v>
      </c>
      <c r="L99" s="18" t="s">
        <v>35</v>
      </c>
      <c r="M99" s="18" t="s">
        <v>35</v>
      </c>
      <c r="N99" s="19" t="b">
        <v>1</v>
      </c>
      <c r="O99" s="19">
        <v>0.0</v>
      </c>
      <c r="P99" s="19">
        <v>0.0</v>
      </c>
      <c r="Q99" s="19">
        <v>0.0</v>
      </c>
      <c r="R99" s="19">
        <v>0.0</v>
      </c>
      <c r="S99" s="19">
        <v>0.0</v>
      </c>
      <c r="T99" s="19" t="b">
        <v>0</v>
      </c>
      <c r="U99" s="19">
        <v>0.0</v>
      </c>
      <c r="V99" s="19">
        <v>1.0</v>
      </c>
      <c r="W99" s="19">
        <v>3.0</v>
      </c>
      <c r="X99" s="19">
        <v>0.0</v>
      </c>
      <c r="Y99" s="19">
        <v>0.0</v>
      </c>
      <c r="Z99" s="19" t="b">
        <v>1</v>
      </c>
      <c r="AA99" s="19">
        <v>0.0</v>
      </c>
      <c r="AB99" s="19">
        <v>0.0</v>
      </c>
      <c r="AC99" s="19">
        <v>0.0</v>
      </c>
      <c r="AD99" s="19">
        <v>0.0</v>
      </c>
      <c r="AE99" s="19">
        <v>0.0</v>
      </c>
      <c r="AF99" s="19" t="b">
        <v>1</v>
      </c>
      <c r="AG99" s="20"/>
      <c r="AH99" s="21"/>
      <c r="AI99" s="21"/>
      <c r="AJ99" s="21"/>
      <c r="AK99" s="21"/>
      <c r="AL99" s="21"/>
      <c r="AM99" s="21"/>
    </row>
    <row r="100">
      <c r="A100" s="15" t="s">
        <v>240</v>
      </c>
      <c r="B100" s="16" t="s">
        <v>107</v>
      </c>
      <c r="C100" s="17" t="s">
        <v>241</v>
      </c>
      <c r="D100" s="18">
        <v>1649.0</v>
      </c>
      <c r="E100" s="18">
        <v>9.0</v>
      </c>
      <c r="F100" s="18">
        <v>8.0</v>
      </c>
      <c r="G100" s="18">
        <v>207.0</v>
      </c>
      <c r="H100" s="19">
        <v>1.0</v>
      </c>
      <c r="I100" s="19">
        <v>0.0</v>
      </c>
      <c r="J100" s="19">
        <v>0.0</v>
      </c>
      <c r="K100" s="18" t="s">
        <v>35</v>
      </c>
      <c r="L100" s="18" t="s">
        <v>35</v>
      </c>
      <c r="M100" s="18" t="s">
        <v>35</v>
      </c>
      <c r="N100" s="19" t="b">
        <v>0</v>
      </c>
      <c r="O100" s="19">
        <v>0.0</v>
      </c>
      <c r="P100" s="19">
        <v>1.0</v>
      </c>
      <c r="Q100" s="19">
        <v>0.0</v>
      </c>
      <c r="R100" s="19">
        <v>0.0</v>
      </c>
      <c r="S100" s="19">
        <v>0.0</v>
      </c>
      <c r="T100" s="19" t="b">
        <v>1</v>
      </c>
      <c r="U100" s="19">
        <v>0.0</v>
      </c>
      <c r="V100" s="19">
        <v>0.0</v>
      </c>
      <c r="W100" s="19">
        <v>0.0</v>
      </c>
      <c r="X100" s="19">
        <v>0.0</v>
      </c>
      <c r="Y100" s="19">
        <v>0.0</v>
      </c>
      <c r="Z100" s="19" t="b">
        <v>1</v>
      </c>
      <c r="AA100" s="19">
        <v>0.0</v>
      </c>
      <c r="AB100" s="19">
        <v>0.0</v>
      </c>
      <c r="AC100" s="19">
        <v>0.0</v>
      </c>
      <c r="AD100" s="19">
        <v>0.0</v>
      </c>
      <c r="AE100" s="19">
        <v>0.0</v>
      </c>
      <c r="AF100" s="19" t="b">
        <v>1</v>
      </c>
      <c r="AG100" s="20"/>
      <c r="AH100" s="21"/>
      <c r="AI100" s="21"/>
      <c r="AJ100" s="21"/>
      <c r="AK100" s="21"/>
      <c r="AL100" s="21"/>
      <c r="AM100" s="21"/>
    </row>
    <row r="101">
      <c r="A101" s="15" t="s">
        <v>242</v>
      </c>
      <c r="B101" s="16" t="s">
        <v>42</v>
      </c>
      <c r="C101" s="17" t="s">
        <v>243</v>
      </c>
      <c r="D101" s="18">
        <v>926.0</v>
      </c>
      <c r="E101" s="18">
        <v>8.7</v>
      </c>
      <c r="F101" s="18">
        <v>8.0</v>
      </c>
      <c r="G101" s="18">
        <v>206.0</v>
      </c>
      <c r="H101" s="19">
        <v>132.0</v>
      </c>
      <c r="I101" s="19">
        <v>0.0</v>
      </c>
      <c r="J101" s="19">
        <v>0.0</v>
      </c>
      <c r="K101" s="18" t="s">
        <v>35</v>
      </c>
      <c r="L101" s="18" t="s">
        <v>35</v>
      </c>
      <c r="M101" s="18" t="s">
        <v>35</v>
      </c>
      <c r="N101" s="19" t="b">
        <v>0</v>
      </c>
      <c r="O101" s="19">
        <v>0.0</v>
      </c>
      <c r="P101" s="19">
        <v>130.0</v>
      </c>
      <c r="Q101" s="19">
        <v>1.0</v>
      </c>
      <c r="R101" s="19">
        <v>1.0</v>
      </c>
      <c r="S101" s="19">
        <v>0.0</v>
      </c>
      <c r="T101" s="19" t="b">
        <v>1</v>
      </c>
      <c r="U101" s="19">
        <v>0.0</v>
      </c>
      <c r="V101" s="19">
        <v>0.0</v>
      </c>
      <c r="W101" s="19">
        <v>0.0</v>
      </c>
      <c r="X101" s="19">
        <v>0.0</v>
      </c>
      <c r="Y101" s="19">
        <v>0.0</v>
      </c>
      <c r="Z101" s="19" t="b">
        <v>1</v>
      </c>
      <c r="AA101" s="19">
        <v>0.0</v>
      </c>
      <c r="AB101" s="19">
        <v>0.0</v>
      </c>
      <c r="AC101" s="19">
        <v>0.0</v>
      </c>
      <c r="AD101" s="19">
        <v>0.0</v>
      </c>
      <c r="AE101" s="19">
        <v>0.0</v>
      </c>
      <c r="AF101" s="19" t="b">
        <v>1</v>
      </c>
      <c r="AG101" s="20"/>
      <c r="AH101" s="21"/>
      <c r="AI101" s="21"/>
      <c r="AJ101" s="21"/>
      <c r="AK101" s="21"/>
      <c r="AL101" s="21"/>
      <c r="AM101" s="21"/>
    </row>
    <row r="102">
      <c r="A102" s="15" t="s">
        <v>244</v>
      </c>
      <c r="B102" s="16" t="s">
        <v>33</v>
      </c>
      <c r="C102" s="17" t="s">
        <v>245</v>
      </c>
      <c r="D102" s="18">
        <v>73363.0</v>
      </c>
      <c r="E102" s="18">
        <v>9.6</v>
      </c>
      <c r="F102" s="18">
        <v>8.0</v>
      </c>
      <c r="G102" s="18">
        <v>205.0</v>
      </c>
      <c r="H102" s="19">
        <v>2.0</v>
      </c>
      <c r="I102" s="19">
        <v>1.0</v>
      </c>
      <c r="J102" s="19">
        <v>1.0</v>
      </c>
      <c r="K102" s="18" t="s">
        <v>47</v>
      </c>
      <c r="L102" s="18" t="s">
        <v>38</v>
      </c>
      <c r="M102" s="18" t="s">
        <v>35</v>
      </c>
      <c r="N102" s="19" t="b">
        <v>0</v>
      </c>
      <c r="O102" s="19">
        <v>0.0</v>
      </c>
      <c r="P102" s="19">
        <v>0.0</v>
      </c>
      <c r="Q102" s="19">
        <v>2.0</v>
      </c>
      <c r="R102" s="19">
        <v>0.0</v>
      </c>
      <c r="S102" s="19">
        <v>0.0</v>
      </c>
      <c r="T102" s="19" t="b">
        <v>0</v>
      </c>
      <c r="U102" s="19">
        <v>0.0</v>
      </c>
      <c r="V102" s="19">
        <v>0.0</v>
      </c>
      <c r="W102" s="19">
        <v>0.0</v>
      </c>
      <c r="X102" s="19">
        <v>0.0</v>
      </c>
      <c r="Y102" s="19">
        <v>1.0</v>
      </c>
      <c r="Z102" s="19" t="b">
        <v>0</v>
      </c>
      <c r="AA102" s="19">
        <v>0.0</v>
      </c>
      <c r="AB102" s="19">
        <v>1.0</v>
      </c>
      <c r="AC102" s="19">
        <v>0.0</v>
      </c>
      <c r="AD102" s="19">
        <v>0.0</v>
      </c>
      <c r="AE102" s="19">
        <v>0.0</v>
      </c>
      <c r="AF102" s="19" t="b">
        <v>1</v>
      </c>
      <c r="AG102" s="20"/>
      <c r="AH102" s="21"/>
      <c r="AI102" s="21"/>
      <c r="AJ102" s="21"/>
      <c r="AK102" s="21"/>
      <c r="AL102" s="21"/>
      <c r="AM102" s="21"/>
    </row>
    <row r="103">
      <c r="A103" s="15" t="s">
        <v>246</v>
      </c>
      <c r="B103" s="16" t="s">
        <v>53</v>
      </c>
      <c r="C103" s="17" t="s">
        <v>247</v>
      </c>
      <c r="D103" s="18">
        <v>8872.0</v>
      </c>
      <c r="E103" s="18">
        <v>9.5</v>
      </c>
      <c r="F103" s="18">
        <v>10.0</v>
      </c>
      <c r="G103" s="18">
        <v>201.0</v>
      </c>
      <c r="H103" s="19">
        <v>7.0</v>
      </c>
      <c r="I103" s="19">
        <v>3.0</v>
      </c>
      <c r="J103" s="19">
        <v>1.0</v>
      </c>
      <c r="K103" s="18" t="s">
        <v>47</v>
      </c>
      <c r="L103" s="18" t="s">
        <v>47</v>
      </c>
      <c r="M103" s="18" t="s">
        <v>35</v>
      </c>
      <c r="N103" s="19" t="b">
        <v>0</v>
      </c>
      <c r="O103" s="19">
        <v>0.0</v>
      </c>
      <c r="P103" s="19">
        <v>2.0</v>
      </c>
      <c r="Q103" s="19">
        <v>0.0</v>
      </c>
      <c r="R103" s="19">
        <v>4.0</v>
      </c>
      <c r="S103" s="19">
        <v>1.0</v>
      </c>
      <c r="T103" s="19" t="b">
        <v>0</v>
      </c>
      <c r="U103" s="19">
        <v>0.0</v>
      </c>
      <c r="V103" s="19">
        <v>1.0</v>
      </c>
      <c r="W103" s="19">
        <v>1.0</v>
      </c>
      <c r="X103" s="19">
        <v>0.0</v>
      </c>
      <c r="Y103" s="19">
        <v>1.0</v>
      </c>
      <c r="Z103" s="19" t="b">
        <v>0</v>
      </c>
      <c r="AA103" s="19">
        <v>0.0</v>
      </c>
      <c r="AB103" s="19">
        <v>0.0</v>
      </c>
      <c r="AC103" s="19">
        <v>0.0</v>
      </c>
      <c r="AD103" s="19">
        <v>0.0</v>
      </c>
      <c r="AE103" s="19">
        <v>1.0</v>
      </c>
      <c r="AF103" s="19" t="b">
        <v>1</v>
      </c>
      <c r="AG103" s="20"/>
      <c r="AH103" s="21"/>
      <c r="AI103" s="21"/>
      <c r="AJ103" s="21"/>
      <c r="AK103" s="21"/>
      <c r="AL103" s="21"/>
      <c r="AM103" s="21"/>
    </row>
    <row r="104">
      <c r="A104" s="15" t="s">
        <v>248</v>
      </c>
      <c r="B104" s="16" t="s">
        <v>33</v>
      </c>
      <c r="C104" s="17" t="s">
        <v>249</v>
      </c>
      <c r="D104" s="18">
        <v>1974.0</v>
      </c>
      <c r="E104" s="18">
        <v>9.1</v>
      </c>
      <c r="F104" s="18">
        <v>6.0</v>
      </c>
      <c r="G104" s="18">
        <v>198.0</v>
      </c>
      <c r="H104" s="19">
        <v>0.0</v>
      </c>
      <c r="I104" s="19">
        <v>0.0</v>
      </c>
      <c r="J104" s="19">
        <v>0.0</v>
      </c>
      <c r="K104" s="18" t="s">
        <v>35</v>
      </c>
      <c r="L104" s="18" t="s">
        <v>35</v>
      </c>
      <c r="M104" s="18" t="s">
        <v>35</v>
      </c>
      <c r="N104" s="19" t="b">
        <v>1</v>
      </c>
      <c r="O104" s="19">
        <v>0.0</v>
      </c>
      <c r="P104" s="19">
        <v>0.0</v>
      </c>
      <c r="Q104" s="19">
        <v>0.0</v>
      </c>
      <c r="R104" s="19">
        <v>0.0</v>
      </c>
      <c r="S104" s="19">
        <v>0.0</v>
      </c>
      <c r="T104" s="19" t="b">
        <v>1</v>
      </c>
      <c r="U104" s="19">
        <v>0.0</v>
      </c>
      <c r="V104" s="19">
        <v>0.0</v>
      </c>
      <c r="W104" s="19">
        <v>0.0</v>
      </c>
      <c r="X104" s="19">
        <v>0.0</v>
      </c>
      <c r="Y104" s="19">
        <v>0.0</v>
      </c>
      <c r="Z104" s="19" t="b">
        <v>1</v>
      </c>
      <c r="AA104" s="19">
        <v>0.0</v>
      </c>
      <c r="AB104" s="19">
        <v>0.0</v>
      </c>
      <c r="AC104" s="19">
        <v>0.0</v>
      </c>
      <c r="AD104" s="19">
        <v>0.0</v>
      </c>
      <c r="AE104" s="19">
        <v>0.0</v>
      </c>
      <c r="AF104" s="19" t="b">
        <v>1</v>
      </c>
      <c r="AG104" s="20"/>
      <c r="AH104" s="21"/>
      <c r="AI104" s="21"/>
      <c r="AJ104" s="21"/>
      <c r="AK104" s="21"/>
      <c r="AL104" s="21"/>
      <c r="AM104" s="21"/>
    </row>
    <row r="105">
      <c r="A105" s="22" t="s">
        <v>250</v>
      </c>
      <c r="B105" s="16" t="s">
        <v>201</v>
      </c>
      <c r="C105" s="17" t="s">
        <v>251</v>
      </c>
      <c r="D105" s="18">
        <v>4292.0</v>
      </c>
      <c r="E105" s="18">
        <v>9.1</v>
      </c>
      <c r="F105" s="18">
        <v>6.0</v>
      </c>
      <c r="G105" s="18">
        <v>188.0</v>
      </c>
      <c r="H105" s="25">
        <v>0.0</v>
      </c>
      <c r="I105" s="23">
        <v>1.0</v>
      </c>
      <c r="J105" s="23">
        <v>0.0</v>
      </c>
      <c r="K105" s="18" t="s">
        <v>46</v>
      </c>
      <c r="L105" s="18" t="s">
        <v>35</v>
      </c>
      <c r="M105" s="18" t="s">
        <v>35</v>
      </c>
      <c r="N105" s="19" t="b">
        <v>1</v>
      </c>
      <c r="O105" s="23">
        <v>0.0</v>
      </c>
      <c r="P105" s="23">
        <v>0.0</v>
      </c>
      <c r="Q105" s="23">
        <v>0.0</v>
      </c>
      <c r="R105" s="23">
        <v>0.0</v>
      </c>
      <c r="S105" s="23">
        <v>0.0</v>
      </c>
      <c r="T105" s="19" t="b">
        <v>0</v>
      </c>
      <c r="U105" s="23">
        <v>0.0</v>
      </c>
      <c r="V105" s="23">
        <v>0.0</v>
      </c>
      <c r="W105" s="23">
        <v>1.0</v>
      </c>
      <c r="X105" s="23">
        <v>0.0</v>
      </c>
      <c r="Y105" s="23">
        <v>0.0</v>
      </c>
      <c r="Z105" s="19" t="b">
        <v>1</v>
      </c>
      <c r="AA105" s="23">
        <v>0.0</v>
      </c>
      <c r="AB105" s="23">
        <v>0.0</v>
      </c>
      <c r="AC105" s="23">
        <v>0.0</v>
      </c>
      <c r="AD105" s="23">
        <v>0.0</v>
      </c>
      <c r="AE105" s="23">
        <v>0.0</v>
      </c>
      <c r="AF105" s="19" t="b">
        <v>1</v>
      </c>
      <c r="AG105" s="20"/>
      <c r="AH105" s="21"/>
      <c r="AI105" s="21"/>
      <c r="AJ105" s="21"/>
      <c r="AK105" s="21"/>
      <c r="AL105" s="21"/>
      <c r="AM105" s="21"/>
    </row>
    <row r="106">
      <c r="A106" s="15" t="s">
        <v>252</v>
      </c>
      <c r="B106" s="16" t="s">
        <v>42</v>
      </c>
      <c r="C106" s="17" t="s">
        <v>253</v>
      </c>
      <c r="D106" s="18">
        <v>326.0</v>
      </c>
      <c r="E106" s="18">
        <v>9.1</v>
      </c>
      <c r="F106" s="18">
        <v>8.0</v>
      </c>
      <c r="G106" s="18">
        <v>188.0</v>
      </c>
      <c r="H106" s="19">
        <v>0.0</v>
      </c>
      <c r="I106" s="19">
        <v>0.0</v>
      </c>
      <c r="J106" s="19">
        <v>0.0</v>
      </c>
      <c r="K106" s="18" t="s">
        <v>35</v>
      </c>
      <c r="L106" s="18" t="s">
        <v>35</v>
      </c>
      <c r="M106" s="18" t="s">
        <v>35</v>
      </c>
      <c r="N106" s="19" t="b">
        <v>1</v>
      </c>
      <c r="O106" s="19">
        <v>0.0</v>
      </c>
      <c r="P106" s="19">
        <v>0.0</v>
      </c>
      <c r="Q106" s="19">
        <v>0.0</v>
      </c>
      <c r="R106" s="19">
        <v>0.0</v>
      </c>
      <c r="S106" s="19">
        <v>0.0</v>
      </c>
      <c r="T106" s="19" t="b">
        <v>1</v>
      </c>
      <c r="U106" s="19">
        <v>0.0</v>
      </c>
      <c r="V106" s="19">
        <v>0.0</v>
      </c>
      <c r="W106" s="19">
        <v>0.0</v>
      </c>
      <c r="X106" s="19">
        <v>0.0</v>
      </c>
      <c r="Y106" s="19">
        <v>0.0</v>
      </c>
      <c r="Z106" s="19" t="b">
        <v>1</v>
      </c>
      <c r="AA106" s="19">
        <v>0.0</v>
      </c>
      <c r="AB106" s="19">
        <v>0.0</v>
      </c>
      <c r="AC106" s="19">
        <v>0.0</v>
      </c>
      <c r="AD106" s="19">
        <v>0.0</v>
      </c>
      <c r="AE106" s="19">
        <v>0.0</v>
      </c>
      <c r="AF106" s="19" t="b">
        <v>1</v>
      </c>
      <c r="AG106" s="20"/>
      <c r="AH106" s="21"/>
      <c r="AI106" s="21"/>
      <c r="AJ106" s="21"/>
      <c r="AK106" s="21"/>
      <c r="AL106" s="21"/>
      <c r="AM106" s="21"/>
    </row>
    <row r="107">
      <c r="A107" s="15" t="s">
        <v>254</v>
      </c>
      <c r="B107" s="16" t="s">
        <v>107</v>
      </c>
      <c r="C107" s="17" t="s">
        <v>255</v>
      </c>
      <c r="D107" s="18">
        <v>42367.0</v>
      </c>
      <c r="E107" s="18">
        <v>9.5</v>
      </c>
      <c r="F107" s="18" t="s">
        <v>256</v>
      </c>
      <c r="G107" s="18">
        <v>180.0</v>
      </c>
      <c r="H107" s="19">
        <v>5.0</v>
      </c>
      <c r="I107" s="19">
        <v>0.0</v>
      </c>
      <c r="J107" s="19">
        <v>0.0</v>
      </c>
      <c r="K107" s="18" t="s">
        <v>35</v>
      </c>
      <c r="L107" s="18" t="s">
        <v>35</v>
      </c>
      <c r="M107" s="18" t="s">
        <v>35</v>
      </c>
      <c r="N107" s="19" t="b">
        <v>0</v>
      </c>
      <c r="O107" s="19">
        <v>0.0</v>
      </c>
      <c r="P107" s="19">
        <v>1.0</v>
      </c>
      <c r="Q107" s="19">
        <v>0.0</v>
      </c>
      <c r="R107" s="19">
        <v>4.0</v>
      </c>
      <c r="S107" s="19">
        <v>0.0</v>
      </c>
      <c r="T107" s="19" t="b">
        <v>1</v>
      </c>
      <c r="U107" s="19">
        <v>0.0</v>
      </c>
      <c r="V107" s="19">
        <v>0.0</v>
      </c>
      <c r="W107" s="19">
        <v>0.0</v>
      </c>
      <c r="X107" s="19">
        <v>0.0</v>
      </c>
      <c r="Y107" s="19">
        <v>0.0</v>
      </c>
      <c r="Z107" s="19" t="b">
        <v>1</v>
      </c>
      <c r="AA107" s="19">
        <v>0.0</v>
      </c>
      <c r="AB107" s="19">
        <v>0.0</v>
      </c>
      <c r="AC107" s="19">
        <v>0.0</v>
      </c>
      <c r="AD107" s="19">
        <v>0.0</v>
      </c>
      <c r="AE107" s="19">
        <v>0.0</v>
      </c>
      <c r="AF107" s="19" t="b">
        <v>1</v>
      </c>
      <c r="AG107" s="20"/>
      <c r="AH107" s="21"/>
      <c r="AI107" s="21"/>
      <c r="AJ107" s="21"/>
      <c r="AK107" s="21"/>
      <c r="AL107" s="21"/>
      <c r="AM107" s="21"/>
    </row>
    <row r="108">
      <c r="A108" s="15" t="s">
        <v>257</v>
      </c>
      <c r="B108" s="16" t="s">
        <v>42</v>
      </c>
      <c r="C108" s="17" t="s">
        <v>258</v>
      </c>
      <c r="D108" s="18">
        <v>5350.0</v>
      </c>
      <c r="E108" s="18">
        <v>9.3</v>
      </c>
      <c r="F108" s="18">
        <v>10.0</v>
      </c>
      <c r="G108" s="18">
        <v>176.0</v>
      </c>
      <c r="H108" s="19">
        <v>1.0</v>
      </c>
      <c r="I108" s="19">
        <v>0.0</v>
      </c>
      <c r="J108" s="19">
        <v>0.0</v>
      </c>
      <c r="K108" s="18" t="s">
        <v>35</v>
      </c>
      <c r="L108" s="18" t="s">
        <v>35</v>
      </c>
      <c r="M108" s="18" t="s">
        <v>35</v>
      </c>
      <c r="N108" s="19" t="b">
        <v>0</v>
      </c>
      <c r="O108" s="19">
        <v>0.0</v>
      </c>
      <c r="P108" s="19">
        <v>1.0</v>
      </c>
      <c r="Q108" s="19">
        <v>0.0</v>
      </c>
      <c r="R108" s="19">
        <v>0.0</v>
      </c>
      <c r="S108" s="19">
        <v>0.0</v>
      </c>
      <c r="T108" s="19" t="b">
        <v>1</v>
      </c>
      <c r="U108" s="19">
        <v>0.0</v>
      </c>
      <c r="V108" s="19">
        <v>0.0</v>
      </c>
      <c r="W108" s="19">
        <v>0.0</v>
      </c>
      <c r="X108" s="19">
        <v>0.0</v>
      </c>
      <c r="Y108" s="19">
        <v>0.0</v>
      </c>
      <c r="Z108" s="19" t="b">
        <v>1</v>
      </c>
      <c r="AA108" s="19">
        <v>0.0</v>
      </c>
      <c r="AB108" s="19">
        <v>0.0</v>
      </c>
      <c r="AC108" s="19">
        <v>0.0</v>
      </c>
      <c r="AD108" s="19">
        <v>0.0</v>
      </c>
      <c r="AE108" s="19">
        <v>0.0</v>
      </c>
      <c r="AF108" s="19" t="b">
        <v>1</v>
      </c>
      <c r="AG108" s="20"/>
      <c r="AH108" s="21"/>
      <c r="AI108" s="21"/>
      <c r="AJ108" s="21"/>
      <c r="AK108" s="21"/>
      <c r="AL108" s="21"/>
      <c r="AM108" s="21"/>
    </row>
    <row r="109">
      <c r="A109" s="15" t="s">
        <v>259</v>
      </c>
      <c r="B109" s="16" t="s">
        <v>42</v>
      </c>
      <c r="C109" s="17" t="s">
        <v>260</v>
      </c>
      <c r="D109" s="18">
        <v>147413.0</v>
      </c>
      <c r="E109" s="18">
        <v>9.5</v>
      </c>
      <c r="F109" s="18">
        <v>16.0</v>
      </c>
      <c r="G109" s="18">
        <v>174.0</v>
      </c>
      <c r="H109" s="19">
        <v>9.0</v>
      </c>
      <c r="I109" s="19">
        <v>0.0</v>
      </c>
      <c r="J109" s="19">
        <v>0.0</v>
      </c>
      <c r="K109" s="18" t="s">
        <v>35</v>
      </c>
      <c r="L109" s="18" t="s">
        <v>35</v>
      </c>
      <c r="M109" s="18" t="s">
        <v>38</v>
      </c>
      <c r="N109" s="19" t="b">
        <v>0</v>
      </c>
      <c r="O109" s="19">
        <v>0.0</v>
      </c>
      <c r="P109" s="19">
        <v>5.0</v>
      </c>
      <c r="Q109" s="19">
        <v>4.0</v>
      </c>
      <c r="R109" s="19">
        <v>0.0</v>
      </c>
      <c r="S109" s="19">
        <v>0.0</v>
      </c>
      <c r="T109" s="19" t="b">
        <v>1</v>
      </c>
      <c r="U109" s="19">
        <v>0.0</v>
      </c>
      <c r="V109" s="19">
        <v>0.0</v>
      </c>
      <c r="W109" s="19">
        <v>0.0</v>
      </c>
      <c r="X109" s="19">
        <v>0.0</v>
      </c>
      <c r="Y109" s="19">
        <v>0.0</v>
      </c>
      <c r="Z109" s="19" t="b">
        <v>1</v>
      </c>
      <c r="AA109" s="19">
        <v>0.0</v>
      </c>
      <c r="AB109" s="19">
        <v>0.0</v>
      </c>
      <c r="AC109" s="19">
        <v>0.0</v>
      </c>
      <c r="AD109" s="19">
        <v>0.0</v>
      </c>
      <c r="AE109" s="19">
        <v>0.0</v>
      </c>
      <c r="AF109" s="19" t="b">
        <v>1</v>
      </c>
      <c r="AG109" s="20"/>
      <c r="AH109" s="21"/>
      <c r="AI109" s="21"/>
      <c r="AJ109" s="21"/>
      <c r="AK109" s="21"/>
      <c r="AL109" s="21"/>
      <c r="AM109" s="21"/>
    </row>
    <row r="110">
      <c r="A110" s="15" t="s">
        <v>261</v>
      </c>
      <c r="B110" s="16" t="s">
        <v>42</v>
      </c>
      <c r="C110" s="17" t="s">
        <v>262</v>
      </c>
      <c r="D110" s="18">
        <v>101883.0</v>
      </c>
      <c r="E110" s="18">
        <v>8.8</v>
      </c>
      <c r="F110" s="18">
        <v>20.0</v>
      </c>
      <c r="G110" s="18">
        <v>174.0</v>
      </c>
      <c r="H110" s="19">
        <v>9.0</v>
      </c>
      <c r="I110" s="19">
        <v>0.0</v>
      </c>
      <c r="J110" s="19">
        <v>0.0</v>
      </c>
      <c r="K110" s="18" t="s">
        <v>35</v>
      </c>
      <c r="L110" s="18" t="s">
        <v>35</v>
      </c>
      <c r="M110" s="18" t="s">
        <v>38</v>
      </c>
      <c r="N110" s="19" t="b">
        <v>0</v>
      </c>
      <c r="O110" s="19">
        <v>0.0</v>
      </c>
      <c r="P110" s="19">
        <v>5.0</v>
      </c>
      <c r="Q110" s="19">
        <v>4.0</v>
      </c>
      <c r="R110" s="19">
        <v>0.0</v>
      </c>
      <c r="S110" s="19">
        <v>0.0</v>
      </c>
      <c r="T110" s="19" t="b">
        <v>1</v>
      </c>
      <c r="U110" s="19">
        <v>0.0</v>
      </c>
      <c r="V110" s="19">
        <v>0.0</v>
      </c>
      <c r="W110" s="19">
        <v>0.0</v>
      </c>
      <c r="X110" s="19">
        <v>0.0</v>
      </c>
      <c r="Y110" s="19">
        <v>0.0</v>
      </c>
      <c r="Z110" s="19" t="b">
        <v>1</v>
      </c>
      <c r="AA110" s="19">
        <v>0.0</v>
      </c>
      <c r="AB110" s="19">
        <v>0.0</v>
      </c>
      <c r="AC110" s="19">
        <v>0.0</v>
      </c>
      <c r="AD110" s="19">
        <v>0.0</v>
      </c>
      <c r="AE110" s="19">
        <v>0.0</v>
      </c>
      <c r="AF110" s="19" t="b">
        <v>1</v>
      </c>
      <c r="AG110" s="20"/>
      <c r="AH110" s="21"/>
      <c r="AI110" s="21"/>
      <c r="AJ110" s="21"/>
      <c r="AK110" s="21"/>
      <c r="AL110" s="21"/>
      <c r="AM110" s="21"/>
    </row>
    <row r="111">
      <c r="A111" s="15" t="s">
        <v>263</v>
      </c>
      <c r="B111" s="16" t="s">
        <v>42</v>
      </c>
      <c r="C111" s="17" t="s">
        <v>264</v>
      </c>
      <c r="D111" s="18">
        <v>19903.0</v>
      </c>
      <c r="E111" s="18">
        <v>9.3</v>
      </c>
      <c r="F111" s="18">
        <v>12.0</v>
      </c>
      <c r="G111" s="18">
        <v>171.0</v>
      </c>
      <c r="H111" s="19">
        <v>1.0</v>
      </c>
      <c r="I111" s="19">
        <v>0.0</v>
      </c>
      <c r="J111" s="19">
        <v>0.0</v>
      </c>
      <c r="K111" s="18" t="s">
        <v>35</v>
      </c>
      <c r="L111" s="18" t="s">
        <v>35</v>
      </c>
      <c r="M111" s="18" t="s">
        <v>35</v>
      </c>
      <c r="N111" s="19" t="b">
        <v>0</v>
      </c>
      <c r="O111" s="19">
        <v>0.0</v>
      </c>
      <c r="P111" s="19">
        <v>1.0</v>
      </c>
      <c r="Q111" s="19">
        <v>0.0</v>
      </c>
      <c r="R111" s="19">
        <v>0.0</v>
      </c>
      <c r="S111" s="19">
        <v>0.0</v>
      </c>
      <c r="T111" s="19" t="b">
        <v>1</v>
      </c>
      <c r="U111" s="19">
        <v>0.0</v>
      </c>
      <c r="V111" s="19">
        <v>0.0</v>
      </c>
      <c r="W111" s="19">
        <v>0.0</v>
      </c>
      <c r="X111" s="19">
        <v>0.0</v>
      </c>
      <c r="Y111" s="19">
        <v>0.0</v>
      </c>
      <c r="Z111" s="19" t="b">
        <v>1</v>
      </c>
      <c r="AA111" s="19">
        <v>0.0</v>
      </c>
      <c r="AB111" s="19">
        <v>0.0</v>
      </c>
      <c r="AC111" s="19">
        <v>0.0</v>
      </c>
      <c r="AD111" s="19">
        <v>0.0</v>
      </c>
      <c r="AE111" s="19">
        <v>0.0</v>
      </c>
      <c r="AF111" s="19" t="b">
        <v>1</v>
      </c>
      <c r="AG111" s="20"/>
      <c r="AH111" s="21"/>
      <c r="AI111" s="21"/>
      <c r="AJ111" s="21"/>
      <c r="AK111" s="21"/>
      <c r="AL111" s="21"/>
      <c r="AM111" s="21"/>
    </row>
    <row r="112">
      <c r="A112" s="15" t="s">
        <v>265</v>
      </c>
      <c r="B112" s="16" t="s">
        <v>107</v>
      </c>
      <c r="C112" s="17" t="s">
        <v>266</v>
      </c>
      <c r="D112" s="18">
        <v>69313.0</v>
      </c>
      <c r="E112" s="18">
        <v>9.1</v>
      </c>
      <c r="F112" s="18">
        <v>6.0</v>
      </c>
      <c r="G112" s="18">
        <v>169.0</v>
      </c>
      <c r="H112" s="19">
        <v>9.0</v>
      </c>
      <c r="I112" s="19">
        <v>0.0</v>
      </c>
      <c r="J112" s="19">
        <v>0.0</v>
      </c>
      <c r="K112" s="18" t="s">
        <v>35</v>
      </c>
      <c r="L112" s="18" t="s">
        <v>35</v>
      </c>
      <c r="M112" s="18" t="s">
        <v>35</v>
      </c>
      <c r="N112" s="19" t="b">
        <v>0</v>
      </c>
      <c r="O112" s="19">
        <v>0.0</v>
      </c>
      <c r="P112" s="19">
        <v>5.0</v>
      </c>
      <c r="Q112" s="19">
        <v>4.0</v>
      </c>
      <c r="R112" s="19">
        <v>0.0</v>
      </c>
      <c r="S112" s="19">
        <v>0.0</v>
      </c>
      <c r="T112" s="19" t="b">
        <v>1</v>
      </c>
      <c r="U112" s="19">
        <v>0.0</v>
      </c>
      <c r="V112" s="19">
        <v>0.0</v>
      </c>
      <c r="W112" s="19">
        <v>0.0</v>
      </c>
      <c r="X112" s="19">
        <v>0.0</v>
      </c>
      <c r="Y112" s="19">
        <v>0.0</v>
      </c>
      <c r="Z112" s="19" t="b">
        <v>1</v>
      </c>
      <c r="AA112" s="19">
        <v>0.0</v>
      </c>
      <c r="AB112" s="19">
        <v>0.0</v>
      </c>
      <c r="AC112" s="19">
        <v>0.0</v>
      </c>
      <c r="AD112" s="19">
        <v>0.0</v>
      </c>
      <c r="AE112" s="19">
        <v>0.0</v>
      </c>
      <c r="AF112" s="19" t="b">
        <v>1</v>
      </c>
      <c r="AG112" s="20"/>
      <c r="AH112" s="21"/>
      <c r="AI112" s="21"/>
      <c r="AJ112" s="21"/>
      <c r="AK112" s="21"/>
      <c r="AL112" s="21"/>
      <c r="AM112" s="21"/>
    </row>
    <row r="113">
      <c r="A113" s="15" t="s">
        <v>267</v>
      </c>
      <c r="B113" s="16" t="s">
        <v>42</v>
      </c>
      <c r="C113" s="17" t="s">
        <v>268</v>
      </c>
      <c r="D113" s="18">
        <v>1478.0</v>
      </c>
      <c r="E113" s="18">
        <v>9.3</v>
      </c>
      <c r="F113" s="18">
        <v>8.0</v>
      </c>
      <c r="G113" s="18">
        <v>166.0</v>
      </c>
      <c r="H113" s="19">
        <v>1.0</v>
      </c>
      <c r="I113" s="19">
        <v>0.0</v>
      </c>
      <c r="J113" s="19">
        <v>0.0</v>
      </c>
      <c r="K113" s="18" t="s">
        <v>35</v>
      </c>
      <c r="L113" s="18" t="s">
        <v>35</v>
      </c>
      <c r="M113" s="18" t="s">
        <v>35</v>
      </c>
      <c r="N113" s="19" t="b">
        <v>0</v>
      </c>
      <c r="O113" s="19">
        <v>0.0</v>
      </c>
      <c r="P113" s="19">
        <v>0.0</v>
      </c>
      <c r="Q113" s="19">
        <v>1.0</v>
      </c>
      <c r="R113" s="19">
        <v>0.0</v>
      </c>
      <c r="S113" s="19">
        <v>0.0</v>
      </c>
      <c r="T113" s="19" t="b">
        <v>1</v>
      </c>
      <c r="U113" s="19">
        <v>0.0</v>
      </c>
      <c r="V113" s="19">
        <v>0.0</v>
      </c>
      <c r="W113" s="19">
        <v>0.0</v>
      </c>
      <c r="X113" s="19">
        <v>0.0</v>
      </c>
      <c r="Y113" s="19">
        <v>0.0</v>
      </c>
      <c r="Z113" s="19" t="b">
        <v>1</v>
      </c>
      <c r="AA113" s="19">
        <v>0.0</v>
      </c>
      <c r="AB113" s="19">
        <v>0.0</v>
      </c>
      <c r="AC113" s="19">
        <v>0.0</v>
      </c>
      <c r="AD113" s="19">
        <v>0.0</v>
      </c>
      <c r="AE113" s="19">
        <v>0.0</v>
      </c>
      <c r="AF113" s="19" t="b">
        <v>1</v>
      </c>
      <c r="AG113" s="20"/>
      <c r="AH113" s="21"/>
      <c r="AI113" s="21"/>
      <c r="AJ113" s="21"/>
      <c r="AK113" s="21"/>
      <c r="AL113" s="21"/>
      <c r="AM113" s="21"/>
    </row>
    <row r="114">
      <c r="A114" s="15" t="s">
        <v>269</v>
      </c>
      <c r="B114" s="16" t="s">
        <v>42</v>
      </c>
      <c r="C114" s="17" t="s">
        <v>270</v>
      </c>
      <c r="D114" s="18">
        <v>6738.0</v>
      </c>
      <c r="E114" s="18">
        <v>8.9</v>
      </c>
      <c r="F114" s="18">
        <v>8.0</v>
      </c>
      <c r="G114" s="18">
        <v>160.0</v>
      </c>
      <c r="H114" s="19">
        <v>1.0</v>
      </c>
      <c r="I114" s="19">
        <v>0.0</v>
      </c>
      <c r="J114" s="19">
        <v>0.0</v>
      </c>
      <c r="K114" s="18" t="s">
        <v>35</v>
      </c>
      <c r="L114" s="18" t="s">
        <v>35</v>
      </c>
      <c r="M114" s="18" t="s">
        <v>35</v>
      </c>
      <c r="N114" s="19" t="b">
        <v>0</v>
      </c>
      <c r="O114" s="19">
        <v>0.0</v>
      </c>
      <c r="P114" s="19">
        <v>1.0</v>
      </c>
      <c r="Q114" s="19">
        <v>0.0</v>
      </c>
      <c r="R114" s="19">
        <v>0.0</v>
      </c>
      <c r="S114" s="19">
        <v>0.0</v>
      </c>
      <c r="T114" s="19" t="b">
        <v>1</v>
      </c>
      <c r="U114" s="19">
        <v>0.0</v>
      </c>
      <c r="V114" s="19">
        <v>0.0</v>
      </c>
      <c r="W114" s="19">
        <v>0.0</v>
      </c>
      <c r="X114" s="19">
        <v>0.0</v>
      </c>
      <c r="Y114" s="19">
        <v>0.0</v>
      </c>
      <c r="Z114" s="19" t="b">
        <v>1</v>
      </c>
      <c r="AA114" s="19">
        <v>0.0</v>
      </c>
      <c r="AB114" s="19">
        <v>0.0</v>
      </c>
      <c r="AC114" s="19">
        <v>0.0</v>
      </c>
      <c r="AD114" s="19">
        <v>0.0</v>
      </c>
      <c r="AE114" s="19">
        <v>0.0</v>
      </c>
      <c r="AF114" s="19" t="b">
        <v>1</v>
      </c>
      <c r="AG114" s="20"/>
      <c r="AH114" s="21"/>
      <c r="AI114" s="21"/>
      <c r="AJ114" s="21"/>
      <c r="AK114" s="21"/>
      <c r="AL114" s="21"/>
      <c r="AM114" s="21"/>
    </row>
    <row r="115">
      <c r="A115" s="22" t="s">
        <v>271</v>
      </c>
      <c r="B115" s="16" t="s">
        <v>201</v>
      </c>
      <c r="C115" s="17" t="s">
        <v>272</v>
      </c>
      <c r="D115" s="18">
        <v>2249.0</v>
      </c>
      <c r="E115" s="18">
        <v>9.2</v>
      </c>
      <c r="F115" s="18">
        <v>8.0</v>
      </c>
      <c r="G115" s="18">
        <v>144.0</v>
      </c>
      <c r="H115" s="23">
        <v>0.0</v>
      </c>
      <c r="I115" s="23">
        <v>1.0</v>
      </c>
      <c r="J115" s="23">
        <v>0.0</v>
      </c>
      <c r="K115" s="18" t="s">
        <v>46</v>
      </c>
      <c r="L115" s="18" t="s">
        <v>35</v>
      </c>
      <c r="M115" s="18" t="s">
        <v>35</v>
      </c>
      <c r="N115" s="19" t="b">
        <v>1</v>
      </c>
      <c r="O115" s="23">
        <v>0.0</v>
      </c>
      <c r="P115" s="23">
        <v>0.0</v>
      </c>
      <c r="Q115" s="23">
        <v>0.0</v>
      </c>
      <c r="R115" s="23">
        <v>0.0</v>
      </c>
      <c r="S115" s="23">
        <v>0.0</v>
      </c>
      <c r="T115" s="19" t="b">
        <v>0</v>
      </c>
      <c r="U115" s="23">
        <v>0.0</v>
      </c>
      <c r="V115" s="23">
        <v>0.0</v>
      </c>
      <c r="W115" s="23">
        <v>1.0</v>
      </c>
      <c r="X115" s="23">
        <v>0.0</v>
      </c>
      <c r="Y115" s="23">
        <v>0.0</v>
      </c>
      <c r="Z115" s="19" t="b">
        <v>1</v>
      </c>
      <c r="AA115" s="23">
        <v>0.0</v>
      </c>
      <c r="AB115" s="23">
        <v>0.0</v>
      </c>
      <c r="AC115" s="23">
        <v>0.0</v>
      </c>
      <c r="AD115" s="23">
        <v>0.0</v>
      </c>
      <c r="AE115" s="23">
        <v>0.0</v>
      </c>
      <c r="AF115" s="19" t="b">
        <v>1</v>
      </c>
      <c r="AG115" s="20"/>
      <c r="AH115" s="21"/>
      <c r="AI115" s="21"/>
      <c r="AJ115" s="21"/>
      <c r="AK115" s="21"/>
      <c r="AL115" s="21"/>
      <c r="AM115" s="21"/>
    </row>
    <row r="116">
      <c r="A116" s="15" t="s">
        <v>273</v>
      </c>
      <c r="B116" s="16" t="s">
        <v>107</v>
      </c>
      <c r="C116" s="17" t="s">
        <v>274</v>
      </c>
      <c r="D116" s="18">
        <v>2252.0</v>
      </c>
      <c r="E116" s="18">
        <v>9.3</v>
      </c>
      <c r="F116" s="18">
        <v>12.0</v>
      </c>
      <c r="G116" s="18">
        <v>142.0</v>
      </c>
      <c r="H116" s="19">
        <v>2.0</v>
      </c>
      <c r="I116" s="19">
        <v>0.0</v>
      </c>
      <c r="J116" s="19">
        <v>0.0</v>
      </c>
      <c r="K116" s="18" t="s">
        <v>35</v>
      </c>
      <c r="L116" s="18" t="s">
        <v>35</v>
      </c>
      <c r="M116" s="18" t="s">
        <v>35</v>
      </c>
      <c r="N116" s="19" t="b">
        <v>0</v>
      </c>
      <c r="O116" s="19">
        <v>0.0</v>
      </c>
      <c r="P116" s="19">
        <v>0.0</v>
      </c>
      <c r="Q116" s="19">
        <v>1.0</v>
      </c>
      <c r="R116" s="19">
        <v>1.0</v>
      </c>
      <c r="S116" s="19">
        <v>0.0</v>
      </c>
      <c r="T116" s="19" t="b">
        <v>1</v>
      </c>
      <c r="U116" s="19">
        <v>0.0</v>
      </c>
      <c r="V116" s="19">
        <v>0.0</v>
      </c>
      <c r="W116" s="19">
        <v>0.0</v>
      </c>
      <c r="X116" s="19">
        <v>0.0</v>
      </c>
      <c r="Y116" s="19">
        <v>0.0</v>
      </c>
      <c r="Z116" s="19" t="b">
        <v>1</v>
      </c>
      <c r="AA116" s="19">
        <v>0.0</v>
      </c>
      <c r="AB116" s="19">
        <v>0.0</v>
      </c>
      <c r="AC116" s="19">
        <v>0.0</v>
      </c>
      <c r="AD116" s="19">
        <v>0.0</v>
      </c>
      <c r="AE116" s="19">
        <v>0.0</v>
      </c>
      <c r="AF116" s="19" t="b">
        <v>1</v>
      </c>
      <c r="AG116" s="20"/>
      <c r="AH116" s="21"/>
      <c r="AI116" s="21"/>
      <c r="AJ116" s="21"/>
      <c r="AK116" s="21"/>
      <c r="AL116" s="21"/>
      <c r="AM116" s="21"/>
    </row>
    <row r="117">
      <c r="A117" s="15" t="s">
        <v>275</v>
      </c>
      <c r="B117" s="16" t="s">
        <v>42</v>
      </c>
      <c r="C117" s="17" t="s">
        <v>276</v>
      </c>
      <c r="D117" s="18">
        <v>4017.0</v>
      </c>
      <c r="E117" s="18">
        <v>9.2</v>
      </c>
      <c r="F117" s="18">
        <v>5.0</v>
      </c>
      <c r="G117" s="18">
        <v>142.0</v>
      </c>
      <c r="H117" s="19">
        <v>1.0</v>
      </c>
      <c r="I117" s="19">
        <v>0.0</v>
      </c>
      <c r="J117" s="19">
        <v>0.0</v>
      </c>
      <c r="K117" s="18" t="s">
        <v>35</v>
      </c>
      <c r="L117" s="18" t="s">
        <v>35</v>
      </c>
      <c r="M117" s="18" t="s">
        <v>35</v>
      </c>
      <c r="N117" s="19" t="b">
        <v>0</v>
      </c>
      <c r="O117" s="19">
        <v>0.0</v>
      </c>
      <c r="P117" s="19">
        <v>1.0</v>
      </c>
      <c r="Q117" s="19">
        <v>0.0</v>
      </c>
      <c r="R117" s="19">
        <v>0.0</v>
      </c>
      <c r="S117" s="19">
        <v>0.0</v>
      </c>
      <c r="T117" s="19" t="b">
        <v>1</v>
      </c>
      <c r="U117" s="19">
        <v>0.0</v>
      </c>
      <c r="V117" s="19">
        <v>0.0</v>
      </c>
      <c r="W117" s="19">
        <v>0.0</v>
      </c>
      <c r="X117" s="19">
        <v>0.0</v>
      </c>
      <c r="Y117" s="19">
        <v>0.0</v>
      </c>
      <c r="Z117" s="19" t="b">
        <v>1</v>
      </c>
      <c r="AA117" s="19">
        <v>0.0</v>
      </c>
      <c r="AB117" s="19">
        <v>0.0</v>
      </c>
      <c r="AC117" s="19">
        <v>0.0</v>
      </c>
      <c r="AD117" s="19">
        <v>0.0</v>
      </c>
      <c r="AE117" s="19">
        <v>0.0</v>
      </c>
      <c r="AF117" s="19" t="b">
        <v>1</v>
      </c>
      <c r="AG117" s="20"/>
      <c r="AH117" s="21"/>
      <c r="AI117" s="21"/>
      <c r="AJ117" s="21"/>
      <c r="AK117" s="21"/>
      <c r="AL117" s="21"/>
      <c r="AM117" s="21"/>
    </row>
    <row r="118">
      <c r="A118" s="15" t="s">
        <v>277</v>
      </c>
      <c r="B118" s="16" t="s">
        <v>42</v>
      </c>
      <c r="C118" s="17" t="s">
        <v>278</v>
      </c>
      <c r="D118" s="18">
        <v>20332.0</v>
      </c>
      <c r="E118" s="18">
        <v>8.9</v>
      </c>
      <c r="F118" s="18">
        <v>12.0</v>
      </c>
      <c r="G118" s="18">
        <v>142.0</v>
      </c>
      <c r="H118" s="19">
        <v>0.0</v>
      </c>
      <c r="I118" s="19">
        <v>1.0</v>
      </c>
      <c r="J118" s="19">
        <v>0.0</v>
      </c>
      <c r="K118" s="18" t="s">
        <v>46</v>
      </c>
      <c r="L118" s="18" t="s">
        <v>35</v>
      </c>
      <c r="M118" s="18" t="s">
        <v>35</v>
      </c>
      <c r="N118" s="19" t="b">
        <v>1</v>
      </c>
      <c r="O118" s="19">
        <v>0.0</v>
      </c>
      <c r="P118" s="19">
        <v>0.0</v>
      </c>
      <c r="Q118" s="19">
        <v>0.0</v>
      </c>
      <c r="R118" s="19">
        <v>0.0</v>
      </c>
      <c r="S118" s="19">
        <v>0.0</v>
      </c>
      <c r="T118" s="19" t="b">
        <v>0</v>
      </c>
      <c r="U118" s="19">
        <v>0.0</v>
      </c>
      <c r="V118" s="19">
        <v>0.0</v>
      </c>
      <c r="W118" s="19">
        <v>1.0</v>
      </c>
      <c r="X118" s="19">
        <v>0.0</v>
      </c>
      <c r="Y118" s="19">
        <v>0.0</v>
      </c>
      <c r="Z118" s="19" t="b">
        <v>1</v>
      </c>
      <c r="AA118" s="19">
        <v>0.0</v>
      </c>
      <c r="AB118" s="19">
        <v>0.0</v>
      </c>
      <c r="AC118" s="19">
        <v>0.0</v>
      </c>
      <c r="AD118" s="19">
        <v>0.0</v>
      </c>
      <c r="AE118" s="19">
        <v>0.0</v>
      </c>
      <c r="AF118" s="19" t="b">
        <v>1</v>
      </c>
      <c r="AG118" s="20"/>
      <c r="AH118" s="21"/>
      <c r="AI118" s="21"/>
      <c r="AJ118" s="21"/>
      <c r="AK118" s="21"/>
      <c r="AL118" s="21"/>
      <c r="AM118" s="21"/>
    </row>
    <row r="119">
      <c r="A119" s="15" t="s">
        <v>279</v>
      </c>
      <c r="B119" s="16" t="s">
        <v>42</v>
      </c>
      <c r="C119" s="17" t="s">
        <v>280</v>
      </c>
      <c r="D119" s="18">
        <v>3681.0</v>
      </c>
      <c r="E119" s="18">
        <v>9.2</v>
      </c>
      <c r="F119" s="18">
        <v>6.0</v>
      </c>
      <c r="G119" s="18">
        <v>141.0</v>
      </c>
      <c r="H119" s="19">
        <v>0.0</v>
      </c>
      <c r="I119" s="19">
        <v>1.0</v>
      </c>
      <c r="J119" s="19">
        <v>0.0</v>
      </c>
      <c r="K119" s="18" t="s">
        <v>46</v>
      </c>
      <c r="L119" s="18" t="s">
        <v>35</v>
      </c>
      <c r="M119" s="18" t="s">
        <v>35</v>
      </c>
      <c r="N119" s="19" t="b">
        <v>1</v>
      </c>
      <c r="O119" s="19">
        <v>0.0</v>
      </c>
      <c r="P119" s="19">
        <v>0.0</v>
      </c>
      <c r="Q119" s="19">
        <v>0.0</v>
      </c>
      <c r="R119" s="19">
        <v>0.0</v>
      </c>
      <c r="S119" s="19">
        <v>0.0</v>
      </c>
      <c r="T119" s="19" t="b">
        <v>0</v>
      </c>
      <c r="U119" s="19">
        <v>0.0</v>
      </c>
      <c r="V119" s="19">
        <v>0.0</v>
      </c>
      <c r="W119" s="19">
        <v>1.0</v>
      </c>
      <c r="X119" s="19">
        <v>0.0</v>
      </c>
      <c r="Y119" s="19">
        <v>0.0</v>
      </c>
      <c r="Z119" s="19" t="b">
        <v>1</v>
      </c>
      <c r="AA119" s="19">
        <v>0.0</v>
      </c>
      <c r="AB119" s="19">
        <v>0.0</v>
      </c>
      <c r="AC119" s="19">
        <v>0.0</v>
      </c>
      <c r="AD119" s="19">
        <v>0.0</v>
      </c>
      <c r="AE119" s="19">
        <v>0.0</v>
      </c>
      <c r="AF119" s="19" t="b">
        <v>1</v>
      </c>
      <c r="AG119" s="20"/>
      <c r="AH119" s="21"/>
      <c r="AI119" s="21"/>
      <c r="AJ119" s="21"/>
      <c r="AK119" s="21"/>
      <c r="AL119" s="21"/>
      <c r="AM119" s="21"/>
    </row>
    <row r="120">
      <c r="A120" s="15" t="s">
        <v>281</v>
      </c>
      <c r="B120" s="16" t="s">
        <v>33</v>
      </c>
      <c r="C120" s="17" t="s">
        <v>282</v>
      </c>
      <c r="D120" s="18">
        <v>25103.0</v>
      </c>
      <c r="E120" s="18">
        <v>9.4</v>
      </c>
      <c r="F120" s="18">
        <v>12.0</v>
      </c>
      <c r="G120" s="18">
        <v>135.0</v>
      </c>
      <c r="H120" s="19">
        <v>26.0</v>
      </c>
      <c r="I120" s="19">
        <v>0.0</v>
      </c>
      <c r="J120" s="19">
        <v>0.0</v>
      </c>
      <c r="K120" s="18" t="s">
        <v>35</v>
      </c>
      <c r="L120" s="18" t="s">
        <v>35</v>
      </c>
      <c r="M120" s="18" t="s">
        <v>38</v>
      </c>
      <c r="N120" s="19" t="b">
        <v>0</v>
      </c>
      <c r="O120" s="19">
        <v>0.0</v>
      </c>
      <c r="P120" s="19">
        <v>7.0</v>
      </c>
      <c r="Q120" s="19">
        <v>11.0</v>
      </c>
      <c r="R120" s="19">
        <v>8.0</v>
      </c>
      <c r="S120" s="19">
        <v>0.0</v>
      </c>
      <c r="T120" s="19" t="b">
        <v>1</v>
      </c>
      <c r="U120" s="19">
        <v>0.0</v>
      </c>
      <c r="V120" s="19">
        <v>0.0</v>
      </c>
      <c r="W120" s="19">
        <v>0.0</v>
      </c>
      <c r="X120" s="19">
        <v>0.0</v>
      </c>
      <c r="Y120" s="19">
        <v>0.0</v>
      </c>
      <c r="Z120" s="19" t="b">
        <v>1</v>
      </c>
      <c r="AA120" s="19">
        <v>0.0</v>
      </c>
      <c r="AB120" s="19">
        <v>0.0</v>
      </c>
      <c r="AC120" s="19">
        <v>0.0</v>
      </c>
      <c r="AD120" s="19">
        <v>0.0</v>
      </c>
      <c r="AE120" s="19">
        <v>0.0</v>
      </c>
      <c r="AF120" s="19" t="b">
        <v>1</v>
      </c>
      <c r="AG120" s="20"/>
      <c r="AH120" s="21"/>
      <c r="AI120" s="21"/>
      <c r="AJ120" s="21"/>
      <c r="AK120" s="21"/>
      <c r="AL120" s="21"/>
      <c r="AM120" s="21"/>
    </row>
    <row r="121">
      <c r="A121" s="22" t="s">
        <v>283</v>
      </c>
      <c r="B121" s="16" t="s">
        <v>53</v>
      </c>
      <c r="C121" s="17" t="s">
        <v>284</v>
      </c>
      <c r="D121" s="18">
        <v>3057.0</v>
      </c>
      <c r="E121" s="18">
        <v>9.1</v>
      </c>
      <c r="F121" s="18">
        <v>10.0</v>
      </c>
      <c r="G121" s="18">
        <v>135.0</v>
      </c>
      <c r="H121" s="23">
        <v>9.0</v>
      </c>
      <c r="I121" s="23">
        <v>1.0</v>
      </c>
      <c r="J121" s="23">
        <v>0.0</v>
      </c>
      <c r="K121" s="18" t="s">
        <v>46</v>
      </c>
      <c r="L121" s="18" t="s">
        <v>35</v>
      </c>
      <c r="M121" s="18" t="s">
        <v>35</v>
      </c>
      <c r="N121" s="19" t="b">
        <v>0</v>
      </c>
      <c r="O121" s="23">
        <v>0.0</v>
      </c>
      <c r="P121" s="23">
        <v>0.0</v>
      </c>
      <c r="Q121" s="23">
        <v>0.0</v>
      </c>
      <c r="R121" s="23">
        <v>9.0</v>
      </c>
      <c r="S121" s="23">
        <v>0.0</v>
      </c>
      <c r="T121" s="19" t="b">
        <v>0</v>
      </c>
      <c r="U121" s="23">
        <v>0.0</v>
      </c>
      <c r="V121" s="23">
        <v>0.0</v>
      </c>
      <c r="W121" s="23">
        <v>1.0</v>
      </c>
      <c r="X121" s="23">
        <v>0.0</v>
      </c>
      <c r="Y121" s="23">
        <v>0.0</v>
      </c>
      <c r="Z121" s="19" t="b">
        <v>1</v>
      </c>
      <c r="AA121" s="23">
        <v>0.0</v>
      </c>
      <c r="AB121" s="23">
        <v>0.0</v>
      </c>
      <c r="AC121" s="23">
        <v>0.0</v>
      </c>
      <c r="AD121" s="23">
        <v>0.0</v>
      </c>
      <c r="AE121" s="23">
        <v>0.0</v>
      </c>
      <c r="AF121" s="19" t="b">
        <v>1</v>
      </c>
      <c r="AG121" s="20"/>
      <c r="AH121" s="21"/>
      <c r="AI121" s="21"/>
      <c r="AJ121" s="21"/>
      <c r="AK121" s="21"/>
      <c r="AL121" s="21"/>
      <c r="AM121" s="21"/>
    </row>
    <row r="122">
      <c r="A122" s="15" t="s">
        <v>285</v>
      </c>
      <c r="B122" s="16" t="s">
        <v>42</v>
      </c>
      <c r="C122" s="17" t="s">
        <v>286</v>
      </c>
      <c r="D122" s="18">
        <v>3354.0</v>
      </c>
      <c r="E122" s="18">
        <v>9.4</v>
      </c>
      <c r="F122" s="18">
        <v>8.0</v>
      </c>
      <c r="G122" s="18">
        <v>134.0</v>
      </c>
      <c r="H122" s="19">
        <v>1.0</v>
      </c>
      <c r="I122" s="19">
        <v>0.0</v>
      </c>
      <c r="J122" s="19">
        <v>0.0</v>
      </c>
      <c r="K122" s="18" t="s">
        <v>35</v>
      </c>
      <c r="L122" s="18" t="s">
        <v>35</v>
      </c>
      <c r="M122" s="18" t="s">
        <v>35</v>
      </c>
      <c r="N122" s="19" t="b">
        <v>0</v>
      </c>
      <c r="O122" s="19">
        <v>0.0</v>
      </c>
      <c r="P122" s="19">
        <v>1.0</v>
      </c>
      <c r="Q122" s="19">
        <v>0.0</v>
      </c>
      <c r="R122" s="19">
        <v>0.0</v>
      </c>
      <c r="S122" s="19">
        <v>0.0</v>
      </c>
      <c r="T122" s="19" t="b">
        <v>1</v>
      </c>
      <c r="U122" s="19">
        <v>0.0</v>
      </c>
      <c r="V122" s="19">
        <v>0.0</v>
      </c>
      <c r="W122" s="19">
        <v>0.0</v>
      </c>
      <c r="X122" s="19">
        <v>0.0</v>
      </c>
      <c r="Y122" s="19">
        <v>0.0</v>
      </c>
      <c r="Z122" s="19" t="b">
        <v>1</v>
      </c>
      <c r="AA122" s="19">
        <v>0.0</v>
      </c>
      <c r="AB122" s="19">
        <v>0.0</v>
      </c>
      <c r="AC122" s="19">
        <v>0.0</v>
      </c>
      <c r="AD122" s="19">
        <v>0.0</v>
      </c>
      <c r="AE122" s="19">
        <v>0.0</v>
      </c>
      <c r="AF122" s="19" t="b">
        <v>1</v>
      </c>
      <c r="AG122" s="20"/>
      <c r="AH122" s="21"/>
      <c r="AI122" s="21"/>
      <c r="AJ122" s="21"/>
      <c r="AK122" s="21"/>
      <c r="AL122" s="21"/>
      <c r="AM122" s="21"/>
    </row>
    <row r="123">
      <c r="A123" s="22" t="s">
        <v>287</v>
      </c>
      <c r="B123" s="16" t="s">
        <v>53</v>
      </c>
      <c r="C123" s="17" t="s">
        <v>288</v>
      </c>
      <c r="D123" s="18">
        <v>7558.0</v>
      </c>
      <c r="E123" s="18">
        <v>9.0</v>
      </c>
      <c r="F123" s="18">
        <v>10.0</v>
      </c>
      <c r="G123" s="18">
        <v>130.0</v>
      </c>
      <c r="H123" s="23">
        <v>0.0</v>
      </c>
      <c r="I123" s="23">
        <v>1.0</v>
      </c>
      <c r="J123" s="23">
        <v>0.0</v>
      </c>
      <c r="K123" s="18" t="s">
        <v>46</v>
      </c>
      <c r="L123" s="18" t="s">
        <v>35</v>
      </c>
      <c r="M123" s="18" t="s">
        <v>35</v>
      </c>
      <c r="N123" s="19" t="b">
        <v>1</v>
      </c>
      <c r="O123" s="23">
        <v>0.0</v>
      </c>
      <c r="P123" s="23">
        <v>0.0</v>
      </c>
      <c r="Q123" s="23">
        <v>0.0</v>
      </c>
      <c r="R123" s="23">
        <v>0.0</v>
      </c>
      <c r="S123" s="23">
        <v>0.0</v>
      </c>
      <c r="T123" s="19" t="b">
        <v>0</v>
      </c>
      <c r="U123" s="23">
        <v>0.0</v>
      </c>
      <c r="V123" s="23">
        <v>0.0</v>
      </c>
      <c r="W123" s="23">
        <v>1.0</v>
      </c>
      <c r="X123" s="23">
        <v>0.0</v>
      </c>
      <c r="Y123" s="23">
        <v>0.0</v>
      </c>
      <c r="Z123" s="19" t="b">
        <v>1</v>
      </c>
      <c r="AA123" s="23">
        <v>0.0</v>
      </c>
      <c r="AB123" s="23">
        <v>0.0</v>
      </c>
      <c r="AC123" s="23">
        <v>0.0</v>
      </c>
      <c r="AD123" s="23">
        <v>0.0</v>
      </c>
      <c r="AE123" s="23">
        <v>0.0</v>
      </c>
      <c r="AF123" s="19" t="b">
        <v>1</v>
      </c>
      <c r="AG123" s="20"/>
      <c r="AH123" s="21"/>
      <c r="AI123" s="21"/>
      <c r="AJ123" s="21"/>
      <c r="AK123" s="21"/>
      <c r="AL123" s="21"/>
      <c r="AM123" s="21"/>
    </row>
    <row r="124">
      <c r="A124" s="22" t="s">
        <v>289</v>
      </c>
      <c r="B124" s="16" t="s">
        <v>53</v>
      </c>
      <c r="C124" s="17" t="s">
        <v>290</v>
      </c>
      <c r="D124" s="18">
        <v>642.0</v>
      </c>
      <c r="E124" s="18">
        <v>9.1</v>
      </c>
      <c r="F124" s="18">
        <v>8.0</v>
      </c>
      <c r="G124" s="18">
        <v>129.0</v>
      </c>
      <c r="H124" s="23">
        <v>1.0</v>
      </c>
      <c r="I124" s="23">
        <v>0.0</v>
      </c>
      <c r="J124" s="23">
        <v>0.0</v>
      </c>
      <c r="K124" s="18" t="s">
        <v>35</v>
      </c>
      <c r="L124" s="18" t="s">
        <v>35</v>
      </c>
      <c r="M124" s="18" t="s">
        <v>35</v>
      </c>
      <c r="N124" s="19" t="b">
        <v>0</v>
      </c>
      <c r="O124" s="23">
        <v>0.0</v>
      </c>
      <c r="P124" s="23">
        <v>1.0</v>
      </c>
      <c r="Q124" s="23">
        <v>0.0</v>
      </c>
      <c r="R124" s="23">
        <v>0.0</v>
      </c>
      <c r="S124" s="23">
        <v>0.0</v>
      </c>
      <c r="T124" s="19" t="b">
        <v>1</v>
      </c>
      <c r="U124" s="23">
        <v>0.0</v>
      </c>
      <c r="V124" s="23">
        <v>0.0</v>
      </c>
      <c r="W124" s="23">
        <v>0.0</v>
      </c>
      <c r="X124" s="23">
        <v>0.0</v>
      </c>
      <c r="Y124" s="23">
        <v>0.0</v>
      </c>
      <c r="Z124" s="19" t="b">
        <v>1</v>
      </c>
      <c r="AA124" s="23">
        <v>0.0</v>
      </c>
      <c r="AB124" s="23">
        <v>0.0</v>
      </c>
      <c r="AC124" s="23">
        <v>0.0</v>
      </c>
      <c r="AD124" s="23">
        <v>0.0</v>
      </c>
      <c r="AE124" s="23">
        <v>0.0</v>
      </c>
      <c r="AF124" s="19" t="b">
        <v>1</v>
      </c>
      <c r="AG124" s="20"/>
      <c r="AH124" s="21"/>
      <c r="AI124" s="21"/>
      <c r="AJ124" s="21"/>
      <c r="AK124" s="21"/>
      <c r="AL124" s="21"/>
      <c r="AM124" s="21"/>
    </row>
    <row r="125">
      <c r="A125" s="22" t="s">
        <v>291</v>
      </c>
      <c r="B125" s="16" t="s">
        <v>53</v>
      </c>
      <c r="C125" s="17" t="s">
        <v>292</v>
      </c>
      <c r="D125" s="18">
        <v>3592.0</v>
      </c>
      <c r="E125" s="18">
        <v>9.3</v>
      </c>
      <c r="F125" s="18">
        <v>8.0</v>
      </c>
      <c r="G125" s="18">
        <v>128.0</v>
      </c>
      <c r="H125" s="23">
        <v>1.0</v>
      </c>
      <c r="I125" s="23">
        <v>0.0</v>
      </c>
      <c r="J125" s="23">
        <v>0.0</v>
      </c>
      <c r="K125" s="18" t="s">
        <v>35</v>
      </c>
      <c r="L125" s="18" t="s">
        <v>35</v>
      </c>
      <c r="M125" s="18" t="s">
        <v>35</v>
      </c>
      <c r="N125" s="19" t="b">
        <v>0</v>
      </c>
      <c r="O125" s="23">
        <v>0.0</v>
      </c>
      <c r="P125" s="23">
        <v>1.0</v>
      </c>
      <c r="Q125" s="23">
        <v>0.0</v>
      </c>
      <c r="R125" s="23">
        <v>0.0</v>
      </c>
      <c r="S125" s="23">
        <v>0.0</v>
      </c>
      <c r="T125" s="19" t="b">
        <v>1</v>
      </c>
      <c r="U125" s="23">
        <v>0.0</v>
      </c>
      <c r="V125" s="23">
        <v>0.0</v>
      </c>
      <c r="W125" s="23">
        <v>0.0</v>
      </c>
      <c r="X125" s="23">
        <v>0.0</v>
      </c>
      <c r="Y125" s="23">
        <v>0.0</v>
      </c>
      <c r="Z125" s="19" t="b">
        <v>1</v>
      </c>
      <c r="AA125" s="23">
        <v>0.0</v>
      </c>
      <c r="AB125" s="23">
        <v>0.0</v>
      </c>
      <c r="AC125" s="23">
        <v>0.0</v>
      </c>
      <c r="AD125" s="23">
        <v>0.0</v>
      </c>
      <c r="AE125" s="23">
        <v>0.0</v>
      </c>
      <c r="AF125" s="19" t="b">
        <v>1</v>
      </c>
      <c r="AG125" s="20"/>
      <c r="AH125" s="21"/>
      <c r="AI125" s="21"/>
      <c r="AJ125" s="21"/>
      <c r="AK125" s="21"/>
      <c r="AL125" s="21"/>
      <c r="AM125" s="21"/>
    </row>
    <row r="126">
      <c r="A126" s="15" t="s">
        <v>293</v>
      </c>
      <c r="B126" s="16" t="s">
        <v>42</v>
      </c>
      <c r="C126" s="17" t="s">
        <v>294</v>
      </c>
      <c r="D126" s="18">
        <v>434.0</v>
      </c>
      <c r="E126" s="18">
        <v>8.0</v>
      </c>
      <c r="F126" s="18">
        <v>9.1</v>
      </c>
      <c r="G126" s="18">
        <v>126.0</v>
      </c>
      <c r="H126" s="19">
        <v>0.0</v>
      </c>
      <c r="I126" s="19">
        <v>0.0</v>
      </c>
      <c r="J126" s="19">
        <v>0.0</v>
      </c>
      <c r="K126" s="18" t="s">
        <v>35</v>
      </c>
      <c r="L126" s="18" t="s">
        <v>35</v>
      </c>
      <c r="M126" s="18" t="s">
        <v>35</v>
      </c>
      <c r="N126" s="19" t="b">
        <v>1</v>
      </c>
      <c r="O126" s="19">
        <v>0.0</v>
      </c>
      <c r="P126" s="19">
        <v>0.0</v>
      </c>
      <c r="Q126" s="19">
        <v>0.0</v>
      </c>
      <c r="R126" s="19">
        <v>0.0</v>
      </c>
      <c r="S126" s="19">
        <v>0.0</v>
      </c>
      <c r="T126" s="19" t="b">
        <v>1</v>
      </c>
      <c r="U126" s="19">
        <v>0.0</v>
      </c>
      <c r="V126" s="19">
        <v>0.0</v>
      </c>
      <c r="W126" s="19">
        <v>0.0</v>
      </c>
      <c r="X126" s="19">
        <v>0.0</v>
      </c>
      <c r="Y126" s="19">
        <v>0.0</v>
      </c>
      <c r="Z126" s="19" t="b">
        <v>1</v>
      </c>
      <c r="AA126" s="19">
        <v>0.0</v>
      </c>
      <c r="AB126" s="19">
        <v>0.0</v>
      </c>
      <c r="AC126" s="19">
        <v>0.0</v>
      </c>
      <c r="AD126" s="19">
        <v>0.0</v>
      </c>
      <c r="AE126" s="19">
        <v>0.0</v>
      </c>
      <c r="AF126" s="19" t="b">
        <v>1</v>
      </c>
      <c r="AG126" s="20"/>
      <c r="AH126" s="21"/>
      <c r="AI126" s="21"/>
      <c r="AJ126" s="21"/>
      <c r="AK126" s="21"/>
      <c r="AL126" s="21"/>
      <c r="AM126" s="21"/>
    </row>
    <row r="127">
      <c r="A127" s="15" t="s">
        <v>295</v>
      </c>
      <c r="B127" s="16" t="s">
        <v>107</v>
      </c>
      <c r="C127" s="17" t="s">
        <v>296</v>
      </c>
      <c r="D127" s="18">
        <v>2346.0</v>
      </c>
      <c r="E127" s="18">
        <v>8.7</v>
      </c>
      <c r="F127" s="18">
        <v>12.0</v>
      </c>
      <c r="G127" s="18">
        <v>125.0</v>
      </c>
      <c r="H127" s="19">
        <v>0.0</v>
      </c>
      <c r="I127" s="19">
        <v>1.0</v>
      </c>
      <c r="J127" s="19">
        <v>0.0</v>
      </c>
      <c r="K127" s="18" t="s">
        <v>46</v>
      </c>
      <c r="L127" s="18" t="s">
        <v>35</v>
      </c>
      <c r="M127" s="18" t="s">
        <v>35</v>
      </c>
      <c r="N127" s="19" t="b">
        <v>1</v>
      </c>
      <c r="O127" s="19">
        <v>0.0</v>
      </c>
      <c r="P127" s="19">
        <v>0.0</v>
      </c>
      <c r="Q127" s="19">
        <v>0.0</v>
      </c>
      <c r="R127" s="19">
        <v>0.0</v>
      </c>
      <c r="S127" s="19">
        <v>0.0</v>
      </c>
      <c r="T127" s="19" t="b">
        <v>0</v>
      </c>
      <c r="U127" s="19">
        <v>0.0</v>
      </c>
      <c r="V127" s="19">
        <v>0.0</v>
      </c>
      <c r="W127" s="19">
        <v>1.0</v>
      </c>
      <c r="X127" s="19">
        <v>0.0</v>
      </c>
      <c r="Y127" s="19">
        <v>0.0</v>
      </c>
      <c r="Z127" s="19" t="b">
        <v>1</v>
      </c>
      <c r="AA127" s="19">
        <v>0.0</v>
      </c>
      <c r="AB127" s="19">
        <v>0.0</v>
      </c>
      <c r="AC127" s="19">
        <v>0.0</v>
      </c>
      <c r="AD127" s="19">
        <v>0.0</v>
      </c>
      <c r="AE127" s="19">
        <v>0.0</v>
      </c>
      <c r="AF127" s="19" t="b">
        <v>1</v>
      </c>
      <c r="AG127" s="20"/>
      <c r="AH127" s="21"/>
      <c r="AI127" s="21"/>
      <c r="AJ127" s="21"/>
      <c r="AK127" s="21"/>
      <c r="AL127" s="21"/>
      <c r="AM127" s="21"/>
    </row>
    <row r="128">
      <c r="A128" s="22" t="s">
        <v>297</v>
      </c>
      <c r="B128" s="16" t="s">
        <v>201</v>
      </c>
      <c r="C128" s="17" t="s">
        <v>298</v>
      </c>
      <c r="D128" s="18">
        <v>1425.0</v>
      </c>
      <c r="E128" s="18">
        <v>9.2</v>
      </c>
      <c r="F128" s="18">
        <v>6.0</v>
      </c>
      <c r="G128" s="18">
        <v>120.0</v>
      </c>
      <c r="H128" s="23">
        <v>0.0</v>
      </c>
      <c r="I128" s="23">
        <v>1.0</v>
      </c>
      <c r="J128" s="23">
        <v>0.0</v>
      </c>
      <c r="K128" s="18" t="s">
        <v>46</v>
      </c>
      <c r="L128" s="18" t="s">
        <v>35</v>
      </c>
      <c r="M128" s="18" t="s">
        <v>35</v>
      </c>
      <c r="N128" s="19" t="b">
        <v>1</v>
      </c>
      <c r="O128" s="19">
        <v>0.0</v>
      </c>
      <c r="P128" s="19">
        <v>0.0</v>
      </c>
      <c r="Q128" s="19">
        <v>0.0</v>
      </c>
      <c r="R128" s="19">
        <v>0.0</v>
      </c>
      <c r="S128" s="19">
        <v>0.0</v>
      </c>
      <c r="T128" s="19" t="b">
        <v>0</v>
      </c>
      <c r="U128" s="23">
        <v>0.0</v>
      </c>
      <c r="V128" s="23">
        <v>0.0</v>
      </c>
      <c r="W128" s="23">
        <v>1.0</v>
      </c>
      <c r="X128" s="23">
        <v>0.0</v>
      </c>
      <c r="Y128" s="23">
        <v>0.0</v>
      </c>
      <c r="Z128" s="19" t="b">
        <v>1</v>
      </c>
      <c r="AA128" s="23">
        <v>0.0</v>
      </c>
      <c r="AB128" s="23">
        <v>0.0</v>
      </c>
      <c r="AC128" s="23">
        <v>0.0</v>
      </c>
      <c r="AD128" s="23">
        <v>0.0</v>
      </c>
      <c r="AE128" s="23">
        <v>0.0</v>
      </c>
      <c r="AF128" s="19" t="b">
        <v>1</v>
      </c>
      <c r="AG128" s="20"/>
      <c r="AH128" s="21"/>
      <c r="AI128" s="21"/>
      <c r="AJ128" s="21"/>
      <c r="AK128" s="21"/>
      <c r="AL128" s="21"/>
      <c r="AM128" s="21"/>
    </row>
    <row r="129">
      <c r="A129" s="15" t="s">
        <v>299</v>
      </c>
      <c r="B129" s="16" t="s">
        <v>107</v>
      </c>
      <c r="C129" s="17" t="s">
        <v>300</v>
      </c>
      <c r="D129" s="18">
        <v>1626.0</v>
      </c>
      <c r="E129" s="18">
        <v>9.4</v>
      </c>
      <c r="F129" s="18">
        <v>8.0</v>
      </c>
      <c r="G129" s="18">
        <v>119.0</v>
      </c>
      <c r="H129" s="19">
        <v>0.0</v>
      </c>
      <c r="I129" s="19">
        <v>0.0</v>
      </c>
      <c r="J129" s="19">
        <v>0.0</v>
      </c>
      <c r="K129" s="18" t="s">
        <v>35</v>
      </c>
      <c r="L129" s="18" t="s">
        <v>35</v>
      </c>
      <c r="M129" s="18" t="s">
        <v>35</v>
      </c>
      <c r="N129" s="19" t="b">
        <v>1</v>
      </c>
      <c r="O129" s="19">
        <v>0.0</v>
      </c>
      <c r="P129" s="19">
        <v>0.0</v>
      </c>
      <c r="Q129" s="19">
        <v>0.0</v>
      </c>
      <c r="R129" s="19">
        <v>0.0</v>
      </c>
      <c r="S129" s="19">
        <v>0.0</v>
      </c>
      <c r="T129" s="19" t="b">
        <v>1</v>
      </c>
      <c r="U129" s="19">
        <v>0.0</v>
      </c>
      <c r="V129" s="19">
        <v>0.0</v>
      </c>
      <c r="W129" s="19">
        <v>0.0</v>
      </c>
      <c r="X129" s="19">
        <v>0.0</v>
      </c>
      <c r="Y129" s="19">
        <v>0.0</v>
      </c>
      <c r="Z129" s="19" t="b">
        <v>1</v>
      </c>
      <c r="AA129" s="19">
        <v>0.0</v>
      </c>
      <c r="AB129" s="19">
        <v>0.0</v>
      </c>
      <c r="AC129" s="19">
        <v>0.0</v>
      </c>
      <c r="AD129" s="19">
        <v>0.0</v>
      </c>
      <c r="AE129" s="19">
        <v>0.0</v>
      </c>
      <c r="AF129" s="19" t="b">
        <v>1</v>
      </c>
      <c r="AG129" s="20"/>
      <c r="AH129" s="21"/>
      <c r="AI129" s="21"/>
      <c r="AJ129" s="21"/>
      <c r="AK129" s="21"/>
      <c r="AL129" s="21"/>
      <c r="AM129" s="21"/>
    </row>
    <row r="130">
      <c r="A130" s="15" t="s">
        <v>301</v>
      </c>
      <c r="B130" s="16" t="s">
        <v>33</v>
      </c>
      <c r="C130" s="17" t="s">
        <v>302</v>
      </c>
      <c r="D130" s="18">
        <v>53489.0</v>
      </c>
      <c r="E130" s="18">
        <v>9.6</v>
      </c>
      <c r="F130" s="18">
        <v>8.0</v>
      </c>
      <c r="G130" s="18">
        <v>118.0</v>
      </c>
      <c r="H130" s="19">
        <v>14.0</v>
      </c>
      <c r="I130" s="19">
        <v>0.0</v>
      </c>
      <c r="J130" s="19">
        <v>0.0</v>
      </c>
      <c r="K130" s="18" t="s">
        <v>35</v>
      </c>
      <c r="L130" s="18" t="s">
        <v>35</v>
      </c>
      <c r="M130" s="18" t="s">
        <v>35</v>
      </c>
      <c r="N130" s="19" t="b">
        <v>0</v>
      </c>
      <c r="O130" s="19">
        <v>0.0</v>
      </c>
      <c r="P130" s="19">
        <v>3.0</v>
      </c>
      <c r="Q130" s="19">
        <v>11.0</v>
      </c>
      <c r="R130" s="19">
        <v>0.0</v>
      </c>
      <c r="S130" s="19">
        <v>0.0</v>
      </c>
      <c r="T130" s="19" t="b">
        <v>1</v>
      </c>
      <c r="U130" s="19">
        <v>0.0</v>
      </c>
      <c r="V130" s="19">
        <v>0.0</v>
      </c>
      <c r="W130" s="19">
        <v>0.0</v>
      </c>
      <c r="X130" s="19">
        <v>0.0</v>
      </c>
      <c r="Y130" s="19">
        <v>0.0</v>
      </c>
      <c r="Z130" s="19" t="b">
        <v>1</v>
      </c>
      <c r="AA130" s="19">
        <v>0.0</v>
      </c>
      <c r="AB130" s="19">
        <v>0.0</v>
      </c>
      <c r="AC130" s="19">
        <v>0.0</v>
      </c>
      <c r="AD130" s="19">
        <v>0.0</v>
      </c>
      <c r="AE130" s="19">
        <v>0.0</v>
      </c>
      <c r="AF130" s="19" t="b">
        <v>1</v>
      </c>
      <c r="AG130" s="20"/>
      <c r="AH130" s="21"/>
      <c r="AI130" s="21"/>
      <c r="AJ130" s="21"/>
      <c r="AK130" s="21"/>
      <c r="AL130" s="21"/>
      <c r="AM130" s="21"/>
    </row>
    <row r="131">
      <c r="A131" s="22" t="s">
        <v>303</v>
      </c>
      <c r="B131" s="16" t="s">
        <v>53</v>
      </c>
      <c r="C131" s="17" t="s">
        <v>304</v>
      </c>
      <c r="D131" s="18">
        <v>9336.0</v>
      </c>
      <c r="E131" s="18">
        <v>9.2</v>
      </c>
      <c r="F131" s="18">
        <v>10.0</v>
      </c>
      <c r="G131" s="18">
        <v>118.0</v>
      </c>
      <c r="H131" s="23">
        <v>0.0</v>
      </c>
      <c r="I131" s="23">
        <v>1.0</v>
      </c>
      <c r="J131" s="23">
        <v>0.0</v>
      </c>
      <c r="K131" s="18" t="s">
        <v>35</v>
      </c>
      <c r="L131" s="18" t="s">
        <v>35</v>
      </c>
      <c r="M131" s="18" t="s">
        <v>35</v>
      </c>
      <c r="N131" s="19" t="b">
        <v>1</v>
      </c>
      <c r="O131" s="23">
        <v>0.0</v>
      </c>
      <c r="P131" s="23">
        <v>0.0</v>
      </c>
      <c r="Q131" s="23">
        <v>0.0</v>
      </c>
      <c r="R131" s="23">
        <v>0.0</v>
      </c>
      <c r="S131" s="23">
        <v>0.0</v>
      </c>
      <c r="T131" s="25" t="b">
        <v>1</v>
      </c>
      <c r="U131" s="23">
        <v>0.0</v>
      </c>
      <c r="V131" s="23">
        <v>0.0</v>
      </c>
      <c r="W131" s="25">
        <v>0.0</v>
      </c>
      <c r="X131" s="23">
        <v>0.0</v>
      </c>
      <c r="Y131" s="23">
        <v>0.0</v>
      </c>
      <c r="Z131" s="19" t="b">
        <v>1</v>
      </c>
      <c r="AA131" s="23">
        <v>0.0</v>
      </c>
      <c r="AB131" s="23">
        <v>0.0</v>
      </c>
      <c r="AC131" s="23">
        <v>0.0</v>
      </c>
      <c r="AD131" s="23">
        <v>0.0</v>
      </c>
      <c r="AE131" s="23">
        <v>0.0</v>
      </c>
      <c r="AF131" s="19" t="b">
        <v>1</v>
      </c>
      <c r="AG131" s="20"/>
      <c r="AH131" s="21"/>
      <c r="AI131" s="21"/>
      <c r="AJ131" s="21"/>
      <c r="AK131" s="21"/>
      <c r="AL131" s="21"/>
      <c r="AM131" s="21"/>
    </row>
    <row r="132">
      <c r="A132" s="22" t="s">
        <v>305</v>
      </c>
      <c r="B132" s="16" t="s">
        <v>53</v>
      </c>
      <c r="C132" s="17" t="s">
        <v>306</v>
      </c>
      <c r="D132" s="18">
        <v>327.0</v>
      </c>
      <c r="E132" s="18">
        <v>9.0</v>
      </c>
      <c r="F132" s="18">
        <v>10.0</v>
      </c>
      <c r="G132" s="18">
        <v>114.0</v>
      </c>
      <c r="H132" s="23">
        <v>1.0</v>
      </c>
      <c r="I132" s="23">
        <v>0.0</v>
      </c>
      <c r="J132" s="23">
        <v>0.0</v>
      </c>
      <c r="K132" s="18" t="s">
        <v>35</v>
      </c>
      <c r="L132" s="18" t="s">
        <v>35</v>
      </c>
      <c r="M132" s="18" t="s">
        <v>35</v>
      </c>
      <c r="N132" s="19" t="b">
        <v>0</v>
      </c>
      <c r="O132" s="23">
        <v>0.0</v>
      </c>
      <c r="P132" s="23">
        <v>1.0</v>
      </c>
      <c r="Q132" s="23">
        <v>0.0</v>
      </c>
      <c r="R132" s="23">
        <v>0.0</v>
      </c>
      <c r="S132" s="23">
        <v>0.0</v>
      </c>
      <c r="T132" s="19" t="b">
        <v>1</v>
      </c>
      <c r="U132" s="23">
        <v>0.0</v>
      </c>
      <c r="V132" s="23">
        <v>0.0</v>
      </c>
      <c r="W132" s="23">
        <v>0.0</v>
      </c>
      <c r="X132" s="23">
        <v>0.0</v>
      </c>
      <c r="Y132" s="23">
        <v>0.0</v>
      </c>
      <c r="Z132" s="19" t="b">
        <v>1</v>
      </c>
      <c r="AA132" s="23">
        <v>0.0</v>
      </c>
      <c r="AB132" s="23">
        <v>0.0</v>
      </c>
      <c r="AC132" s="23">
        <v>0.0</v>
      </c>
      <c r="AD132" s="23">
        <v>0.0</v>
      </c>
      <c r="AE132" s="23">
        <v>0.0</v>
      </c>
      <c r="AF132" s="19" t="b">
        <v>1</v>
      </c>
      <c r="AG132" s="20"/>
      <c r="AH132" s="21"/>
      <c r="AI132" s="21"/>
      <c r="AJ132" s="21"/>
      <c r="AK132" s="21"/>
      <c r="AL132" s="21"/>
      <c r="AM132" s="21"/>
    </row>
    <row r="133">
      <c r="A133" s="15" t="s">
        <v>307</v>
      </c>
      <c r="B133" s="16" t="s">
        <v>107</v>
      </c>
      <c r="C133" s="17" t="s">
        <v>308</v>
      </c>
      <c r="D133" s="18">
        <v>2627.0</v>
      </c>
      <c r="E133" s="18">
        <v>9.3</v>
      </c>
      <c r="F133" s="18">
        <v>10.0</v>
      </c>
      <c r="G133" s="18">
        <v>113.0</v>
      </c>
      <c r="H133" s="19">
        <v>0.0</v>
      </c>
      <c r="I133" s="19">
        <v>0.0</v>
      </c>
      <c r="J133" s="19">
        <v>0.0</v>
      </c>
      <c r="K133" s="18" t="s">
        <v>35</v>
      </c>
      <c r="L133" s="18" t="s">
        <v>35</v>
      </c>
      <c r="M133" s="18" t="s">
        <v>35</v>
      </c>
      <c r="N133" s="19" t="b">
        <v>1</v>
      </c>
      <c r="O133" s="19">
        <v>0.0</v>
      </c>
      <c r="P133" s="19">
        <v>0.0</v>
      </c>
      <c r="Q133" s="19">
        <v>0.0</v>
      </c>
      <c r="R133" s="19">
        <v>0.0</v>
      </c>
      <c r="S133" s="19">
        <v>0.0</v>
      </c>
      <c r="T133" s="19" t="b">
        <v>1</v>
      </c>
      <c r="U133" s="19">
        <v>0.0</v>
      </c>
      <c r="V133" s="19">
        <v>0.0</v>
      </c>
      <c r="W133" s="19">
        <v>0.0</v>
      </c>
      <c r="X133" s="19">
        <v>0.0</v>
      </c>
      <c r="Y133" s="19">
        <v>0.0</v>
      </c>
      <c r="Z133" s="19" t="b">
        <v>1</v>
      </c>
      <c r="AA133" s="19">
        <v>0.0</v>
      </c>
      <c r="AB133" s="19">
        <v>0.0</v>
      </c>
      <c r="AC133" s="19">
        <v>0.0</v>
      </c>
      <c r="AD133" s="19">
        <v>0.0</v>
      </c>
      <c r="AE133" s="19">
        <v>0.0</v>
      </c>
      <c r="AF133" s="19" t="b">
        <v>1</v>
      </c>
      <c r="AG133" s="20"/>
      <c r="AH133" s="21"/>
      <c r="AI133" s="21"/>
      <c r="AJ133" s="21"/>
      <c r="AK133" s="21"/>
      <c r="AL133" s="21"/>
      <c r="AM133" s="21"/>
    </row>
    <row r="134">
      <c r="A134" s="22" t="s">
        <v>309</v>
      </c>
      <c r="B134" s="16" t="s">
        <v>201</v>
      </c>
      <c r="C134" s="17" t="s">
        <v>310</v>
      </c>
      <c r="D134" s="18">
        <v>13858.0</v>
      </c>
      <c r="E134" s="18">
        <v>9.3</v>
      </c>
      <c r="F134" s="18">
        <v>10.0</v>
      </c>
      <c r="G134" s="18">
        <v>111.0</v>
      </c>
      <c r="H134" s="23">
        <v>0.0</v>
      </c>
      <c r="I134" s="23">
        <v>1.0</v>
      </c>
      <c r="J134" s="23">
        <v>0.0</v>
      </c>
      <c r="K134" s="18" t="s">
        <v>46</v>
      </c>
      <c r="L134" s="18" t="s">
        <v>35</v>
      </c>
      <c r="M134" s="18" t="s">
        <v>35</v>
      </c>
      <c r="N134" s="19" t="b">
        <v>1</v>
      </c>
      <c r="O134" s="23">
        <v>0.0</v>
      </c>
      <c r="P134" s="23">
        <v>0.0</v>
      </c>
      <c r="Q134" s="23">
        <v>0.0</v>
      </c>
      <c r="R134" s="23">
        <v>0.0</v>
      </c>
      <c r="S134" s="23">
        <v>0.0</v>
      </c>
      <c r="T134" s="19" t="b">
        <v>0</v>
      </c>
      <c r="U134" s="23">
        <v>0.0</v>
      </c>
      <c r="V134" s="23">
        <v>0.0</v>
      </c>
      <c r="W134" s="23">
        <v>1.0</v>
      </c>
      <c r="X134" s="23">
        <v>0.0</v>
      </c>
      <c r="Y134" s="23">
        <v>0.0</v>
      </c>
      <c r="Z134" s="19" t="b">
        <v>1</v>
      </c>
      <c r="AA134" s="23">
        <v>0.0</v>
      </c>
      <c r="AB134" s="23">
        <v>0.0</v>
      </c>
      <c r="AC134" s="23">
        <v>0.0</v>
      </c>
      <c r="AD134" s="23">
        <v>0.0</v>
      </c>
      <c r="AE134" s="23">
        <v>0.0</v>
      </c>
      <c r="AF134" s="19" t="b">
        <v>1</v>
      </c>
      <c r="AG134" s="20"/>
      <c r="AH134" s="21"/>
      <c r="AI134" s="21"/>
      <c r="AJ134" s="21"/>
      <c r="AK134" s="21"/>
      <c r="AL134" s="21"/>
      <c r="AM134" s="21"/>
    </row>
    <row r="135">
      <c r="A135" s="15" t="s">
        <v>311</v>
      </c>
      <c r="B135" s="16" t="s">
        <v>42</v>
      </c>
      <c r="C135" s="17" t="s">
        <v>312</v>
      </c>
      <c r="D135" s="18">
        <v>36180.0</v>
      </c>
      <c r="E135" s="18">
        <v>9.1</v>
      </c>
      <c r="F135" s="18">
        <v>10.0</v>
      </c>
      <c r="G135" s="18">
        <v>108.0</v>
      </c>
      <c r="H135" s="19">
        <v>1.0</v>
      </c>
      <c r="I135" s="19">
        <v>0.0</v>
      </c>
      <c r="J135" s="19">
        <v>0.0</v>
      </c>
      <c r="K135" s="18" t="s">
        <v>35</v>
      </c>
      <c r="L135" s="18" t="s">
        <v>35</v>
      </c>
      <c r="M135" s="18" t="s">
        <v>35</v>
      </c>
      <c r="N135" s="19" t="b">
        <v>0</v>
      </c>
      <c r="O135" s="19">
        <v>0.0</v>
      </c>
      <c r="P135" s="19">
        <v>1.0</v>
      </c>
      <c r="Q135" s="19">
        <v>0.0</v>
      </c>
      <c r="R135" s="19">
        <v>0.0</v>
      </c>
      <c r="S135" s="19">
        <v>0.0</v>
      </c>
      <c r="T135" s="19" t="b">
        <v>1</v>
      </c>
      <c r="U135" s="19">
        <v>0.0</v>
      </c>
      <c r="V135" s="19">
        <v>0.0</v>
      </c>
      <c r="W135" s="19">
        <v>0.0</v>
      </c>
      <c r="X135" s="19">
        <v>0.0</v>
      </c>
      <c r="Y135" s="19">
        <v>0.0</v>
      </c>
      <c r="Z135" s="19" t="b">
        <v>1</v>
      </c>
      <c r="AA135" s="19">
        <v>0.0</v>
      </c>
      <c r="AB135" s="19">
        <v>0.0</v>
      </c>
      <c r="AC135" s="19">
        <v>0.0</v>
      </c>
      <c r="AD135" s="19">
        <v>0.0</v>
      </c>
      <c r="AE135" s="19">
        <v>0.0</v>
      </c>
      <c r="AF135" s="19" t="b">
        <v>1</v>
      </c>
      <c r="AG135" s="20"/>
      <c r="AH135" s="21"/>
      <c r="AI135" s="21"/>
      <c r="AJ135" s="21"/>
      <c r="AK135" s="21"/>
      <c r="AL135" s="21"/>
      <c r="AM135" s="21"/>
    </row>
    <row r="136">
      <c r="A136" s="15" t="s">
        <v>313</v>
      </c>
      <c r="B136" s="16" t="s">
        <v>53</v>
      </c>
      <c r="C136" s="17" t="s">
        <v>314</v>
      </c>
      <c r="D136" s="18">
        <v>443.0</v>
      </c>
      <c r="E136" s="18">
        <v>9.2</v>
      </c>
      <c r="F136" s="18">
        <v>10.0</v>
      </c>
      <c r="G136" s="18">
        <v>108.0</v>
      </c>
      <c r="H136" s="25">
        <v>0.0</v>
      </c>
      <c r="I136" s="25">
        <v>0.0</v>
      </c>
      <c r="J136" s="25">
        <v>0.0</v>
      </c>
      <c r="K136" s="18" t="s">
        <v>35</v>
      </c>
      <c r="L136" s="18" t="s">
        <v>35</v>
      </c>
      <c r="M136" s="18" t="s">
        <v>35</v>
      </c>
      <c r="N136" s="19" t="b">
        <v>0</v>
      </c>
      <c r="O136" s="19"/>
      <c r="P136" s="19"/>
      <c r="Q136" s="19"/>
      <c r="R136" s="19"/>
      <c r="S136" s="19"/>
      <c r="T136" s="19" t="b">
        <v>0</v>
      </c>
      <c r="U136" s="19"/>
      <c r="V136" s="19"/>
      <c r="W136" s="19"/>
      <c r="X136" s="19"/>
      <c r="Y136" s="19"/>
      <c r="Z136" s="19" t="b">
        <v>0</v>
      </c>
      <c r="AA136" s="19"/>
      <c r="AB136" s="19"/>
      <c r="AC136" s="19"/>
      <c r="AD136" s="19"/>
      <c r="AE136" s="19"/>
      <c r="AF136" s="19" t="b">
        <v>0</v>
      </c>
      <c r="AG136" s="27"/>
      <c r="AH136" s="27"/>
      <c r="AI136" s="27"/>
      <c r="AJ136" s="27"/>
      <c r="AK136" s="27"/>
      <c r="AL136" s="27"/>
      <c r="AM136" s="27"/>
    </row>
    <row r="137">
      <c r="A137" s="15" t="s">
        <v>315</v>
      </c>
      <c r="B137" s="16" t="s">
        <v>42</v>
      </c>
      <c r="C137" s="17" t="s">
        <v>316</v>
      </c>
      <c r="D137" s="18">
        <v>317.0</v>
      </c>
      <c r="E137" s="18">
        <v>9.2</v>
      </c>
      <c r="F137" s="18">
        <v>9.2</v>
      </c>
      <c r="G137" s="18">
        <v>99.0</v>
      </c>
      <c r="H137" s="19">
        <v>1.0</v>
      </c>
      <c r="I137" s="19">
        <v>0.0</v>
      </c>
      <c r="J137" s="19">
        <v>0.0</v>
      </c>
      <c r="K137" s="18" t="s">
        <v>35</v>
      </c>
      <c r="L137" s="18" t="s">
        <v>35</v>
      </c>
      <c r="M137" s="18" t="s">
        <v>35</v>
      </c>
      <c r="N137" s="19" t="b">
        <v>0</v>
      </c>
      <c r="O137" s="19">
        <v>0.0</v>
      </c>
      <c r="P137" s="19">
        <v>0.0</v>
      </c>
      <c r="Q137" s="19">
        <v>0.0</v>
      </c>
      <c r="R137" s="19">
        <v>0.0</v>
      </c>
      <c r="S137" s="19">
        <v>1.0</v>
      </c>
      <c r="T137" s="19" t="b">
        <v>1</v>
      </c>
      <c r="U137" s="19">
        <v>0.0</v>
      </c>
      <c r="V137" s="19">
        <v>0.0</v>
      </c>
      <c r="W137" s="19">
        <v>0.0</v>
      </c>
      <c r="X137" s="19">
        <v>0.0</v>
      </c>
      <c r="Y137" s="19">
        <v>0.0</v>
      </c>
      <c r="Z137" s="19" t="b">
        <v>1</v>
      </c>
      <c r="AA137" s="19">
        <v>0.0</v>
      </c>
      <c r="AB137" s="19">
        <v>0.0</v>
      </c>
      <c r="AC137" s="19">
        <v>0.0</v>
      </c>
      <c r="AD137" s="19">
        <v>0.0</v>
      </c>
      <c r="AE137" s="19">
        <v>0.0</v>
      </c>
      <c r="AF137" s="19" t="b">
        <v>1</v>
      </c>
      <c r="AG137" s="27"/>
      <c r="AH137" s="27"/>
      <c r="AI137" s="27"/>
      <c r="AJ137" s="27"/>
      <c r="AK137" s="27"/>
      <c r="AL137" s="27"/>
      <c r="AM137" s="27"/>
    </row>
    <row r="138">
      <c r="A138" s="15" t="s">
        <v>317</v>
      </c>
      <c r="B138" s="16" t="s">
        <v>53</v>
      </c>
      <c r="C138" s="17" t="s">
        <v>318</v>
      </c>
      <c r="D138" s="18">
        <v>19092.0</v>
      </c>
      <c r="E138" s="18">
        <v>9.5</v>
      </c>
      <c r="F138" s="18">
        <v>10.0</v>
      </c>
      <c r="G138" s="18">
        <v>97.0</v>
      </c>
      <c r="H138" s="19">
        <v>7.0</v>
      </c>
      <c r="I138" s="19">
        <v>3.0</v>
      </c>
      <c r="J138" s="19">
        <v>1.0</v>
      </c>
      <c r="K138" s="18" t="s">
        <v>47</v>
      </c>
      <c r="L138" s="18" t="s">
        <v>47</v>
      </c>
      <c r="M138" s="18" t="s">
        <v>35</v>
      </c>
      <c r="N138" s="19" t="b">
        <v>0</v>
      </c>
      <c r="O138" s="19">
        <v>0.0</v>
      </c>
      <c r="P138" s="19">
        <v>2.0</v>
      </c>
      <c r="Q138" s="19">
        <v>0.0</v>
      </c>
      <c r="R138" s="19">
        <v>4.0</v>
      </c>
      <c r="S138" s="19">
        <v>1.0</v>
      </c>
      <c r="T138" s="19" t="b">
        <v>0</v>
      </c>
      <c r="U138" s="19">
        <v>0.0</v>
      </c>
      <c r="V138" s="19">
        <v>1.0</v>
      </c>
      <c r="W138" s="19">
        <v>1.0</v>
      </c>
      <c r="X138" s="19">
        <v>0.0</v>
      </c>
      <c r="Y138" s="19">
        <v>1.0</v>
      </c>
      <c r="Z138" s="19" t="b">
        <v>0</v>
      </c>
      <c r="AA138" s="19">
        <v>0.0</v>
      </c>
      <c r="AB138" s="19">
        <v>0.0</v>
      </c>
      <c r="AC138" s="19">
        <v>0.0</v>
      </c>
      <c r="AD138" s="19">
        <v>0.0</v>
      </c>
      <c r="AE138" s="19">
        <v>1.0</v>
      </c>
      <c r="AF138" s="19" t="b">
        <v>1</v>
      </c>
      <c r="AG138" s="27"/>
      <c r="AH138" s="27"/>
      <c r="AI138" s="27"/>
      <c r="AJ138" s="27"/>
      <c r="AK138" s="27"/>
      <c r="AL138" s="27"/>
      <c r="AM138" s="27"/>
    </row>
    <row r="139">
      <c r="A139" s="15" t="s">
        <v>319</v>
      </c>
      <c r="B139" s="16" t="s">
        <v>107</v>
      </c>
      <c r="C139" s="17" t="s">
        <v>320</v>
      </c>
      <c r="D139" s="18">
        <v>2952.0</v>
      </c>
      <c r="E139" s="18">
        <v>9.4</v>
      </c>
      <c r="F139" s="18">
        <v>6.0</v>
      </c>
      <c r="G139" s="18">
        <v>97.0</v>
      </c>
      <c r="H139" s="19">
        <v>0.0</v>
      </c>
      <c r="I139" s="19">
        <v>0.0</v>
      </c>
      <c r="J139" s="19">
        <v>0.0</v>
      </c>
      <c r="K139" s="18" t="s">
        <v>35</v>
      </c>
      <c r="L139" s="18" t="s">
        <v>35</v>
      </c>
      <c r="M139" s="18" t="s">
        <v>35</v>
      </c>
      <c r="N139" s="19" t="b">
        <v>1</v>
      </c>
      <c r="O139" s="19">
        <v>0.0</v>
      </c>
      <c r="P139" s="19">
        <v>0.0</v>
      </c>
      <c r="Q139" s="19">
        <v>0.0</v>
      </c>
      <c r="R139" s="19">
        <v>0.0</v>
      </c>
      <c r="S139" s="19">
        <v>0.0</v>
      </c>
      <c r="T139" s="19" t="b">
        <v>1</v>
      </c>
      <c r="U139" s="19">
        <v>0.0</v>
      </c>
      <c r="V139" s="19">
        <v>0.0</v>
      </c>
      <c r="W139" s="19">
        <v>0.0</v>
      </c>
      <c r="X139" s="19">
        <v>0.0</v>
      </c>
      <c r="Y139" s="19">
        <v>0.0</v>
      </c>
      <c r="Z139" s="19" t="b">
        <v>1</v>
      </c>
      <c r="AA139" s="19">
        <v>0.0</v>
      </c>
      <c r="AB139" s="19">
        <v>0.0</v>
      </c>
      <c r="AC139" s="19">
        <v>0.0</v>
      </c>
      <c r="AD139" s="19">
        <v>0.0</v>
      </c>
      <c r="AE139" s="19">
        <v>0.0</v>
      </c>
      <c r="AF139" s="19" t="b">
        <v>1</v>
      </c>
      <c r="AG139" s="27"/>
      <c r="AH139" s="27"/>
      <c r="AI139" s="27"/>
      <c r="AJ139" s="27"/>
      <c r="AK139" s="27"/>
      <c r="AL139" s="27"/>
      <c r="AM139" s="27"/>
    </row>
    <row r="140">
      <c r="A140" s="15" t="s">
        <v>321</v>
      </c>
      <c r="B140" s="16" t="s">
        <v>42</v>
      </c>
      <c r="C140" s="17" t="s">
        <v>322</v>
      </c>
      <c r="D140" s="18">
        <v>2943.0</v>
      </c>
      <c r="E140" s="18">
        <v>9.3</v>
      </c>
      <c r="F140" s="18">
        <v>12.0</v>
      </c>
      <c r="G140" s="18">
        <v>96.0</v>
      </c>
      <c r="H140" s="19">
        <v>1.0</v>
      </c>
      <c r="I140" s="19">
        <v>0.0</v>
      </c>
      <c r="J140" s="19">
        <v>0.0</v>
      </c>
      <c r="K140" s="18" t="s">
        <v>35</v>
      </c>
      <c r="L140" s="18" t="s">
        <v>35</v>
      </c>
      <c r="M140" s="18" t="s">
        <v>35</v>
      </c>
      <c r="N140" s="19" t="b">
        <v>0</v>
      </c>
      <c r="O140" s="19">
        <v>0.0</v>
      </c>
      <c r="P140" s="19">
        <v>0.0</v>
      </c>
      <c r="Q140" s="19">
        <v>1.0</v>
      </c>
      <c r="R140" s="19">
        <v>0.0</v>
      </c>
      <c r="S140" s="19">
        <v>0.0</v>
      </c>
      <c r="T140" s="19" t="b">
        <v>1</v>
      </c>
      <c r="U140" s="19">
        <v>0.0</v>
      </c>
      <c r="V140" s="19">
        <v>0.0</v>
      </c>
      <c r="W140" s="19">
        <v>0.0</v>
      </c>
      <c r="X140" s="19">
        <v>0.0</v>
      </c>
      <c r="Y140" s="19">
        <v>0.0</v>
      </c>
      <c r="Z140" s="19" t="b">
        <v>1</v>
      </c>
      <c r="AA140" s="19">
        <v>0.0</v>
      </c>
      <c r="AB140" s="19">
        <v>0.0</v>
      </c>
      <c r="AC140" s="19">
        <v>0.0</v>
      </c>
      <c r="AD140" s="19">
        <v>0.0</v>
      </c>
      <c r="AE140" s="19">
        <v>0.0</v>
      </c>
      <c r="AF140" s="19" t="b">
        <v>1</v>
      </c>
      <c r="AG140" s="27"/>
      <c r="AH140" s="27"/>
      <c r="AI140" s="27"/>
      <c r="AJ140" s="27"/>
      <c r="AK140" s="27"/>
      <c r="AL140" s="27"/>
      <c r="AM140" s="27"/>
    </row>
    <row r="141">
      <c r="A141" s="15" t="s">
        <v>323</v>
      </c>
      <c r="B141" s="16" t="s">
        <v>42</v>
      </c>
      <c r="C141" s="17" t="s">
        <v>324</v>
      </c>
      <c r="D141" s="18">
        <v>1691.0</v>
      </c>
      <c r="E141" s="18">
        <v>9.4</v>
      </c>
      <c r="F141" s="18">
        <v>8.0</v>
      </c>
      <c r="G141" s="18">
        <v>94.0</v>
      </c>
      <c r="H141" s="19">
        <v>1.0</v>
      </c>
      <c r="I141" s="19">
        <v>0.0</v>
      </c>
      <c r="J141" s="19">
        <v>0.0</v>
      </c>
      <c r="K141" s="18" t="s">
        <v>35</v>
      </c>
      <c r="L141" s="18" t="s">
        <v>35</v>
      </c>
      <c r="M141" s="18" t="s">
        <v>35</v>
      </c>
      <c r="N141" s="19" t="b">
        <v>0</v>
      </c>
      <c r="O141" s="19">
        <v>0.0</v>
      </c>
      <c r="P141" s="19">
        <v>1.0</v>
      </c>
      <c r="Q141" s="19">
        <v>0.0</v>
      </c>
      <c r="R141" s="19">
        <v>0.0</v>
      </c>
      <c r="S141" s="19">
        <v>0.0</v>
      </c>
      <c r="T141" s="19" t="b">
        <v>1</v>
      </c>
      <c r="U141" s="19">
        <v>0.0</v>
      </c>
      <c r="V141" s="19">
        <v>0.0</v>
      </c>
      <c r="W141" s="19">
        <v>0.0</v>
      </c>
      <c r="X141" s="19">
        <v>0.0</v>
      </c>
      <c r="Y141" s="19">
        <v>0.0</v>
      </c>
      <c r="Z141" s="19" t="b">
        <v>1</v>
      </c>
      <c r="AA141" s="19">
        <v>0.0</v>
      </c>
      <c r="AB141" s="19">
        <v>0.0</v>
      </c>
      <c r="AC141" s="19">
        <v>0.0</v>
      </c>
      <c r="AD141" s="19">
        <v>0.0</v>
      </c>
      <c r="AE141" s="19">
        <v>0.0</v>
      </c>
      <c r="AF141" s="19" t="b">
        <v>1</v>
      </c>
      <c r="AG141" s="27"/>
      <c r="AH141" s="27"/>
      <c r="AI141" s="27"/>
      <c r="AJ141" s="27"/>
      <c r="AK141" s="27"/>
      <c r="AL141" s="27"/>
      <c r="AM141" s="27"/>
    </row>
    <row r="142">
      <c r="A142" s="15" t="s">
        <v>325</v>
      </c>
      <c r="B142" s="16" t="s">
        <v>42</v>
      </c>
      <c r="C142" s="17" t="s">
        <v>326</v>
      </c>
      <c r="D142" s="18">
        <v>282.0</v>
      </c>
      <c r="E142" s="18">
        <v>8.9</v>
      </c>
      <c r="F142" s="18">
        <v>6.0</v>
      </c>
      <c r="G142" s="18">
        <v>93.0</v>
      </c>
      <c r="H142" s="19">
        <v>48.0</v>
      </c>
      <c r="I142" s="19">
        <v>0.0</v>
      </c>
      <c r="J142" s="19">
        <v>0.0</v>
      </c>
      <c r="K142" s="18" t="s">
        <v>35</v>
      </c>
      <c r="L142" s="18" t="s">
        <v>35</v>
      </c>
      <c r="M142" s="18" t="s">
        <v>35</v>
      </c>
      <c r="N142" s="19" t="b">
        <v>0</v>
      </c>
      <c r="O142" s="19">
        <v>0.0</v>
      </c>
      <c r="P142" s="19">
        <v>16.0</v>
      </c>
      <c r="Q142" s="19">
        <v>22.0</v>
      </c>
      <c r="R142" s="19">
        <v>10.0</v>
      </c>
      <c r="S142" s="19">
        <v>0.0</v>
      </c>
      <c r="T142" s="19" t="b">
        <v>1</v>
      </c>
      <c r="U142" s="19">
        <v>0.0</v>
      </c>
      <c r="V142" s="19">
        <v>0.0</v>
      </c>
      <c r="W142" s="19">
        <v>0.0</v>
      </c>
      <c r="X142" s="19">
        <v>0.0</v>
      </c>
      <c r="Y142" s="19">
        <v>0.0</v>
      </c>
      <c r="Z142" s="19" t="b">
        <v>1</v>
      </c>
      <c r="AA142" s="19">
        <v>0.0</v>
      </c>
      <c r="AB142" s="19">
        <v>0.0</v>
      </c>
      <c r="AC142" s="19">
        <v>0.0</v>
      </c>
      <c r="AD142" s="19">
        <v>0.0</v>
      </c>
      <c r="AE142" s="19">
        <v>0.0</v>
      </c>
      <c r="AF142" s="19" t="b">
        <v>1</v>
      </c>
      <c r="AG142" s="27"/>
      <c r="AH142" s="27"/>
      <c r="AI142" s="27"/>
      <c r="AJ142" s="27"/>
      <c r="AK142" s="27"/>
      <c r="AL142" s="27"/>
      <c r="AM142" s="27"/>
    </row>
    <row r="143">
      <c r="A143" s="15" t="s">
        <v>327</v>
      </c>
      <c r="B143" s="16" t="s">
        <v>107</v>
      </c>
      <c r="C143" s="17" t="s">
        <v>328</v>
      </c>
      <c r="D143" s="18">
        <v>1928.0</v>
      </c>
      <c r="E143" s="18">
        <v>9.2</v>
      </c>
      <c r="F143" s="18">
        <v>12.0</v>
      </c>
      <c r="G143" s="18">
        <v>93.0</v>
      </c>
      <c r="H143" s="19">
        <v>0.0</v>
      </c>
      <c r="I143" s="19">
        <v>0.0</v>
      </c>
      <c r="J143" s="19">
        <v>0.0</v>
      </c>
      <c r="K143" s="18" t="s">
        <v>35</v>
      </c>
      <c r="L143" s="18" t="s">
        <v>35</v>
      </c>
      <c r="M143" s="18" t="s">
        <v>35</v>
      </c>
      <c r="N143" s="19" t="b">
        <v>1</v>
      </c>
      <c r="O143" s="19">
        <v>0.0</v>
      </c>
      <c r="P143" s="19">
        <v>0.0</v>
      </c>
      <c r="Q143" s="19">
        <v>0.0</v>
      </c>
      <c r="R143" s="19">
        <v>0.0</v>
      </c>
      <c r="S143" s="19">
        <v>0.0</v>
      </c>
      <c r="T143" s="19" t="b">
        <v>1</v>
      </c>
      <c r="U143" s="19">
        <v>0.0</v>
      </c>
      <c r="V143" s="19">
        <v>0.0</v>
      </c>
      <c r="W143" s="19">
        <v>0.0</v>
      </c>
      <c r="X143" s="19">
        <v>0.0</v>
      </c>
      <c r="Y143" s="19">
        <v>0.0</v>
      </c>
      <c r="Z143" s="19" t="b">
        <v>1</v>
      </c>
      <c r="AA143" s="19">
        <v>0.0</v>
      </c>
      <c r="AB143" s="19">
        <v>0.0</v>
      </c>
      <c r="AC143" s="19">
        <v>0.0</v>
      </c>
      <c r="AD143" s="19">
        <v>0.0</v>
      </c>
      <c r="AE143" s="19">
        <v>0.0</v>
      </c>
      <c r="AF143" s="19" t="b">
        <v>1</v>
      </c>
      <c r="AG143" s="27"/>
      <c r="AH143" s="27"/>
      <c r="AI143" s="27"/>
      <c r="AJ143" s="27"/>
      <c r="AK143" s="27"/>
      <c r="AL143" s="27"/>
      <c r="AM143" s="27"/>
    </row>
    <row r="144">
      <c r="A144" s="15" t="s">
        <v>329</v>
      </c>
      <c r="B144" s="16" t="s">
        <v>53</v>
      </c>
      <c r="C144" s="17" t="s">
        <v>330</v>
      </c>
      <c r="D144" s="18">
        <v>276.0</v>
      </c>
      <c r="E144" s="18">
        <v>9.0</v>
      </c>
      <c r="F144" s="18">
        <v>8.0</v>
      </c>
      <c r="G144" s="18">
        <v>91.0</v>
      </c>
      <c r="H144" s="25">
        <v>0.0</v>
      </c>
      <c r="I144" s="25">
        <v>0.0</v>
      </c>
      <c r="J144" s="25">
        <v>0.0</v>
      </c>
      <c r="K144" s="18" t="s">
        <v>35</v>
      </c>
      <c r="L144" s="18" t="s">
        <v>35</v>
      </c>
      <c r="M144" s="18" t="s">
        <v>35</v>
      </c>
      <c r="N144" s="19" t="b">
        <v>0</v>
      </c>
      <c r="O144" s="19"/>
      <c r="P144" s="19"/>
      <c r="Q144" s="19"/>
      <c r="R144" s="19"/>
      <c r="S144" s="19"/>
      <c r="T144" s="19" t="b">
        <v>0</v>
      </c>
      <c r="U144" s="19"/>
      <c r="V144" s="19"/>
      <c r="W144" s="19"/>
      <c r="X144" s="19"/>
      <c r="Y144" s="19"/>
      <c r="Z144" s="19" t="b">
        <v>0</v>
      </c>
      <c r="AA144" s="19"/>
      <c r="AB144" s="19"/>
      <c r="AC144" s="19"/>
      <c r="AD144" s="19"/>
      <c r="AE144" s="19"/>
      <c r="AF144" s="19" t="b">
        <v>0</v>
      </c>
      <c r="AG144" s="27"/>
      <c r="AH144" s="27"/>
      <c r="AI144" s="27"/>
      <c r="AJ144" s="27"/>
      <c r="AK144" s="27"/>
      <c r="AL144" s="27"/>
      <c r="AM144" s="27"/>
    </row>
    <row r="145">
      <c r="A145" s="22" t="s">
        <v>331</v>
      </c>
      <c r="B145" s="16" t="s">
        <v>201</v>
      </c>
      <c r="C145" s="17" t="s">
        <v>332</v>
      </c>
      <c r="D145" s="18">
        <v>4981.0</v>
      </c>
      <c r="E145" s="18">
        <v>9.0</v>
      </c>
      <c r="F145" s="18">
        <v>6.0</v>
      </c>
      <c r="G145" s="18">
        <v>88.0</v>
      </c>
      <c r="H145" s="23">
        <v>0.0</v>
      </c>
      <c r="I145" s="23">
        <v>1.0</v>
      </c>
      <c r="J145" s="23">
        <v>0.0</v>
      </c>
      <c r="K145" s="18" t="s">
        <v>46</v>
      </c>
      <c r="L145" s="18" t="s">
        <v>35</v>
      </c>
      <c r="M145" s="18" t="s">
        <v>35</v>
      </c>
      <c r="N145" s="19" t="b">
        <v>1</v>
      </c>
      <c r="O145" s="23">
        <v>0.0</v>
      </c>
      <c r="P145" s="23">
        <v>0.0</v>
      </c>
      <c r="Q145" s="23">
        <v>0.0</v>
      </c>
      <c r="R145" s="23">
        <v>0.0</v>
      </c>
      <c r="S145" s="23">
        <v>0.0</v>
      </c>
      <c r="T145" s="19" t="b">
        <v>0</v>
      </c>
      <c r="U145" s="23">
        <v>0.0</v>
      </c>
      <c r="V145" s="23">
        <v>0.0</v>
      </c>
      <c r="W145" s="23">
        <v>1.0</v>
      </c>
      <c r="X145" s="23">
        <v>0.0</v>
      </c>
      <c r="Y145" s="23">
        <v>0.0</v>
      </c>
      <c r="Z145" s="19" t="b">
        <v>1</v>
      </c>
      <c r="AA145" s="23">
        <v>0.0</v>
      </c>
      <c r="AB145" s="23">
        <v>0.0</v>
      </c>
      <c r="AC145" s="23">
        <v>0.0</v>
      </c>
      <c r="AD145" s="23">
        <v>0.0</v>
      </c>
      <c r="AE145" s="23">
        <v>0.0</v>
      </c>
      <c r="AF145" s="19" t="b">
        <v>1</v>
      </c>
      <c r="AG145" s="27"/>
      <c r="AH145" s="27"/>
      <c r="AI145" s="27"/>
      <c r="AJ145" s="27"/>
      <c r="AK145" s="27"/>
      <c r="AL145" s="27"/>
      <c r="AM145" s="27"/>
    </row>
    <row r="146">
      <c r="A146" s="15" t="s">
        <v>333</v>
      </c>
      <c r="B146" s="16" t="s">
        <v>42</v>
      </c>
      <c r="C146" s="17" t="s">
        <v>334</v>
      </c>
      <c r="D146" s="18">
        <v>3900.0</v>
      </c>
      <c r="E146" s="18">
        <v>9.4</v>
      </c>
      <c r="F146" s="18">
        <v>10.0</v>
      </c>
      <c r="G146" s="18">
        <v>85.0</v>
      </c>
      <c r="H146" s="19">
        <v>0.0</v>
      </c>
      <c r="I146" s="19">
        <v>0.0</v>
      </c>
      <c r="J146" s="19">
        <v>0.0</v>
      </c>
      <c r="K146" s="18" t="s">
        <v>35</v>
      </c>
      <c r="L146" s="18" t="s">
        <v>35</v>
      </c>
      <c r="M146" s="18" t="s">
        <v>35</v>
      </c>
      <c r="N146" s="19" t="b">
        <v>1</v>
      </c>
      <c r="O146" s="19">
        <v>0.0</v>
      </c>
      <c r="P146" s="19">
        <v>0.0</v>
      </c>
      <c r="Q146" s="19">
        <v>0.0</v>
      </c>
      <c r="R146" s="19">
        <v>0.0</v>
      </c>
      <c r="S146" s="19">
        <v>0.0</v>
      </c>
      <c r="T146" s="19" t="b">
        <v>1</v>
      </c>
      <c r="U146" s="19">
        <v>0.0</v>
      </c>
      <c r="V146" s="19">
        <v>0.0</v>
      </c>
      <c r="W146" s="19">
        <v>0.0</v>
      </c>
      <c r="X146" s="19">
        <v>0.0</v>
      </c>
      <c r="Y146" s="19">
        <v>0.0</v>
      </c>
      <c r="Z146" s="19" t="b">
        <v>1</v>
      </c>
      <c r="AA146" s="19">
        <v>0.0</v>
      </c>
      <c r="AB146" s="19">
        <v>0.0</v>
      </c>
      <c r="AC146" s="19">
        <v>0.0</v>
      </c>
      <c r="AD146" s="19">
        <v>0.0</v>
      </c>
      <c r="AE146" s="19">
        <v>0.0</v>
      </c>
      <c r="AF146" s="19" t="b">
        <v>1</v>
      </c>
      <c r="AG146" s="27"/>
      <c r="AH146" s="27"/>
      <c r="AI146" s="27"/>
      <c r="AJ146" s="27"/>
      <c r="AK146" s="27"/>
      <c r="AL146" s="27"/>
      <c r="AM146" s="27"/>
    </row>
    <row r="147">
      <c r="A147" s="15" t="s">
        <v>335</v>
      </c>
      <c r="B147" s="16" t="s">
        <v>107</v>
      </c>
      <c r="C147" s="17" t="s">
        <v>336</v>
      </c>
      <c r="D147" s="18">
        <v>9046.0</v>
      </c>
      <c r="E147" s="18">
        <v>9.3</v>
      </c>
      <c r="F147" s="18">
        <v>8.0</v>
      </c>
      <c r="G147" s="18">
        <v>79.0</v>
      </c>
      <c r="H147" s="19">
        <v>4.0</v>
      </c>
      <c r="I147" s="19">
        <v>0.0</v>
      </c>
      <c r="J147" s="19">
        <v>0.0</v>
      </c>
      <c r="K147" s="18" t="s">
        <v>35</v>
      </c>
      <c r="L147" s="18" t="s">
        <v>35</v>
      </c>
      <c r="M147" s="18" t="s">
        <v>35</v>
      </c>
      <c r="N147" s="19" t="b">
        <v>0</v>
      </c>
      <c r="O147" s="19">
        <v>0.0</v>
      </c>
      <c r="P147" s="19">
        <v>3.0</v>
      </c>
      <c r="Q147" s="19">
        <v>1.0</v>
      </c>
      <c r="R147" s="19">
        <v>0.0</v>
      </c>
      <c r="S147" s="19">
        <v>0.0</v>
      </c>
      <c r="T147" s="19" t="b">
        <v>1</v>
      </c>
      <c r="U147" s="19">
        <v>0.0</v>
      </c>
      <c r="V147" s="19">
        <v>0.0</v>
      </c>
      <c r="W147" s="19">
        <v>0.0</v>
      </c>
      <c r="X147" s="19">
        <v>0.0</v>
      </c>
      <c r="Y147" s="19">
        <v>0.0</v>
      </c>
      <c r="Z147" s="19" t="b">
        <v>1</v>
      </c>
      <c r="AA147" s="19">
        <v>0.0</v>
      </c>
      <c r="AB147" s="19">
        <v>0.0</v>
      </c>
      <c r="AC147" s="19">
        <v>0.0</v>
      </c>
      <c r="AD147" s="19">
        <v>0.0</v>
      </c>
      <c r="AE147" s="19">
        <v>0.0</v>
      </c>
      <c r="AF147" s="19" t="b">
        <v>1</v>
      </c>
      <c r="AG147" s="27"/>
      <c r="AH147" s="27"/>
      <c r="AI147" s="27"/>
      <c r="AJ147" s="27"/>
      <c r="AK147" s="27"/>
      <c r="AL147" s="27"/>
      <c r="AM147" s="27"/>
    </row>
    <row r="148">
      <c r="A148" s="15" t="s">
        <v>337</v>
      </c>
      <c r="B148" s="16" t="s">
        <v>107</v>
      </c>
      <c r="C148" s="17" t="s">
        <v>338</v>
      </c>
      <c r="D148" s="18">
        <v>2546.0</v>
      </c>
      <c r="E148" s="18">
        <v>9.4</v>
      </c>
      <c r="F148" s="18">
        <v>8.0</v>
      </c>
      <c r="G148" s="18">
        <v>76.0</v>
      </c>
      <c r="H148" s="19">
        <v>2.0</v>
      </c>
      <c r="I148" s="19">
        <v>0.0</v>
      </c>
      <c r="J148" s="19">
        <v>0.0</v>
      </c>
      <c r="K148" s="18" t="s">
        <v>35</v>
      </c>
      <c r="L148" s="18" t="s">
        <v>35</v>
      </c>
      <c r="M148" s="18" t="s">
        <v>35</v>
      </c>
      <c r="N148" s="19" t="b">
        <v>0</v>
      </c>
      <c r="O148" s="19">
        <v>0.0</v>
      </c>
      <c r="P148" s="19">
        <v>1.0</v>
      </c>
      <c r="Q148" s="19">
        <v>1.0</v>
      </c>
      <c r="R148" s="19">
        <v>0.0</v>
      </c>
      <c r="S148" s="19">
        <v>0.0</v>
      </c>
      <c r="T148" s="19" t="b">
        <v>1</v>
      </c>
      <c r="U148" s="19">
        <v>0.0</v>
      </c>
      <c r="V148" s="19">
        <v>0.0</v>
      </c>
      <c r="W148" s="19">
        <v>0.0</v>
      </c>
      <c r="X148" s="19">
        <v>0.0</v>
      </c>
      <c r="Y148" s="19">
        <v>0.0</v>
      </c>
      <c r="Z148" s="19" t="b">
        <v>1</v>
      </c>
      <c r="AA148" s="19">
        <v>0.0</v>
      </c>
      <c r="AB148" s="19">
        <v>0.0</v>
      </c>
      <c r="AC148" s="19">
        <v>0.0</v>
      </c>
      <c r="AD148" s="19">
        <v>0.0</v>
      </c>
      <c r="AE148" s="19">
        <v>0.0</v>
      </c>
      <c r="AF148" s="19" t="b">
        <v>1</v>
      </c>
      <c r="AG148" s="27"/>
      <c r="AH148" s="27"/>
      <c r="AI148" s="27"/>
      <c r="AJ148" s="27"/>
      <c r="AK148" s="27"/>
      <c r="AL148" s="27"/>
      <c r="AM148" s="27"/>
    </row>
    <row r="149">
      <c r="A149" s="15" t="s">
        <v>339</v>
      </c>
      <c r="B149" s="16" t="s">
        <v>42</v>
      </c>
      <c r="C149" s="17" t="s">
        <v>312</v>
      </c>
      <c r="D149" s="18">
        <v>2211.0</v>
      </c>
      <c r="E149" s="18">
        <v>9.6</v>
      </c>
      <c r="F149" s="18">
        <v>8.0</v>
      </c>
      <c r="G149" s="18">
        <v>73.0</v>
      </c>
      <c r="H149" s="19">
        <v>1.0</v>
      </c>
      <c r="I149" s="19">
        <v>0.0</v>
      </c>
      <c r="J149" s="19">
        <v>0.0</v>
      </c>
      <c r="K149" s="18" t="s">
        <v>35</v>
      </c>
      <c r="L149" s="18" t="s">
        <v>35</v>
      </c>
      <c r="M149" s="18" t="s">
        <v>35</v>
      </c>
      <c r="N149" s="19" t="b">
        <v>0</v>
      </c>
      <c r="O149" s="19">
        <v>0.0</v>
      </c>
      <c r="P149" s="19">
        <v>0.0</v>
      </c>
      <c r="Q149" s="19">
        <v>0.0</v>
      </c>
      <c r="R149" s="19">
        <v>0.0</v>
      </c>
      <c r="S149" s="19">
        <v>1.0</v>
      </c>
      <c r="T149" s="19" t="b">
        <v>1</v>
      </c>
      <c r="U149" s="19">
        <v>0.0</v>
      </c>
      <c r="V149" s="19">
        <v>0.0</v>
      </c>
      <c r="W149" s="19">
        <v>0.0</v>
      </c>
      <c r="X149" s="19">
        <v>0.0</v>
      </c>
      <c r="Y149" s="19">
        <v>0.0</v>
      </c>
      <c r="Z149" s="19" t="b">
        <v>1</v>
      </c>
      <c r="AA149" s="19">
        <v>0.0</v>
      </c>
      <c r="AB149" s="19">
        <v>0.0</v>
      </c>
      <c r="AC149" s="19">
        <v>0.0</v>
      </c>
      <c r="AD149" s="19">
        <v>0.0</v>
      </c>
      <c r="AE149" s="19">
        <v>0.0</v>
      </c>
      <c r="AF149" s="19" t="b">
        <v>1</v>
      </c>
      <c r="AG149" s="27"/>
      <c r="AH149" s="27"/>
      <c r="AI149" s="27"/>
      <c r="AJ149" s="27"/>
      <c r="AK149" s="27"/>
      <c r="AL149" s="27"/>
      <c r="AM149" s="27"/>
    </row>
    <row r="150">
      <c r="A150" s="15" t="s">
        <v>340</v>
      </c>
      <c r="B150" s="16" t="s">
        <v>107</v>
      </c>
      <c r="C150" s="17" t="s">
        <v>341</v>
      </c>
      <c r="D150" s="18">
        <v>3068.0</v>
      </c>
      <c r="E150" s="18">
        <v>9.1</v>
      </c>
      <c r="F150" s="18">
        <v>6.0</v>
      </c>
      <c r="G150" s="18">
        <v>72.0</v>
      </c>
      <c r="H150" s="19">
        <v>1.0</v>
      </c>
      <c r="I150" s="19">
        <v>0.0</v>
      </c>
      <c r="J150" s="19">
        <v>0.0</v>
      </c>
      <c r="K150" s="18" t="s">
        <v>35</v>
      </c>
      <c r="L150" s="18" t="s">
        <v>35</v>
      </c>
      <c r="M150" s="18" t="s">
        <v>35</v>
      </c>
      <c r="N150" s="19" t="b">
        <v>0</v>
      </c>
      <c r="O150" s="19">
        <v>0.0</v>
      </c>
      <c r="P150" s="19">
        <v>0.0</v>
      </c>
      <c r="Q150" s="19">
        <v>1.0</v>
      </c>
      <c r="R150" s="19">
        <v>0.0</v>
      </c>
      <c r="S150" s="19">
        <v>0.0</v>
      </c>
      <c r="T150" s="19" t="b">
        <v>1</v>
      </c>
      <c r="U150" s="19">
        <v>0.0</v>
      </c>
      <c r="V150" s="19">
        <v>0.0</v>
      </c>
      <c r="W150" s="19">
        <v>0.0</v>
      </c>
      <c r="X150" s="19">
        <v>0.0</v>
      </c>
      <c r="Y150" s="19">
        <v>0.0</v>
      </c>
      <c r="Z150" s="19" t="b">
        <v>1</v>
      </c>
      <c r="AA150" s="19">
        <v>0.0</v>
      </c>
      <c r="AB150" s="19">
        <v>0.0</v>
      </c>
      <c r="AC150" s="19">
        <v>0.0</v>
      </c>
      <c r="AD150" s="19">
        <v>0.0</v>
      </c>
      <c r="AE150" s="19">
        <v>0.0</v>
      </c>
      <c r="AF150" s="19" t="b">
        <v>1</v>
      </c>
      <c r="AG150" s="27"/>
      <c r="AH150" s="27"/>
      <c r="AI150" s="27"/>
      <c r="AJ150" s="27"/>
      <c r="AK150" s="27"/>
      <c r="AL150" s="27"/>
      <c r="AM150" s="27"/>
    </row>
    <row r="151">
      <c r="A151" s="15" t="s">
        <v>342</v>
      </c>
      <c r="B151" s="16" t="s">
        <v>42</v>
      </c>
      <c r="C151" s="17" t="s">
        <v>343</v>
      </c>
      <c r="D151" s="18">
        <v>2342.0</v>
      </c>
      <c r="E151" s="18">
        <v>9.6</v>
      </c>
      <c r="F151" s="18">
        <v>6.0</v>
      </c>
      <c r="G151" s="18">
        <v>69.0</v>
      </c>
      <c r="H151" s="19">
        <v>1.0</v>
      </c>
      <c r="I151" s="19">
        <v>0.0</v>
      </c>
      <c r="J151" s="19">
        <v>0.0</v>
      </c>
      <c r="K151" s="18" t="s">
        <v>35</v>
      </c>
      <c r="L151" s="18" t="s">
        <v>35</v>
      </c>
      <c r="M151" s="18" t="s">
        <v>35</v>
      </c>
      <c r="N151" s="19" t="b">
        <v>0</v>
      </c>
      <c r="O151" s="19">
        <v>0.0</v>
      </c>
      <c r="P151" s="19">
        <v>0.0</v>
      </c>
      <c r="Q151" s="19">
        <v>0.0</v>
      </c>
      <c r="R151" s="19">
        <v>0.0</v>
      </c>
      <c r="S151" s="19">
        <v>1.0</v>
      </c>
      <c r="T151" s="19" t="b">
        <v>1</v>
      </c>
      <c r="U151" s="19">
        <v>0.0</v>
      </c>
      <c r="V151" s="19">
        <v>0.0</v>
      </c>
      <c r="W151" s="19">
        <v>0.0</v>
      </c>
      <c r="X151" s="19">
        <v>0.0</v>
      </c>
      <c r="Y151" s="19">
        <v>0.0</v>
      </c>
      <c r="Z151" s="19" t="b">
        <v>1</v>
      </c>
      <c r="AA151" s="19">
        <v>0.0</v>
      </c>
      <c r="AB151" s="19">
        <v>0.0</v>
      </c>
      <c r="AC151" s="19">
        <v>0.0</v>
      </c>
      <c r="AD151" s="19">
        <v>0.0</v>
      </c>
      <c r="AE151" s="19">
        <v>0.0</v>
      </c>
      <c r="AF151" s="19" t="b">
        <v>1</v>
      </c>
      <c r="AG151" s="27"/>
      <c r="AH151" s="27"/>
      <c r="AI151" s="27"/>
      <c r="AJ151" s="27"/>
      <c r="AK151" s="27"/>
      <c r="AL151" s="27"/>
      <c r="AM151" s="27"/>
    </row>
    <row r="152">
      <c r="A152" s="15" t="s">
        <v>344</v>
      </c>
      <c r="B152" s="16" t="s">
        <v>42</v>
      </c>
      <c r="C152" s="17" t="s">
        <v>345</v>
      </c>
      <c r="D152" s="18">
        <v>5764.0</v>
      </c>
      <c r="E152" s="18">
        <v>9.3</v>
      </c>
      <c r="F152" s="18">
        <v>8.0</v>
      </c>
      <c r="G152" s="18">
        <v>68.0</v>
      </c>
      <c r="H152" s="19">
        <v>9.0</v>
      </c>
      <c r="I152" s="19">
        <v>0.0</v>
      </c>
      <c r="J152" s="19">
        <v>0.0</v>
      </c>
      <c r="K152" s="18" t="s">
        <v>35</v>
      </c>
      <c r="L152" s="18" t="s">
        <v>35</v>
      </c>
      <c r="M152" s="18" t="s">
        <v>35</v>
      </c>
      <c r="N152" s="19" t="b">
        <v>0</v>
      </c>
      <c r="O152" s="19">
        <v>1.0</v>
      </c>
      <c r="P152" s="19">
        <v>4.0</v>
      </c>
      <c r="Q152" s="19">
        <v>3.0</v>
      </c>
      <c r="R152" s="19">
        <v>1.0</v>
      </c>
      <c r="S152" s="19">
        <v>0.0</v>
      </c>
      <c r="T152" s="19" t="b">
        <v>1</v>
      </c>
      <c r="U152" s="19">
        <v>0.0</v>
      </c>
      <c r="V152" s="19">
        <v>0.0</v>
      </c>
      <c r="W152" s="19">
        <v>0.0</v>
      </c>
      <c r="X152" s="19">
        <v>0.0</v>
      </c>
      <c r="Y152" s="19">
        <v>0.0</v>
      </c>
      <c r="Z152" s="19" t="b">
        <v>1</v>
      </c>
      <c r="AA152" s="19">
        <v>0.0</v>
      </c>
      <c r="AB152" s="19">
        <v>0.0</v>
      </c>
      <c r="AC152" s="19">
        <v>0.0</v>
      </c>
      <c r="AD152" s="19">
        <v>0.0</v>
      </c>
      <c r="AE152" s="19">
        <v>0.0</v>
      </c>
      <c r="AF152" s="19" t="b">
        <v>1</v>
      </c>
      <c r="AG152" s="27"/>
      <c r="AH152" s="27"/>
      <c r="AI152" s="27"/>
      <c r="AJ152" s="27"/>
      <c r="AK152" s="27"/>
      <c r="AL152" s="27"/>
      <c r="AM152" s="27"/>
    </row>
    <row r="153">
      <c r="A153" s="15" t="s">
        <v>346</v>
      </c>
      <c r="B153" s="16" t="s">
        <v>107</v>
      </c>
      <c r="C153" s="17" t="s">
        <v>347</v>
      </c>
      <c r="D153" s="18">
        <v>2251.0</v>
      </c>
      <c r="E153" s="18">
        <v>9.0</v>
      </c>
      <c r="F153" s="18">
        <v>8.0</v>
      </c>
      <c r="G153" s="18">
        <v>65.0</v>
      </c>
      <c r="H153" s="19">
        <v>0.0</v>
      </c>
      <c r="I153" s="19">
        <v>0.0</v>
      </c>
      <c r="J153" s="19">
        <v>0.0</v>
      </c>
      <c r="K153" s="18" t="s">
        <v>35</v>
      </c>
      <c r="L153" s="18" t="s">
        <v>35</v>
      </c>
      <c r="M153" s="18" t="s">
        <v>35</v>
      </c>
      <c r="N153" s="19" t="b">
        <v>1</v>
      </c>
      <c r="O153" s="19">
        <v>0.0</v>
      </c>
      <c r="P153" s="19">
        <v>0.0</v>
      </c>
      <c r="Q153" s="19">
        <v>0.0</v>
      </c>
      <c r="R153" s="19">
        <v>0.0</v>
      </c>
      <c r="S153" s="19">
        <v>0.0</v>
      </c>
      <c r="T153" s="19" t="b">
        <v>1</v>
      </c>
      <c r="U153" s="19">
        <v>0.0</v>
      </c>
      <c r="V153" s="19">
        <v>0.0</v>
      </c>
      <c r="W153" s="19">
        <v>0.0</v>
      </c>
      <c r="X153" s="19">
        <v>0.0</v>
      </c>
      <c r="Y153" s="19">
        <v>0.0</v>
      </c>
      <c r="Z153" s="19" t="b">
        <v>1</v>
      </c>
      <c r="AA153" s="19">
        <v>0.0</v>
      </c>
      <c r="AB153" s="19">
        <v>0.0</v>
      </c>
      <c r="AC153" s="19">
        <v>0.0</v>
      </c>
      <c r="AD153" s="19">
        <v>0.0</v>
      </c>
      <c r="AE153" s="19">
        <v>0.0</v>
      </c>
      <c r="AF153" s="19" t="b">
        <v>1</v>
      </c>
      <c r="AG153" s="27"/>
      <c r="AH153" s="27"/>
      <c r="AI153" s="27"/>
      <c r="AJ153" s="27"/>
      <c r="AK153" s="27"/>
      <c r="AL153" s="27"/>
      <c r="AM153" s="27"/>
    </row>
    <row r="154">
      <c r="A154" s="15" t="s">
        <v>348</v>
      </c>
      <c r="B154" s="16" t="s">
        <v>107</v>
      </c>
      <c r="C154" s="17" t="s">
        <v>349</v>
      </c>
      <c r="D154" s="18">
        <v>80425.0</v>
      </c>
      <c r="E154" s="18">
        <v>9.5</v>
      </c>
      <c r="F154" s="18" t="s">
        <v>256</v>
      </c>
      <c r="G154" s="18">
        <v>64.0</v>
      </c>
      <c r="H154" s="19">
        <v>0.0</v>
      </c>
      <c r="I154" s="19">
        <v>2.0</v>
      </c>
      <c r="J154" s="19">
        <v>0.0</v>
      </c>
      <c r="K154" s="18" t="s">
        <v>46</v>
      </c>
      <c r="L154" s="18" t="s">
        <v>35</v>
      </c>
      <c r="M154" s="18" t="s">
        <v>35</v>
      </c>
      <c r="N154" s="19" t="b">
        <v>1</v>
      </c>
      <c r="O154" s="19">
        <v>0.0</v>
      </c>
      <c r="P154" s="19">
        <v>0.0</v>
      </c>
      <c r="Q154" s="19">
        <v>0.0</v>
      </c>
      <c r="R154" s="19">
        <v>0.0</v>
      </c>
      <c r="S154" s="19">
        <v>0.0</v>
      </c>
      <c r="T154" s="19" t="b">
        <v>0</v>
      </c>
      <c r="U154" s="19">
        <v>0.0</v>
      </c>
      <c r="V154" s="19">
        <v>0.0</v>
      </c>
      <c r="W154" s="19">
        <v>2.0</v>
      </c>
      <c r="X154" s="19">
        <v>0.0</v>
      </c>
      <c r="Y154" s="19">
        <v>0.0</v>
      </c>
      <c r="Z154" s="19" t="b">
        <v>1</v>
      </c>
      <c r="AA154" s="19">
        <v>0.0</v>
      </c>
      <c r="AB154" s="19">
        <v>0.0</v>
      </c>
      <c r="AC154" s="19">
        <v>0.0</v>
      </c>
      <c r="AD154" s="19">
        <v>0.0</v>
      </c>
      <c r="AE154" s="19">
        <v>0.0</v>
      </c>
      <c r="AF154" s="19" t="b">
        <v>1</v>
      </c>
      <c r="AG154" s="27"/>
      <c r="AH154" s="27"/>
      <c r="AI154" s="27"/>
      <c r="AJ154" s="27"/>
      <c r="AK154" s="27"/>
      <c r="AL154" s="27"/>
      <c r="AM154" s="27"/>
    </row>
    <row r="155">
      <c r="A155" s="15" t="s">
        <v>350</v>
      </c>
      <c r="B155" s="16" t="s">
        <v>42</v>
      </c>
      <c r="C155" s="17" t="s">
        <v>351</v>
      </c>
      <c r="D155" s="18">
        <v>33383.0</v>
      </c>
      <c r="E155" s="18">
        <v>9.2</v>
      </c>
      <c r="F155" s="18">
        <v>10.0</v>
      </c>
      <c r="G155" s="18">
        <v>62.0</v>
      </c>
      <c r="H155" s="19">
        <v>0.0</v>
      </c>
      <c r="I155" s="19">
        <v>0.0</v>
      </c>
      <c r="J155" s="19">
        <v>0.0</v>
      </c>
      <c r="K155" s="18" t="s">
        <v>35</v>
      </c>
      <c r="L155" s="18" t="s">
        <v>35</v>
      </c>
      <c r="M155" s="18" t="s">
        <v>35</v>
      </c>
      <c r="N155" s="19" t="b">
        <v>1</v>
      </c>
      <c r="O155" s="19">
        <v>0.0</v>
      </c>
      <c r="P155" s="19">
        <v>0.0</v>
      </c>
      <c r="Q155" s="19">
        <v>0.0</v>
      </c>
      <c r="R155" s="19">
        <v>0.0</v>
      </c>
      <c r="S155" s="19">
        <v>0.0</v>
      </c>
      <c r="T155" s="19" t="b">
        <v>1</v>
      </c>
      <c r="U155" s="19">
        <v>0.0</v>
      </c>
      <c r="V155" s="19">
        <v>0.0</v>
      </c>
      <c r="W155" s="19">
        <v>0.0</v>
      </c>
      <c r="X155" s="19">
        <v>0.0</v>
      </c>
      <c r="Y155" s="19">
        <v>0.0</v>
      </c>
      <c r="Z155" s="19" t="b">
        <v>1</v>
      </c>
      <c r="AA155" s="19">
        <v>0.0</v>
      </c>
      <c r="AB155" s="19">
        <v>0.0</v>
      </c>
      <c r="AC155" s="19">
        <v>0.0</v>
      </c>
      <c r="AD155" s="19">
        <v>0.0</v>
      </c>
      <c r="AE155" s="19">
        <v>0.0</v>
      </c>
      <c r="AF155" s="19" t="b">
        <v>1</v>
      </c>
      <c r="AG155" s="27"/>
      <c r="AH155" s="27"/>
      <c r="AI155" s="27"/>
      <c r="AJ155" s="27"/>
      <c r="AK155" s="27"/>
      <c r="AL155" s="27"/>
      <c r="AM155" s="27"/>
    </row>
    <row r="156">
      <c r="A156" s="15" t="s">
        <v>352</v>
      </c>
      <c r="B156" s="16" t="s">
        <v>107</v>
      </c>
      <c r="C156" s="17" t="s">
        <v>353</v>
      </c>
      <c r="D156" s="18">
        <v>3408.0</v>
      </c>
      <c r="E156" s="18">
        <v>9.4</v>
      </c>
      <c r="F156" s="18">
        <v>10.0</v>
      </c>
      <c r="G156" s="18">
        <v>61.0</v>
      </c>
      <c r="H156" s="19">
        <v>0.0</v>
      </c>
      <c r="I156" s="19">
        <v>0.0</v>
      </c>
      <c r="J156" s="19">
        <v>0.0</v>
      </c>
      <c r="K156" s="18" t="s">
        <v>35</v>
      </c>
      <c r="L156" s="18" t="s">
        <v>35</v>
      </c>
      <c r="M156" s="18" t="s">
        <v>35</v>
      </c>
      <c r="N156" s="19" t="b">
        <v>1</v>
      </c>
      <c r="O156" s="19">
        <v>0.0</v>
      </c>
      <c r="P156" s="19">
        <v>0.0</v>
      </c>
      <c r="Q156" s="19">
        <v>0.0</v>
      </c>
      <c r="R156" s="19">
        <v>0.0</v>
      </c>
      <c r="S156" s="19">
        <v>0.0</v>
      </c>
      <c r="T156" s="19" t="b">
        <v>1</v>
      </c>
      <c r="U156" s="19">
        <v>0.0</v>
      </c>
      <c r="V156" s="19">
        <v>0.0</v>
      </c>
      <c r="W156" s="19">
        <v>0.0</v>
      </c>
      <c r="X156" s="19">
        <v>0.0</v>
      </c>
      <c r="Y156" s="19">
        <v>0.0</v>
      </c>
      <c r="Z156" s="19" t="b">
        <v>1</v>
      </c>
      <c r="AA156" s="19">
        <v>0.0</v>
      </c>
      <c r="AB156" s="19">
        <v>0.0</v>
      </c>
      <c r="AC156" s="19">
        <v>0.0</v>
      </c>
      <c r="AD156" s="19">
        <v>0.0</v>
      </c>
      <c r="AE156" s="19">
        <v>0.0</v>
      </c>
      <c r="AF156" s="19" t="b">
        <v>1</v>
      </c>
      <c r="AG156" s="27"/>
      <c r="AH156" s="27"/>
      <c r="AI156" s="27"/>
      <c r="AJ156" s="27"/>
      <c r="AK156" s="27"/>
      <c r="AL156" s="27"/>
      <c r="AM156" s="27"/>
    </row>
    <row r="157">
      <c r="A157" s="15" t="s">
        <v>354</v>
      </c>
      <c r="B157" s="16" t="s">
        <v>107</v>
      </c>
      <c r="C157" s="17" t="s">
        <v>355</v>
      </c>
      <c r="D157" s="18">
        <v>33394.0</v>
      </c>
      <c r="E157" s="18">
        <v>9.5</v>
      </c>
      <c r="F157" s="18" t="s">
        <v>256</v>
      </c>
      <c r="G157" s="18">
        <v>56.0</v>
      </c>
      <c r="H157" s="19">
        <v>1.0</v>
      </c>
      <c r="I157" s="19">
        <v>0.0</v>
      </c>
      <c r="J157" s="19">
        <v>0.0</v>
      </c>
      <c r="K157" s="18" t="s">
        <v>35</v>
      </c>
      <c r="L157" s="18" t="s">
        <v>35</v>
      </c>
      <c r="M157" s="18" t="s">
        <v>35</v>
      </c>
      <c r="N157" s="19" t="b">
        <v>0</v>
      </c>
      <c r="O157" s="19">
        <v>0.0</v>
      </c>
      <c r="P157" s="19">
        <v>0.0</v>
      </c>
      <c r="Q157" s="19">
        <v>0.0</v>
      </c>
      <c r="R157" s="19">
        <v>1.0</v>
      </c>
      <c r="S157" s="19">
        <v>0.0</v>
      </c>
      <c r="T157" s="19" t="b">
        <v>1</v>
      </c>
      <c r="U157" s="19">
        <v>0.0</v>
      </c>
      <c r="V157" s="19">
        <v>0.0</v>
      </c>
      <c r="W157" s="19">
        <v>0.0</v>
      </c>
      <c r="X157" s="19">
        <v>0.0</v>
      </c>
      <c r="Y157" s="19">
        <v>0.0</v>
      </c>
      <c r="Z157" s="19" t="b">
        <v>1</v>
      </c>
      <c r="AA157" s="19">
        <v>0.0</v>
      </c>
      <c r="AB157" s="19">
        <v>0.0</v>
      </c>
      <c r="AC157" s="19">
        <v>0.0</v>
      </c>
      <c r="AD157" s="19">
        <v>0.0</v>
      </c>
      <c r="AE157" s="19">
        <v>0.0</v>
      </c>
      <c r="AF157" s="19" t="b">
        <v>1</v>
      </c>
      <c r="AG157" s="27"/>
      <c r="AH157" s="27"/>
      <c r="AI157" s="27"/>
      <c r="AJ157" s="27"/>
      <c r="AK157" s="27"/>
      <c r="AL157" s="27"/>
      <c r="AM157" s="27"/>
    </row>
    <row r="158">
      <c r="A158" s="15" t="s">
        <v>356</v>
      </c>
      <c r="B158" s="16" t="s">
        <v>42</v>
      </c>
      <c r="C158" s="17" t="s">
        <v>357</v>
      </c>
      <c r="D158" s="18">
        <v>5408.0</v>
      </c>
      <c r="E158" s="18">
        <v>9.1</v>
      </c>
      <c r="F158" s="18">
        <v>6.0</v>
      </c>
      <c r="G158" s="18">
        <v>55.0</v>
      </c>
      <c r="H158" s="19">
        <v>9.0</v>
      </c>
      <c r="I158" s="19">
        <v>0.0</v>
      </c>
      <c r="J158" s="19">
        <v>0.0</v>
      </c>
      <c r="K158" s="18" t="s">
        <v>35</v>
      </c>
      <c r="L158" s="18" t="s">
        <v>35</v>
      </c>
      <c r="M158" s="18" t="s">
        <v>35</v>
      </c>
      <c r="N158" s="19" t="b">
        <v>0</v>
      </c>
      <c r="O158" s="19">
        <v>1.0</v>
      </c>
      <c r="P158" s="19">
        <v>4.0</v>
      </c>
      <c r="Q158" s="19">
        <v>3.0</v>
      </c>
      <c r="R158" s="19">
        <v>1.0</v>
      </c>
      <c r="S158" s="19">
        <v>0.0</v>
      </c>
      <c r="T158" s="19" t="b">
        <v>1</v>
      </c>
      <c r="U158" s="19">
        <v>0.0</v>
      </c>
      <c r="V158" s="19">
        <v>0.0</v>
      </c>
      <c r="W158" s="19">
        <v>0.0</v>
      </c>
      <c r="X158" s="19">
        <v>0.0</v>
      </c>
      <c r="Y158" s="19">
        <v>0.0</v>
      </c>
      <c r="Z158" s="19" t="b">
        <v>1</v>
      </c>
      <c r="AA158" s="19">
        <v>0.0</v>
      </c>
      <c r="AB158" s="19">
        <v>0.0</v>
      </c>
      <c r="AC158" s="19">
        <v>0.0</v>
      </c>
      <c r="AD158" s="19">
        <v>0.0</v>
      </c>
      <c r="AE158" s="19">
        <v>0.0</v>
      </c>
      <c r="AF158" s="19" t="b">
        <v>1</v>
      </c>
      <c r="AG158" s="27"/>
      <c r="AH158" s="27"/>
      <c r="AI158" s="27"/>
      <c r="AJ158" s="27"/>
      <c r="AK158" s="27"/>
      <c r="AL158" s="27"/>
      <c r="AM158" s="27"/>
    </row>
    <row r="159">
      <c r="A159" s="15" t="s">
        <v>358</v>
      </c>
      <c r="B159" s="16" t="s">
        <v>42</v>
      </c>
      <c r="C159" s="17" t="s">
        <v>359</v>
      </c>
      <c r="D159" s="18">
        <v>7989.0</v>
      </c>
      <c r="E159" s="18">
        <v>9.2</v>
      </c>
      <c r="F159" s="18">
        <v>6.0</v>
      </c>
      <c r="G159" s="18">
        <v>53.0</v>
      </c>
      <c r="H159" s="19">
        <v>0.0</v>
      </c>
      <c r="I159" s="19">
        <v>1.0</v>
      </c>
      <c r="J159" s="19">
        <v>0.0</v>
      </c>
      <c r="K159" s="18" t="s">
        <v>46</v>
      </c>
      <c r="L159" s="18" t="s">
        <v>35</v>
      </c>
      <c r="M159" s="18" t="s">
        <v>35</v>
      </c>
      <c r="N159" s="19" t="b">
        <v>1</v>
      </c>
      <c r="O159" s="19">
        <v>0.0</v>
      </c>
      <c r="P159" s="19">
        <v>0.0</v>
      </c>
      <c r="Q159" s="19">
        <v>0.0</v>
      </c>
      <c r="R159" s="19">
        <v>0.0</v>
      </c>
      <c r="S159" s="19">
        <v>0.0</v>
      </c>
      <c r="T159" s="19" t="b">
        <v>0</v>
      </c>
      <c r="U159" s="19">
        <v>0.0</v>
      </c>
      <c r="V159" s="19">
        <v>0.0</v>
      </c>
      <c r="W159" s="19">
        <v>1.0</v>
      </c>
      <c r="X159" s="19">
        <v>0.0</v>
      </c>
      <c r="Y159" s="19">
        <v>0.0</v>
      </c>
      <c r="Z159" s="19" t="b">
        <v>1</v>
      </c>
      <c r="AA159" s="19">
        <v>0.0</v>
      </c>
      <c r="AB159" s="19">
        <v>0.0</v>
      </c>
      <c r="AC159" s="19">
        <v>0.0</v>
      </c>
      <c r="AD159" s="19">
        <v>0.0</v>
      </c>
      <c r="AE159" s="19">
        <v>0.0</v>
      </c>
      <c r="AF159" s="19" t="b">
        <v>1</v>
      </c>
      <c r="AG159" s="27"/>
      <c r="AH159" s="27"/>
      <c r="AI159" s="27"/>
      <c r="AJ159" s="27"/>
      <c r="AK159" s="27"/>
      <c r="AL159" s="27"/>
      <c r="AM159" s="27"/>
    </row>
    <row r="160">
      <c r="A160" s="15" t="s">
        <v>360</v>
      </c>
      <c r="B160" s="16" t="s">
        <v>107</v>
      </c>
      <c r="C160" s="17" t="s">
        <v>229</v>
      </c>
      <c r="D160" s="18">
        <v>22338.0</v>
      </c>
      <c r="E160" s="18">
        <v>8.9</v>
      </c>
      <c r="F160" s="18">
        <v>10.0</v>
      </c>
      <c r="G160" s="18">
        <v>35.0</v>
      </c>
      <c r="H160" s="19">
        <v>0.0</v>
      </c>
      <c r="I160" s="19">
        <v>2.0</v>
      </c>
      <c r="J160" s="19">
        <v>0.0</v>
      </c>
      <c r="K160" s="18" t="s">
        <v>46</v>
      </c>
      <c r="L160" s="18" t="s">
        <v>35</v>
      </c>
      <c r="M160" s="18" t="s">
        <v>35</v>
      </c>
      <c r="N160" s="19" t="b">
        <v>1</v>
      </c>
      <c r="O160" s="19">
        <v>0.0</v>
      </c>
      <c r="P160" s="19">
        <v>0.0</v>
      </c>
      <c r="Q160" s="19">
        <v>0.0</v>
      </c>
      <c r="R160" s="19">
        <v>0.0</v>
      </c>
      <c r="S160" s="19">
        <v>0.0</v>
      </c>
      <c r="T160" s="19" t="b">
        <v>0</v>
      </c>
      <c r="U160" s="19">
        <v>0.0</v>
      </c>
      <c r="V160" s="19">
        <v>0.0</v>
      </c>
      <c r="W160" s="19">
        <v>2.0</v>
      </c>
      <c r="X160" s="19">
        <v>0.0</v>
      </c>
      <c r="Y160" s="19">
        <v>0.0</v>
      </c>
      <c r="Z160" s="19" t="b">
        <v>1</v>
      </c>
      <c r="AA160" s="19">
        <v>0.0</v>
      </c>
      <c r="AB160" s="19">
        <v>0.0</v>
      </c>
      <c r="AC160" s="19">
        <v>0.0</v>
      </c>
      <c r="AD160" s="19">
        <v>0.0</v>
      </c>
      <c r="AE160" s="19">
        <v>0.0</v>
      </c>
      <c r="AF160" s="19" t="b">
        <v>1</v>
      </c>
      <c r="AG160" s="27"/>
      <c r="AH160" s="27"/>
      <c r="AI160" s="27"/>
      <c r="AJ160" s="27"/>
      <c r="AK160" s="27"/>
      <c r="AL160" s="27"/>
      <c r="AM160" s="27"/>
    </row>
    <row r="161">
      <c r="A161" s="15" t="s">
        <v>361</v>
      </c>
      <c r="B161" s="16" t="s">
        <v>42</v>
      </c>
      <c r="C161" s="17" t="s">
        <v>362</v>
      </c>
      <c r="D161" s="18">
        <v>22982.0</v>
      </c>
      <c r="E161" s="18">
        <v>9.3</v>
      </c>
      <c r="F161" s="18">
        <v>10.0</v>
      </c>
      <c r="G161" s="18">
        <v>26.0</v>
      </c>
      <c r="H161" s="19">
        <v>1.0</v>
      </c>
      <c r="I161" s="19">
        <v>0.0</v>
      </c>
      <c r="J161" s="19">
        <v>0.0</v>
      </c>
      <c r="K161" s="18" t="s">
        <v>35</v>
      </c>
      <c r="L161" s="18" t="s">
        <v>35</v>
      </c>
      <c r="M161" s="18" t="s">
        <v>35</v>
      </c>
      <c r="N161" s="19" t="b">
        <v>0</v>
      </c>
      <c r="O161" s="19">
        <v>0.0</v>
      </c>
      <c r="P161" s="19">
        <v>1.0</v>
      </c>
      <c r="Q161" s="19">
        <v>0.0</v>
      </c>
      <c r="R161" s="19">
        <v>0.0</v>
      </c>
      <c r="S161" s="19">
        <v>0.0</v>
      </c>
      <c r="T161" s="19" t="b">
        <v>1</v>
      </c>
      <c r="U161" s="19">
        <v>0.0</v>
      </c>
      <c r="V161" s="19">
        <v>0.0</v>
      </c>
      <c r="W161" s="19">
        <v>0.0</v>
      </c>
      <c r="X161" s="19">
        <v>0.0</v>
      </c>
      <c r="Y161" s="19">
        <v>0.0</v>
      </c>
      <c r="Z161" s="19" t="b">
        <v>1</v>
      </c>
      <c r="AA161" s="19">
        <v>0.0</v>
      </c>
      <c r="AB161" s="19">
        <v>0.0</v>
      </c>
      <c r="AC161" s="19">
        <v>0.0</v>
      </c>
      <c r="AD161" s="19">
        <v>0.0</v>
      </c>
      <c r="AE161" s="19">
        <v>0.0</v>
      </c>
      <c r="AF161" s="19" t="b">
        <v>1</v>
      </c>
      <c r="AG161" s="27"/>
      <c r="AH161" s="27"/>
      <c r="AI161" s="27"/>
      <c r="AJ161" s="27"/>
      <c r="AK161" s="27"/>
      <c r="AL161" s="27"/>
      <c r="AM161" s="27"/>
    </row>
    <row r="162">
      <c r="A162" s="15" t="s">
        <v>363</v>
      </c>
      <c r="B162" s="16" t="s">
        <v>42</v>
      </c>
      <c r="C162" s="17" t="s">
        <v>364</v>
      </c>
      <c r="D162" s="18">
        <v>3269.0</v>
      </c>
      <c r="E162" s="18">
        <v>9.4</v>
      </c>
      <c r="F162" s="18">
        <v>6.0</v>
      </c>
      <c r="G162" s="18">
        <v>24.0</v>
      </c>
      <c r="H162" s="19">
        <v>1.0</v>
      </c>
      <c r="I162" s="19">
        <v>0.0</v>
      </c>
      <c r="J162" s="19">
        <v>0.0</v>
      </c>
      <c r="K162" s="18" t="s">
        <v>35</v>
      </c>
      <c r="L162" s="18" t="s">
        <v>35</v>
      </c>
      <c r="M162" s="18" t="s">
        <v>35</v>
      </c>
      <c r="N162" s="19" t="b">
        <v>0</v>
      </c>
      <c r="O162" s="19">
        <v>0.0</v>
      </c>
      <c r="P162" s="19">
        <v>1.0</v>
      </c>
      <c r="Q162" s="19">
        <v>0.0</v>
      </c>
      <c r="R162" s="19">
        <v>0.0</v>
      </c>
      <c r="S162" s="19">
        <v>0.0</v>
      </c>
      <c r="T162" s="19" t="b">
        <v>1</v>
      </c>
      <c r="U162" s="19">
        <v>0.0</v>
      </c>
      <c r="V162" s="19">
        <v>0.0</v>
      </c>
      <c r="W162" s="19">
        <v>0.0</v>
      </c>
      <c r="X162" s="19">
        <v>0.0</v>
      </c>
      <c r="Y162" s="19">
        <v>0.0</v>
      </c>
      <c r="Z162" s="19" t="b">
        <v>1</v>
      </c>
      <c r="AA162" s="19">
        <v>0.0</v>
      </c>
      <c r="AB162" s="19">
        <v>0.0</v>
      </c>
      <c r="AC162" s="19">
        <v>0.0</v>
      </c>
      <c r="AD162" s="19">
        <v>0.0</v>
      </c>
      <c r="AE162" s="19">
        <v>0.0</v>
      </c>
      <c r="AF162" s="19" t="b">
        <v>1</v>
      </c>
      <c r="AG162" s="27"/>
      <c r="AH162" s="27"/>
      <c r="AI162" s="27"/>
      <c r="AJ162" s="27"/>
      <c r="AK162" s="27"/>
      <c r="AL162" s="27"/>
      <c r="AM162" s="27"/>
    </row>
    <row r="163">
      <c r="A163" s="15" t="s">
        <v>365</v>
      </c>
      <c r="B163" s="16" t="s">
        <v>33</v>
      </c>
      <c r="C163" s="17" t="s">
        <v>366</v>
      </c>
      <c r="D163" s="18">
        <v>10075.0</v>
      </c>
      <c r="E163" s="18">
        <v>9.1</v>
      </c>
      <c r="F163" s="18">
        <v>8.0</v>
      </c>
      <c r="G163" s="18">
        <v>19.0</v>
      </c>
      <c r="H163" s="19">
        <v>0.0</v>
      </c>
      <c r="I163" s="19">
        <v>0.0</v>
      </c>
      <c r="J163" s="19">
        <v>0.0</v>
      </c>
      <c r="K163" s="18" t="s">
        <v>35</v>
      </c>
      <c r="L163" s="18" t="s">
        <v>35</v>
      </c>
      <c r="M163" s="18" t="s">
        <v>35</v>
      </c>
      <c r="N163" s="19" t="b">
        <v>1</v>
      </c>
      <c r="O163" s="19">
        <v>0.0</v>
      </c>
      <c r="P163" s="19">
        <v>0.0</v>
      </c>
      <c r="Q163" s="19">
        <v>0.0</v>
      </c>
      <c r="R163" s="19">
        <v>0.0</v>
      </c>
      <c r="S163" s="19">
        <v>0.0</v>
      </c>
      <c r="T163" s="19" t="b">
        <v>1</v>
      </c>
      <c r="U163" s="19">
        <v>0.0</v>
      </c>
      <c r="V163" s="19">
        <v>0.0</v>
      </c>
      <c r="W163" s="19">
        <v>0.0</v>
      </c>
      <c r="X163" s="19">
        <v>0.0</v>
      </c>
      <c r="Y163" s="19">
        <v>0.0</v>
      </c>
      <c r="Z163" s="19" t="b">
        <v>1</v>
      </c>
      <c r="AA163" s="19">
        <v>0.0</v>
      </c>
      <c r="AB163" s="19">
        <v>0.0</v>
      </c>
      <c r="AC163" s="19">
        <v>0.0</v>
      </c>
      <c r="AD163" s="19">
        <v>0.0</v>
      </c>
      <c r="AE163" s="19">
        <v>0.0</v>
      </c>
      <c r="AF163" s="19" t="b">
        <v>1</v>
      </c>
      <c r="AG163" s="27"/>
      <c r="AH163" s="27"/>
      <c r="AI163" s="27"/>
      <c r="AJ163" s="27"/>
      <c r="AK163" s="27"/>
      <c r="AL163" s="27"/>
      <c r="AM163" s="27"/>
    </row>
    <row r="164">
      <c r="A164" s="28"/>
      <c r="B164" s="29"/>
      <c r="C164" s="30"/>
      <c r="D164" s="31"/>
      <c r="E164" s="31"/>
      <c r="F164" s="31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27"/>
      <c r="AH164" s="27"/>
      <c r="AI164" s="27"/>
      <c r="AJ164" s="27"/>
      <c r="AK164" s="27"/>
      <c r="AL164" s="27"/>
      <c r="AM164" s="27"/>
    </row>
    <row r="165">
      <c r="A165" s="28"/>
      <c r="B165" s="29"/>
      <c r="C165" s="30"/>
      <c r="D165" s="31"/>
      <c r="E165" s="31"/>
      <c r="F165" s="31"/>
      <c r="G165" s="32"/>
      <c r="H165" s="31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27"/>
      <c r="AH165" s="27"/>
      <c r="AI165" s="27"/>
      <c r="AJ165" s="27"/>
      <c r="AK165" s="27"/>
      <c r="AL165" s="27"/>
      <c r="AM165" s="27"/>
    </row>
  </sheetData>
  <autoFilter ref="$A$1:$AM$163">
    <sortState ref="A1:AM163">
      <sortCondition descending="1" ref="G1:G163"/>
      <sortCondition descending="1" ref="D1:D163"/>
      <sortCondition descending="1" ref="H1:H163"/>
      <sortCondition ref="A1:A163"/>
      <sortCondition ref="K1:K163"/>
      <sortCondition ref="M1:M163"/>
      <sortCondition ref="L1:L163"/>
    </sortState>
  </autoFilter>
  <dataValidations>
    <dataValidation type="list" allowBlank="1" showErrorMessage="1" sqref="K25 K81:M81 K105 K115 K128 K134 K145">
      <formula1>"A,B,C,D,E"</formula1>
    </dataValidation>
    <dataValidation type="list" allowBlank="1" showErrorMessage="1" sqref="K2:M24 L25:M25 K26:M80 K82:M104 L105:M105 K106:M114 L115:M115 K116:M127 L128:M128 K129:M133 L134:M134 K135:M144 L145:M145 K146:M163">
      <formula1>"A,B,C,D,E"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</hyperlinks>
  <drawing r:id="rId16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5.75"/>
    <col customWidth="1" min="3" max="3" width="48.63"/>
    <col customWidth="1" min="4" max="4" width="7.63"/>
    <col customWidth="1" min="5" max="6" width="11.88"/>
    <col customWidth="1" min="7" max="10" width="15.13"/>
    <col customWidth="1" min="11" max="11" width="20.13"/>
    <col customWidth="1" min="12" max="12" width="15.13"/>
    <col customWidth="1" min="13" max="13" width="20.5"/>
    <col customWidth="1" min="14" max="32" width="15.13"/>
  </cols>
  <sheetData>
    <row r="1">
      <c r="A1" s="33" t="s">
        <v>367</v>
      </c>
      <c r="B1" s="33" t="s">
        <v>1</v>
      </c>
      <c r="C1" s="34" t="s">
        <v>2</v>
      </c>
      <c r="D1" s="35" t="s">
        <v>368</v>
      </c>
      <c r="E1" s="35" t="s">
        <v>369</v>
      </c>
      <c r="F1" s="35" t="s">
        <v>370</v>
      </c>
      <c r="G1" s="36" t="s">
        <v>6</v>
      </c>
      <c r="H1" s="37" t="s">
        <v>7</v>
      </c>
      <c r="I1" s="38" t="s">
        <v>8</v>
      </c>
      <c r="J1" s="38" t="s">
        <v>9</v>
      </c>
      <c r="K1" s="39" t="s">
        <v>10</v>
      </c>
      <c r="L1" s="40" t="s">
        <v>11</v>
      </c>
      <c r="M1" s="40" t="s">
        <v>12</v>
      </c>
      <c r="N1" s="4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18</v>
      </c>
      <c r="T1" s="42" t="s">
        <v>19</v>
      </c>
      <c r="U1" s="42" t="s">
        <v>20</v>
      </c>
      <c r="V1" s="42" t="s">
        <v>21</v>
      </c>
      <c r="W1" s="42" t="s">
        <v>22</v>
      </c>
      <c r="X1" s="42" t="s">
        <v>23</v>
      </c>
      <c r="Y1" s="42" t="s">
        <v>24</v>
      </c>
      <c r="Z1" s="43" t="s">
        <v>25</v>
      </c>
      <c r="AA1" s="43" t="s">
        <v>26</v>
      </c>
      <c r="AB1" s="43" t="s">
        <v>27</v>
      </c>
      <c r="AC1" s="43" t="s">
        <v>28</v>
      </c>
      <c r="AD1" s="43" t="s">
        <v>29</v>
      </c>
      <c r="AE1" s="43" t="s">
        <v>30</v>
      </c>
      <c r="AF1" s="44" t="s">
        <v>31</v>
      </c>
      <c r="AG1" s="45"/>
      <c r="AH1" s="45"/>
      <c r="AI1" s="45"/>
      <c r="AJ1" s="45"/>
      <c r="AK1" s="45"/>
      <c r="AL1" s="45"/>
      <c r="AM1" s="45"/>
    </row>
    <row r="2">
      <c r="A2" s="46" t="s">
        <v>371</v>
      </c>
      <c r="B2" s="47" t="s">
        <v>42</v>
      </c>
      <c r="C2" s="48" t="s">
        <v>372</v>
      </c>
      <c r="D2" s="47">
        <v>7.0</v>
      </c>
      <c r="E2" s="47">
        <v>8.0</v>
      </c>
      <c r="F2" s="47" t="b">
        <v>0</v>
      </c>
      <c r="G2" s="47">
        <v>91651.0</v>
      </c>
      <c r="H2" s="49">
        <v>1039.0</v>
      </c>
      <c r="I2" s="49">
        <v>167.0</v>
      </c>
      <c r="J2" s="49">
        <v>9.0</v>
      </c>
      <c r="K2" s="50" t="s">
        <v>47</v>
      </c>
      <c r="L2" s="51" t="s">
        <v>47</v>
      </c>
      <c r="M2" s="51" t="s">
        <v>35</v>
      </c>
      <c r="N2" s="49" t="b">
        <v>0</v>
      </c>
      <c r="O2" s="49">
        <v>0.0</v>
      </c>
      <c r="P2" s="49">
        <v>345.0</v>
      </c>
      <c r="Q2" s="49">
        <v>434.0</v>
      </c>
      <c r="R2" s="49">
        <v>216.0</v>
      </c>
      <c r="S2" s="49">
        <v>44.0</v>
      </c>
      <c r="T2" s="49" t="b">
        <v>0</v>
      </c>
      <c r="U2" s="49">
        <v>0.0</v>
      </c>
      <c r="V2" s="49">
        <v>1.0</v>
      </c>
      <c r="W2" s="49">
        <v>144.0</v>
      </c>
      <c r="X2" s="49">
        <v>21.0</v>
      </c>
      <c r="Y2" s="49">
        <v>1.0</v>
      </c>
      <c r="Z2" s="49" t="b">
        <v>0</v>
      </c>
      <c r="AA2" s="49">
        <v>0.0</v>
      </c>
      <c r="AB2" s="49">
        <v>0.0</v>
      </c>
      <c r="AC2" s="49">
        <v>0.0</v>
      </c>
      <c r="AD2" s="49">
        <v>9.0</v>
      </c>
      <c r="AE2" s="49">
        <v>0.0</v>
      </c>
      <c r="AF2" s="49" t="b">
        <v>1</v>
      </c>
      <c r="AG2" s="21"/>
      <c r="AH2" s="21"/>
      <c r="AI2" s="21"/>
      <c r="AJ2" s="21"/>
      <c r="AK2" s="21"/>
      <c r="AL2" s="21"/>
      <c r="AM2" s="21"/>
    </row>
    <row r="3">
      <c r="A3" s="46" t="s">
        <v>373</v>
      </c>
      <c r="B3" s="47" t="s">
        <v>33</v>
      </c>
      <c r="C3" s="48" t="s">
        <v>374</v>
      </c>
      <c r="D3" s="47">
        <v>170.0</v>
      </c>
      <c r="E3" s="47">
        <v>340.0</v>
      </c>
      <c r="F3" s="47" t="b">
        <v>0</v>
      </c>
      <c r="G3" s="47">
        <v>22594.0</v>
      </c>
      <c r="H3" s="49">
        <v>88.0</v>
      </c>
      <c r="I3" s="49">
        <v>0.0</v>
      </c>
      <c r="J3" s="49">
        <v>0.0</v>
      </c>
      <c r="K3" s="52" t="s">
        <v>35</v>
      </c>
      <c r="L3" s="53" t="s">
        <v>35</v>
      </c>
      <c r="M3" s="53" t="s">
        <v>38</v>
      </c>
      <c r="N3" s="49" t="b">
        <v>0</v>
      </c>
      <c r="O3" s="49">
        <v>0.0</v>
      </c>
      <c r="P3" s="49">
        <v>23.0</v>
      </c>
      <c r="Q3" s="49">
        <v>54.0</v>
      </c>
      <c r="R3" s="49">
        <v>11.0</v>
      </c>
      <c r="S3" s="49">
        <v>0.0</v>
      </c>
      <c r="T3" s="49" t="b">
        <v>1</v>
      </c>
      <c r="U3" s="49">
        <v>0.0</v>
      </c>
      <c r="V3" s="49">
        <v>0.0</v>
      </c>
      <c r="W3" s="49">
        <v>0.0</v>
      </c>
      <c r="X3" s="49">
        <v>0.0</v>
      </c>
      <c r="Y3" s="49">
        <v>0.0</v>
      </c>
      <c r="Z3" s="49" t="b">
        <v>1</v>
      </c>
      <c r="AA3" s="49">
        <v>0.0</v>
      </c>
      <c r="AB3" s="49">
        <v>0.0</v>
      </c>
      <c r="AC3" s="49">
        <v>0.0</v>
      </c>
      <c r="AD3" s="49">
        <v>0.0</v>
      </c>
      <c r="AE3" s="49">
        <v>0.0</v>
      </c>
      <c r="AF3" s="49" t="b">
        <v>1</v>
      </c>
      <c r="AG3" s="21"/>
      <c r="AH3" s="21"/>
      <c r="AI3" s="21"/>
      <c r="AJ3" s="21"/>
      <c r="AK3" s="21"/>
      <c r="AL3" s="21"/>
      <c r="AM3" s="21"/>
    </row>
    <row r="4">
      <c r="A4" s="46" t="s">
        <v>375</v>
      </c>
      <c r="B4" s="47" t="s">
        <v>42</v>
      </c>
      <c r="C4" s="48" t="s">
        <v>376</v>
      </c>
      <c r="D4" s="47">
        <v>316.0</v>
      </c>
      <c r="E4" s="47">
        <v>193.0</v>
      </c>
      <c r="F4" s="47" t="b">
        <v>0</v>
      </c>
      <c r="G4" s="47">
        <v>16070.0</v>
      </c>
      <c r="H4" s="49">
        <v>122.0</v>
      </c>
      <c r="I4" s="49">
        <v>5.0</v>
      </c>
      <c r="J4" s="49">
        <v>0.0</v>
      </c>
      <c r="K4" s="52" t="s">
        <v>46</v>
      </c>
      <c r="L4" s="53" t="s">
        <v>35</v>
      </c>
      <c r="M4" s="53" t="s">
        <v>35</v>
      </c>
      <c r="N4" s="49" t="b">
        <v>0</v>
      </c>
      <c r="O4" s="49">
        <v>0.0</v>
      </c>
      <c r="P4" s="49">
        <v>22.0</v>
      </c>
      <c r="Q4" s="49">
        <v>91.0</v>
      </c>
      <c r="R4" s="49">
        <v>9.0</v>
      </c>
      <c r="S4" s="49">
        <v>0.0</v>
      </c>
      <c r="T4" s="49" t="b">
        <v>0</v>
      </c>
      <c r="U4" s="49">
        <v>0.0</v>
      </c>
      <c r="V4" s="49">
        <v>0.0</v>
      </c>
      <c r="W4" s="49">
        <v>5.0</v>
      </c>
      <c r="X4" s="49">
        <v>0.0</v>
      </c>
      <c r="Y4" s="49">
        <v>0.0</v>
      </c>
      <c r="Z4" s="49" t="b">
        <v>1</v>
      </c>
      <c r="AA4" s="49">
        <v>0.0</v>
      </c>
      <c r="AB4" s="49">
        <v>0.0</v>
      </c>
      <c r="AC4" s="49">
        <v>0.0</v>
      </c>
      <c r="AD4" s="49">
        <v>0.0</v>
      </c>
      <c r="AE4" s="49">
        <v>0.0</v>
      </c>
      <c r="AF4" s="49" t="b">
        <v>1</v>
      </c>
      <c r="AG4" s="21"/>
      <c r="AH4" s="21"/>
      <c r="AI4" s="21"/>
      <c r="AJ4" s="21"/>
      <c r="AK4" s="21"/>
      <c r="AL4" s="21"/>
      <c r="AM4" s="21"/>
    </row>
    <row r="5">
      <c r="A5" s="46" t="s">
        <v>377</v>
      </c>
      <c r="B5" s="47" t="s">
        <v>42</v>
      </c>
      <c r="C5" s="48" t="s">
        <v>378</v>
      </c>
      <c r="D5" s="47">
        <v>0.0</v>
      </c>
      <c r="E5" s="47">
        <v>0.0</v>
      </c>
      <c r="F5" s="47" t="b">
        <v>0</v>
      </c>
      <c r="G5" s="47">
        <v>15838.0</v>
      </c>
      <c r="H5" s="49">
        <v>12.0</v>
      </c>
      <c r="I5" s="49">
        <v>0.0</v>
      </c>
      <c r="J5" s="49">
        <v>0.0</v>
      </c>
      <c r="K5" s="52" t="s">
        <v>35</v>
      </c>
      <c r="L5" s="53" t="s">
        <v>35</v>
      </c>
      <c r="M5" s="53" t="s">
        <v>35</v>
      </c>
      <c r="N5" s="49" t="b">
        <v>0</v>
      </c>
      <c r="O5" s="49">
        <v>0.0</v>
      </c>
      <c r="P5" s="49">
        <v>7.0</v>
      </c>
      <c r="Q5" s="49">
        <v>5.0</v>
      </c>
      <c r="R5" s="49">
        <v>0.0</v>
      </c>
      <c r="S5" s="49">
        <v>0.0</v>
      </c>
      <c r="T5" s="49" t="b">
        <v>1</v>
      </c>
      <c r="U5" s="49">
        <v>0.0</v>
      </c>
      <c r="V5" s="49">
        <v>0.0</v>
      </c>
      <c r="W5" s="49">
        <v>0.0</v>
      </c>
      <c r="X5" s="49">
        <v>0.0</v>
      </c>
      <c r="Y5" s="49">
        <v>0.0</v>
      </c>
      <c r="Z5" s="49" t="b">
        <v>1</v>
      </c>
      <c r="AA5" s="49">
        <v>0.0</v>
      </c>
      <c r="AB5" s="49">
        <v>0.0</v>
      </c>
      <c r="AC5" s="49">
        <v>0.0</v>
      </c>
      <c r="AD5" s="49">
        <v>0.0</v>
      </c>
      <c r="AE5" s="49">
        <v>0.0</v>
      </c>
      <c r="AF5" s="49" t="b">
        <v>1</v>
      </c>
      <c r="AG5" s="21"/>
      <c r="AH5" s="21"/>
      <c r="AI5" s="21"/>
      <c r="AJ5" s="21"/>
      <c r="AK5" s="21"/>
      <c r="AL5" s="21"/>
      <c r="AM5" s="21"/>
    </row>
    <row r="6">
      <c r="A6" s="46" t="s">
        <v>379</v>
      </c>
      <c r="B6" s="47" t="s">
        <v>33</v>
      </c>
      <c r="C6" s="48" t="s">
        <v>380</v>
      </c>
      <c r="D6" s="47">
        <v>79.0</v>
      </c>
      <c r="E6" s="47">
        <v>113.0</v>
      </c>
      <c r="F6" s="47" t="b">
        <v>0</v>
      </c>
      <c r="G6" s="47">
        <v>15064.0</v>
      </c>
      <c r="H6" s="49">
        <v>28.0</v>
      </c>
      <c r="I6" s="49">
        <v>2.0</v>
      </c>
      <c r="J6" s="49">
        <v>0.0</v>
      </c>
      <c r="K6" s="52" t="s">
        <v>46</v>
      </c>
      <c r="L6" s="53" t="s">
        <v>35</v>
      </c>
      <c r="M6" s="53" t="s">
        <v>35</v>
      </c>
      <c r="N6" s="49" t="b">
        <v>0</v>
      </c>
      <c r="O6" s="49">
        <v>0.0</v>
      </c>
      <c r="P6" s="49">
        <v>19.0</v>
      </c>
      <c r="Q6" s="49">
        <v>9.0</v>
      </c>
      <c r="R6" s="49">
        <v>0.0</v>
      </c>
      <c r="S6" s="49">
        <v>0.0</v>
      </c>
      <c r="T6" s="49" t="b">
        <v>0</v>
      </c>
      <c r="U6" s="49">
        <v>0.0</v>
      </c>
      <c r="V6" s="49">
        <v>1.0</v>
      </c>
      <c r="W6" s="49">
        <v>1.0</v>
      </c>
      <c r="X6" s="49">
        <v>0.0</v>
      </c>
      <c r="Y6" s="49">
        <v>0.0</v>
      </c>
      <c r="Z6" s="49" t="b">
        <v>1</v>
      </c>
      <c r="AA6" s="49">
        <v>0.0</v>
      </c>
      <c r="AB6" s="49">
        <v>0.0</v>
      </c>
      <c r="AC6" s="49">
        <v>0.0</v>
      </c>
      <c r="AD6" s="49">
        <v>0.0</v>
      </c>
      <c r="AE6" s="49">
        <v>0.0</v>
      </c>
      <c r="AF6" s="49" t="b">
        <v>1</v>
      </c>
      <c r="AG6" s="21"/>
      <c r="AH6" s="21"/>
      <c r="AI6" s="21"/>
      <c r="AJ6" s="21"/>
      <c r="AK6" s="21"/>
      <c r="AL6" s="21"/>
      <c r="AM6" s="21"/>
    </row>
    <row r="7">
      <c r="A7" s="46" t="s">
        <v>381</v>
      </c>
      <c r="B7" s="47" t="s">
        <v>33</v>
      </c>
      <c r="C7" s="48" t="s">
        <v>382</v>
      </c>
      <c r="D7" s="47">
        <v>2014.0</v>
      </c>
      <c r="E7" s="47">
        <v>4604.0</v>
      </c>
      <c r="F7" s="47" t="b">
        <v>0</v>
      </c>
      <c r="G7" s="47">
        <v>13254.0</v>
      </c>
      <c r="H7" s="49">
        <v>28.0</v>
      </c>
      <c r="I7" s="49">
        <v>1.0</v>
      </c>
      <c r="J7" s="49">
        <v>0.0</v>
      </c>
      <c r="K7" s="54" t="s">
        <v>46</v>
      </c>
      <c r="L7" s="55" t="s">
        <v>35</v>
      </c>
      <c r="M7" s="53" t="s">
        <v>38</v>
      </c>
      <c r="N7" s="49" t="b">
        <v>0</v>
      </c>
      <c r="O7" s="49">
        <v>1.0</v>
      </c>
      <c r="P7" s="49">
        <v>4.0</v>
      </c>
      <c r="Q7" s="49">
        <v>22.0</v>
      </c>
      <c r="R7" s="49">
        <v>0.0</v>
      </c>
      <c r="S7" s="49">
        <v>1.0</v>
      </c>
      <c r="T7" s="49" t="b">
        <v>0</v>
      </c>
      <c r="U7" s="49">
        <v>0.0</v>
      </c>
      <c r="V7" s="49">
        <v>0.0</v>
      </c>
      <c r="W7" s="49">
        <v>1.0</v>
      </c>
      <c r="X7" s="49">
        <v>0.0</v>
      </c>
      <c r="Y7" s="49">
        <v>0.0</v>
      </c>
      <c r="Z7" s="49" t="b">
        <v>1</v>
      </c>
      <c r="AA7" s="49">
        <v>0.0</v>
      </c>
      <c r="AB7" s="49">
        <v>0.0</v>
      </c>
      <c r="AC7" s="49">
        <v>0.0</v>
      </c>
      <c r="AD7" s="49">
        <v>0.0</v>
      </c>
      <c r="AE7" s="49">
        <v>0.0</v>
      </c>
      <c r="AF7" s="49" t="b">
        <v>1</v>
      </c>
      <c r="AG7" s="21"/>
      <c r="AH7" s="21"/>
      <c r="AI7" s="21"/>
      <c r="AJ7" s="21"/>
      <c r="AK7" s="21"/>
      <c r="AL7" s="21"/>
      <c r="AM7" s="21"/>
    </row>
    <row r="8">
      <c r="A8" s="46" t="s">
        <v>383</v>
      </c>
      <c r="B8" s="47" t="s">
        <v>33</v>
      </c>
      <c r="C8" s="48" t="s">
        <v>384</v>
      </c>
      <c r="D8" s="47">
        <v>2053.0</v>
      </c>
      <c r="E8" s="47">
        <v>6963.0</v>
      </c>
      <c r="F8" s="47" t="b">
        <v>0</v>
      </c>
      <c r="G8" s="47">
        <v>12791.0</v>
      </c>
      <c r="H8" s="49">
        <v>129.0</v>
      </c>
      <c r="I8" s="49">
        <v>0.0</v>
      </c>
      <c r="J8" s="49">
        <v>0.0</v>
      </c>
      <c r="K8" s="54" t="s">
        <v>35</v>
      </c>
      <c r="L8" s="53" t="s">
        <v>35</v>
      </c>
      <c r="M8" s="55" t="s">
        <v>81</v>
      </c>
      <c r="N8" s="49" t="b">
        <v>0</v>
      </c>
      <c r="O8" s="49">
        <v>0.0</v>
      </c>
      <c r="P8" s="49">
        <v>57.0</v>
      </c>
      <c r="Q8" s="49">
        <v>47.0</v>
      </c>
      <c r="R8" s="49">
        <v>21.0</v>
      </c>
      <c r="S8" s="49">
        <v>4.0</v>
      </c>
      <c r="T8" s="49" t="b">
        <v>1</v>
      </c>
      <c r="U8" s="49">
        <v>0.0</v>
      </c>
      <c r="V8" s="49">
        <v>0.0</v>
      </c>
      <c r="W8" s="49">
        <v>0.0</v>
      </c>
      <c r="X8" s="49">
        <v>0.0</v>
      </c>
      <c r="Y8" s="49">
        <v>0.0</v>
      </c>
      <c r="Z8" s="49" t="b">
        <v>1</v>
      </c>
      <c r="AA8" s="49">
        <v>0.0</v>
      </c>
      <c r="AB8" s="49">
        <v>0.0</v>
      </c>
      <c r="AC8" s="49">
        <v>0.0</v>
      </c>
      <c r="AD8" s="49">
        <v>0.0</v>
      </c>
      <c r="AE8" s="49">
        <v>0.0</v>
      </c>
      <c r="AF8" s="49" t="b">
        <v>1</v>
      </c>
      <c r="AG8" s="21"/>
      <c r="AH8" s="21"/>
      <c r="AI8" s="21"/>
      <c r="AJ8" s="21"/>
      <c r="AK8" s="21"/>
      <c r="AL8" s="21"/>
      <c r="AM8" s="21"/>
    </row>
    <row r="9">
      <c r="A9" s="46" t="s">
        <v>385</v>
      </c>
      <c r="B9" s="47" t="s">
        <v>33</v>
      </c>
      <c r="C9" s="56" t="s">
        <v>386</v>
      </c>
      <c r="D9" s="47">
        <v>171.0</v>
      </c>
      <c r="E9" s="47">
        <v>240.0</v>
      </c>
      <c r="F9" s="47" t="b">
        <v>1</v>
      </c>
      <c r="G9" s="47">
        <v>9604.0</v>
      </c>
      <c r="H9" s="49">
        <v>33.0</v>
      </c>
      <c r="I9" s="49">
        <v>0.0</v>
      </c>
      <c r="J9" s="49">
        <v>1.0</v>
      </c>
      <c r="K9" s="52" t="s">
        <v>35</v>
      </c>
      <c r="L9" s="55" t="s">
        <v>47</v>
      </c>
      <c r="M9" s="55" t="s">
        <v>81</v>
      </c>
      <c r="N9" s="49" t="b">
        <v>0</v>
      </c>
      <c r="O9" s="49">
        <v>0.0</v>
      </c>
      <c r="P9" s="49">
        <v>7.0</v>
      </c>
      <c r="Q9" s="49">
        <v>19.0</v>
      </c>
      <c r="R9" s="49">
        <v>7.0</v>
      </c>
      <c r="S9" s="49">
        <v>0.0</v>
      </c>
      <c r="T9" s="49" t="b">
        <v>1</v>
      </c>
      <c r="U9" s="49">
        <v>0.0</v>
      </c>
      <c r="V9" s="49">
        <v>0.0</v>
      </c>
      <c r="W9" s="49">
        <v>0.0</v>
      </c>
      <c r="X9" s="49">
        <v>0.0</v>
      </c>
      <c r="Y9" s="49">
        <v>0.0</v>
      </c>
      <c r="Z9" s="49" t="b">
        <v>0</v>
      </c>
      <c r="AA9" s="49">
        <v>0.0</v>
      </c>
      <c r="AB9" s="49">
        <v>0.0</v>
      </c>
      <c r="AC9" s="49">
        <v>0.0</v>
      </c>
      <c r="AD9" s="49">
        <v>0.0</v>
      </c>
      <c r="AE9" s="49">
        <v>1.0</v>
      </c>
      <c r="AF9" s="49" t="b">
        <v>1</v>
      </c>
      <c r="AG9" s="21"/>
      <c r="AH9" s="21"/>
      <c r="AI9" s="21"/>
      <c r="AJ9" s="21"/>
      <c r="AK9" s="21"/>
      <c r="AL9" s="21"/>
      <c r="AM9" s="21"/>
    </row>
    <row r="10">
      <c r="A10" s="46" t="s">
        <v>387</v>
      </c>
      <c r="B10" s="47" t="s">
        <v>201</v>
      </c>
      <c r="C10" s="56" t="s">
        <v>388</v>
      </c>
      <c r="D10" s="47">
        <v>13.0</v>
      </c>
      <c r="E10" s="47">
        <v>857.0</v>
      </c>
      <c r="F10" s="47" t="b">
        <v>1</v>
      </c>
      <c r="G10" s="47">
        <v>8515.0</v>
      </c>
      <c r="H10" s="49">
        <v>42.0</v>
      </c>
      <c r="I10" s="49">
        <v>0.0</v>
      </c>
      <c r="J10" s="49">
        <v>0.0</v>
      </c>
      <c r="K10" s="52" t="s">
        <v>35</v>
      </c>
      <c r="L10" s="53" t="s">
        <v>35</v>
      </c>
      <c r="M10" s="53" t="s">
        <v>35</v>
      </c>
      <c r="N10" s="49" t="b">
        <v>0</v>
      </c>
      <c r="O10" s="49">
        <v>0.0</v>
      </c>
      <c r="P10" s="49">
        <v>9.0</v>
      </c>
      <c r="Q10" s="49">
        <v>1.0</v>
      </c>
      <c r="R10" s="49">
        <v>32.0</v>
      </c>
      <c r="S10" s="49">
        <v>0.0</v>
      </c>
      <c r="T10" s="49" t="b">
        <v>1</v>
      </c>
      <c r="U10" s="49">
        <v>0.0</v>
      </c>
      <c r="V10" s="49">
        <v>0.0</v>
      </c>
      <c r="W10" s="49">
        <v>0.0</v>
      </c>
      <c r="X10" s="49">
        <v>0.0</v>
      </c>
      <c r="Y10" s="49">
        <v>0.0</v>
      </c>
      <c r="Z10" s="49" t="b">
        <v>1</v>
      </c>
      <c r="AA10" s="49">
        <v>0.0</v>
      </c>
      <c r="AB10" s="49">
        <v>0.0</v>
      </c>
      <c r="AC10" s="49">
        <v>0.0</v>
      </c>
      <c r="AD10" s="49">
        <v>0.0</v>
      </c>
      <c r="AE10" s="49">
        <v>0.0</v>
      </c>
      <c r="AF10" s="49" t="b">
        <v>1</v>
      </c>
      <c r="AG10" s="21"/>
      <c r="AH10" s="21"/>
      <c r="AI10" s="21"/>
      <c r="AJ10" s="21"/>
      <c r="AK10" s="21"/>
      <c r="AL10" s="21"/>
      <c r="AM10" s="21"/>
    </row>
    <row r="11">
      <c r="A11" s="46" t="s">
        <v>389</v>
      </c>
      <c r="B11" s="47" t="s">
        <v>53</v>
      </c>
      <c r="C11" s="56" t="s">
        <v>390</v>
      </c>
      <c r="D11" s="47">
        <v>47.0</v>
      </c>
      <c r="E11" s="47">
        <v>2040.0</v>
      </c>
      <c r="F11" s="47" t="b">
        <v>1</v>
      </c>
      <c r="G11" s="47">
        <v>7737.0</v>
      </c>
      <c r="H11" s="49">
        <v>26.0</v>
      </c>
      <c r="I11" s="49">
        <v>0.0</v>
      </c>
      <c r="J11" s="49">
        <v>0.0</v>
      </c>
      <c r="K11" s="52" t="s">
        <v>35</v>
      </c>
      <c r="L11" s="53" t="s">
        <v>35</v>
      </c>
      <c r="M11" s="53" t="s">
        <v>35</v>
      </c>
      <c r="N11" s="49" t="b">
        <v>0</v>
      </c>
      <c r="O11" s="49">
        <v>0.0</v>
      </c>
      <c r="P11" s="49">
        <v>2.0</v>
      </c>
      <c r="Q11" s="49">
        <v>23.0</v>
      </c>
      <c r="R11" s="49">
        <v>1.0</v>
      </c>
      <c r="S11" s="49">
        <v>0.0</v>
      </c>
      <c r="T11" s="49" t="b">
        <v>1</v>
      </c>
      <c r="U11" s="49">
        <v>0.0</v>
      </c>
      <c r="V11" s="49">
        <v>0.0</v>
      </c>
      <c r="W11" s="49">
        <v>0.0</v>
      </c>
      <c r="X11" s="49">
        <v>0.0</v>
      </c>
      <c r="Y11" s="49">
        <v>0.0</v>
      </c>
      <c r="Z11" s="49" t="b">
        <v>1</v>
      </c>
      <c r="AA11" s="49">
        <v>0.0</v>
      </c>
      <c r="AB11" s="49">
        <v>0.0</v>
      </c>
      <c r="AC11" s="49">
        <v>0.0</v>
      </c>
      <c r="AD11" s="49">
        <v>0.0</v>
      </c>
      <c r="AE11" s="49">
        <v>0.0</v>
      </c>
      <c r="AF11" s="49" t="b">
        <v>1</v>
      </c>
      <c r="AG11" s="21"/>
      <c r="AH11" s="21"/>
      <c r="AI11" s="21"/>
      <c r="AJ11" s="21"/>
      <c r="AK11" s="21"/>
      <c r="AL11" s="21"/>
      <c r="AM11" s="21"/>
    </row>
    <row r="12">
      <c r="A12" s="46" t="s">
        <v>391</v>
      </c>
      <c r="B12" s="47" t="s">
        <v>53</v>
      </c>
      <c r="C12" s="56" t="s">
        <v>392</v>
      </c>
      <c r="D12" s="47">
        <v>13.0</v>
      </c>
      <c r="E12" s="47">
        <v>114.0</v>
      </c>
      <c r="F12" s="47" t="b">
        <v>0</v>
      </c>
      <c r="G12" s="47">
        <v>7427.0</v>
      </c>
      <c r="H12" s="49">
        <v>60.0</v>
      </c>
      <c r="I12" s="49">
        <v>0.0</v>
      </c>
      <c r="J12" s="49">
        <v>0.0</v>
      </c>
      <c r="K12" s="52" t="s">
        <v>35</v>
      </c>
      <c r="L12" s="53" t="s">
        <v>35</v>
      </c>
      <c r="M12" s="53" t="s">
        <v>35</v>
      </c>
      <c r="N12" s="49" t="b">
        <v>0</v>
      </c>
      <c r="O12" s="49">
        <v>0.0</v>
      </c>
      <c r="P12" s="49">
        <v>20.0</v>
      </c>
      <c r="Q12" s="49">
        <v>0.0</v>
      </c>
      <c r="R12" s="49">
        <v>40.0</v>
      </c>
      <c r="S12" s="49">
        <v>0.0</v>
      </c>
      <c r="T12" s="49" t="b">
        <v>1</v>
      </c>
      <c r="U12" s="49">
        <v>0.0</v>
      </c>
      <c r="V12" s="49">
        <v>0.0</v>
      </c>
      <c r="W12" s="49">
        <v>0.0</v>
      </c>
      <c r="X12" s="49">
        <v>0.0</v>
      </c>
      <c r="Y12" s="49">
        <v>0.0</v>
      </c>
      <c r="Z12" s="49" t="b">
        <v>1</v>
      </c>
      <c r="AA12" s="49">
        <v>0.0</v>
      </c>
      <c r="AB12" s="49">
        <v>0.0</v>
      </c>
      <c r="AC12" s="49">
        <v>0.0</v>
      </c>
      <c r="AD12" s="49">
        <v>0.0</v>
      </c>
      <c r="AE12" s="49">
        <v>0.0</v>
      </c>
      <c r="AF12" s="49" t="b">
        <v>1</v>
      </c>
      <c r="AG12" s="21"/>
      <c r="AH12" s="21"/>
      <c r="AI12" s="21"/>
      <c r="AJ12" s="21"/>
      <c r="AK12" s="21"/>
      <c r="AL12" s="21"/>
      <c r="AM12" s="21"/>
    </row>
    <row r="13">
      <c r="A13" s="46" t="s">
        <v>393</v>
      </c>
      <c r="B13" s="47" t="s">
        <v>42</v>
      </c>
      <c r="C13" s="56" t="s">
        <v>394</v>
      </c>
      <c r="D13" s="47">
        <v>44.0</v>
      </c>
      <c r="E13" s="47">
        <v>688.0</v>
      </c>
      <c r="F13" s="47" t="b">
        <v>1</v>
      </c>
      <c r="G13" s="47">
        <v>7099.0</v>
      </c>
      <c r="H13" s="49">
        <v>3.0</v>
      </c>
      <c r="I13" s="49">
        <v>0.0</v>
      </c>
      <c r="J13" s="49">
        <v>0.0</v>
      </c>
      <c r="K13" s="54" t="s">
        <v>35</v>
      </c>
      <c r="L13" s="53" t="s">
        <v>35</v>
      </c>
      <c r="M13" s="53" t="s">
        <v>35</v>
      </c>
      <c r="N13" s="49" t="b">
        <v>0</v>
      </c>
      <c r="O13" s="49">
        <v>0.0</v>
      </c>
      <c r="P13" s="49">
        <v>0.0</v>
      </c>
      <c r="Q13" s="49">
        <v>0.0</v>
      </c>
      <c r="R13" s="49">
        <v>3.0</v>
      </c>
      <c r="S13" s="49">
        <v>0.0</v>
      </c>
      <c r="T13" s="49" t="b">
        <v>1</v>
      </c>
      <c r="U13" s="49">
        <v>0.0</v>
      </c>
      <c r="V13" s="49">
        <v>0.0</v>
      </c>
      <c r="W13" s="49">
        <v>0.0</v>
      </c>
      <c r="X13" s="49">
        <v>0.0</v>
      </c>
      <c r="Y13" s="49">
        <v>0.0</v>
      </c>
      <c r="Z13" s="49" t="b">
        <v>1</v>
      </c>
      <c r="AA13" s="49">
        <v>0.0</v>
      </c>
      <c r="AB13" s="49">
        <v>0.0</v>
      </c>
      <c r="AC13" s="49">
        <v>0.0</v>
      </c>
      <c r="AD13" s="49">
        <v>0.0</v>
      </c>
      <c r="AE13" s="49">
        <v>0.0</v>
      </c>
      <c r="AF13" s="49" t="b">
        <v>1</v>
      </c>
      <c r="AG13" s="21"/>
      <c r="AH13" s="21"/>
      <c r="AI13" s="21"/>
      <c r="AJ13" s="21"/>
      <c r="AK13" s="21"/>
      <c r="AL13" s="21"/>
      <c r="AM13" s="21"/>
    </row>
    <row r="14">
      <c r="A14" s="57" t="s">
        <v>395</v>
      </c>
      <c r="B14" s="47" t="s">
        <v>42</v>
      </c>
      <c r="C14" s="48" t="s">
        <v>396</v>
      </c>
      <c r="D14" s="47">
        <v>27.0</v>
      </c>
      <c r="E14" s="47">
        <v>146.0</v>
      </c>
      <c r="F14" s="47" t="b">
        <v>0</v>
      </c>
      <c r="G14" s="47">
        <v>7083.0</v>
      </c>
      <c r="H14" s="49">
        <v>217.0</v>
      </c>
      <c r="I14" s="49">
        <v>18.0</v>
      </c>
      <c r="J14" s="49">
        <v>0.0</v>
      </c>
      <c r="K14" s="52" t="s">
        <v>46</v>
      </c>
      <c r="L14" s="53" t="s">
        <v>35</v>
      </c>
      <c r="M14" s="53" t="s">
        <v>35</v>
      </c>
      <c r="N14" s="49" t="b">
        <v>0</v>
      </c>
      <c r="O14" s="49">
        <v>0.0</v>
      </c>
      <c r="P14" s="49">
        <v>65.0</v>
      </c>
      <c r="Q14" s="49">
        <v>125.0</v>
      </c>
      <c r="R14" s="49">
        <v>25.0</v>
      </c>
      <c r="S14" s="49">
        <v>2.0</v>
      </c>
      <c r="T14" s="49" t="b">
        <v>0</v>
      </c>
      <c r="U14" s="49">
        <v>0.0</v>
      </c>
      <c r="V14" s="49">
        <v>0.0</v>
      </c>
      <c r="W14" s="49">
        <v>18.0</v>
      </c>
      <c r="X14" s="49">
        <v>0.0</v>
      </c>
      <c r="Y14" s="49">
        <v>0.0</v>
      </c>
      <c r="Z14" s="49" t="b">
        <v>1</v>
      </c>
      <c r="AA14" s="49">
        <v>0.0</v>
      </c>
      <c r="AB14" s="49">
        <v>0.0</v>
      </c>
      <c r="AC14" s="49">
        <v>0.0</v>
      </c>
      <c r="AD14" s="49">
        <v>0.0</v>
      </c>
      <c r="AE14" s="49">
        <v>0.0</v>
      </c>
      <c r="AF14" s="49" t="b">
        <v>1</v>
      </c>
      <c r="AG14" s="21"/>
      <c r="AH14" s="21"/>
      <c r="AI14" s="21"/>
      <c r="AJ14" s="21"/>
      <c r="AK14" s="21"/>
      <c r="AL14" s="21"/>
      <c r="AM14" s="21"/>
    </row>
    <row r="15">
      <c r="A15" s="46" t="s">
        <v>397</v>
      </c>
      <c r="B15" s="47" t="s">
        <v>33</v>
      </c>
      <c r="C15" s="48" t="s">
        <v>398</v>
      </c>
      <c r="D15" s="47">
        <v>50.0</v>
      </c>
      <c r="E15" s="47">
        <v>89.0</v>
      </c>
      <c r="F15" s="47" t="b">
        <v>0</v>
      </c>
      <c r="G15" s="47">
        <v>7066.0</v>
      </c>
      <c r="H15" s="49">
        <v>0.0</v>
      </c>
      <c r="I15" s="49">
        <v>6.0</v>
      </c>
      <c r="J15" s="49">
        <v>0.0</v>
      </c>
      <c r="K15" s="52" t="s">
        <v>47</v>
      </c>
      <c r="L15" s="53" t="s">
        <v>35</v>
      </c>
      <c r="M15" s="53" t="s">
        <v>35</v>
      </c>
      <c r="N15" s="49" t="b">
        <v>1</v>
      </c>
      <c r="O15" s="49">
        <v>0.0</v>
      </c>
      <c r="P15" s="49">
        <v>0.0</v>
      </c>
      <c r="Q15" s="49">
        <v>0.0</v>
      </c>
      <c r="R15" s="49">
        <v>0.0</v>
      </c>
      <c r="S15" s="49">
        <v>0.0</v>
      </c>
      <c r="T15" s="49" t="b">
        <v>0</v>
      </c>
      <c r="U15" s="49">
        <v>0.0</v>
      </c>
      <c r="V15" s="49">
        <v>0.0</v>
      </c>
      <c r="W15" s="49">
        <v>5.0</v>
      </c>
      <c r="X15" s="49">
        <v>0.0</v>
      </c>
      <c r="Y15" s="49">
        <v>1.0</v>
      </c>
      <c r="Z15" s="49" t="b">
        <v>1</v>
      </c>
      <c r="AA15" s="49">
        <v>0.0</v>
      </c>
      <c r="AB15" s="49">
        <v>0.0</v>
      </c>
      <c r="AC15" s="49">
        <v>0.0</v>
      </c>
      <c r="AD15" s="49">
        <v>0.0</v>
      </c>
      <c r="AE15" s="49">
        <v>0.0</v>
      </c>
      <c r="AF15" s="49" t="b">
        <v>1</v>
      </c>
      <c r="AG15" s="21"/>
      <c r="AH15" s="21"/>
      <c r="AI15" s="21"/>
      <c r="AJ15" s="21"/>
      <c r="AK15" s="21"/>
      <c r="AL15" s="21"/>
      <c r="AM15" s="21"/>
    </row>
    <row r="16">
      <c r="A16" s="57" t="s">
        <v>399</v>
      </c>
      <c r="B16" s="47" t="s">
        <v>42</v>
      </c>
      <c r="C16" s="56" t="s">
        <v>400</v>
      </c>
      <c r="D16" s="47">
        <v>49.0</v>
      </c>
      <c r="E16" s="47">
        <v>42.0</v>
      </c>
      <c r="F16" s="47" t="b">
        <v>1</v>
      </c>
      <c r="G16" s="47">
        <v>6111.0</v>
      </c>
      <c r="H16" s="49">
        <v>42.0</v>
      </c>
      <c r="I16" s="49">
        <v>13.0</v>
      </c>
      <c r="J16" s="49">
        <v>3.0</v>
      </c>
      <c r="K16" s="52" t="s">
        <v>47</v>
      </c>
      <c r="L16" s="53" t="s">
        <v>47</v>
      </c>
      <c r="M16" s="53" t="s">
        <v>35</v>
      </c>
      <c r="N16" s="49" t="b">
        <v>0</v>
      </c>
      <c r="O16" s="49">
        <v>0.0</v>
      </c>
      <c r="P16" s="49">
        <v>32.0</v>
      </c>
      <c r="Q16" s="49">
        <v>9.0</v>
      </c>
      <c r="R16" s="49">
        <v>0.0</v>
      </c>
      <c r="S16" s="49">
        <v>1.0</v>
      </c>
      <c r="T16" s="49" t="b">
        <v>0</v>
      </c>
      <c r="U16" s="49">
        <v>0.0</v>
      </c>
      <c r="V16" s="49">
        <v>0.0</v>
      </c>
      <c r="W16" s="49">
        <v>7.0</v>
      </c>
      <c r="X16" s="49">
        <v>0.0</v>
      </c>
      <c r="Y16" s="49">
        <v>6.0</v>
      </c>
      <c r="Z16" s="49" t="b">
        <v>0</v>
      </c>
      <c r="AA16" s="49">
        <v>0.0</v>
      </c>
      <c r="AB16" s="49">
        <v>0.0</v>
      </c>
      <c r="AC16" s="49">
        <v>0.0</v>
      </c>
      <c r="AD16" s="49">
        <v>0.0</v>
      </c>
      <c r="AE16" s="49">
        <v>3.0</v>
      </c>
      <c r="AF16" s="49" t="b">
        <v>1</v>
      </c>
      <c r="AG16" s="21"/>
      <c r="AH16" s="21"/>
      <c r="AI16" s="21"/>
      <c r="AJ16" s="21"/>
      <c r="AK16" s="21"/>
      <c r="AL16" s="21"/>
      <c r="AM16" s="21"/>
    </row>
    <row r="17">
      <c r="A17" s="46" t="s">
        <v>401</v>
      </c>
      <c r="B17" s="47" t="s">
        <v>42</v>
      </c>
      <c r="C17" s="48" t="s">
        <v>402</v>
      </c>
      <c r="D17" s="47">
        <v>3.0</v>
      </c>
      <c r="E17" s="47">
        <v>3.0</v>
      </c>
      <c r="F17" s="47" t="b">
        <v>0</v>
      </c>
      <c r="G17" s="47">
        <v>6004.0</v>
      </c>
      <c r="H17" s="49">
        <v>36.0</v>
      </c>
      <c r="I17" s="49">
        <v>0.0</v>
      </c>
      <c r="J17" s="49">
        <v>0.0</v>
      </c>
      <c r="K17" s="52" t="s">
        <v>35</v>
      </c>
      <c r="L17" s="53" t="s">
        <v>35</v>
      </c>
      <c r="M17" s="53" t="s">
        <v>35</v>
      </c>
      <c r="N17" s="49" t="b">
        <v>0</v>
      </c>
      <c r="O17" s="49">
        <v>0.0</v>
      </c>
      <c r="P17" s="49">
        <v>8.0</v>
      </c>
      <c r="Q17" s="49">
        <v>24.0</v>
      </c>
      <c r="R17" s="49">
        <v>4.0</v>
      </c>
      <c r="S17" s="49">
        <v>0.0</v>
      </c>
      <c r="T17" s="49" t="b">
        <v>1</v>
      </c>
      <c r="U17" s="49">
        <v>0.0</v>
      </c>
      <c r="V17" s="49">
        <v>0.0</v>
      </c>
      <c r="W17" s="49">
        <v>0.0</v>
      </c>
      <c r="X17" s="49">
        <v>0.0</v>
      </c>
      <c r="Y17" s="49">
        <v>0.0</v>
      </c>
      <c r="Z17" s="49" t="b">
        <v>1</v>
      </c>
      <c r="AA17" s="49">
        <v>0.0</v>
      </c>
      <c r="AB17" s="49">
        <v>0.0</v>
      </c>
      <c r="AC17" s="49">
        <v>0.0</v>
      </c>
      <c r="AD17" s="49">
        <v>0.0</v>
      </c>
      <c r="AE17" s="49">
        <v>0.0</v>
      </c>
      <c r="AF17" s="49" t="b">
        <v>1</v>
      </c>
      <c r="AG17" s="21"/>
      <c r="AH17" s="21"/>
      <c r="AI17" s="21"/>
      <c r="AJ17" s="21"/>
      <c r="AK17" s="21"/>
      <c r="AL17" s="21"/>
      <c r="AM17" s="21"/>
    </row>
    <row r="18">
      <c r="A18" s="46" t="s">
        <v>403</v>
      </c>
      <c r="B18" s="47" t="s">
        <v>33</v>
      </c>
      <c r="C18" s="48" t="s">
        <v>404</v>
      </c>
      <c r="D18" s="47">
        <v>430.0</v>
      </c>
      <c r="E18" s="47">
        <v>541.0</v>
      </c>
      <c r="F18" s="47" t="b">
        <v>0</v>
      </c>
      <c r="G18" s="47">
        <v>5747.0</v>
      </c>
      <c r="H18" s="49">
        <v>47.0</v>
      </c>
      <c r="I18" s="49">
        <v>0.0</v>
      </c>
      <c r="J18" s="49">
        <v>0.0</v>
      </c>
      <c r="K18" s="52" t="s">
        <v>35</v>
      </c>
      <c r="L18" s="53" t="s">
        <v>35</v>
      </c>
      <c r="M18" s="55" t="s">
        <v>46</v>
      </c>
      <c r="N18" s="49" t="b">
        <v>0</v>
      </c>
      <c r="O18" s="49">
        <v>1.0</v>
      </c>
      <c r="P18" s="49">
        <v>9.0</v>
      </c>
      <c r="Q18" s="49">
        <v>20.0</v>
      </c>
      <c r="R18" s="49">
        <v>14.0</v>
      </c>
      <c r="S18" s="49">
        <v>3.0</v>
      </c>
      <c r="T18" s="49" t="b">
        <v>1</v>
      </c>
      <c r="U18" s="49">
        <v>0.0</v>
      </c>
      <c r="V18" s="49">
        <v>0.0</v>
      </c>
      <c r="W18" s="49">
        <v>0.0</v>
      </c>
      <c r="X18" s="49">
        <v>0.0</v>
      </c>
      <c r="Y18" s="49">
        <v>0.0</v>
      </c>
      <c r="Z18" s="49" t="b">
        <v>1</v>
      </c>
      <c r="AA18" s="49">
        <v>0.0</v>
      </c>
      <c r="AB18" s="49">
        <v>0.0</v>
      </c>
      <c r="AC18" s="49">
        <v>0.0</v>
      </c>
      <c r="AD18" s="49">
        <v>0.0</v>
      </c>
      <c r="AE18" s="49">
        <v>0.0</v>
      </c>
      <c r="AF18" s="49" t="b">
        <v>1</v>
      </c>
      <c r="AG18" s="21"/>
      <c r="AH18" s="21"/>
      <c r="AI18" s="21"/>
      <c r="AJ18" s="21"/>
      <c r="AK18" s="21"/>
      <c r="AL18" s="21"/>
      <c r="AM18" s="21"/>
    </row>
    <row r="19">
      <c r="A19" s="46" t="s">
        <v>405</v>
      </c>
      <c r="B19" s="47" t="s">
        <v>33</v>
      </c>
      <c r="C19" s="56" t="s">
        <v>406</v>
      </c>
      <c r="D19" s="47">
        <v>110.0</v>
      </c>
      <c r="E19" s="47">
        <v>203.0</v>
      </c>
      <c r="F19" s="47" t="b">
        <v>1</v>
      </c>
      <c r="G19" s="47">
        <v>5018.0</v>
      </c>
      <c r="H19" s="49">
        <v>0.0</v>
      </c>
      <c r="I19" s="49">
        <v>6.0</v>
      </c>
      <c r="J19" s="49">
        <v>0.0</v>
      </c>
      <c r="K19" s="54" t="s">
        <v>47</v>
      </c>
      <c r="L19" s="53" t="s">
        <v>35</v>
      </c>
      <c r="M19" s="55" t="s">
        <v>35</v>
      </c>
      <c r="N19" s="49" t="b">
        <v>1</v>
      </c>
      <c r="O19" s="49">
        <v>0.0</v>
      </c>
      <c r="P19" s="49">
        <v>0.0</v>
      </c>
      <c r="Q19" s="49">
        <v>0.0</v>
      </c>
      <c r="R19" s="49">
        <v>0.0</v>
      </c>
      <c r="S19" s="49">
        <v>0.0</v>
      </c>
      <c r="T19" s="49" t="b">
        <v>0</v>
      </c>
      <c r="U19" s="49">
        <v>0.0</v>
      </c>
      <c r="V19" s="49">
        <v>0.0</v>
      </c>
      <c r="W19" s="49">
        <v>2.0</v>
      </c>
      <c r="X19" s="49">
        <v>2.0</v>
      </c>
      <c r="Y19" s="49">
        <v>2.0</v>
      </c>
      <c r="Z19" s="49" t="b">
        <v>1</v>
      </c>
      <c r="AA19" s="49">
        <v>0.0</v>
      </c>
      <c r="AB19" s="49">
        <v>0.0</v>
      </c>
      <c r="AC19" s="49">
        <v>0.0</v>
      </c>
      <c r="AD19" s="49">
        <v>0.0</v>
      </c>
      <c r="AE19" s="49">
        <v>0.0</v>
      </c>
      <c r="AF19" s="49" t="b">
        <v>1</v>
      </c>
      <c r="AG19" s="21"/>
      <c r="AH19" s="21"/>
      <c r="AI19" s="21"/>
      <c r="AJ19" s="21"/>
      <c r="AK19" s="21"/>
      <c r="AL19" s="21"/>
      <c r="AM19" s="21"/>
    </row>
    <row r="20">
      <c r="A20" s="46" t="s">
        <v>407</v>
      </c>
      <c r="B20" s="47" t="s">
        <v>107</v>
      </c>
      <c r="C20" s="48" t="s">
        <v>408</v>
      </c>
      <c r="D20" s="47">
        <v>8.0</v>
      </c>
      <c r="E20" s="47">
        <v>22.0</v>
      </c>
      <c r="F20" s="47" t="b">
        <v>0</v>
      </c>
      <c r="G20" s="47">
        <v>4659.0</v>
      </c>
      <c r="H20" s="49">
        <v>4.0</v>
      </c>
      <c r="I20" s="49">
        <v>0.0</v>
      </c>
      <c r="J20" s="49">
        <v>0.0</v>
      </c>
      <c r="K20" s="54" t="s">
        <v>35</v>
      </c>
      <c r="L20" s="53" t="s">
        <v>35</v>
      </c>
      <c r="M20" s="53" t="s">
        <v>35</v>
      </c>
      <c r="N20" s="49" t="b">
        <v>0</v>
      </c>
      <c r="O20" s="49">
        <v>0.0</v>
      </c>
      <c r="P20" s="49">
        <v>0.0</v>
      </c>
      <c r="Q20" s="49">
        <v>4.0</v>
      </c>
      <c r="R20" s="49">
        <v>0.0</v>
      </c>
      <c r="S20" s="49">
        <v>0.0</v>
      </c>
      <c r="T20" s="49" t="b">
        <v>1</v>
      </c>
      <c r="U20" s="49">
        <v>0.0</v>
      </c>
      <c r="V20" s="49">
        <v>0.0</v>
      </c>
      <c r="W20" s="49">
        <v>0.0</v>
      </c>
      <c r="X20" s="49">
        <v>0.0</v>
      </c>
      <c r="Y20" s="49">
        <v>0.0</v>
      </c>
      <c r="Z20" s="49" t="b">
        <v>1</v>
      </c>
      <c r="AA20" s="49">
        <v>0.0</v>
      </c>
      <c r="AB20" s="49">
        <v>0.0</v>
      </c>
      <c r="AC20" s="49">
        <v>0.0</v>
      </c>
      <c r="AD20" s="49">
        <v>0.0</v>
      </c>
      <c r="AE20" s="49">
        <v>0.0</v>
      </c>
      <c r="AF20" s="49" t="b">
        <v>1</v>
      </c>
      <c r="AG20" s="21"/>
      <c r="AH20" s="21"/>
      <c r="AI20" s="21"/>
      <c r="AJ20" s="21"/>
      <c r="AK20" s="21"/>
      <c r="AL20" s="21"/>
      <c r="AM20" s="21"/>
    </row>
    <row r="21">
      <c r="A21" s="46" t="s">
        <v>409</v>
      </c>
      <c r="B21" s="47" t="s">
        <v>33</v>
      </c>
      <c r="C21" s="56" t="s">
        <v>410</v>
      </c>
      <c r="D21" s="47">
        <v>139.0</v>
      </c>
      <c r="E21" s="47">
        <v>494.0</v>
      </c>
      <c r="F21" s="47" t="b">
        <v>1</v>
      </c>
      <c r="G21" s="47">
        <v>4526.0</v>
      </c>
      <c r="H21" s="49">
        <v>0.0</v>
      </c>
      <c r="I21" s="49">
        <v>0.0</v>
      </c>
      <c r="J21" s="49">
        <v>0.0</v>
      </c>
      <c r="K21" s="52" t="s">
        <v>35</v>
      </c>
      <c r="L21" s="53" t="s">
        <v>35</v>
      </c>
      <c r="M21" s="53" t="s">
        <v>35</v>
      </c>
      <c r="N21" s="49" t="b">
        <v>1</v>
      </c>
      <c r="O21" s="49">
        <v>0.0</v>
      </c>
      <c r="P21" s="49">
        <v>0.0</v>
      </c>
      <c r="Q21" s="49">
        <v>0.0</v>
      </c>
      <c r="R21" s="49">
        <v>0.0</v>
      </c>
      <c r="S21" s="49">
        <v>0.0</v>
      </c>
      <c r="T21" s="49" t="b">
        <v>1</v>
      </c>
      <c r="U21" s="49">
        <v>0.0</v>
      </c>
      <c r="V21" s="49">
        <v>0.0</v>
      </c>
      <c r="W21" s="49">
        <v>0.0</v>
      </c>
      <c r="X21" s="49">
        <v>0.0</v>
      </c>
      <c r="Y21" s="49">
        <v>0.0</v>
      </c>
      <c r="Z21" s="49" t="b">
        <v>1</v>
      </c>
      <c r="AA21" s="49">
        <v>0.0</v>
      </c>
      <c r="AB21" s="49">
        <v>0.0</v>
      </c>
      <c r="AC21" s="49">
        <v>0.0</v>
      </c>
      <c r="AD21" s="49">
        <v>0.0</v>
      </c>
      <c r="AE21" s="49">
        <v>0.0</v>
      </c>
      <c r="AF21" s="49" t="b">
        <v>1</v>
      </c>
      <c r="AG21" s="21"/>
      <c r="AH21" s="21"/>
      <c r="AI21" s="21"/>
      <c r="AJ21" s="21"/>
      <c r="AK21" s="21"/>
      <c r="AL21" s="21"/>
      <c r="AM21" s="21"/>
    </row>
    <row r="22">
      <c r="A22" s="46" t="s">
        <v>411</v>
      </c>
      <c r="B22" s="47" t="s">
        <v>33</v>
      </c>
      <c r="C22" s="56" t="s">
        <v>412</v>
      </c>
      <c r="D22" s="47">
        <v>33.0</v>
      </c>
      <c r="E22" s="47">
        <v>56.0</v>
      </c>
      <c r="F22" s="47" t="b">
        <v>1</v>
      </c>
      <c r="G22" s="47">
        <v>4433.0</v>
      </c>
      <c r="H22" s="49">
        <v>0.0</v>
      </c>
      <c r="I22" s="49">
        <v>1.0</v>
      </c>
      <c r="J22" s="49">
        <v>2.0</v>
      </c>
      <c r="K22" s="52" t="s">
        <v>46</v>
      </c>
      <c r="L22" s="55" t="s">
        <v>81</v>
      </c>
      <c r="M22" s="53" t="s">
        <v>35</v>
      </c>
      <c r="N22" s="49" t="b">
        <v>1</v>
      </c>
      <c r="O22" s="49">
        <v>0.0</v>
      </c>
      <c r="P22" s="49">
        <v>0.0</v>
      </c>
      <c r="Q22" s="49">
        <v>0.0</v>
      </c>
      <c r="R22" s="49">
        <v>0.0</v>
      </c>
      <c r="S22" s="49">
        <v>0.0</v>
      </c>
      <c r="T22" s="49" t="b">
        <v>0</v>
      </c>
      <c r="U22" s="49">
        <v>0.0</v>
      </c>
      <c r="V22" s="49">
        <v>0.0</v>
      </c>
      <c r="W22" s="49">
        <v>1.0</v>
      </c>
      <c r="X22" s="49">
        <v>0.0</v>
      </c>
      <c r="Y22" s="49">
        <v>0.0</v>
      </c>
      <c r="Z22" s="49" t="b">
        <v>0</v>
      </c>
      <c r="AA22" s="49">
        <v>0.0</v>
      </c>
      <c r="AB22" s="49">
        <v>0.0</v>
      </c>
      <c r="AC22" s="49">
        <v>0.0</v>
      </c>
      <c r="AD22" s="49">
        <v>2.0</v>
      </c>
      <c r="AE22" s="49">
        <v>0.0</v>
      </c>
      <c r="AF22" s="49" t="b">
        <v>1</v>
      </c>
      <c r="AG22" s="21"/>
      <c r="AH22" s="21"/>
      <c r="AI22" s="21"/>
      <c r="AJ22" s="21"/>
      <c r="AK22" s="21"/>
      <c r="AL22" s="21"/>
      <c r="AM22" s="21"/>
    </row>
    <row r="23">
      <c r="A23" s="46" t="s">
        <v>413</v>
      </c>
      <c r="B23" s="47" t="s">
        <v>33</v>
      </c>
      <c r="C23" s="56" t="s">
        <v>414</v>
      </c>
      <c r="D23" s="47">
        <v>176.0</v>
      </c>
      <c r="E23" s="47">
        <v>211.0</v>
      </c>
      <c r="F23" s="47" t="b">
        <v>1</v>
      </c>
      <c r="G23" s="47">
        <v>4362.0</v>
      </c>
      <c r="H23" s="49">
        <v>13.0</v>
      </c>
      <c r="I23" s="49">
        <v>1.0</v>
      </c>
      <c r="J23" s="49">
        <v>0.0</v>
      </c>
      <c r="K23" s="54" t="s">
        <v>38</v>
      </c>
      <c r="L23" s="53" t="s">
        <v>35</v>
      </c>
      <c r="M23" s="53" t="s">
        <v>35</v>
      </c>
      <c r="N23" s="49" t="b">
        <v>0</v>
      </c>
      <c r="O23" s="49">
        <v>1.0</v>
      </c>
      <c r="P23" s="49">
        <v>2.0</v>
      </c>
      <c r="Q23" s="49">
        <v>7.0</v>
      </c>
      <c r="R23" s="49">
        <v>3.0</v>
      </c>
      <c r="S23" s="49">
        <v>0.0</v>
      </c>
      <c r="T23" s="49" t="b">
        <v>0</v>
      </c>
      <c r="U23" s="49">
        <v>0.0</v>
      </c>
      <c r="V23" s="49">
        <v>1.0</v>
      </c>
      <c r="W23" s="49">
        <v>0.0</v>
      </c>
      <c r="X23" s="49">
        <v>0.0</v>
      </c>
      <c r="Y23" s="49">
        <v>0.0</v>
      </c>
      <c r="Z23" s="49" t="b">
        <v>1</v>
      </c>
      <c r="AA23" s="49">
        <v>0.0</v>
      </c>
      <c r="AB23" s="49">
        <v>0.0</v>
      </c>
      <c r="AC23" s="49">
        <v>0.0</v>
      </c>
      <c r="AD23" s="49">
        <v>0.0</v>
      </c>
      <c r="AE23" s="49">
        <v>0.0</v>
      </c>
      <c r="AF23" s="49" t="b">
        <v>1</v>
      </c>
      <c r="AG23" s="21"/>
      <c r="AH23" s="21"/>
      <c r="AI23" s="21"/>
      <c r="AJ23" s="21"/>
      <c r="AK23" s="21"/>
      <c r="AL23" s="21"/>
      <c r="AM23" s="21"/>
    </row>
    <row r="24">
      <c r="A24" s="46" t="s">
        <v>415</v>
      </c>
      <c r="B24" s="47" t="s">
        <v>107</v>
      </c>
      <c r="C24" s="48" t="s">
        <v>416</v>
      </c>
      <c r="D24" s="47">
        <v>30.0</v>
      </c>
      <c r="E24" s="47">
        <v>113.0</v>
      </c>
      <c r="F24" s="47" t="b">
        <v>0</v>
      </c>
      <c r="G24" s="47">
        <v>4348.0</v>
      </c>
      <c r="H24" s="49">
        <v>95.0</v>
      </c>
      <c r="I24" s="49">
        <v>0.0</v>
      </c>
      <c r="J24" s="49">
        <v>0.0</v>
      </c>
      <c r="K24" s="52" t="s">
        <v>35</v>
      </c>
      <c r="L24" s="53" t="s">
        <v>35</v>
      </c>
      <c r="M24" s="53" t="s">
        <v>35</v>
      </c>
      <c r="N24" s="49" t="b">
        <v>0</v>
      </c>
      <c r="O24" s="49">
        <v>0.0</v>
      </c>
      <c r="P24" s="49">
        <v>47.0</v>
      </c>
      <c r="Q24" s="49">
        <v>29.0</v>
      </c>
      <c r="R24" s="49">
        <v>19.0</v>
      </c>
      <c r="S24" s="49">
        <v>0.0</v>
      </c>
      <c r="T24" s="49" t="b">
        <v>1</v>
      </c>
      <c r="U24" s="49">
        <v>0.0</v>
      </c>
      <c r="V24" s="49">
        <v>0.0</v>
      </c>
      <c r="W24" s="49">
        <v>0.0</v>
      </c>
      <c r="X24" s="49">
        <v>0.0</v>
      </c>
      <c r="Y24" s="49">
        <v>0.0</v>
      </c>
      <c r="Z24" s="49" t="b">
        <v>1</v>
      </c>
      <c r="AA24" s="49">
        <v>0.0</v>
      </c>
      <c r="AB24" s="49">
        <v>0.0</v>
      </c>
      <c r="AC24" s="49">
        <v>0.0</v>
      </c>
      <c r="AD24" s="49">
        <v>0.0</v>
      </c>
      <c r="AE24" s="49">
        <v>0.0</v>
      </c>
      <c r="AF24" s="49" t="b">
        <v>1</v>
      </c>
      <c r="AG24" s="21"/>
      <c r="AH24" s="21"/>
      <c r="AI24" s="21"/>
      <c r="AJ24" s="21"/>
      <c r="AK24" s="21"/>
      <c r="AL24" s="21"/>
      <c r="AM24" s="21"/>
    </row>
    <row r="25">
      <c r="A25" s="46" t="s">
        <v>417</v>
      </c>
      <c r="B25" s="47" t="s">
        <v>201</v>
      </c>
      <c r="C25" s="56" t="s">
        <v>418</v>
      </c>
      <c r="D25" s="47">
        <v>7.0</v>
      </c>
      <c r="E25" s="47">
        <v>32.0</v>
      </c>
      <c r="F25" s="47" t="b">
        <v>0</v>
      </c>
      <c r="G25" s="47">
        <v>4322.0</v>
      </c>
      <c r="H25" s="49">
        <v>233.0</v>
      </c>
      <c r="I25" s="49">
        <v>0.0</v>
      </c>
      <c r="J25" s="49">
        <v>0.0</v>
      </c>
      <c r="K25" s="52" t="s">
        <v>35</v>
      </c>
      <c r="L25" s="53" t="s">
        <v>35</v>
      </c>
      <c r="M25" s="53" t="s">
        <v>35</v>
      </c>
      <c r="N25" s="49" t="b">
        <v>0</v>
      </c>
      <c r="O25" s="49">
        <v>0.0</v>
      </c>
      <c r="P25" s="49">
        <v>185.0</v>
      </c>
      <c r="Q25" s="49">
        <v>1.0</v>
      </c>
      <c r="R25" s="49">
        <v>47.0</v>
      </c>
      <c r="S25" s="49">
        <v>0.0</v>
      </c>
      <c r="T25" s="49" t="b">
        <v>1</v>
      </c>
      <c r="U25" s="49">
        <v>0.0</v>
      </c>
      <c r="V25" s="49">
        <v>0.0</v>
      </c>
      <c r="W25" s="49">
        <v>0.0</v>
      </c>
      <c r="X25" s="49">
        <v>0.0</v>
      </c>
      <c r="Y25" s="49">
        <v>0.0</v>
      </c>
      <c r="Z25" s="49" t="b">
        <v>1</v>
      </c>
      <c r="AA25" s="49">
        <v>0.0</v>
      </c>
      <c r="AB25" s="49">
        <v>0.0</v>
      </c>
      <c r="AC25" s="49">
        <v>0.0</v>
      </c>
      <c r="AD25" s="49">
        <v>0.0</v>
      </c>
      <c r="AE25" s="49">
        <v>0.0</v>
      </c>
      <c r="AF25" s="49" t="b">
        <v>1</v>
      </c>
      <c r="AG25" s="21"/>
      <c r="AH25" s="21"/>
      <c r="AI25" s="21"/>
      <c r="AJ25" s="21"/>
      <c r="AK25" s="21"/>
      <c r="AL25" s="21"/>
      <c r="AM25" s="21"/>
    </row>
    <row r="26">
      <c r="A26" s="46" t="s">
        <v>419</v>
      </c>
      <c r="B26" s="47" t="s">
        <v>42</v>
      </c>
      <c r="C26" s="48" t="s">
        <v>420</v>
      </c>
      <c r="D26" s="47">
        <v>38.0</v>
      </c>
      <c r="E26" s="47">
        <v>500.0</v>
      </c>
      <c r="F26" s="47" t="b">
        <v>0</v>
      </c>
      <c r="G26" s="47">
        <v>4308.0</v>
      </c>
      <c r="H26" s="49">
        <v>144.0</v>
      </c>
      <c r="I26" s="49">
        <v>0.0</v>
      </c>
      <c r="J26" s="49">
        <v>0.0</v>
      </c>
      <c r="K26" s="52" t="s">
        <v>35</v>
      </c>
      <c r="L26" s="53" t="s">
        <v>35</v>
      </c>
      <c r="M26" s="53" t="s">
        <v>35</v>
      </c>
      <c r="N26" s="49" t="b">
        <v>0</v>
      </c>
      <c r="O26" s="49">
        <v>0.0</v>
      </c>
      <c r="P26" s="49">
        <v>132.0</v>
      </c>
      <c r="Q26" s="49">
        <v>0.0</v>
      </c>
      <c r="R26" s="49">
        <v>12.0</v>
      </c>
      <c r="S26" s="49">
        <v>0.0</v>
      </c>
      <c r="T26" s="49" t="b">
        <v>1</v>
      </c>
      <c r="U26" s="49">
        <v>0.0</v>
      </c>
      <c r="V26" s="49">
        <v>0.0</v>
      </c>
      <c r="W26" s="49">
        <v>0.0</v>
      </c>
      <c r="X26" s="49">
        <v>0.0</v>
      </c>
      <c r="Y26" s="49">
        <v>0.0</v>
      </c>
      <c r="Z26" s="49" t="b">
        <v>1</v>
      </c>
      <c r="AA26" s="49">
        <v>0.0</v>
      </c>
      <c r="AB26" s="49">
        <v>0.0</v>
      </c>
      <c r="AC26" s="49">
        <v>0.0</v>
      </c>
      <c r="AD26" s="49">
        <v>0.0</v>
      </c>
      <c r="AE26" s="49">
        <v>0.0</v>
      </c>
      <c r="AF26" s="49" t="b">
        <v>1</v>
      </c>
      <c r="AG26" s="21"/>
      <c r="AH26" s="21"/>
      <c r="AI26" s="21"/>
      <c r="AJ26" s="21"/>
      <c r="AK26" s="21"/>
      <c r="AL26" s="21"/>
      <c r="AM26" s="21"/>
    </row>
    <row r="27">
      <c r="A27" s="46" t="s">
        <v>421</v>
      </c>
      <c r="B27" s="47" t="s">
        <v>33</v>
      </c>
      <c r="C27" s="48" t="s">
        <v>422</v>
      </c>
      <c r="D27" s="47">
        <v>60.0</v>
      </c>
      <c r="E27" s="47">
        <v>70.0</v>
      </c>
      <c r="F27" s="47" t="b">
        <v>0</v>
      </c>
      <c r="G27" s="47">
        <v>3858.0</v>
      </c>
      <c r="H27" s="49">
        <v>12.0</v>
      </c>
      <c r="I27" s="49">
        <v>0.0</v>
      </c>
      <c r="J27" s="49">
        <v>1.0</v>
      </c>
      <c r="K27" s="52" t="s">
        <v>35</v>
      </c>
      <c r="L27" s="53" t="s">
        <v>47</v>
      </c>
      <c r="M27" s="53" t="s">
        <v>35</v>
      </c>
      <c r="N27" s="49" t="b">
        <v>0</v>
      </c>
      <c r="O27" s="49">
        <v>0.0</v>
      </c>
      <c r="P27" s="49">
        <v>0.0</v>
      </c>
      <c r="Q27" s="49">
        <v>12.0</v>
      </c>
      <c r="R27" s="49">
        <v>0.0</v>
      </c>
      <c r="S27" s="49">
        <v>0.0</v>
      </c>
      <c r="T27" s="49" t="b">
        <v>1</v>
      </c>
      <c r="U27" s="49">
        <v>0.0</v>
      </c>
      <c r="V27" s="49">
        <v>0.0</v>
      </c>
      <c r="W27" s="49">
        <v>0.0</v>
      </c>
      <c r="X27" s="49">
        <v>0.0</v>
      </c>
      <c r="Y27" s="49">
        <v>0.0</v>
      </c>
      <c r="Z27" s="49" t="b">
        <v>0</v>
      </c>
      <c r="AA27" s="49">
        <v>0.0</v>
      </c>
      <c r="AB27" s="49">
        <v>0.0</v>
      </c>
      <c r="AC27" s="49">
        <v>0.0</v>
      </c>
      <c r="AD27" s="49">
        <v>0.0</v>
      </c>
      <c r="AE27" s="49">
        <v>1.0</v>
      </c>
      <c r="AF27" s="49" t="b">
        <v>1</v>
      </c>
      <c r="AG27" s="21"/>
      <c r="AH27" s="21"/>
      <c r="AI27" s="21"/>
      <c r="AJ27" s="21"/>
      <c r="AK27" s="21"/>
      <c r="AL27" s="21"/>
      <c r="AM27" s="21"/>
    </row>
    <row r="28">
      <c r="A28" s="46" t="s">
        <v>423</v>
      </c>
      <c r="B28" s="47" t="s">
        <v>107</v>
      </c>
      <c r="C28" s="56" t="s">
        <v>424</v>
      </c>
      <c r="D28" s="47">
        <v>312.0</v>
      </c>
      <c r="E28" s="47">
        <v>6.0</v>
      </c>
      <c r="F28" s="47" t="b">
        <v>1</v>
      </c>
      <c r="G28" s="47">
        <v>3762.0</v>
      </c>
      <c r="H28" s="49">
        <v>871.0</v>
      </c>
      <c r="I28" s="49">
        <v>32.0</v>
      </c>
      <c r="J28" s="49">
        <v>0.0</v>
      </c>
      <c r="K28" s="52" t="s">
        <v>47</v>
      </c>
      <c r="L28" s="53" t="s">
        <v>35</v>
      </c>
      <c r="M28" s="53" t="s">
        <v>35</v>
      </c>
      <c r="N28" s="49" t="b">
        <v>0</v>
      </c>
      <c r="O28" s="49">
        <v>0.0</v>
      </c>
      <c r="P28" s="49">
        <v>674.0</v>
      </c>
      <c r="Q28" s="49">
        <v>167.0</v>
      </c>
      <c r="R28" s="49">
        <v>30.0</v>
      </c>
      <c r="S28" s="49">
        <v>0.0</v>
      </c>
      <c r="T28" s="49" t="b">
        <v>0</v>
      </c>
      <c r="U28" s="49">
        <v>0.0</v>
      </c>
      <c r="V28" s="49">
        <v>0.0</v>
      </c>
      <c r="W28" s="49">
        <v>15.0</v>
      </c>
      <c r="X28" s="49">
        <v>0.0</v>
      </c>
      <c r="Y28" s="49">
        <v>17.0</v>
      </c>
      <c r="Z28" s="49" t="b">
        <v>1</v>
      </c>
      <c r="AA28" s="49">
        <v>0.0</v>
      </c>
      <c r="AB28" s="49">
        <v>0.0</v>
      </c>
      <c r="AC28" s="49">
        <v>0.0</v>
      </c>
      <c r="AD28" s="49">
        <v>0.0</v>
      </c>
      <c r="AE28" s="49">
        <v>0.0</v>
      </c>
      <c r="AF28" s="49" t="b">
        <v>1</v>
      </c>
      <c r="AG28" s="21"/>
      <c r="AH28" s="21"/>
      <c r="AI28" s="21"/>
      <c r="AJ28" s="21"/>
      <c r="AK28" s="21"/>
      <c r="AL28" s="21"/>
      <c r="AM28" s="21"/>
    </row>
    <row r="29">
      <c r="A29" s="46" t="s">
        <v>425</v>
      </c>
      <c r="B29" s="47" t="s">
        <v>33</v>
      </c>
      <c r="C29" s="56" t="s">
        <v>426</v>
      </c>
      <c r="D29" s="47">
        <v>2888.0</v>
      </c>
      <c r="E29" s="47">
        <v>4460.0</v>
      </c>
      <c r="F29" s="47" t="b">
        <v>1</v>
      </c>
      <c r="G29" s="47">
        <v>3576.0</v>
      </c>
      <c r="H29" s="49">
        <v>9.0</v>
      </c>
      <c r="I29" s="49">
        <v>3.0</v>
      </c>
      <c r="J29" s="49">
        <v>0.0</v>
      </c>
      <c r="K29" s="54" t="s">
        <v>38</v>
      </c>
      <c r="L29" s="53" t="s">
        <v>35</v>
      </c>
      <c r="M29" s="53" t="s">
        <v>35</v>
      </c>
      <c r="N29" s="49" t="b">
        <v>0</v>
      </c>
      <c r="O29" s="49">
        <v>0.0</v>
      </c>
      <c r="P29" s="49">
        <v>0.0</v>
      </c>
      <c r="Q29" s="49">
        <v>9.0</v>
      </c>
      <c r="R29" s="49">
        <v>0.0</v>
      </c>
      <c r="S29" s="49">
        <v>0.0</v>
      </c>
      <c r="T29" s="49" t="b">
        <v>0</v>
      </c>
      <c r="U29" s="49">
        <v>0.0</v>
      </c>
      <c r="V29" s="49">
        <v>3.0</v>
      </c>
      <c r="W29" s="49">
        <v>0.0</v>
      </c>
      <c r="X29" s="49">
        <v>0.0</v>
      </c>
      <c r="Y29" s="49">
        <v>0.0</v>
      </c>
      <c r="Z29" s="49" t="b">
        <v>1</v>
      </c>
      <c r="AA29" s="49">
        <v>0.0</v>
      </c>
      <c r="AB29" s="49">
        <v>0.0</v>
      </c>
      <c r="AC29" s="49">
        <v>0.0</v>
      </c>
      <c r="AD29" s="49">
        <v>0.0</v>
      </c>
      <c r="AE29" s="49">
        <v>0.0</v>
      </c>
      <c r="AF29" s="49" t="b">
        <v>1</v>
      </c>
      <c r="AG29" s="21"/>
      <c r="AH29" s="21"/>
      <c r="AI29" s="21"/>
      <c r="AJ29" s="21"/>
      <c r="AK29" s="21"/>
      <c r="AL29" s="21"/>
      <c r="AM29" s="21"/>
    </row>
    <row r="30">
      <c r="A30" s="46" t="s">
        <v>427</v>
      </c>
      <c r="B30" s="47" t="s">
        <v>107</v>
      </c>
      <c r="C30" s="48" t="s">
        <v>428</v>
      </c>
      <c r="D30" s="47">
        <v>20.0</v>
      </c>
      <c r="E30" s="47">
        <v>52.0</v>
      </c>
      <c r="F30" s="47" t="b">
        <v>0</v>
      </c>
      <c r="G30" s="47">
        <v>3383.0</v>
      </c>
      <c r="H30" s="49">
        <v>76.0</v>
      </c>
      <c r="I30" s="49">
        <v>0.0</v>
      </c>
      <c r="J30" s="49">
        <v>0.0</v>
      </c>
      <c r="K30" s="52" t="s">
        <v>35</v>
      </c>
      <c r="L30" s="53" t="s">
        <v>35</v>
      </c>
      <c r="M30" s="53" t="s">
        <v>35</v>
      </c>
      <c r="N30" s="49" t="b">
        <v>0</v>
      </c>
      <c r="O30" s="49">
        <v>0.0</v>
      </c>
      <c r="P30" s="49">
        <v>47.0</v>
      </c>
      <c r="Q30" s="49">
        <v>22.0</v>
      </c>
      <c r="R30" s="49">
        <v>5.0</v>
      </c>
      <c r="S30" s="49">
        <v>2.0</v>
      </c>
      <c r="T30" s="49" t="b">
        <v>1</v>
      </c>
      <c r="U30" s="49">
        <v>0.0</v>
      </c>
      <c r="V30" s="49">
        <v>0.0</v>
      </c>
      <c r="W30" s="49">
        <v>0.0</v>
      </c>
      <c r="X30" s="49">
        <v>0.0</v>
      </c>
      <c r="Y30" s="49">
        <v>0.0</v>
      </c>
      <c r="Z30" s="49" t="b">
        <v>1</v>
      </c>
      <c r="AA30" s="49">
        <v>0.0</v>
      </c>
      <c r="AB30" s="49">
        <v>0.0</v>
      </c>
      <c r="AC30" s="49">
        <v>0.0</v>
      </c>
      <c r="AD30" s="49">
        <v>0.0</v>
      </c>
      <c r="AE30" s="49">
        <v>0.0</v>
      </c>
      <c r="AF30" s="49" t="b">
        <v>1</v>
      </c>
      <c r="AG30" s="21"/>
      <c r="AH30" s="21"/>
      <c r="AI30" s="21"/>
      <c r="AJ30" s="21"/>
      <c r="AK30" s="21"/>
      <c r="AL30" s="21"/>
      <c r="AM30" s="21"/>
    </row>
    <row r="31">
      <c r="A31" s="46" t="s">
        <v>429</v>
      </c>
      <c r="B31" s="47" t="s">
        <v>42</v>
      </c>
      <c r="C31" s="48" t="s">
        <v>430</v>
      </c>
      <c r="D31" s="47">
        <v>3.0</v>
      </c>
      <c r="E31" s="47">
        <v>2.0</v>
      </c>
      <c r="F31" s="47" t="b">
        <v>0</v>
      </c>
      <c r="G31" s="47">
        <v>3146.0</v>
      </c>
      <c r="H31" s="49">
        <v>38.0</v>
      </c>
      <c r="I31" s="49">
        <v>4.0</v>
      </c>
      <c r="J31" s="49">
        <v>0.0</v>
      </c>
      <c r="K31" s="52" t="s">
        <v>47</v>
      </c>
      <c r="L31" s="53" t="s">
        <v>35</v>
      </c>
      <c r="M31" s="53" t="s">
        <v>35</v>
      </c>
      <c r="N31" s="49" t="b">
        <v>0</v>
      </c>
      <c r="O31" s="49">
        <v>0.0</v>
      </c>
      <c r="P31" s="49">
        <v>18.0</v>
      </c>
      <c r="Q31" s="49">
        <v>10.0</v>
      </c>
      <c r="R31" s="49">
        <v>8.0</v>
      </c>
      <c r="S31" s="49">
        <v>2.0</v>
      </c>
      <c r="T31" s="49" t="b">
        <v>0</v>
      </c>
      <c r="U31" s="49">
        <v>0.0</v>
      </c>
      <c r="V31" s="49">
        <v>0.0</v>
      </c>
      <c r="W31" s="49">
        <v>4.0</v>
      </c>
      <c r="X31" s="49">
        <v>0.0</v>
      </c>
      <c r="Y31" s="49">
        <v>0.0</v>
      </c>
      <c r="Z31" s="49" t="b">
        <v>1</v>
      </c>
      <c r="AA31" s="49">
        <v>0.0</v>
      </c>
      <c r="AB31" s="49">
        <v>0.0</v>
      </c>
      <c r="AC31" s="49">
        <v>0.0</v>
      </c>
      <c r="AD31" s="49">
        <v>0.0</v>
      </c>
      <c r="AE31" s="49">
        <v>0.0</v>
      </c>
      <c r="AF31" s="49" t="b">
        <v>1</v>
      </c>
      <c r="AG31" s="21"/>
      <c r="AH31" s="21"/>
      <c r="AI31" s="21"/>
      <c r="AJ31" s="21"/>
      <c r="AK31" s="21"/>
      <c r="AL31" s="21"/>
      <c r="AM31" s="21"/>
    </row>
    <row r="32">
      <c r="A32" s="46" t="s">
        <v>431</v>
      </c>
      <c r="B32" s="47" t="s">
        <v>107</v>
      </c>
      <c r="C32" s="48" t="s">
        <v>432</v>
      </c>
      <c r="D32" s="47">
        <v>437.0</v>
      </c>
      <c r="E32" s="47">
        <v>465.0</v>
      </c>
      <c r="F32" s="47" t="b">
        <v>0</v>
      </c>
      <c r="G32" s="47">
        <v>2774.0</v>
      </c>
      <c r="H32" s="49">
        <v>95.0</v>
      </c>
      <c r="I32" s="49">
        <v>1.0</v>
      </c>
      <c r="J32" s="49">
        <v>0.0</v>
      </c>
      <c r="K32" s="52" t="s">
        <v>46</v>
      </c>
      <c r="L32" s="53" t="s">
        <v>35</v>
      </c>
      <c r="M32" s="53" t="s">
        <v>35</v>
      </c>
      <c r="N32" s="49" t="b">
        <v>0</v>
      </c>
      <c r="O32" s="49">
        <v>0.0</v>
      </c>
      <c r="P32" s="49">
        <v>57.0</v>
      </c>
      <c r="Q32" s="49">
        <v>20.0</v>
      </c>
      <c r="R32" s="49">
        <v>18.0</v>
      </c>
      <c r="S32" s="49">
        <v>0.0</v>
      </c>
      <c r="T32" s="49" t="b">
        <v>0</v>
      </c>
      <c r="U32" s="49">
        <v>0.0</v>
      </c>
      <c r="V32" s="49">
        <v>0.0</v>
      </c>
      <c r="W32" s="49">
        <v>1.0</v>
      </c>
      <c r="X32" s="49">
        <v>0.0</v>
      </c>
      <c r="Y32" s="49">
        <v>0.0</v>
      </c>
      <c r="Z32" s="49" t="b">
        <v>1</v>
      </c>
      <c r="AA32" s="49">
        <v>0.0</v>
      </c>
      <c r="AB32" s="49">
        <v>0.0</v>
      </c>
      <c r="AC32" s="49">
        <v>0.0</v>
      </c>
      <c r="AD32" s="49">
        <v>0.0</v>
      </c>
      <c r="AE32" s="49">
        <v>0.0</v>
      </c>
      <c r="AF32" s="49" t="b">
        <v>1</v>
      </c>
      <c r="AG32" s="21"/>
      <c r="AH32" s="21"/>
      <c r="AI32" s="21"/>
      <c r="AJ32" s="21"/>
      <c r="AK32" s="21"/>
      <c r="AL32" s="21"/>
      <c r="AM32" s="21"/>
    </row>
    <row r="33">
      <c r="A33" s="46" t="s">
        <v>433</v>
      </c>
      <c r="B33" s="47" t="s">
        <v>33</v>
      </c>
      <c r="C33" s="48" t="s">
        <v>434</v>
      </c>
      <c r="D33" s="47">
        <v>16.0</v>
      </c>
      <c r="E33" s="47">
        <v>59.0</v>
      </c>
      <c r="F33" s="47" t="b">
        <v>0</v>
      </c>
      <c r="G33" s="47">
        <v>2571.0</v>
      </c>
      <c r="H33" s="49">
        <v>36.0</v>
      </c>
      <c r="I33" s="49">
        <v>0.0</v>
      </c>
      <c r="J33" s="49">
        <v>1.0</v>
      </c>
      <c r="K33" s="52" t="s">
        <v>35</v>
      </c>
      <c r="L33" s="53" t="s">
        <v>81</v>
      </c>
      <c r="M33" s="53" t="s">
        <v>35</v>
      </c>
      <c r="N33" s="49" t="b">
        <v>0</v>
      </c>
      <c r="O33" s="49">
        <v>0.0</v>
      </c>
      <c r="P33" s="49">
        <v>0.0</v>
      </c>
      <c r="Q33" s="49">
        <v>36.0</v>
      </c>
      <c r="R33" s="49">
        <v>0.0</v>
      </c>
      <c r="S33" s="49">
        <v>0.0</v>
      </c>
      <c r="T33" s="49" t="b">
        <v>1</v>
      </c>
      <c r="U33" s="49">
        <v>0.0</v>
      </c>
      <c r="V33" s="49">
        <v>0.0</v>
      </c>
      <c r="W33" s="49">
        <v>0.0</v>
      </c>
      <c r="X33" s="49">
        <v>0.0</v>
      </c>
      <c r="Y33" s="49">
        <v>0.0</v>
      </c>
      <c r="Z33" s="49" t="b">
        <v>0</v>
      </c>
      <c r="AA33" s="49">
        <v>0.0</v>
      </c>
      <c r="AB33" s="49">
        <v>0.0</v>
      </c>
      <c r="AC33" s="49">
        <v>0.0</v>
      </c>
      <c r="AD33" s="49">
        <v>1.0</v>
      </c>
      <c r="AE33" s="49">
        <v>0.0</v>
      </c>
      <c r="AF33" s="49" t="b">
        <v>1</v>
      </c>
      <c r="AG33" s="21"/>
      <c r="AH33" s="21"/>
      <c r="AI33" s="21"/>
      <c r="AJ33" s="21"/>
      <c r="AK33" s="21"/>
      <c r="AL33" s="21"/>
      <c r="AM33" s="21"/>
    </row>
    <row r="34">
      <c r="A34" s="46" t="s">
        <v>435</v>
      </c>
      <c r="B34" s="47" t="s">
        <v>33</v>
      </c>
      <c r="C34" s="48" t="s">
        <v>436</v>
      </c>
      <c r="D34" s="47">
        <v>590.0</v>
      </c>
      <c r="E34" s="47">
        <v>447.0</v>
      </c>
      <c r="F34" s="47" t="b">
        <v>0</v>
      </c>
      <c r="G34" s="47">
        <v>2540.0</v>
      </c>
      <c r="H34" s="49">
        <v>0.0</v>
      </c>
      <c r="I34" s="49">
        <v>11.0</v>
      </c>
      <c r="J34" s="49">
        <v>0.0</v>
      </c>
      <c r="K34" s="54" t="s">
        <v>47</v>
      </c>
      <c r="L34" s="53" t="s">
        <v>35</v>
      </c>
      <c r="M34" s="53" t="s">
        <v>35</v>
      </c>
      <c r="N34" s="49" t="b">
        <v>1</v>
      </c>
      <c r="O34" s="49">
        <v>0.0</v>
      </c>
      <c r="P34" s="49">
        <v>0.0</v>
      </c>
      <c r="Q34" s="49">
        <v>0.0</v>
      </c>
      <c r="R34" s="49">
        <v>0.0</v>
      </c>
      <c r="S34" s="49">
        <v>0.0</v>
      </c>
      <c r="T34" s="49" t="b">
        <v>0</v>
      </c>
      <c r="U34" s="49">
        <v>0.0</v>
      </c>
      <c r="V34" s="49">
        <v>1.0</v>
      </c>
      <c r="W34" s="49">
        <v>9.0</v>
      </c>
      <c r="X34" s="49">
        <v>0.0</v>
      </c>
      <c r="Y34" s="49">
        <v>1.0</v>
      </c>
      <c r="Z34" s="49" t="b">
        <v>1</v>
      </c>
      <c r="AA34" s="49">
        <v>0.0</v>
      </c>
      <c r="AB34" s="49">
        <v>0.0</v>
      </c>
      <c r="AC34" s="49">
        <v>0.0</v>
      </c>
      <c r="AD34" s="49">
        <v>0.0</v>
      </c>
      <c r="AE34" s="49">
        <v>0.0</v>
      </c>
      <c r="AF34" s="49" t="b">
        <v>1</v>
      </c>
      <c r="AG34" s="21"/>
      <c r="AH34" s="21"/>
      <c r="AI34" s="21"/>
      <c r="AJ34" s="21"/>
      <c r="AK34" s="21"/>
      <c r="AL34" s="21"/>
      <c r="AM34" s="21"/>
    </row>
    <row r="35">
      <c r="A35" s="46" t="s">
        <v>437</v>
      </c>
      <c r="B35" s="47" t="s">
        <v>107</v>
      </c>
      <c r="C35" s="48" t="s">
        <v>438</v>
      </c>
      <c r="D35" s="47">
        <v>38.0</v>
      </c>
      <c r="E35" s="47">
        <v>116.0</v>
      </c>
      <c r="F35" s="47" t="b">
        <v>0</v>
      </c>
      <c r="G35" s="47">
        <v>2381.0</v>
      </c>
      <c r="H35" s="49">
        <v>24.0</v>
      </c>
      <c r="I35" s="49">
        <v>0.0</v>
      </c>
      <c r="J35" s="49">
        <v>0.0</v>
      </c>
      <c r="K35" s="52" t="s">
        <v>35</v>
      </c>
      <c r="L35" s="53" t="s">
        <v>35</v>
      </c>
      <c r="M35" s="53" t="s">
        <v>35</v>
      </c>
      <c r="N35" s="49" t="b">
        <v>0</v>
      </c>
      <c r="O35" s="49">
        <v>0.0</v>
      </c>
      <c r="P35" s="49">
        <v>1.0</v>
      </c>
      <c r="Q35" s="49">
        <v>19.0</v>
      </c>
      <c r="R35" s="49">
        <v>4.0</v>
      </c>
      <c r="S35" s="49">
        <v>0.0</v>
      </c>
      <c r="T35" s="49" t="b">
        <v>1</v>
      </c>
      <c r="U35" s="49">
        <v>0.0</v>
      </c>
      <c r="V35" s="49">
        <v>0.0</v>
      </c>
      <c r="W35" s="49">
        <v>0.0</v>
      </c>
      <c r="X35" s="49">
        <v>0.0</v>
      </c>
      <c r="Y35" s="49">
        <v>0.0</v>
      </c>
      <c r="Z35" s="49" t="b">
        <v>1</v>
      </c>
      <c r="AA35" s="49">
        <v>0.0</v>
      </c>
      <c r="AB35" s="49">
        <v>0.0</v>
      </c>
      <c r="AC35" s="49">
        <v>0.0</v>
      </c>
      <c r="AD35" s="49">
        <v>0.0</v>
      </c>
      <c r="AE35" s="49">
        <v>0.0</v>
      </c>
      <c r="AF35" s="49" t="b">
        <v>1</v>
      </c>
      <c r="AG35" s="21"/>
      <c r="AH35" s="21"/>
      <c r="AI35" s="21"/>
      <c r="AJ35" s="21"/>
      <c r="AK35" s="21"/>
      <c r="AL35" s="21"/>
      <c r="AM35" s="21"/>
    </row>
    <row r="36">
      <c r="A36" s="46" t="s">
        <v>439</v>
      </c>
      <c r="B36" s="47" t="s">
        <v>107</v>
      </c>
      <c r="C36" s="48" t="s">
        <v>440</v>
      </c>
      <c r="D36" s="47">
        <v>15.0</v>
      </c>
      <c r="E36" s="47">
        <v>246.0</v>
      </c>
      <c r="F36" s="47" t="b">
        <v>0</v>
      </c>
      <c r="G36" s="47">
        <v>2089.0</v>
      </c>
      <c r="H36" s="49">
        <v>4.0</v>
      </c>
      <c r="I36" s="49">
        <v>0.0</v>
      </c>
      <c r="J36" s="49">
        <v>0.0</v>
      </c>
      <c r="K36" s="52" t="s">
        <v>35</v>
      </c>
      <c r="L36" s="53" t="s">
        <v>35</v>
      </c>
      <c r="M36" s="53" t="s">
        <v>35</v>
      </c>
      <c r="N36" s="49" t="b">
        <v>0</v>
      </c>
      <c r="O36" s="49">
        <v>0.0</v>
      </c>
      <c r="P36" s="49">
        <v>0.0</v>
      </c>
      <c r="Q36" s="49">
        <v>4.0</v>
      </c>
      <c r="R36" s="49">
        <v>0.0</v>
      </c>
      <c r="S36" s="49">
        <v>0.0</v>
      </c>
      <c r="T36" s="49" t="b">
        <v>1</v>
      </c>
      <c r="U36" s="49">
        <v>0.0</v>
      </c>
      <c r="V36" s="49">
        <v>0.0</v>
      </c>
      <c r="W36" s="49">
        <v>0.0</v>
      </c>
      <c r="X36" s="49">
        <v>0.0</v>
      </c>
      <c r="Y36" s="49">
        <v>0.0</v>
      </c>
      <c r="Z36" s="49" t="b">
        <v>1</v>
      </c>
      <c r="AA36" s="49">
        <v>0.0</v>
      </c>
      <c r="AB36" s="49">
        <v>0.0</v>
      </c>
      <c r="AC36" s="49">
        <v>0.0</v>
      </c>
      <c r="AD36" s="49">
        <v>0.0</v>
      </c>
      <c r="AE36" s="49">
        <v>0.0</v>
      </c>
      <c r="AF36" s="49" t="b">
        <v>1</v>
      </c>
      <c r="AG36" s="21"/>
      <c r="AH36" s="21"/>
      <c r="AI36" s="21"/>
      <c r="AJ36" s="21"/>
      <c r="AK36" s="21"/>
      <c r="AL36" s="21"/>
      <c r="AM36" s="21"/>
    </row>
    <row r="37">
      <c r="A37" s="46" t="s">
        <v>441</v>
      </c>
      <c r="B37" s="47" t="s">
        <v>33</v>
      </c>
      <c r="C37" s="48" t="s">
        <v>442</v>
      </c>
      <c r="D37" s="47">
        <v>11.0</v>
      </c>
      <c r="E37" s="47">
        <v>226.0</v>
      </c>
      <c r="F37" s="47" t="b">
        <v>0</v>
      </c>
      <c r="G37" s="47">
        <v>2012.0</v>
      </c>
      <c r="H37" s="49">
        <v>7.0</v>
      </c>
      <c r="I37" s="49">
        <v>0.0</v>
      </c>
      <c r="J37" s="49">
        <v>1.0</v>
      </c>
      <c r="K37" s="52" t="s">
        <v>35</v>
      </c>
      <c r="L37" s="55" t="s">
        <v>38</v>
      </c>
      <c r="M37" s="53" t="s">
        <v>35</v>
      </c>
      <c r="N37" s="49" t="b">
        <v>0</v>
      </c>
      <c r="O37" s="49">
        <v>0.0</v>
      </c>
      <c r="P37" s="49">
        <v>0.0</v>
      </c>
      <c r="Q37" s="49">
        <v>7.0</v>
      </c>
      <c r="R37" s="49">
        <v>0.0</v>
      </c>
      <c r="S37" s="49">
        <v>0.0</v>
      </c>
      <c r="T37" s="49" t="b">
        <v>1</v>
      </c>
      <c r="U37" s="49">
        <v>0.0</v>
      </c>
      <c r="V37" s="49">
        <v>0.0</v>
      </c>
      <c r="W37" s="49">
        <v>0.0</v>
      </c>
      <c r="X37" s="49">
        <v>0.0</v>
      </c>
      <c r="Y37" s="49">
        <v>0.0</v>
      </c>
      <c r="Z37" s="49" t="b">
        <v>0</v>
      </c>
      <c r="AA37" s="49">
        <v>0.0</v>
      </c>
      <c r="AB37" s="49">
        <v>1.0</v>
      </c>
      <c r="AC37" s="49">
        <v>0.0</v>
      </c>
      <c r="AD37" s="49">
        <v>0.0</v>
      </c>
      <c r="AE37" s="49">
        <v>0.0</v>
      </c>
      <c r="AF37" s="49" t="b">
        <v>1</v>
      </c>
      <c r="AG37" s="21"/>
      <c r="AH37" s="21"/>
      <c r="AI37" s="21"/>
      <c r="AJ37" s="21"/>
      <c r="AK37" s="21"/>
      <c r="AL37" s="21"/>
      <c r="AM37" s="21"/>
    </row>
    <row r="38">
      <c r="A38" s="46" t="s">
        <v>443</v>
      </c>
      <c r="B38" s="47" t="s">
        <v>33</v>
      </c>
      <c r="C38" s="48" t="s">
        <v>444</v>
      </c>
      <c r="D38" s="47">
        <v>0.0</v>
      </c>
      <c r="E38" s="47">
        <v>3.0</v>
      </c>
      <c r="F38" s="47" t="b">
        <v>0</v>
      </c>
      <c r="G38" s="47">
        <v>1944.0</v>
      </c>
      <c r="H38" s="49">
        <v>0.0</v>
      </c>
      <c r="I38" s="49">
        <v>8.0</v>
      </c>
      <c r="J38" s="49">
        <v>0.0</v>
      </c>
      <c r="K38" s="54" t="s">
        <v>46</v>
      </c>
      <c r="L38" s="53" t="s">
        <v>35</v>
      </c>
      <c r="M38" s="53" t="s">
        <v>35</v>
      </c>
      <c r="N38" s="49" t="b">
        <v>1</v>
      </c>
      <c r="O38" s="49">
        <v>0.0</v>
      </c>
      <c r="P38" s="49">
        <v>0.0</v>
      </c>
      <c r="Q38" s="49">
        <v>0.0</v>
      </c>
      <c r="R38" s="49">
        <v>0.0</v>
      </c>
      <c r="S38" s="49">
        <v>0.0</v>
      </c>
      <c r="T38" s="49" t="b">
        <v>0</v>
      </c>
      <c r="U38" s="49">
        <v>0.0</v>
      </c>
      <c r="V38" s="49">
        <v>3.0</v>
      </c>
      <c r="W38" s="49">
        <v>5.0</v>
      </c>
      <c r="X38" s="49">
        <v>0.0</v>
      </c>
      <c r="Y38" s="49">
        <v>0.0</v>
      </c>
      <c r="Z38" s="49" t="b">
        <v>1</v>
      </c>
      <c r="AA38" s="49">
        <v>0.0</v>
      </c>
      <c r="AB38" s="49">
        <v>0.0</v>
      </c>
      <c r="AC38" s="49">
        <v>0.0</v>
      </c>
      <c r="AD38" s="49">
        <v>0.0</v>
      </c>
      <c r="AE38" s="49">
        <v>0.0</v>
      </c>
      <c r="AF38" s="49" t="b">
        <v>1</v>
      </c>
      <c r="AG38" s="21"/>
      <c r="AH38" s="21"/>
      <c r="AI38" s="21"/>
      <c r="AJ38" s="21"/>
      <c r="AK38" s="21"/>
      <c r="AL38" s="21"/>
      <c r="AM38" s="21"/>
    </row>
    <row r="39">
      <c r="A39" s="46" t="s">
        <v>445</v>
      </c>
      <c r="B39" s="47" t="s">
        <v>33</v>
      </c>
      <c r="C39" s="56" t="s">
        <v>446</v>
      </c>
      <c r="D39" s="47">
        <v>4.0</v>
      </c>
      <c r="E39" s="47">
        <v>12.0</v>
      </c>
      <c r="F39" s="47" t="b">
        <v>1</v>
      </c>
      <c r="G39" s="47">
        <v>1915.0</v>
      </c>
      <c r="H39" s="49">
        <v>8.0</v>
      </c>
      <c r="I39" s="49">
        <v>0.0</v>
      </c>
      <c r="J39" s="49">
        <v>1.0</v>
      </c>
      <c r="K39" s="52" t="s">
        <v>35</v>
      </c>
      <c r="L39" s="53" t="s">
        <v>81</v>
      </c>
      <c r="M39" s="53" t="s">
        <v>35</v>
      </c>
      <c r="N39" s="49" t="b">
        <v>0</v>
      </c>
      <c r="O39" s="49">
        <v>0.0</v>
      </c>
      <c r="P39" s="49">
        <v>3.0</v>
      </c>
      <c r="Q39" s="49">
        <v>5.0</v>
      </c>
      <c r="R39" s="49">
        <v>0.0</v>
      </c>
      <c r="S39" s="49">
        <v>0.0</v>
      </c>
      <c r="T39" s="49" t="b">
        <v>1</v>
      </c>
      <c r="U39" s="49">
        <v>0.0</v>
      </c>
      <c r="V39" s="49">
        <v>0.0</v>
      </c>
      <c r="W39" s="49">
        <v>0.0</v>
      </c>
      <c r="X39" s="49">
        <v>0.0</v>
      </c>
      <c r="Y39" s="49">
        <v>0.0</v>
      </c>
      <c r="Z39" s="49" t="b">
        <v>0</v>
      </c>
      <c r="AA39" s="49">
        <v>0.0</v>
      </c>
      <c r="AB39" s="49">
        <v>0.0</v>
      </c>
      <c r="AC39" s="49">
        <v>0.0</v>
      </c>
      <c r="AD39" s="49">
        <v>1.0</v>
      </c>
      <c r="AE39" s="49">
        <v>0.0</v>
      </c>
      <c r="AF39" s="49" t="b">
        <v>1</v>
      </c>
      <c r="AG39" s="21"/>
      <c r="AH39" s="21"/>
      <c r="AI39" s="21"/>
      <c r="AJ39" s="21"/>
      <c r="AK39" s="21"/>
      <c r="AL39" s="21"/>
      <c r="AM39" s="21"/>
    </row>
    <row r="40">
      <c r="A40" s="46" t="s">
        <v>447</v>
      </c>
      <c r="B40" s="47" t="s">
        <v>107</v>
      </c>
      <c r="C40" s="48" t="s">
        <v>448</v>
      </c>
      <c r="D40" s="47">
        <v>123.0</v>
      </c>
      <c r="E40" s="47">
        <v>88.0</v>
      </c>
      <c r="F40" s="47" t="b">
        <v>0</v>
      </c>
      <c r="G40" s="47">
        <v>1891.0</v>
      </c>
      <c r="H40" s="49">
        <v>32.0</v>
      </c>
      <c r="I40" s="49">
        <v>0.0</v>
      </c>
      <c r="J40" s="49">
        <v>0.0</v>
      </c>
      <c r="K40" s="52" t="s">
        <v>35</v>
      </c>
      <c r="L40" s="53" t="s">
        <v>35</v>
      </c>
      <c r="M40" s="53" t="s">
        <v>35</v>
      </c>
      <c r="N40" s="49" t="b">
        <v>0</v>
      </c>
      <c r="O40" s="49">
        <v>0.0</v>
      </c>
      <c r="P40" s="49">
        <v>20.0</v>
      </c>
      <c r="Q40" s="49">
        <v>9.0</v>
      </c>
      <c r="R40" s="49">
        <v>3.0</v>
      </c>
      <c r="S40" s="49">
        <v>0.0</v>
      </c>
      <c r="T40" s="49" t="b">
        <v>1</v>
      </c>
      <c r="U40" s="49">
        <v>0.0</v>
      </c>
      <c r="V40" s="49">
        <v>0.0</v>
      </c>
      <c r="W40" s="49">
        <v>0.0</v>
      </c>
      <c r="X40" s="49">
        <v>0.0</v>
      </c>
      <c r="Y40" s="49">
        <v>0.0</v>
      </c>
      <c r="Z40" s="49" t="b">
        <v>1</v>
      </c>
      <c r="AA40" s="49">
        <v>0.0</v>
      </c>
      <c r="AB40" s="49">
        <v>0.0</v>
      </c>
      <c r="AC40" s="49">
        <v>0.0</v>
      </c>
      <c r="AD40" s="49">
        <v>0.0</v>
      </c>
      <c r="AE40" s="49">
        <v>0.0</v>
      </c>
      <c r="AF40" s="49" t="b">
        <v>1</v>
      </c>
      <c r="AG40" s="21"/>
      <c r="AH40" s="21"/>
      <c r="AI40" s="21"/>
      <c r="AJ40" s="21"/>
      <c r="AK40" s="21"/>
      <c r="AL40" s="21"/>
      <c r="AM40" s="21"/>
    </row>
    <row r="41">
      <c r="A41" s="46" t="s">
        <v>449</v>
      </c>
      <c r="B41" s="47" t="s">
        <v>107</v>
      </c>
      <c r="C41" s="48" t="s">
        <v>450</v>
      </c>
      <c r="D41" s="47">
        <v>391.0</v>
      </c>
      <c r="E41" s="47">
        <v>2018.0</v>
      </c>
      <c r="F41" s="47" t="b">
        <v>0</v>
      </c>
      <c r="G41" s="47">
        <v>1889.0</v>
      </c>
      <c r="H41" s="49">
        <v>182.0</v>
      </c>
      <c r="I41" s="49">
        <v>0.0</v>
      </c>
      <c r="J41" s="49">
        <v>0.0</v>
      </c>
      <c r="K41" s="52" t="s">
        <v>35</v>
      </c>
      <c r="L41" s="53" t="s">
        <v>35</v>
      </c>
      <c r="M41" s="53" t="s">
        <v>35</v>
      </c>
      <c r="N41" s="49" t="b">
        <v>0</v>
      </c>
      <c r="O41" s="49">
        <v>0.0</v>
      </c>
      <c r="P41" s="49">
        <v>55.0</v>
      </c>
      <c r="Q41" s="49">
        <v>94.0</v>
      </c>
      <c r="R41" s="49">
        <v>33.0</v>
      </c>
      <c r="S41" s="49">
        <v>0.0</v>
      </c>
      <c r="T41" s="49" t="b">
        <v>1</v>
      </c>
      <c r="U41" s="49">
        <v>0.0</v>
      </c>
      <c r="V41" s="49">
        <v>0.0</v>
      </c>
      <c r="W41" s="49">
        <v>0.0</v>
      </c>
      <c r="X41" s="49">
        <v>0.0</v>
      </c>
      <c r="Y41" s="49">
        <v>0.0</v>
      </c>
      <c r="Z41" s="49" t="b">
        <v>1</v>
      </c>
      <c r="AA41" s="49">
        <v>0.0</v>
      </c>
      <c r="AB41" s="49">
        <v>0.0</v>
      </c>
      <c r="AC41" s="49">
        <v>0.0</v>
      </c>
      <c r="AD41" s="49">
        <v>0.0</v>
      </c>
      <c r="AE41" s="49">
        <v>0.0</v>
      </c>
      <c r="AF41" s="49" t="b">
        <v>1</v>
      </c>
      <c r="AG41" s="21"/>
      <c r="AH41" s="21"/>
      <c r="AI41" s="21"/>
      <c r="AJ41" s="21"/>
      <c r="AK41" s="21"/>
      <c r="AL41" s="21"/>
      <c r="AM41" s="21"/>
    </row>
    <row r="42">
      <c r="A42" s="46" t="s">
        <v>451</v>
      </c>
      <c r="B42" s="47" t="s">
        <v>33</v>
      </c>
      <c r="C42" s="56" t="s">
        <v>452</v>
      </c>
      <c r="D42" s="47">
        <v>55.0</v>
      </c>
      <c r="E42" s="47">
        <v>285.0</v>
      </c>
      <c r="F42" s="47" t="b">
        <v>1</v>
      </c>
      <c r="G42" s="47">
        <v>1813.0</v>
      </c>
      <c r="H42" s="49">
        <v>50.0</v>
      </c>
      <c r="I42" s="49">
        <v>2.0</v>
      </c>
      <c r="J42" s="49">
        <v>0.0</v>
      </c>
      <c r="K42" s="54" t="s">
        <v>38</v>
      </c>
      <c r="L42" s="53" t="s">
        <v>35</v>
      </c>
      <c r="M42" s="53" t="s">
        <v>35</v>
      </c>
      <c r="N42" s="49" t="b">
        <v>0</v>
      </c>
      <c r="O42" s="49">
        <v>0.0</v>
      </c>
      <c r="P42" s="49">
        <v>26.0</v>
      </c>
      <c r="Q42" s="49">
        <v>24.0</v>
      </c>
      <c r="R42" s="49">
        <v>0.0</v>
      </c>
      <c r="S42" s="49">
        <v>0.0</v>
      </c>
      <c r="T42" s="49" t="b">
        <v>0</v>
      </c>
      <c r="U42" s="49">
        <v>0.0</v>
      </c>
      <c r="V42" s="49">
        <v>2.0</v>
      </c>
      <c r="W42" s="49">
        <v>0.0</v>
      </c>
      <c r="X42" s="49">
        <v>0.0</v>
      </c>
      <c r="Y42" s="49">
        <v>0.0</v>
      </c>
      <c r="Z42" s="49" t="b">
        <v>1</v>
      </c>
      <c r="AA42" s="49">
        <v>0.0</v>
      </c>
      <c r="AB42" s="49">
        <v>0.0</v>
      </c>
      <c r="AC42" s="49">
        <v>0.0</v>
      </c>
      <c r="AD42" s="49">
        <v>0.0</v>
      </c>
      <c r="AE42" s="49">
        <v>0.0</v>
      </c>
      <c r="AF42" s="49" t="b">
        <v>1</v>
      </c>
      <c r="AG42" s="21"/>
      <c r="AH42" s="21"/>
      <c r="AI42" s="21"/>
      <c r="AJ42" s="21"/>
      <c r="AK42" s="21"/>
      <c r="AL42" s="21"/>
      <c r="AM42" s="21"/>
    </row>
    <row r="43">
      <c r="A43" s="46" t="s">
        <v>453</v>
      </c>
      <c r="B43" s="47" t="s">
        <v>107</v>
      </c>
      <c r="C43" s="48" t="s">
        <v>454</v>
      </c>
      <c r="D43" s="47">
        <v>81.0</v>
      </c>
      <c r="E43" s="47">
        <v>540.0</v>
      </c>
      <c r="F43" s="47" t="b">
        <v>0</v>
      </c>
      <c r="G43" s="47">
        <v>1758.0</v>
      </c>
      <c r="H43" s="49">
        <v>61.0</v>
      </c>
      <c r="I43" s="49">
        <v>0.0</v>
      </c>
      <c r="J43" s="49">
        <v>0.0</v>
      </c>
      <c r="K43" s="52" t="s">
        <v>35</v>
      </c>
      <c r="L43" s="53" t="s">
        <v>35</v>
      </c>
      <c r="M43" s="53" t="s">
        <v>35</v>
      </c>
      <c r="N43" s="49" t="b">
        <v>0</v>
      </c>
      <c r="O43" s="49">
        <v>0.0</v>
      </c>
      <c r="P43" s="49">
        <v>25.0</v>
      </c>
      <c r="Q43" s="49">
        <v>28.0</v>
      </c>
      <c r="R43" s="49">
        <v>8.0</v>
      </c>
      <c r="S43" s="49">
        <v>0.0</v>
      </c>
      <c r="T43" s="49" t="b">
        <v>1</v>
      </c>
      <c r="U43" s="49">
        <v>0.0</v>
      </c>
      <c r="V43" s="49">
        <v>0.0</v>
      </c>
      <c r="W43" s="49">
        <v>0.0</v>
      </c>
      <c r="X43" s="49">
        <v>0.0</v>
      </c>
      <c r="Y43" s="49">
        <v>0.0</v>
      </c>
      <c r="Z43" s="49" t="b">
        <v>1</v>
      </c>
      <c r="AA43" s="49">
        <v>0.0</v>
      </c>
      <c r="AB43" s="49">
        <v>0.0</v>
      </c>
      <c r="AC43" s="49">
        <v>0.0</v>
      </c>
      <c r="AD43" s="49">
        <v>0.0</v>
      </c>
      <c r="AE43" s="49">
        <v>0.0</v>
      </c>
      <c r="AF43" s="49" t="b">
        <v>1</v>
      </c>
      <c r="AG43" s="21"/>
      <c r="AH43" s="21"/>
      <c r="AI43" s="21"/>
      <c r="AJ43" s="21"/>
      <c r="AK43" s="21"/>
      <c r="AL43" s="21"/>
      <c r="AM43" s="21"/>
    </row>
    <row r="44">
      <c r="A44" s="46" t="s">
        <v>455</v>
      </c>
      <c r="B44" s="47" t="s">
        <v>42</v>
      </c>
      <c r="C44" s="48" t="s">
        <v>456</v>
      </c>
      <c r="D44" s="47">
        <v>458.0</v>
      </c>
      <c r="E44" s="47">
        <v>1732.0</v>
      </c>
      <c r="F44" s="47" t="b">
        <v>0</v>
      </c>
      <c r="G44" s="47">
        <v>1730.0</v>
      </c>
      <c r="H44" s="49">
        <v>95.0</v>
      </c>
      <c r="I44" s="49">
        <v>9.0</v>
      </c>
      <c r="J44" s="49">
        <v>0.0</v>
      </c>
      <c r="K44" s="52" t="s">
        <v>46</v>
      </c>
      <c r="L44" s="53" t="s">
        <v>35</v>
      </c>
      <c r="M44" s="53" t="s">
        <v>35</v>
      </c>
      <c r="N44" s="49" t="b">
        <v>0</v>
      </c>
      <c r="O44" s="49">
        <v>0.0</v>
      </c>
      <c r="P44" s="49">
        <v>47.0</v>
      </c>
      <c r="Q44" s="49">
        <v>47.0</v>
      </c>
      <c r="R44" s="49">
        <v>1.0</v>
      </c>
      <c r="S44" s="49">
        <v>0.0</v>
      </c>
      <c r="T44" s="49" t="b">
        <v>0</v>
      </c>
      <c r="U44" s="49">
        <v>0.0</v>
      </c>
      <c r="V44" s="49">
        <v>0.0</v>
      </c>
      <c r="W44" s="49">
        <v>9.0</v>
      </c>
      <c r="X44" s="49">
        <v>0.0</v>
      </c>
      <c r="Y44" s="49">
        <v>0.0</v>
      </c>
      <c r="Z44" s="49" t="b">
        <v>1</v>
      </c>
      <c r="AA44" s="49">
        <v>0.0</v>
      </c>
      <c r="AB44" s="49">
        <v>0.0</v>
      </c>
      <c r="AC44" s="49">
        <v>0.0</v>
      </c>
      <c r="AD44" s="49">
        <v>0.0</v>
      </c>
      <c r="AE44" s="49">
        <v>0.0</v>
      </c>
      <c r="AF44" s="49" t="b">
        <v>1</v>
      </c>
      <c r="AG44" s="21"/>
      <c r="AH44" s="21"/>
      <c r="AI44" s="21"/>
      <c r="AJ44" s="21"/>
      <c r="AK44" s="21"/>
      <c r="AL44" s="21"/>
      <c r="AM44" s="21"/>
    </row>
    <row r="45">
      <c r="A45" s="46" t="s">
        <v>457</v>
      </c>
      <c r="B45" s="47" t="s">
        <v>33</v>
      </c>
      <c r="C45" s="48" t="s">
        <v>458</v>
      </c>
      <c r="D45" s="47">
        <v>104.0</v>
      </c>
      <c r="E45" s="47">
        <v>307.0</v>
      </c>
      <c r="F45" s="47" t="b">
        <v>0</v>
      </c>
      <c r="G45" s="47">
        <v>1569.0</v>
      </c>
      <c r="H45" s="49">
        <v>0.0</v>
      </c>
      <c r="I45" s="49">
        <v>6.0</v>
      </c>
      <c r="J45" s="49">
        <v>0.0</v>
      </c>
      <c r="K45" s="52" t="s">
        <v>46</v>
      </c>
      <c r="L45" s="53" t="s">
        <v>35</v>
      </c>
      <c r="M45" s="53" t="s">
        <v>35</v>
      </c>
      <c r="N45" s="49" t="b">
        <v>1</v>
      </c>
      <c r="O45" s="49">
        <v>0.0</v>
      </c>
      <c r="P45" s="49">
        <v>0.0</v>
      </c>
      <c r="Q45" s="49">
        <v>0.0</v>
      </c>
      <c r="R45" s="49">
        <v>0.0</v>
      </c>
      <c r="S45" s="49">
        <v>0.0</v>
      </c>
      <c r="T45" s="49" t="b">
        <v>0</v>
      </c>
      <c r="U45" s="49">
        <v>0.0</v>
      </c>
      <c r="V45" s="49">
        <v>0.0</v>
      </c>
      <c r="W45" s="49">
        <v>4.0</v>
      </c>
      <c r="X45" s="49">
        <v>2.0</v>
      </c>
      <c r="Y45" s="49">
        <v>0.0</v>
      </c>
      <c r="Z45" s="49" t="b">
        <v>1</v>
      </c>
      <c r="AA45" s="49">
        <v>0.0</v>
      </c>
      <c r="AB45" s="49">
        <v>0.0</v>
      </c>
      <c r="AC45" s="49">
        <v>0.0</v>
      </c>
      <c r="AD45" s="49">
        <v>0.0</v>
      </c>
      <c r="AE45" s="49">
        <v>0.0</v>
      </c>
      <c r="AF45" s="49" t="b">
        <v>1</v>
      </c>
      <c r="AG45" s="21"/>
      <c r="AH45" s="21"/>
      <c r="AI45" s="21"/>
      <c r="AJ45" s="21"/>
      <c r="AK45" s="21"/>
      <c r="AL45" s="21"/>
      <c r="AM45" s="21"/>
    </row>
    <row r="46">
      <c r="A46" s="46" t="s">
        <v>459</v>
      </c>
      <c r="B46" s="47" t="s">
        <v>42</v>
      </c>
      <c r="C46" s="48" t="s">
        <v>460</v>
      </c>
      <c r="D46" s="47">
        <v>18.0</v>
      </c>
      <c r="E46" s="47">
        <v>82.0</v>
      </c>
      <c r="F46" s="47" t="b">
        <v>0</v>
      </c>
      <c r="G46" s="47">
        <v>1555.0</v>
      </c>
      <c r="H46" s="49">
        <v>11.0</v>
      </c>
      <c r="I46" s="49">
        <v>0.0</v>
      </c>
      <c r="J46" s="49">
        <v>0.0</v>
      </c>
      <c r="K46" s="52" t="s">
        <v>35</v>
      </c>
      <c r="L46" s="53" t="s">
        <v>35</v>
      </c>
      <c r="M46" s="53" t="s">
        <v>35</v>
      </c>
      <c r="N46" s="49" t="b">
        <v>0</v>
      </c>
      <c r="O46" s="49">
        <v>0.0</v>
      </c>
      <c r="P46" s="49">
        <v>3.0</v>
      </c>
      <c r="Q46" s="49">
        <v>8.0</v>
      </c>
      <c r="R46" s="49">
        <v>0.0</v>
      </c>
      <c r="S46" s="49">
        <v>0.0</v>
      </c>
      <c r="T46" s="49" t="b">
        <v>1</v>
      </c>
      <c r="U46" s="49">
        <v>0.0</v>
      </c>
      <c r="V46" s="49">
        <v>0.0</v>
      </c>
      <c r="W46" s="49">
        <v>0.0</v>
      </c>
      <c r="X46" s="49">
        <v>0.0</v>
      </c>
      <c r="Y46" s="49">
        <v>0.0</v>
      </c>
      <c r="Z46" s="49" t="b">
        <v>1</v>
      </c>
      <c r="AA46" s="49">
        <v>0.0</v>
      </c>
      <c r="AB46" s="49">
        <v>0.0</v>
      </c>
      <c r="AC46" s="49">
        <v>0.0</v>
      </c>
      <c r="AD46" s="49">
        <v>0.0</v>
      </c>
      <c r="AE46" s="49">
        <v>0.0</v>
      </c>
      <c r="AF46" s="49" t="b">
        <v>1</v>
      </c>
      <c r="AG46" s="21"/>
      <c r="AH46" s="21"/>
      <c r="AI46" s="21"/>
      <c r="AJ46" s="21"/>
      <c r="AK46" s="21"/>
      <c r="AL46" s="21"/>
      <c r="AM46" s="21"/>
    </row>
    <row r="47">
      <c r="A47" s="46" t="s">
        <v>461</v>
      </c>
      <c r="B47" s="47" t="s">
        <v>33</v>
      </c>
      <c r="C47" s="48" t="s">
        <v>462</v>
      </c>
      <c r="D47" s="47">
        <v>16.0</v>
      </c>
      <c r="E47" s="47">
        <v>34.0</v>
      </c>
      <c r="F47" s="47" t="b">
        <v>0</v>
      </c>
      <c r="G47" s="47">
        <v>1536.0</v>
      </c>
      <c r="H47" s="49">
        <v>4.0</v>
      </c>
      <c r="I47" s="49">
        <v>0.0</v>
      </c>
      <c r="J47" s="49">
        <v>0.0</v>
      </c>
      <c r="K47" s="52" t="s">
        <v>35</v>
      </c>
      <c r="L47" s="53" t="s">
        <v>35</v>
      </c>
      <c r="M47" s="53" t="s">
        <v>35</v>
      </c>
      <c r="N47" s="49" t="b">
        <v>0</v>
      </c>
      <c r="O47" s="49">
        <v>0.0</v>
      </c>
      <c r="P47" s="49">
        <v>3.0</v>
      </c>
      <c r="Q47" s="49">
        <v>0.0</v>
      </c>
      <c r="R47" s="49">
        <v>1.0</v>
      </c>
      <c r="S47" s="49">
        <v>0.0</v>
      </c>
      <c r="T47" s="49" t="b">
        <v>1</v>
      </c>
      <c r="U47" s="49">
        <v>0.0</v>
      </c>
      <c r="V47" s="49">
        <v>0.0</v>
      </c>
      <c r="W47" s="49">
        <v>0.0</v>
      </c>
      <c r="X47" s="49">
        <v>0.0</v>
      </c>
      <c r="Y47" s="49">
        <v>0.0</v>
      </c>
      <c r="Z47" s="49" t="b">
        <v>1</v>
      </c>
      <c r="AA47" s="49">
        <v>0.0</v>
      </c>
      <c r="AB47" s="49">
        <v>0.0</v>
      </c>
      <c r="AC47" s="49">
        <v>0.0</v>
      </c>
      <c r="AD47" s="49">
        <v>0.0</v>
      </c>
      <c r="AE47" s="49">
        <v>0.0</v>
      </c>
      <c r="AF47" s="49" t="b">
        <v>1</v>
      </c>
      <c r="AG47" s="21"/>
      <c r="AH47" s="21"/>
      <c r="AI47" s="21"/>
      <c r="AJ47" s="21"/>
      <c r="AK47" s="21"/>
      <c r="AL47" s="21"/>
      <c r="AM47" s="21"/>
    </row>
    <row r="48">
      <c r="A48" s="46" t="s">
        <v>463</v>
      </c>
      <c r="B48" s="47" t="s">
        <v>42</v>
      </c>
      <c r="C48" s="48" t="s">
        <v>464</v>
      </c>
      <c r="D48" s="47">
        <v>179.0</v>
      </c>
      <c r="E48" s="47">
        <v>438.0</v>
      </c>
      <c r="F48" s="47" t="b">
        <v>0</v>
      </c>
      <c r="G48" s="47">
        <v>1503.0</v>
      </c>
      <c r="H48" s="49">
        <v>4.0</v>
      </c>
      <c r="I48" s="49">
        <v>0.0</v>
      </c>
      <c r="J48" s="49">
        <v>0.0</v>
      </c>
      <c r="K48" s="52" t="s">
        <v>35</v>
      </c>
      <c r="L48" s="53" t="s">
        <v>35</v>
      </c>
      <c r="M48" s="53" t="s">
        <v>35</v>
      </c>
      <c r="N48" s="49" t="b">
        <v>0</v>
      </c>
      <c r="O48" s="49">
        <v>0.0</v>
      </c>
      <c r="P48" s="49">
        <v>0.0</v>
      </c>
      <c r="Q48" s="49">
        <v>0.0</v>
      </c>
      <c r="R48" s="49">
        <v>4.0</v>
      </c>
      <c r="S48" s="49">
        <v>0.0</v>
      </c>
      <c r="T48" s="49" t="b">
        <v>1</v>
      </c>
      <c r="U48" s="49">
        <v>0.0</v>
      </c>
      <c r="V48" s="49">
        <v>0.0</v>
      </c>
      <c r="W48" s="49">
        <v>0.0</v>
      </c>
      <c r="X48" s="49">
        <v>0.0</v>
      </c>
      <c r="Y48" s="49">
        <v>0.0</v>
      </c>
      <c r="Z48" s="49" t="b">
        <v>1</v>
      </c>
      <c r="AA48" s="49">
        <v>0.0</v>
      </c>
      <c r="AB48" s="49">
        <v>0.0</v>
      </c>
      <c r="AC48" s="49">
        <v>0.0</v>
      </c>
      <c r="AD48" s="49">
        <v>0.0</v>
      </c>
      <c r="AE48" s="49">
        <v>0.0</v>
      </c>
      <c r="AF48" s="49" t="b">
        <v>1</v>
      </c>
      <c r="AG48" s="21"/>
      <c r="AH48" s="21"/>
      <c r="AI48" s="21"/>
      <c r="AJ48" s="21"/>
      <c r="AK48" s="21"/>
      <c r="AL48" s="21"/>
      <c r="AM48" s="21"/>
    </row>
    <row r="49">
      <c r="A49" s="57" t="s">
        <v>465</v>
      </c>
      <c r="B49" s="47" t="s">
        <v>107</v>
      </c>
      <c r="C49" s="56" t="s">
        <v>466</v>
      </c>
      <c r="D49" s="47">
        <v>121.0</v>
      </c>
      <c r="E49" s="47">
        <v>331.0</v>
      </c>
      <c r="F49" s="47" t="b">
        <v>1</v>
      </c>
      <c r="G49" s="47">
        <v>1451.0</v>
      </c>
      <c r="H49" s="49">
        <v>23.0</v>
      </c>
      <c r="I49" s="49">
        <v>1.0</v>
      </c>
      <c r="J49" s="49">
        <v>0.0</v>
      </c>
      <c r="K49" s="52" t="s">
        <v>46</v>
      </c>
      <c r="L49" s="53" t="s">
        <v>35</v>
      </c>
      <c r="M49" s="53" t="s">
        <v>35</v>
      </c>
      <c r="N49" s="49" t="b">
        <v>0</v>
      </c>
      <c r="O49" s="49">
        <v>0.0</v>
      </c>
      <c r="P49" s="49">
        <v>3.0</v>
      </c>
      <c r="Q49" s="49">
        <v>10.0</v>
      </c>
      <c r="R49" s="49">
        <v>10.0</v>
      </c>
      <c r="S49" s="49">
        <v>0.0</v>
      </c>
      <c r="T49" s="49" t="b">
        <v>0</v>
      </c>
      <c r="U49" s="49">
        <v>0.0</v>
      </c>
      <c r="V49" s="49">
        <v>0.0</v>
      </c>
      <c r="W49" s="49">
        <v>1.0</v>
      </c>
      <c r="X49" s="49">
        <v>0.0</v>
      </c>
      <c r="Y49" s="49">
        <v>0.0</v>
      </c>
      <c r="Z49" s="49" t="b">
        <v>1</v>
      </c>
      <c r="AA49" s="49">
        <v>0.0</v>
      </c>
      <c r="AB49" s="49">
        <v>0.0</v>
      </c>
      <c r="AC49" s="49">
        <v>0.0</v>
      </c>
      <c r="AD49" s="49">
        <v>0.0</v>
      </c>
      <c r="AE49" s="49">
        <v>0.0</v>
      </c>
      <c r="AF49" s="49" t="b">
        <v>1</v>
      </c>
      <c r="AG49" s="21"/>
      <c r="AH49" s="21"/>
      <c r="AI49" s="21"/>
      <c r="AJ49" s="21"/>
      <c r="AK49" s="21"/>
      <c r="AL49" s="21"/>
      <c r="AM49" s="21"/>
    </row>
    <row r="50">
      <c r="A50" s="46" t="s">
        <v>467</v>
      </c>
      <c r="B50" s="47" t="s">
        <v>53</v>
      </c>
      <c r="C50" s="56" t="s">
        <v>468</v>
      </c>
      <c r="D50" s="47">
        <v>27.0</v>
      </c>
      <c r="E50" s="47">
        <v>641.0</v>
      </c>
      <c r="F50" s="47" t="b">
        <v>0</v>
      </c>
      <c r="G50" s="47">
        <v>1387.0</v>
      </c>
      <c r="H50" s="49">
        <v>10.0</v>
      </c>
      <c r="I50" s="49">
        <v>0.0</v>
      </c>
      <c r="J50" s="49">
        <v>0.0</v>
      </c>
      <c r="K50" s="52" t="s">
        <v>35</v>
      </c>
      <c r="L50" s="53" t="s">
        <v>35</v>
      </c>
      <c r="M50" s="53" t="s">
        <v>35</v>
      </c>
      <c r="N50" s="49" t="b">
        <v>0</v>
      </c>
      <c r="O50" s="49">
        <v>0.0</v>
      </c>
      <c r="P50" s="49">
        <v>2.0</v>
      </c>
      <c r="Q50" s="49">
        <v>0.0</v>
      </c>
      <c r="R50" s="49">
        <v>8.0</v>
      </c>
      <c r="S50" s="49">
        <v>0.0</v>
      </c>
      <c r="T50" s="49" t="b">
        <v>1</v>
      </c>
      <c r="U50" s="49">
        <v>0.0</v>
      </c>
      <c r="V50" s="49">
        <v>0.0</v>
      </c>
      <c r="W50" s="49">
        <v>0.0</v>
      </c>
      <c r="X50" s="49">
        <v>0.0</v>
      </c>
      <c r="Y50" s="49">
        <v>0.0</v>
      </c>
      <c r="Z50" s="49" t="b">
        <v>1</v>
      </c>
      <c r="AA50" s="49">
        <v>0.0</v>
      </c>
      <c r="AB50" s="49">
        <v>0.0</v>
      </c>
      <c r="AC50" s="49">
        <v>0.0</v>
      </c>
      <c r="AD50" s="49">
        <v>0.0</v>
      </c>
      <c r="AE50" s="49">
        <v>0.0</v>
      </c>
      <c r="AF50" s="49" t="b">
        <v>1</v>
      </c>
      <c r="AG50" s="21"/>
      <c r="AH50" s="21"/>
      <c r="AI50" s="21"/>
      <c r="AJ50" s="21"/>
      <c r="AK50" s="21"/>
      <c r="AL50" s="21"/>
      <c r="AM50" s="21"/>
    </row>
    <row r="51">
      <c r="A51" s="46" t="s">
        <v>469</v>
      </c>
      <c r="B51" s="47" t="s">
        <v>53</v>
      </c>
      <c r="C51" s="56" t="s">
        <v>470</v>
      </c>
      <c r="D51" s="47">
        <v>25.0</v>
      </c>
      <c r="E51" s="47">
        <v>1032.0</v>
      </c>
      <c r="F51" s="47" t="b">
        <v>0</v>
      </c>
      <c r="G51" s="47">
        <v>1387.0</v>
      </c>
      <c r="H51" s="49">
        <v>10.0</v>
      </c>
      <c r="I51" s="49">
        <v>0.0</v>
      </c>
      <c r="J51" s="49">
        <v>0.0</v>
      </c>
      <c r="K51" s="52" t="s">
        <v>35</v>
      </c>
      <c r="L51" s="53" t="s">
        <v>35</v>
      </c>
      <c r="M51" s="53" t="s">
        <v>35</v>
      </c>
      <c r="N51" s="49" t="b">
        <v>0</v>
      </c>
      <c r="O51" s="49">
        <v>0.0</v>
      </c>
      <c r="P51" s="49">
        <v>2.0</v>
      </c>
      <c r="Q51" s="49">
        <v>0.0</v>
      </c>
      <c r="R51" s="49">
        <v>8.0</v>
      </c>
      <c r="S51" s="49">
        <v>0.0</v>
      </c>
      <c r="T51" s="49" t="b">
        <v>1</v>
      </c>
      <c r="U51" s="49">
        <v>0.0</v>
      </c>
      <c r="V51" s="49">
        <v>0.0</v>
      </c>
      <c r="W51" s="49">
        <v>0.0</v>
      </c>
      <c r="X51" s="49">
        <v>0.0</v>
      </c>
      <c r="Y51" s="49">
        <v>0.0</v>
      </c>
      <c r="Z51" s="49" t="b">
        <v>1</v>
      </c>
      <c r="AA51" s="49">
        <v>0.0</v>
      </c>
      <c r="AB51" s="49">
        <v>0.0</v>
      </c>
      <c r="AC51" s="49">
        <v>0.0</v>
      </c>
      <c r="AD51" s="49">
        <v>0.0</v>
      </c>
      <c r="AE51" s="49">
        <v>0.0</v>
      </c>
      <c r="AF51" s="49" t="b">
        <v>1</v>
      </c>
      <c r="AG51" s="21"/>
      <c r="AH51" s="21"/>
      <c r="AI51" s="21"/>
      <c r="AJ51" s="21"/>
      <c r="AK51" s="21"/>
      <c r="AL51" s="21"/>
      <c r="AM51" s="21"/>
    </row>
    <row r="52">
      <c r="A52" s="46" t="s">
        <v>471</v>
      </c>
      <c r="B52" s="47" t="s">
        <v>53</v>
      </c>
      <c r="C52" s="56" t="s">
        <v>472</v>
      </c>
      <c r="D52" s="47">
        <v>9.0</v>
      </c>
      <c r="E52" s="47">
        <v>246.0</v>
      </c>
      <c r="F52" s="47" t="b">
        <v>0</v>
      </c>
      <c r="G52" s="47">
        <v>1202.0</v>
      </c>
      <c r="H52" s="49">
        <v>10.0</v>
      </c>
      <c r="I52" s="49">
        <v>0.0</v>
      </c>
      <c r="J52" s="49">
        <v>0.0</v>
      </c>
      <c r="K52" s="52" t="s">
        <v>35</v>
      </c>
      <c r="L52" s="53" t="s">
        <v>35</v>
      </c>
      <c r="M52" s="53" t="s">
        <v>35</v>
      </c>
      <c r="N52" s="49" t="b">
        <v>0</v>
      </c>
      <c r="O52" s="49">
        <v>0.0</v>
      </c>
      <c r="P52" s="49">
        <v>2.0</v>
      </c>
      <c r="Q52" s="49">
        <v>0.0</v>
      </c>
      <c r="R52" s="49">
        <v>8.0</v>
      </c>
      <c r="S52" s="49">
        <v>0.0</v>
      </c>
      <c r="T52" s="49" t="b">
        <v>1</v>
      </c>
      <c r="U52" s="49">
        <v>0.0</v>
      </c>
      <c r="V52" s="49">
        <v>0.0</v>
      </c>
      <c r="W52" s="49">
        <v>0.0</v>
      </c>
      <c r="X52" s="49">
        <v>0.0</v>
      </c>
      <c r="Y52" s="49">
        <v>0.0</v>
      </c>
      <c r="Z52" s="49" t="b">
        <v>1</v>
      </c>
      <c r="AA52" s="49">
        <v>0.0</v>
      </c>
      <c r="AB52" s="49">
        <v>0.0</v>
      </c>
      <c r="AC52" s="49">
        <v>0.0</v>
      </c>
      <c r="AD52" s="49">
        <v>0.0</v>
      </c>
      <c r="AE52" s="49">
        <v>0.0</v>
      </c>
      <c r="AF52" s="49" t="b">
        <v>1</v>
      </c>
      <c r="AG52" s="21"/>
      <c r="AH52" s="21"/>
      <c r="AI52" s="21"/>
      <c r="AJ52" s="21"/>
      <c r="AK52" s="21"/>
      <c r="AL52" s="21"/>
      <c r="AM52" s="21"/>
    </row>
    <row r="53">
      <c r="A53" s="46" t="s">
        <v>473</v>
      </c>
      <c r="B53" s="47" t="s">
        <v>107</v>
      </c>
      <c r="C53" s="48" t="s">
        <v>474</v>
      </c>
      <c r="D53" s="47">
        <v>275.0</v>
      </c>
      <c r="E53" s="47">
        <v>2809.0</v>
      </c>
      <c r="F53" s="47" t="b">
        <v>0</v>
      </c>
      <c r="G53" s="47">
        <v>1196.0</v>
      </c>
      <c r="H53" s="49">
        <v>31.0</v>
      </c>
      <c r="I53" s="49">
        <v>0.0</v>
      </c>
      <c r="J53" s="49">
        <v>0.0</v>
      </c>
      <c r="K53" s="52" t="s">
        <v>35</v>
      </c>
      <c r="L53" s="53" t="s">
        <v>35</v>
      </c>
      <c r="M53" s="53" t="s">
        <v>35</v>
      </c>
      <c r="N53" s="49" t="b">
        <v>0</v>
      </c>
      <c r="O53" s="49">
        <v>0.0</v>
      </c>
      <c r="P53" s="49">
        <v>0.0</v>
      </c>
      <c r="Q53" s="49">
        <v>7.0</v>
      </c>
      <c r="R53" s="49">
        <v>24.0</v>
      </c>
      <c r="S53" s="49">
        <v>0.0</v>
      </c>
      <c r="T53" s="49" t="b">
        <v>1</v>
      </c>
      <c r="U53" s="49">
        <v>0.0</v>
      </c>
      <c r="V53" s="49">
        <v>0.0</v>
      </c>
      <c r="W53" s="49">
        <v>0.0</v>
      </c>
      <c r="X53" s="49">
        <v>0.0</v>
      </c>
      <c r="Y53" s="49">
        <v>0.0</v>
      </c>
      <c r="Z53" s="49" t="b">
        <v>1</v>
      </c>
      <c r="AA53" s="49">
        <v>0.0</v>
      </c>
      <c r="AB53" s="49">
        <v>0.0</v>
      </c>
      <c r="AC53" s="49">
        <v>0.0</v>
      </c>
      <c r="AD53" s="49">
        <v>0.0</v>
      </c>
      <c r="AE53" s="49">
        <v>0.0</v>
      </c>
      <c r="AF53" s="49" t="b">
        <v>1</v>
      </c>
      <c r="AG53" s="21"/>
      <c r="AH53" s="21"/>
      <c r="AI53" s="21"/>
      <c r="AJ53" s="21"/>
      <c r="AK53" s="21"/>
      <c r="AL53" s="21"/>
      <c r="AM53" s="21"/>
    </row>
    <row r="54">
      <c r="A54" s="46" t="s">
        <v>475</v>
      </c>
      <c r="B54" s="47" t="s">
        <v>107</v>
      </c>
      <c r="C54" s="48" t="s">
        <v>476</v>
      </c>
      <c r="D54" s="47">
        <v>11.0</v>
      </c>
      <c r="E54" s="47">
        <v>144.0</v>
      </c>
      <c r="F54" s="47" t="b">
        <v>0</v>
      </c>
      <c r="G54" s="47">
        <v>1106.0</v>
      </c>
      <c r="H54" s="49">
        <v>31.0</v>
      </c>
      <c r="I54" s="49">
        <v>0.0</v>
      </c>
      <c r="J54" s="49">
        <v>0.0</v>
      </c>
      <c r="K54" s="52" t="s">
        <v>35</v>
      </c>
      <c r="L54" s="53" t="s">
        <v>35</v>
      </c>
      <c r="M54" s="53" t="s">
        <v>35</v>
      </c>
      <c r="N54" s="49" t="b">
        <v>0</v>
      </c>
      <c r="O54" s="49">
        <v>0.0</v>
      </c>
      <c r="P54" s="49">
        <v>14.0</v>
      </c>
      <c r="Q54" s="49">
        <v>14.0</v>
      </c>
      <c r="R54" s="49">
        <v>3.0</v>
      </c>
      <c r="S54" s="49">
        <v>0.0</v>
      </c>
      <c r="T54" s="49" t="b">
        <v>1</v>
      </c>
      <c r="U54" s="49">
        <v>0.0</v>
      </c>
      <c r="V54" s="49">
        <v>0.0</v>
      </c>
      <c r="W54" s="49">
        <v>0.0</v>
      </c>
      <c r="X54" s="49">
        <v>0.0</v>
      </c>
      <c r="Y54" s="49">
        <v>0.0</v>
      </c>
      <c r="Z54" s="49" t="b">
        <v>1</v>
      </c>
      <c r="AA54" s="49">
        <v>0.0</v>
      </c>
      <c r="AB54" s="49">
        <v>0.0</v>
      </c>
      <c r="AC54" s="49">
        <v>0.0</v>
      </c>
      <c r="AD54" s="49">
        <v>0.0</v>
      </c>
      <c r="AE54" s="49">
        <v>0.0</v>
      </c>
      <c r="AF54" s="49" t="b">
        <v>1</v>
      </c>
      <c r="AG54" s="21"/>
      <c r="AH54" s="21"/>
      <c r="AI54" s="21"/>
      <c r="AJ54" s="21"/>
      <c r="AK54" s="21"/>
      <c r="AL54" s="21"/>
      <c r="AM54" s="21"/>
    </row>
    <row r="55">
      <c r="A55" s="46" t="s">
        <v>477</v>
      </c>
      <c r="B55" s="47" t="s">
        <v>107</v>
      </c>
      <c r="C55" s="48" t="s">
        <v>478</v>
      </c>
      <c r="D55" s="47">
        <v>154.0</v>
      </c>
      <c r="E55" s="47">
        <v>78.0</v>
      </c>
      <c r="F55" s="47" t="b">
        <v>0</v>
      </c>
      <c r="G55" s="47">
        <v>1091.0</v>
      </c>
      <c r="H55" s="49">
        <v>33.0</v>
      </c>
      <c r="I55" s="49">
        <v>0.0</v>
      </c>
      <c r="J55" s="49">
        <v>0.0</v>
      </c>
      <c r="K55" s="52" t="s">
        <v>35</v>
      </c>
      <c r="L55" s="53" t="s">
        <v>35</v>
      </c>
      <c r="M55" s="53" t="s">
        <v>35</v>
      </c>
      <c r="N55" s="49" t="b">
        <v>0</v>
      </c>
      <c r="O55" s="49">
        <v>0.0</v>
      </c>
      <c r="P55" s="49">
        <v>5.0</v>
      </c>
      <c r="Q55" s="49">
        <v>17.0</v>
      </c>
      <c r="R55" s="49">
        <v>11.0</v>
      </c>
      <c r="S55" s="49">
        <v>0.0</v>
      </c>
      <c r="T55" s="49" t="b">
        <v>1</v>
      </c>
      <c r="U55" s="49">
        <v>0.0</v>
      </c>
      <c r="V55" s="49">
        <v>0.0</v>
      </c>
      <c r="W55" s="49">
        <v>0.0</v>
      </c>
      <c r="X55" s="49">
        <v>0.0</v>
      </c>
      <c r="Y55" s="49">
        <v>0.0</v>
      </c>
      <c r="Z55" s="49" t="b">
        <v>1</v>
      </c>
      <c r="AA55" s="49">
        <v>0.0</v>
      </c>
      <c r="AB55" s="49">
        <v>0.0</v>
      </c>
      <c r="AC55" s="49">
        <v>0.0</v>
      </c>
      <c r="AD55" s="49">
        <v>0.0</v>
      </c>
      <c r="AE55" s="49">
        <v>0.0</v>
      </c>
      <c r="AF55" s="49" t="b">
        <v>1</v>
      </c>
      <c r="AG55" s="21"/>
      <c r="AH55" s="21"/>
      <c r="AI55" s="21"/>
      <c r="AJ55" s="21"/>
      <c r="AK55" s="21"/>
      <c r="AL55" s="21"/>
      <c r="AM55" s="21"/>
    </row>
    <row r="56">
      <c r="A56" s="46" t="s">
        <v>479</v>
      </c>
      <c r="B56" s="47" t="s">
        <v>107</v>
      </c>
      <c r="C56" s="56" t="s">
        <v>480</v>
      </c>
      <c r="D56" s="47">
        <v>3.0</v>
      </c>
      <c r="E56" s="47">
        <v>3.0</v>
      </c>
      <c r="F56" s="47" t="b">
        <v>1</v>
      </c>
      <c r="G56" s="47">
        <v>1017.0</v>
      </c>
      <c r="H56" s="49">
        <v>40.0</v>
      </c>
      <c r="I56" s="49">
        <v>0.0</v>
      </c>
      <c r="J56" s="49">
        <v>0.0</v>
      </c>
      <c r="K56" s="52" t="s">
        <v>35</v>
      </c>
      <c r="L56" s="53" t="s">
        <v>35</v>
      </c>
      <c r="M56" s="53" t="s">
        <v>35</v>
      </c>
      <c r="N56" s="49" t="b">
        <v>0</v>
      </c>
      <c r="O56" s="49">
        <v>0.0</v>
      </c>
      <c r="P56" s="49">
        <v>21.0</v>
      </c>
      <c r="Q56" s="49">
        <v>4.0</v>
      </c>
      <c r="R56" s="49">
        <v>15.0</v>
      </c>
      <c r="S56" s="49">
        <v>0.0</v>
      </c>
      <c r="T56" s="49" t="b">
        <v>1</v>
      </c>
      <c r="U56" s="49">
        <v>0.0</v>
      </c>
      <c r="V56" s="49">
        <v>0.0</v>
      </c>
      <c r="W56" s="49">
        <v>0.0</v>
      </c>
      <c r="X56" s="49">
        <v>0.0</v>
      </c>
      <c r="Y56" s="49">
        <v>0.0</v>
      </c>
      <c r="Z56" s="49" t="b">
        <v>1</v>
      </c>
      <c r="AA56" s="49">
        <v>0.0</v>
      </c>
      <c r="AB56" s="49">
        <v>0.0</v>
      </c>
      <c r="AC56" s="49">
        <v>0.0</v>
      </c>
      <c r="AD56" s="49">
        <v>0.0</v>
      </c>
      <c r="AE56" s="49">
        <v>0.0</v>
      </c>
      <c r="AF56" s="49" t="b">
        <v>1</v>
      </c>
      <c r="AG56" s="21"/>
      <c r="AH56" s="21"/>
      <c r="AI56" s="21"/>
      <c r="AJ56" s="21"/>
      <c r="AK56" s="21"/>
      <c r="AL56" s="21"/>
      <c r="AM56" s="21"/>
    </row>
    <row r="57">
      <c r="A57" s="46" t="s">
        <v>481</v>
      </c>
      <c r="B57" s="47" t="s">
        <v>33</v>
      </c>
      <c r="C57" s="48" t="s">
        <v>482</v>
      </c>
      <c r="D57" s="47">
        <v>139.0</v>
      </c>
      <c r="E57" s="47">
        <v>370.0</v>
      </c>
      <c r="F57" s="47" t="b">
        <v>0</v>
      </c>
      <c r="G57" s="47">
        <v>1004.0</v>
      </c>
      <c r="H57" s="49">
        <v>0.0</v>
      </c>
      <c r="I57" s="49">
        <v>0.0</v>
      </c>
      <c r="J57" s="49">
        <v>0.0</v>
      </c>
      <c r="K57" s="52" t="s">
        <v>35</v>
      </c>
      <c r="L57" s="53" t="s">
        <v>35</v>
      </c>
      <c r="M57" s="53" t="s">
        <v>35</v>
      </c>
      <c r="N57" s="49" t="b">
        <v>1</v>
      </c>
      <c r="O57" s="49">
        <v>0.0</v>
      </c>
      <c r="P57" s="49">
        <v>0.0</v>
      </c>
      <c r="Q57" s="49">
        <v>0.0</v>
      </c>
      <c r="R57" s="49">
        <v>0.0</v>
      </c>
      <c r="S57" s="49">
        <v>0.0</v>
      </c>
      <c r="T57" s="49" t="b">
        <v>1</v>
      </c>
      <c r="U57" s="49">
        <v>0.0</v>
      </c>
      <c r="V57" s="49">
        <v>0.0</v>
      </c>
      <c r="W57" s="49">
        <v>0.0</v>
      </c>
      <c r="X57" s="49">
        <v>0.0</v>
      </c>
      <c r="Y57" s="49">
        <v>0.0</v>
      </c>
      <c r="Z57" s="49" t="b">
        <v>1</v>
      </c>
      <c r="AA57" s="49">
        <v>0.0</v>
      </c>
      <c r="AB57" s="49">
        <v>0.0</v>
      </c>
      <c r="AC57" s="49">
        <v>0.0</v>
      </c>
      <c r="AD57" s="49">
        <v>0.0</v>
      </c>
      <c r="AE57" s="49">
        <v>0.0</v>
      </c>
      <c r="AF57" s="49" t="b">
        <v>1</v>
      </c>
      <c r="AG57" s="21"/>
      <c r="AH57" s="21"/>
      <c r="AI57" s="21"/>
      <c r="AJ57" s="21"/>
      <c r="AK57" s="21"/>
      <c r="AL57" s="21"/>
      <c r="AM57" s="21"/>
    </row>
    <row r="58">
      <c r="A58" s="46" t="s">
        <v>483</v>
      </c>
      <c r="B58" s="47" t="s">
        <v>107</v>
      </c>
      <c r="C58" s="48" t="s">
        <v>484</v>
      </c>
      <c r="D58" s="47">
        <v>0.0</v>
      </c>
      <c r="E58" s="47">
        <v>3.0</v>
      </c>
      <c r="F58" s="47" t="b">
        <v>0</v>
      </c>
      <c r="G58" s="47">
        <v>992.0</v>
      </c>
      <c r="H58" s="49">
        <v>15.0</v>
      </c>
      <c r="I58" s="49">
        <v>1.0</v>
      </c>
      <c r="J58" s="49">
        <v>0.0</v>
      </c>
      <c r="K58" s="52" t="s">
        <v>46</v>
      </c>
      <c r="L58" s="53" t="s">
        <v>35</v>
      </c>
      <c r="M58" s="53" t="s">
        <v>35</v>
      </c>
      <c r="N58" s="49" t="b">
        <v>0</v>
      </c>
      <c r="O58" s="49">
        <v>0.0</v>
      </c>
      <c r="P58" s="49">
        <v>2.0</v>
      </c>
      <c r="Q58" s="49">
        <v>3.0</v>
      </c>
      <c r="R58" s="49">
        <v>10.0</v>
      </c>
      <c r="S58" s="49">
        <v>0.0</v>
      </c>
      <c r="T58" s="49" t="b">
        <v>0</v>
      </c>
      <c r="U58" s="49">
        <v>0.0</v>
      </c>
      <c r="V58" s="49">
        <v>0.0</v>
      </c>
      <c r="W58" s="49">
        <v>1.0</v>
      </c>
      <c r="X58" s="49">
        <v>0.0</v>
      </c>
      <c r="Y58" s="49">
        <v>0.0</v>
      </c>
      <c r="Z58" s="49" t="b">
        <v>1</v>
      </c>
      <c r="AA58" s="49">
        <v>0.0</v>
      </c>
      <c r="AB58" s="49">
        <v>0.0</v>
      </c>
      <c r="AC58" s="49">
        <v>0.0</v>
      </c>
      <c r="AD58" s="49">
        <v>0.0</v>
      </c>
      <c r="AE58" s="49">
        <v>0.0</v>
      </c>
      <c r="AF58" s="49" t="b">
        <v>1</v>
      </c>
      <c r="AG58" s="21"/>
      <c r="AH58" s="21"/>
      <c r="AI58" s="21"/>
      <c r="AJ58" s="21"/>
      <c r="AK58" s="21"/>
      <c r="AL58" s="21"/>
      <c r="AM58" s="21"/>
    </row>
    <row r="59">
      <c r="A59" s="46" t="s">
        <v>485</v>
      </c>
      <c r="B59" s="47" t="s">
        <v>33</v>
      </c>
      <c r="C59" s="48" t="s">
        <v>486</v>
      </c>
      <c r="D59" s="47">
        <v>116.0</v>
      </c>
      <c r="E59" s="47">
        <v>325.0</v>
      </c>
      <c r="F59" s="47" t="b">
        <v>0</v>
      </c>
      <c r="G59" s="47">
        <v>933.0</v>
      </c>
      <c r="H59" s="49">
        <v>6.0</v>
      </c>
      <c r="I59" s="49">
        <v>0.0</v>
      </c>
      <c r="J59" s="49">
        <v>1.0</v>
      </c>
      <c r="K59" s="52" t="s">
        <v>35</v>
      </c>
      <c r="L59" s="55" t="s">
        <v>81</v>
      </c>
      <c r="M59" s="53" t="s">
        <v>35</v>
      </c>
      <c r="N59" s="49" t="b">
        <v>0</v>
      </c>
      <c r="O59" s="49">
        <v>0.0</v>
      </c>
      <c r="P59" s="49">
        <v>2.0</v>
      </c>
      <c r="Q59" s="49">
        <v>2.0</v>
      </c>
      <c r="R59" s="49">
        <v>2.0</v>
      </c>
      <c r="S59" s="49">
        <v>0.0</v>
      </c>
      <c r="T59" s="49" t="b">
        <v>1</v>
      </c>
      <c r="U59" s="49">
        <v>0.0</v>
      </c>
      <c r="V59" s="49">
        <v>0.0</v>
      </c>
      <c r="W59" s="49">
        <v>0.0</v>
      </c>
      <c r="X59" s="49">
        <v>0.0</v>
      </c>
      <c r="Y59" s="49">
        <v>0.0</v>
      </c>
      <c r="Z59" s="49" t="b">
        <v>0</v>
      </c>
      <c r="AA59" s="49">
        <v>0.0</v>
      </c>
      <c r="AB59" s="49">
        <v>0.0</v>
      </c>
      <c r="AC59" s="49">
        <v>0.0</v>
      </c>
      <c r="AD59" s="49">
        <v>1.0</v>
      </c>
      <c r="AE59" s="49">
        <v>0.0</v>
      </c>
      <c r="AF59" s="49" t="b">
        <v>1</v>
      </c>
      <c r="AG59" s="21"/>
      <c r="AH59" s="21"/>
      <c r="AI59" s="21"/>
      <c r="AJ59" s="21"/>
      <c r="AK59" s="21"/>
      <c r="AL59" s="21"/>
      <c r="AM59" s="21"/>
    </row>
    <row r="60">
      <c r="A60" s="46" t="s">
        <v>487</v>
      </c>
      <c r="B60" s="47" t="s">
        <v>33</v>
      </c>
      <c r="C60" s="48" t="s">
        <v>488</v>
      </c>
      <c r="D60" s="47">
        <v>3.0</v>
      </c>
      <c r="E60" s="47">
        <v>46.0</v>
      </c>
      <c r="F60" s="47" t="b">
        <v>0</v>
      </c>
      <c r="G60" s="47">
        <v>920.0</v>
      </c>
      <c r="H60" s="49">
        <v>5.0</v>
      </c>
      <c r="I60" s="49">
        <v>2.0</v>
      </c>
      <c r="J60" s="49">
        <v>0.0</v>
      </c>
      <c r="K60" s="52" t="s">
        <v>38</v>
      </c>
      <c r="L60" s="53" t="s">
        <v>35</v>
      </c>
      <c r="M60" s="53" t="s">
        <v>35</v>
      </c>
      <c r="N60" s="49" t="b">
        <v>0</v>
      </c>
      <c r="O60" s="49">
        <v>0.0</v>
      </c>
      <c r="P60" s="49">
        <v>0.0</v>
      </c>
      <c r="Q60" s="49">
        <v>3.0</v>
      </c>
      <c r="R60" s="49">
        <v>2.0</v>
      </c>
      <c r="S60" s="49">
        <v>0.0</v>
      </c>
      <c r="T60" s="49" t="b">
        <v>0</v>
      </c>
      <c r="U60" s="49">
        <v>0.0</v>
      </c>
      <c r="V60" s="49">
        <v>2.0</v>
      </c>
      <c r="W60" s="49">
        <v>0.0</v>
      </c>
      <c r="X60" s="49">
        <v>0.0</v>
      </c>
      <c r="Y60" s="49">
        <v>0.0</v>
      </c>
      <c r="Z60" s="49" t="b">
        <v>1</v>
      </c>
      <c r="AA60" s="49">
        <v>0.0</v>
      </c>
      <c r="AB60" s="49">
        <v>0.0</v>
      </c>
      <c r="AC60" s="49">
        <v>0.0</v>
      </c>
      <c r="AD60" s="49">
        <v>0.0</v>
      </c>
      <c r="AE60" s="49">
        <v>0.0</v>
      </c>
      <c r="AF60" s="49" t="b">
        <v>1</v>
      </c>
      <c r="AG60" s="21"/>
      <c r="AH60" s="21"/>
      <c r="AI60" s="21"/>
      <c r="AJ60" s="21"/>
      <c r="AK60" s="21"/>
      <c r="AL60" s="21"/>
      <c r="AM60" s="21"/>
    </row>
    <row r="61">
      <c r="A61" s="46" t="s">
        <v>489</v>
      </c>
      <c r="B61" s="47" t="s">
        <v>33</v>
      </c>
      <c r="C61" s="48" t="s">
        <v>490</v>
      </c>
      <c r="D61" s="47">
        <v>114.0</v>
      </c>
      <c r="E61" s="47">
        <v>360.0</v>
      </c>
      <c r="F61" s="47" t="b">
        <v>0</v>
      </c>
      <c r="G61" s="47">
        <v>841.0</v>
      </c>
      <c r="H61" s="49">
        <v>52.0</v>
      </c>
      <c r="I61" s="49">
        <v>4.0</v>
      </c>
      <c r="J61" s="49">
        <v>0.0</v>
      </c>
      <c r="K61" s="52" t="s">
        <v>46</v>
      </c>
      <c r="L61" s="53" t="s">
        <v>35</v>
      </c>
      <c r="M61" s="55" t="s">
        <v>81</v>
      </c>
      <c r="N61" s="49" t="b">
        <v>0</v>
      </c>
      <c r="O61" s="49">
        <v>0.0</v>
      </c>
      <c r="P61" s="49">
        <v>20.0</v>
      </c>
      <c r="Q61" s="49">
        <v>9.0</v>
      </c>
      <c r="R61" s="49">
        <v>22.0</v>
      </c>
      <c r="S61" s="49">
        <v>1.0</v>
      </c>
      <c r="T61" s="49" t="b">
        <v>0</v>
      </c>
      <c r="U61" s="49">
        <v>0.0</v>
      </c>
      <c r="V61" s="49">
        <v>2.0</v>
      </c>
      <c r="W61" s="49">
        <v>2.0</v>
      </c>
      <c r="X61" s="49">
        <v>0.0</v>
      </c>
      <c r="Y61" s="49">
        <v>0.0</v>
      </c>
      <c r="Z61" s="49" t="b">
        <v>1</v>
      </c>
      <c r="AA61" s="49">
        <v>0.0</v>
      </c>
      <c r="AB61" s="49">
        <v>0.0</v>
      </c>
      <c r="AC61" s="49">
        <v>0.0</v>
      </c>
      <c r="AD61" s="49">
        <v>0.0</v>
      </c>
      <c r="AE61" s="49">
        <v>0.0</v>
      </c>
      <c r="AF61" s="49" t="b">
        <v>1</v>
      </c>
      <c r="AG61" s="21"/>
      <c r="AH61" s="21"/>
      <c r="AI61" s="21"/>
      <c r="AJ61" s="21"/>
      <c r="AK61" s="21"/>
      <c r="AL61" s="21"/>
      <c r="AM61" s="21"/>
    </row>
    <row r="62">
      <c r="A62" s="46" t="s">
        <v>491</v>
      </c>
      <c r="B62" s="47" t="s">
        <v>33</v>
      </c>
      <c r="C62" s="48" t="s">
        <v>492</v>
      </c>
      <c r="D62" s="47">
        <v>670.0</v>
      </c>
      <c r="E62" s="47">
        <v>1290.0</v>
      </c>
      <c r="F62" s="47" t="b">
        <v>0</v>
      </c>
      <c r="G62" s="47">
        <v>828.0</v>
      </c>
      <c r="H62" s="49">
        <v>4.0</v>
      </c>
      <c r="I62" s="49">
        <v>0.0</v>
      </c>
      <c r="J62" s="49">
        <v>0.0</v>
      </c>
      <c r="K62" s="52" t="s">
        <v>35</v>
      </c>
      <c r="L62" s="53" t="s">
        <v>35</v>
      </c>
      <c r="M62" s="55" t="s">
        <v>38</v>
      </c>
      <c r="N62" s="49" t="b">
        <v>0</v>
      </c>
      <c r="O62" s="49">
        <v>0.0</v>
      </c>
      <c r="P62" s="49">
        <v>0.0</v>
      </c>
      <c r="Q62" s="49">
        <v>4.0</v>
      </c>
      <c r="R62" s="49">
        <v>0.0</v>
      </c>
      <c r="S62" s="49">
        <v>0.0</v>
      </c>
      <c r="T62" s="49" t="b">
        <v>1</v>
      </c>
      <c r="U62" s="49">
        <v>0.0</v>
      </c>
      <c r="V62" s="49">
        <v>0.0</v>
      </c>
      <c r="W62" s="49">
        <v>0.0</v>
      </c>
      <c r="X62" s="49">
        <v>0.0</v>
      </c>
      <c r="Y62" s="49">
        <v>0.0</v>
      </c>
      <c r="Z62" s="49" t="b">
        <v>1</v>
      </c>
      <c r="AA62" s="49">
        <v>0.0</v>
      </c>
      <c r="AB62" s="49">
        <v>0.0</v>
      </c>
      <c r="AC62" s="49">
        <v>0.0</v>
      </c>
      <c r="AD62" s="49">
        <v>0.0</v>
      </c>
      <c r="AE62" s="49">
        <v>0.0</v>
      </c>
      <c r="AF62" s="49" t="b">
        <v>1</v>
      </c>
      <c r="AG62" s="21"/>
      <c r="AH62" s="21"/>
      <c r="AI62" s="21"/>
      <c r="AJ62" s="21"/>
      <c r="AK62" s="21"/>
      <c r="AL62" s="21"/>
      <c r="AM62" s="21"/>
    </row>
    <row r="63">
      <c r="A63" s="46" t="s">
        <v>493</v>
      </c>
      <c r="B63" s="47" t="s">
        <v>33</v>
      </c>
      <c r="C63" s="56" t="s">
        <v>494</v>
      </c>
      <c r="D63" s="47">
        <v>11.0</v>
      </c>
      <c r="E63" s="47">
        <v>8.0</v>
      </c>
      <c r="F63" s="47" t="b">
        <v>1</v>
      </c>
      <c r="G63" s="47">
        <v>819.0</v>
      </c>
      <c r="H63" s="49">
        <v>31.0</v>
      </c>
      <c r="I63" s="49">
        <v>3.0</v>
      </c>
      <c r="J63" s="49">
        <v>0.0</v>
      </c>
      <c r="K63" s="52" t="s">
        <v>81</v>
      </c>
      <c r="L63" s="53" t="s">
        <v>35</v>
      </c>
      <c r="M63" s="53" t="s">
        <v>46</v>
      </c>
      <c r="N63" s="49" t="b">
        <v>0</v>
      </c>
      <c r="O63" s="49">
        <v>0.0</v>
      </c>
      <c r="P63" s="49">
        <v>17.0</v>
      </c>
      <c r="Q63" s="49">
        <v>11.0</v>
      </c>
      <c r="R63" s="49">
        <v>3.0</v>
      </c>
      <c r="S63" s="49">
        <v>0.0</v>
      </c>
      <c r="T63" s="49" t="b">
        <v>0</v>
      </c>
      <c r="U63" s="49">
        <v>0.0</v>
      </c>
      <c r="V63" s="49">
        <v>2.0</v>
      </c>
      <c r="W63" s="49">
        <v>0.0</v>
      </c>
      <c r="X63" s="49">
        <v>1.0</v>
      </c>
      <c r="Y63" s="49">
        <v>0.0</v>
      </c>
      <c r="Z63" s="49" t="b">
        <v>1</v>
      </c>
      <c r="AA63" s="49">
        <v>0.0</v>
      </c>
      <c r="AB63" s="49">
        <v>0.0</v>
      </c>
      <c r="AC63" s="49">
        <v>0.0</v>
      </c>
      <c r="AD63" s="49">
        <v>0.0</v>
      </c>
      <c r="AE63" s="49">
        <v>0.0</v>
      </c>
      <c r="AF63" s="49" t="b">
        <v>1</v>
      </c>
      <c r="AG63" s="21"/>
      <c r="AH63" s="21"/>
      <c r="AI63" s="21"/>
      <c r="AJ63" s="21"/>
      <c r="AK63" s="21"/>
      <c r="AL63" s="21"/>
      <c r="AM63" s="21"/>
    </row>
    <row r="64">
      <c r="A64" s="46" t="s">
        <v>495</v>
      </c>
      <c r="B64" s="47" t="s">
        <v>107</v>
      </c>
      <c r="C64" s="56" t="s">
        <v>496</v>
      </c>
      <c r="D64" s="47">
        <v>4.0</v>
      </c>
      <c r="E64" s="47">
        <v>3.0</v>
      </c>
      <c r="F64" s="47" t="b">
        <v>1</v>
      </c>
      <c r="G64" s="47">
        <v>767.0</v>
      </c>
      <c r="H64" s="49">
        <v>10.0</v>
      </c>
      <c r="I64" s="49">
        <v>0.0</v>
      </c>
      <c r="J64" s="49">
        <v>0.0</v>
      </c>
      <c r="K64" s="52" t="s">
        <v>35</v>
      </c>
      <c r="L64" s="53" t="s">
        <v>35</v>
      </c>
      <c r="M64" s="53" t="s">
        <v>35</v>
      </c>
      <c r="N64" s="49" t="b">
        <v>0</v>
      </c>
      <c r="O64" s="49">
        <v>0.0</v>
      </c>
      <c r="P64" s="49">
        <v>0.0</v>
      </c>
      <c r="Q64" s="49">
        <v>5.0</v>
      </c>
      <c r="R64" s="49">
        <v>5.0</v>
      </c>
      <c r="S64" s="49">
        <v>0.0</v>
      </c>
      <c r="T64" s="49" t="b">
        <v>1</v>
      </c>
      <c r="U64" s="49">
        <v>0.0</v>
      </c>
      <c r="V64" s="49">
        <v>0.0</v>
      </c>
      <c r="W64" s="49">
        <v>0.0</v>
      </c>
      <c r="X64" s="49">
        <v>0.0</v>
      </c>
      <c r="Y64" s="49">
        <v>0.0</v>
      </c>
      <c r="Z64" s="49" t="b">
        <v>1</v>
      </c>
      <c r="AA64" s="49">
        <v>0.0</v>
      </c>
      <c r="AB64" s="49">
        <v>0.0</v>
      </c>
      <c r="AC64" s="49">
        <v>0.0</v>
      </c>
      <c r="AD64" s="49">
        <v>0.0</v>
      </c>
      <c r="AE64" s="49">
        <v>0.0</v>
      </c>
      <c r="AF64" s="49" t="b">
        <v>1</v>
      </c>
      <c r="AG64" s="21"/>
      <c r="AH64" s="21"/>
      <c r="AI64" s="21"/>
      <c r="AJ64" s="21"/>
      <c r="AK64" s="21"/>
      <c r="AL64" s="21"/>
      <c r="AM64" s="21"/>
    </row>
    <row r="65">
      <c r="A65" s="46" t="s">
        <v>497</v>
      </c>
      <c r="B65" s="47" t="s">
        <v>33</v>
      </c>
      <c r="C65" s="56" t="s">
        <v>498</v>
      </c>
      <c r="D65" s="47">
        <v>54.0</v>
      </c>
      <c r="E65" s="47">
        <v>67.0</v>
      </c>
      <c r="F65" s="47" t="b">
        <v>1</v>
      </c>
      <c r="G65" s="47">
        <v>761.0</v>
      </c>
      <c r="H65" s="49">
        <v>41.0</v>
      </c>
      <c r="I65" s="49">
        <v>0.0</v>
      </c>
      <c r="J65" s="49">
        <v>0.0</v>
      </c>
      <c r="K65" s="52" t="s">
        <v>35</v>
      </c>
      <c r="L65" s="53" t="s">
        <v>35</v>
      </c>
      <c r="M65" s="53" t="s">
        <v>46</v>
      </c>
      <c r="N65" s="49" t="b">
        <v>0</v>
      </c>
      <c r="O65" s="49">
        <v>0.0</v>
      </c>
      <c r="P65" s="49">
        <v>19.0</v>
      </c>
      <c r="Q65" s="49">
        <v>14.0</v>
      </c>
      <c r="R65" s="49">
        <v>7.0</v>
      </c>
      <c r="S65" s="49">
        <v>1.0</v>
      </c>
      <c r="T65" s="49" t="b">
        <v>1</v>
      </c>
      <c r="U65" s="49">
        <v>0.0</v>
      </c>
      <c r="V65" s="49">
        <v>0.0</v>
      </c>
      <c r="W65" s="49">
        <v>0.0</v>
      </c>
      <c r="X65" s="49">
        <v>0.0</v>
      </c>
      <c r="Y65" s="49">
        <v>0.0</v>
      </c>
      <c r="Z65" s="49" t="b">
        <v>1</v>
      </c>
      <c r="AA65" s="49">
        <v>0.0</v>
      </c>
      <c r="AB65" s="49">
        <v>0.0</v>
      </c>
      <c r="AC65" s="49">
        <v>0.0</v>
      </c>
      <c r="AD65" s="49">
        <v>0.0</v>
      </c>
      <c r="AE65" s="49">
        <v>0.0</v>
      </c>
      <c r="AF65" s="49" t="b">
        <v>1</v>
      </c>
      <c r="AG65" s="21"/>
      <c r="AH65" s="21"/>
      <c r="AI65" s="21"/>
      <c r="AJ65" s="21"/>
      <c r="AK65" s="21"/>
      <c r="AL65" s="21"/>
      <c r="AM65" s="21"/>
    </row>
    <row r="66">
      <c r="A66" s="46" t="s">
        <v>499</v>
      </c>
      <c r="B66" s="47" t="s">
        <v>107</v>
      </c>
      <c r="C66" s="48" t="s">
        <v>500</v>
      </c>
      <c r="D66" s="47">
        <v>0.0</v>
      </c>
      <c r="E66" s="47">
        <v>0.0</v>
      </c>
      <c r="F66" s="47" t="b">
        <v>0</v>
      </c>
      <c r="G66" s="47">
        <v>748.0</v>
      </c>
      <c r="H66" s="49">
        <v>8.0</v>
      </c>
      <c r="I66" s="49">
        <v>2.0</v>
      </c>
      <c r="J66" s="49">
        <v>0.0</v>
      </c>
      <c r="K66" s="52" t="s">
        <v>46</v>
      </c>
      <c r="L66" s="53" t="s">
        <v>35</v>
      </c>
      <c r="M66" s="53" t="s">
        <v>35</v>
      </c>
      <c r="N66" s="49" t="b">
        <v>0</v>
      </c>
      <c r="O66" s="49">
        <v>0.0</v>
      </c>
      <c r="P66" s="49">
        <v>0.0</v>
      </c>
      <c r="Q66" s="49">
        <v>6.0</v>
      </c>
      <c r="R66" s="49">
        <v>2.0</v>
      </c>
      <c r="S66" s="49">
        <v>0.0</v>
      </c>
      <c r="T66" s="49" t="b">
        <v>0</v>
      </c>
      <c r="U66" s="49">
        <v>0.0</v>
      </c>
      <c r="V66" s="49">
        <v>1.0</v>
      </c>
      <c r="W66" s="49">
        <v>1.0</v>
      </c>
      <c r="X66" s="49">
        <v>0.0</v>
      </c>
      <c r="Y66" s="49">
        <v>0.0</v>
      </c>
      <c r="Z66" s="49" t="b">
        <v>1</v>
      </c>
      <c r="AA66" s="49">
        <v>0.0</v>
      </c>
      <c r="AB66" s="49">
        <v>0.0</v>
      </c>
      <c r="AC66" s="49">
        <v>0.0</v>
      </c>
      <c r="AD66" s="49">
        <v>0.0</v>
      </c>
      <c r="AE66" s="49">
        <v>0.0</v>
      </c>
      <c r="AF66" s="49" t="b">
        <v>1</v>
      </c>
      <c r="AG66" s="21"/>
      <c r="AH66" s="21"/>
      <c r="AI66" s="21"/>
      <c r="AJ66" s="21"/>
      <c r="AK66" s="21"/>
      <c r="AL66" s="21"/>
      <c r="AM66" s="21"/>
    </row>
    <row r="67">
      <c r="A67" s="46" t="s">
        <v>501</v>
      </c>
      <c r="B67" s="47" t="s">
        <v>33</v>
      </c>
      <c r="C67" s="48" t="s">
        <v>502</v>
      </c>
      <c r="D67" s="47">
        <v>12.0</v>
      </c>
      <c r="E67" s="47">
        <v>164.0</v>
      </c>
      <c r="F67" s="47" t="b">
        <v>0</v>
      </c>
      <c r="G67" s="47">
        <v>733.0</v>
      </c>
      <c r="H67" s="49">
        <v>46.0</v>
      </c>
      <c r="I67" s="49">
        <v>0.0</v>
      </c>
      <c r="J67" s="49">
        <v>0.0</v>
      </c>
      <c r="K67" s="52" t="s">
        <v>35</v>
      </c>
      <c r="L67" s="53" t="s">
        <v>35</v>
      </c>
      <c r="M67" s="55" t="s">
        <v>46</v>
      </c>
      <c r="N67" s="49" t="b">
        <v>0</v>
      </c>
      <c r="O67" s="49">
        <v>0.0</v>
      </c>
      <c r="P67" s="49">
        <v>15.0</v>
      </c>
      <c r="Q67" s="49">
        <v>31.0</v>
      </c>
      <c r="R67" s="49">
        <v>0.0</v>
      </c>
      <c r="S67" s="49">
        <v>0.0</v>
      </c>
      <c r="T67" s="49" t="b">
        <v>1</v>
      </c>
      <c r="U67" s="49">
        <v>0.0</v>
      </c>
      <c r="V67" s="49">
        <v>0.0</v>
      </c>
      <c r="W67" s="49">
        <v>0.0</v>
      </c>
      <c r="X67" s="49">
        <v>0.0</v>
      </c>
      <c r="Y67" s="49">
        <v>0.0</v>
      </c>
      <c r="Z67" s="49" t="b">
        <v>1</v>
      </c>
      <c r="AA67" s="49">
        <v>0.0</v>
      </c>
      <c r="AB67" s="49">
        <v>0.0</v>
      </c>
      <c r="AC67" s="49">
        <v>0.0</v>
      </c>
      <c r="AD67" s="49">
        <v>0.0</v>
      </c>
      <c r="AE67" s="49">
        <v>0.0</v>
      </c>
      <c r="AF67" s="49" t="b">
        <v>1</v>
      </c>
      <c r="AG67" s="21"/>
      <c r="AH67" s="21"/>
      <c r="AI67" s="21"/>
      <c r="AJ67" s="21"/>
      <c r="AK67" s="21"/>
      <c r="AL67" s="21"/>
      <c r="AM67" s="21"/>
    </row>
    <row r="68">
      <c r="A68" s="46" t="s">
        <v>503</v>
      </c>
      <c r="B68" s="47" t="s">
        <v>42</v>
      </c>
      <c r="C68" s="48" t="s">
        <v>504</v>
      </c>
      <c r="D68" s="47">
        <v>0.0</v>
      </c>
      <c r="E68" s="47">
        <v>13.0</v>
      </c>
      <c r="F68" s="47" t="b">
        <v>0</v>
      </c>
      <c r="G68" s="47">
        <v>728.0</v>
      </c>
      <c r="H68" s="49">
        <v>1.0</v>
      </c>
      <c r="I68" s="49">
        <v>0.0</v>
      </c>
      <c r="J68" s="49">
        <v>0.0</v>
      </c>
      <c r="K68" s="52" t="s">
        <v>35</v>
      </c>
      <c r="L68" s="53" t="s">
        <v>35</v>
      </c>
      <c r="M68" s="53" t="s">
        <v>35</v>
      </c>
      <c r="N68" s="49" t="b">
        <v>0</v>
      </c>
      <c r="O68" s="49">
        <v>0.0</v>
      </c>
      <c r="P68" s="49">
        <v>0.0</v>
      </c>
      <c r="Q68" s="49">
        <v>0.0</v>
      </c>
      <c r="R68" s="49">
        <v>0.0</v>
      </c>
      <c r="S68" s="49">
        <v>1.0</v>
      </c>
      <c r="T68" s="49" t="b">
        <v>1</v>
      </c>
      <c r="U68" s="49">
        <v>0.0</v>
      </c>
      <c r="V68" s="49">
        <v>0.0</v>
      </c>
      <c r="W68" s="49">
        <v>0.0</v>
      </c>
      <c r="X68" s="49">
        <v>0.0</v>
      </c>
      <c r="Y68" s="49">
        <v>0.0</v>
      </c>
      <c r="Z68" s="49" t="b">
        <v>1</v>
      </c>
      <c r="AA68" s="49">
        <v>0.0</v>
      </c>
      <c r="AB68" s="49">
        <v>0.0</v>
      </c>
      <c r="AC68" s="49">
        <v>0.0</v>
      </c>
      <c r="AD68" s="49">
        <v>0.0</v>
      </c>
      <c r="AE68" s="49">
        <v>0.0</v>
      </c>
      <c r="AF68" s="49" t="b">
        <v>1</v>
      </c>
      <c r="AG68" s="21"/>
      <c r="AH68" s="21"/>
      <c r="AI68" s="21"/>
      <c r="AJ68" s="21"/>
      <c r="AK68" s="21"/>
      <c r="AL68" s="21"/>
      <c r="AM68" s="21"/>
    </row>
    <row r="69">
      <c r="A69" s="46" t="s">
        <v>505</v>
      </c>
      <c r="B69" s="47" t="s">
        <v>107</v>
      </c>
      <c r="C69" s="56" t="s">
        <v>506</v>
      </c>
      <c r="D69" s="47">
        <v>9.0</v>
      </c>
      <c r="E69" s="47">
        <v>7.0</v>
      </c>
      <c r="F69" s="47" t="b">
        <v>1</v>
      </c>
      <c r="G69" s="47">
        <v>725.0</v>
      </c>
      <c r="H69" s="49">
        <v>2.0</v>
      </c>
      <c r="I69" s="49">
        <v>0.0</v>
      </c>
      <c r="J69" s="49">
        <v>0.0</v>
      </c>
      <c r="K69" s="52" t="s">
        <v>35</v>
      </c>
      <c r="L69" s="53" t="s">
        <v>35</v>
      </c>
      <c r="M69" s="53" t="s">
        <v>35</v>
      </c>
      <c r="N69" s="49" t="b">
        <v>0</v>
      </c>
      <c r="O69" s="49">
        <v>0.0</v>
      </c>
      <c r="P69" s="49">
        <v>0.0</v>
      </c>
      <c r="Q69" s="49">
        <v>2.0</v>
      </c>
      <c r="R69" s="49">
        <v>0.0</v>
      </c>
      <c r="S69" s="49">
        <v>0.0</v>
      </c>
      <c r="T69" s="49" t="b">
        <v>1</v>
      </c>
      <c r="U69" s="49">
        <v>0.0</v>
      </c>
      <c r="V69" s="49">
        <v>0.0</v>
      </c>
      <c r="W69" s="49">
        <v>0.0</v>
      </c>
      <c r="X69" s="49">
        <v>0.0</v>
      </c>
      <c r="Y69" s="49">
        <v>0.0</v>
      </c>
      <c r="Z69" s="49" t="b">
        <v>1</v>
      </c>
      <c r="AA69" s="49">
        <v>0.0</v>
      </c>
      <c r="AB69" s="49">
        <v>0.0</v>
      </c>
      <c r="AC69" s="49">
        <v>0.0</v>
      </c>
      <c r="AD69" s="49">
        <v>0.0</v>
      </c>
      <c r="AE69" s="49">
        <v>0.0</v>
      </c>
      <c r="AF69" s="49" t="b">
        <v>1</v>
      </c>
      <c r="AG69" s="21"/>
      <c r="AH69" s="21"/>
      <c r="AI69" s="21"/>
      <c r="AJ69" s="21"/>
      <c r="AK69" s="21"/>
      <c r="AL69" s="21"/>
      <c r="AM69" s="21"/>
    </row>
    <row r="70">
      <c r="A70" s="46" t="s">
        <v>507</v>
      </c>
      <c r="B70" s="47" t="s">
        <v>33</v>
      </c>
      <c r="C70" s="48" t="s">
        <v>508</v>
      </c>
      <c r="D70" s="47">
        <v>140.0</v>
      </c>
      <c r="E70" s="47">
        <v>459.0</v>
      </c>
      <c r="F70" s="47" t="b">
        <v>0</v>
      </c>
      <c r="G70" s="47">
        <v>709.0</v>
      </c>
      <c r="H70" s="49">
        <v>46.0</v>
      </c>
      <c r="I70" s="49">
        <v>0.0</v>
      </c>
      <c r="J70" s="49">
        <v>0.0</v>
      </c>
      <c r="K70" s="52" t="s">
        <v>35</v>
      </c>
      <c r="L70" s="53" t="s">
        <v>35</v>
      </c>
      <c r="M70" s="53" t="s">
        <v>47</v>
      </c>
      <c r="N70" s="49" t="b">
        <v>0</v>
      </c>
      <c r="O70" s="49">
        <v>3.0</v>
      </c>
      <c r="P70" s="49">
        <v>7.0</v>
      </c>
      <c r="Q70" s="49">
        <v>19.0</v>
      </c>
      <c r="R70" s="49">
        <v>12.0</v>
      </c>
      <c r="S70" s="49">
        <v>5.0</v>
      </c>
      <c r="T70" s="49" t="b">
        <v>1</v>
      </c>
      <c r="U70" s="49">
        <v>0.0</v>
      </c>
      <c r="V70" s="49">
        <v>0.0</v>
      </c>
      <c r="W70" s="49">
        <v>0.0</v>
      </c>
      <c r="X70" s="49">
        <v>0.0</v>
      </c>
      <c r="Y70" s="49">
        <v>0.0</v>
      </c>
      <c r="Z70" s="49" t="b">
        <v>1</v>
      </c>
      <c r="AA70" s="49">
        <v>0.0</v>
      </c>
      <c r="AB70" s="49">
        <v>0.0</v>
      </c>
      <c r="AC70" s="49">
        <v>0.0</v>
      </c>
      <c r="AD70" s="49">
        <v>0.0</v>
      </c>
      <c r="AE70" s="49">
        <v>0.0</v>
      </c>
      <c r="AF70" s="49" t="b">
        <v>1</v>
      </c>
      <c r="AG70" s="21"/>
      <c r="AH70" s="21"/>
      <c r="AI70" s="21"/>
      <c r="AJ70" s="21"/>
      <c r="AK70" s="21"/>
      <c r="AL70" s="21"/>
      <c r="AM70" s="21"/>
    </row>
    <row r="71">
      <c r="A71" s="46" t="s">
        <v>509</v>
      </c>
      <c r="B71" s="47" t="s">
        <v>33</v>
      </c>
      <c r="C71" s="48" t="s">
        <v>510</v>
      </c>
      <c r="D71" s="47">
        <v>11.0</v>
      </c>
      <c r="E71" s="47">
        <v>358.0</v>
      </c>
      <c r="F71" s="47" t="b">
        <v>0</v>
      </c>
      <c r="G71" s="47">
        <v>697.0</v>
      </c>
      <c r="H71" s="49">
        <v>3.0</v>
      </c>
      <c r="I71" s="49">
        <v>0.0</v>
      </c>
      <c r="J71" s="49">
        <v>0.0</v>
      </c>
      <c r="K71" s="52" t="s">
        <v>35</v>
      </c>
      <c r="L71" s="53" t="s">
        <v>35</v>
      </c>
      <c r="M71" s="53" t="s">
        <v>35</v>
      </c>
      <c r="N71" s="49" t="b">
        <v>0</v>
      </c>
      <c r="O71" s="49">
        <v>0.0</v>
      </c>
      <c r="P71" s="49">
        <v>0.0</v>
      </c>
      <c r="Q71" s="49">
        <v>3.0</v>
      </c>
      <c r="R71" s="49">
        <v>0.0</v>
      </c>
      <c r="S71" s="49">
        <v>0.0</v>
      </c>
      <c r="T71" s="49" t="b">
        <v>1</v>
      </c>
      <c r="U71" s="49">
        <v>0.0</v>
      </c>
      <c r="V71" s="49">
        <v>0.0</v>
      </c>
      <c r="W71" s="49">
        <v>0.0</v>
      </c>
      <c r="X71" s="49">
        <v>0.0</v>
      </c>
      <c r="Y71" s="49">
        <v>0.0</v>
      </c>
      <c r="Z71" s="49" t="b">
        <v>1</v>
      </c>
      <c r="AA71" s="49">
        <v>0.0</v>
      </c>
      <c r="AB71" s="49">
        <v>0.0</v>
      </c>
      <c r="AC71" s="49">
        <v>0.0</v>
      </c>
      <c r="AD71" s="49">
        <v>0.0</v>
      </c>
      <c r="AE71" s="49">
        <v>0.0</v>
      </c>
      <c r="AF71" s="49" t="b">
        <v>1</v>
      </c>
      <c r="AG71" s="21"/>
      <c r="AH71" s="21"/>
      <c r="AI71" s="21"/>
      <c r="AJ71" s="21"/>
      <c r="AK71" s="21"/>
      <c r="AL71" s="21"/>
      <c r="AM71" s="21"/>
    </row>
    <row r="72">
      <c r="A72" s="46" t="s">
        <v>511</v>
      </c>
      <c r="B72" s="47" t="s">
        <v>33</v>
      </c>
      <c r="C72" s="48" t="s">
        <v>512</v>
      </c>
      <c r="D72" s="47">
        <v>74.0</v>
      </c>
      <c r="E72" s="47">
        <v>217.0</v>
      </c>
      <c r="F72" s="47" t="b">
        <v>0</v>
      </c>
      <c r="G72" s="47">
        <v>657.0</v>
      </c>
      <c r="H72" s="49">
        <v>5.0</v>
      </c>
      <c r="I72" s="49">
        <v>0.0</v>
      </c>
      <c r="J72" s="49">
        <v>0.0</v>
      </c>
      <c r="K72" s="58" t="s">
        <v>35</v>
      </c>
      <c r="L72" s="59" t="s">
        <v>35</v>
      </c>
      <c r="M72" s="59" t="s">
        <v>35</v>
      </c>
      <c r="N72" s="49" t="b">
        <v>0</v>
      </c>
      <c r="O72" s="49">
        <v>0.0</v>
      </c>
      <c r="P72" s="49">
        <v>3.0</v>
      </c>
      <c r="Q72" s="49">
        <v>2.0</v>
      </c>
      <c r="R72" s="49">
        <v>0.0</v>
      </c>
      <c r="S72" s="49">
        <v>0.0</v>
      </c>
      <c r="T72" s="49" t="b">
        <v>1</v>
      </c>
      <c r="U72" s="49">
        <v>0.0</v>
      </c>
      <c r="V72" s="49">
        <v>0.0</v>
      </c>
      <c r="W72" s="49">
        <v>0.0</v>
      </c>
      <c r="X72" s="49">
        <v>0.0</v>
      </c>
      <c r="Y72" s="49">
        <v>0.0</v>
      </c>
      <c r="Z72" s="49" t="b">
        <v>1</v>
      </c>
      <c r="AA72" s="49">
        <v>0.0</v>
      </c>
      <c r="AB72" s="49">
        <v>0.0</v>
      </c>
      <c r="AC72" s="49">
        <v>0.0</v>
      </c>
      <c r="AD72" s="49">
        <v>0.0</v>
      </c>
      <c r="AE72" s="49">
        <v>0.0</v>
      </c>
      <c r="AF72" s="49" t="b">
        <v>1</v>
      </c>
      <c r="AG72" s="21"/>
      <c r="AH72" s="21"/>
      <c r="AI72" s="21"/>
      <c r="AJ72" s="21"/>
      <c r="AK72" s="21"/>
      <c r="AL72" s="21"/>
      <c r="AM72" s="21"/>
    </row>
    <row r="73">
      <c r="A73" s="46" t="s">
        <v>513</v>
      </c>
      <c r="B73" s="47" t="s">
        <v>33</v>
      </c>
      <c r="C73" s="48" t="s">
        <v>514</v>
      </c>
      <c r="D73" s="47">
        <v>1.0</v>
      </c>
      <c r="E73" s="47">
        <v>12.0</v>
      </c>
      <c r="F73" s="47" t="b">
        <v>0</v>
      </c>
      <c r="G73" s="47">
        <v>644.0</v>
      </c>
      <c r="H73" s="49">
        <v>8.0</v>
      </c>
      <c r="I73" s="49">
        <v>0.0</v>
      </c>
      <c r="J73" s="49">
        <v>1.0</v>
      </c>
      <c r="K73" s="52" t="s">
        <v>35</v>
      </c>
      <c r="L73" s="53" t="s">
        <v>46</v>
      </c>
      <c r="M73" s="53" t="s">
        <v>35</v>
      </c>
      <c r="N73" s="49" t="b">
        <v>0</v>
      </c>
      <c r="O73" s="49">
        <v>0.0</v>
      </c>
      <c r="P73" s="49">
        <v>1.0</v>
      </c>
      <c r="Q73" s="49">
        <v>6.0</v>
      </c>
      <c r="R73" s="49">
        <v>1.0</v>
      </c>
      <c r="S73" s="49">
        <v>0.0</v>
      </c>
      <c r="T73" s="49" t="b">
        <v>1</v>
      </c>
      <c r="U73" s="49">
        <v>0.0</v>
      </c>
      <c r="V73" s="49">
        <v>0.0</v>
      </c>
      <c r="W73" s="49">
        <v>0.0</v>
      </c>
      <c r="X73" s="49">
        <v>0.0</v>
      </c>
      <c r="Y73" s="49">
        <v>0.0</v>
      </c>
      <c r="Z73" s="49" t="b">
        <v>0</v>
      </c>
      <c r="AA73" s="49">
        <v>0.0</v>
      </c>
      <c r="AB73" s="49">
        <v>0.0</v>
      </c>
      <c r="AC73" s="49">
        <v>1.0</v>
      </c>
      <c r="AD73" s="49">
        <v>0.0</v>
      </c>
      <c r="AE73" s="49">
        <v>0.0</v>
      </c>
      <c r="AF73" s="49" t="b">
        <v>1</v>
      </c>
      <c r="AG73" s="21"/>
      <c r="AH73" s="21"/>
      <c r="AI73" s="21"/>
      <c r="AJ73" s="21"/>
      <c r="AK73" s="21"/>
      <c r="AL73" s="21"/>
      <c r="AM73" s="21"/>
    </row>
    <row r="74">
      <c r="A74" s="46" t="s">
        <v>515</v>
      </c>
      <c r="B74" s="47" t="s">
        <v>107</v>
      </c>
      <c r="C74" s="56" t="s">
        <v>516</v>
      </c>
      <c r="D74" s="47">
        <v>12.0</v>
      </c>
      <c r="E74" s="47">
        <v>69.0</v>
      </c>
      <c r="F74" s="47" t="b">
        <v>1</v>
      </c>
      <c r="G74" s="47">
        <v>625.0</v>
      </c>
      <c r="H74" s="49">
        <v>12.0</v>
      </c>
      <c r="I74" s="49">
        <v>0.0</v>
      </c>
      <c r="J74" s="49">
        <v>0.0</v>
      </c>
      <c r="K74" s="52" t="s">
        <v>35</v>
      </c>
      <c r="L74" s="53" t="s">
        <v>35</v>
      </c>
      <c r="M74" s="53" t="s">
        <v>35</v>
      </c>
      <c r="N74" s="49" t="b">
        <v>0</v>
      </c>
      <c r="O74" s="49">
        <v>0.0</v>
      </c>
      <c r="P74" s="49">
        <v>7.0</v>
      </c>
      <c r="Q74" s="49">
        <v>5.0</v>
      </c>
      <c r="R74" s="49">
        <v>0.0</v>
      </c>
      <c r="S74" s="49">
        <v>0.0</v>
      </c>
      <c r="T74" s="49" t="b">
        <v>1</v>
      </c>
      <c r="U74" s="49">
        <v>0.0</v>
      </c>
      <c r="V74" s="49">
        <v>0.0</v>
      </c>
      <c r="W74" s="49">
        <v>0.0</v>
      </c>
      <c r="X74" s="49">
        <v>0.0</v>
      </c>
      <c r="Y74" s="49">
        <v>0.0</v>
      </c>
      <c r="Z74" s="49" t="b">
        <v>1</v>
      </c>
      <c r="AA74" s="49">
        <v>0.0</v>
      </c>
      <c r="AB74" s="49">
        <v>0.0</v>
      </c>
      <c r="AC74" s="49">
        <v>0.0</v>
      </c>
      <c r="AD74" s="49">
        <v>0.0</v>
      </c>
      <c r="AE74" s="49">
        <v>0.0</v>
      </c>
      <c r="AF74" s="49" t="b">
        <v>1</v>
      </c>
      <c r="AG74" s="21"/>
      <c r="AH74" s="21"/>
      <c r="AI74" s="21"/>
      <c r="AJ74" s="21"/>
      <c r="AK74" s="21"/>
      <c r="AL74" s="21"/>
      <c r="AM74" s="21"/>
    </row>
    <row r="75">
      <c r="A75" s="46" t="s">
        <v>517</v>
      </c>
      <c r="B75" s="47" t="s">
        <v>107</v>
      </c>
      <c r="C75" s="48" t="s">
        <v>518</v>
      </c>
      <c r="D75" s="47">
        <v>90.0</v>
      </c>
      <c r="E75" s="47">
        <v>57.0</v>
      </c>
      <c r="F75" s="47" t="b">
        <v>0</v>
      </c>
      <c r="G75" s="47">
        <v>620.0</v>
      </c>
      <c r="H75" s="49">
        <v>5.0</v>
      </c>
      <c r="I75" s="49">
        <v>0.0</v>
      </c>
      <c r="J75" s="49">
        <v>0.0</v>
      </c>
      <c r="K75" s="52" t="s">
        <v>35</v>
      </c>
      <c r="L75" s="53" t="s">
        <v>35</v>
      </c>
      <c r="M75" s="53" t="s">
        <v>35</v>
      </c>
      <c r="N75" s="49" t="b">
        <v>0</v>
      </c>
      <c r="O75" s="49">
        <v>0.0</v>
      </c>
      <c r="P75" s="49">
        <v>0.0</v>
      </c>
      <c r="Q75" s="49">
        <v>3.0</v>
      </c>
      <c r="R75" s="49">
        <v>2.0</v>
      </c>
      <c r="S75" s="49">
        <v>0.0</v>
      </c>
      <c r="T75" s="49" t="b">
        <v>1</v>
      </c>
      <c r="U75" s="49">
        <v>0.0</v>
      </c>
      <c r="V75" s="49">
        <v>0.0</v>
      </c>
      <c r="W75" s="49">
        <v>0.0</v>
      </c>
      <c r="X75" s="49">
        <v>0.0</v>
      </c>
      <c r="Y75" s="49">
        <v>0.0</v>
      </c>
      <c r="Z75" s="49" t="b">
        <v>1</v>
      </c>
      <c r="AA75" s="49">
        <v>0.0</v>
      </c>
      <c r="AB75" s="49">
        <v>0.0</v>
      </c>
      <c r="AC75" s="49">
        <v>0.0</v>
      </c>
      <c r="AD75" s="49">
        <v>0.0</v>
      </c>
      <c r="AE75" s="49">
        <v>0.0</v>
      </c>
      <c r="AF75" s="49" t="b">
        <v>1</v>
      </c>
      <c r="AG75" s="21"/>
      <c r="AH75" s="21"/>
      <c r="AI75" s="21"/>
      <c r="AJ75" s="21"/>
      <c r="AK75" s="21"/>
      <c r="AL75" s="21"/>
      <c r="AM75" s="21"/>
    </row>
    <row r="76">
      <c r="A76" s="46" t="s">
        <v>519</v>
      </c>
      <c r="B76" s="47" t="s">
        <v>53</v>
      </c>
      <c r="C76" s="56" t="s">
        <v>520</v>
      </c>
      <c r="D76" s="47">
        <v>0.0</v>
      </c>
      <c r="E76" s="47">
        <v>2.0</v>
      </c>
      <c r="F76" s="47" t="b">
        <v>0</v>
      </c>
      <c r="G76" s="47">
        <v>616.0</v>
      </c>
      <c r="H76" s="49">
        <v>0.0</v>
      </c>
      <c r="I76" s="49">
        <v>0.0</v>
      </c>
      <c r="J76" s="49">
        <v>0.0</v>
      </c>
      <c r="K76" s="52" t="s">
        <v>35</v>
      </c>
      <c r="L76" s="53" t="s">
        <v>35</v>
      </c>
      <c r="M76" s="53" t="s">
        <v>35</v>
      </c>
      <c r="N76" s="49" t="b">
        <v>1</v>
      </c>
      <c r="O76" s="49">
        <v>0.0</v>
      </c>
      <c r="P76" s="49">
        <v>0.0</v>
      </c>
      <c r="Q76" s="49">
        <v>0.0</v>
      </c>
      <c r="R76" s="49">
        <v>0.0</v>
      </c>
      <c r="S76" s="49">
        <v>0.0</v>
      </c>
      <c r="T76" s="49" t="b">
        <v>1</v>
      </c>
      <c r="U76" s="49">
        <v>0.0</v>
      </c>
      <c r="V76" s="49">
        <v>0.0</v>
      </c>
      <c r="W76" s="49">
        <v>0.0</v>
      </c>
      <c r="X76" s="49">
        <v>0.0</v>
      </c>
      <c r="Y76" s="49">
        <v>0.0</v>
      </c>
      <c r="Z76" s="49" t="b">
        <v>1</v>
      </c>
      <c r="AA76" s="49">
        <v>0.0</v>
      </c>
      <c r="AB76" s="49">
        <v>0.0</v>
      </c>
      <c r="AC76" s="49">
        <v>0.0</v>
      </c>
      <c r="AD76" s="49">
        <v>0.0</v>
      </c>
      <c r="AE76" s="49">
        <v>0.0</v>
      </c>
      <c r="AF76" s="49" t="b">
        <v>1</v>
      </c>
      <c r="AG76" s="21"/>
      <c r="AH76" s="21"/>
      <c r="AI76" s="21"/>
      <c r="AJ76" s="21"/>
      <c r="AK76" s="21"/>
      <c r="AL76" s="21"/>
      <c r="AM76" s="21"/>
    </row>
    <row r="77">
      <c r="A77" s="46" t="s">
        <v>521</v>
      </c>
      <c r="B77" s="47" t="s">
        <v>42</v>
      </c>
      <c r="C77" s="48" t="s">
        <v>522</v>
      </c>
      <c r="D77" s="47">
        <v>23.0</v>
      </c>
      <c r="E77" s="47">
        <v>785.0</v>
      </c>
      <c r="F77" s="47" t="b">
        <v>0</v>
      </c>
      <c r="G77" s="47">
        <v>614.0</v>
      </c>
      <c r="H77" s="49">
        <v>16.0</v>
      </c>
      <c r="I77" s="49">
        <v>0.0</v>
      </c>
      <c r="J77" s="49">
        <v>0.0</v>
      </c>
      <c r="K77" s="52" t="s">
        <v>35</v>
      </c>
      <c r="L77" s="53" t="s">
        <v>35</v>
      </c>
      <c r="M77" s="53" t="s">
        <v>35</v>
      </c>
      <c r="N77" s="49" t="b">
        <v>0</v>
      </c>
      <c r="O77" s="49">
        <v>0.0</v>
      </c>
      <c r="P77" s="49">
        <v>15.0</v>
      </c>
      <c r="Q77" s="49">
        <v>1.0</v>
      </c>
      <c r="R77" s="49">
        <v>0.0</v>
      </c>
      <c r="S77" s="49">
        <v>0.0</v>
      </c>
      <c r="T77" s="49" t="b">
        <v>1</v>
      </c>
      <c r="U77" s="49">
        <v>0.0</v>
      </c>
      <c r="V77" s="49">
        <v>0.0</v>
      </c>
      <c r="W77" s="49">
        <v>0.0</v>
      </c>
      <c r="X77" s="49">
        <v>0.0</v>
      </c>
      <c r="Y77" s="49">
        <v>0.0</v>
      </c>
      <c r="Z77" s="49" t="b">
        <v>1</v>
      </c>
      <c r="AA77" s="49">
        <v>0.0</v>
      </c>
      <c r="AB77" s="49">
        <v>0.0</v>
      </c>
      <c r="AC77" s="49">
        <v>0.0</v>
      </c>
      <c r="AD77" s="49">
        <v>0.0</v>
      </c>
      <c r="AE77" s="49">
        <v>0.0</v>
      </c>
      <c r="AF77" s="49" t="b">
        <v>1</v>
      </c>
      <c r="AG77" s="21"/>
      <c r="AH77" s="21"/>
      <c r="AI77" s="21"/>
      <c r="AJ77" s="21"/>
      <c r="AK77" s="21"/>
      <c r="AL77" s="21"/>
      <c r="AM77" s="21"/>
    </row>
    <row r="78">
      <c r="A78" s="46" t="s">
        <v>523</v>
      </c>
      <c r="B78" s="47" t="s">
        <v>53</v>
      </c>
      <c r="C78" s="56" t="s">
        <v>524</v>
      </c>
      <c r="D78" s="47">
        <v>25.0</v>
      </c>
      <c r="E78" s="47">
        <v>619.0</v>
      </c>
      <c r="F78" s="47" t="b">
        <v>0</v>
      </c>
      <c r="G78" s="47">
        <v>612.0</v>
      </c>
      <c r="H78" s="49">
        <v>5.0</v>
      </c>
      <c r="I78" s="49">
        <v>0.0</v>
      </c>
      <c r="J78" s="49">
        <v>0.0</v>
      </c>
      <c r="K78" s="52" t="s">
        <v>35</v>
      </c>
      <c r="L78" s="53" t="s">
        <v>35</v>
      </c>
      <c r="M78" s="53" t="s">
        <v>35</v>
      </c>
      <c r="N78" s="49" t="b">
        <v>0</v>
      </c>
      <c r="O78" s="49">
        <v>0.0</v>
      </c>
      <c r="P78" s="49">
        <v>1.0</v>
      </c>
      <c r="Q78" s="49">
        <v>0.0</v>
      </c>
      <c r="R78" s="49">
        <v>4.0</v>
      </c>
      <c r="S78" s="49">
        <v>0.0</v>
      </c>
      <c r="T78" s="49" t="b">
        <v>1</v>
      </c>
      <c r="U78" s="49">
        <v>0.0</v>
      </c>
      <c r="V78" s="49">
        <v>0.0</v>
      </c>
      <c r="W78" s="49">
        <v>0.0</v>
      </c>
      <c r="X78" s="49">
        <v>0.0</v>
      </c>
      <c r="Y78" s="49">
        <v>0.0</v>
      </c>
      <c r="Z78" s="49" t="b">
        <v>1</v>
      </c>
      <c r="AA78" s="49">
        <v>0.0</v>
      </c>
      <c r="AB78" s="49">
        <v>0.0</v>
      </c>
      <c r="AC78" s="49">
        <v>0.0</v>
      </c>
      <c r="AD78" s="49">
        <v>0.0</v>
      </c>
      <c r="AE78" s="49">
        <v>0.0</v>
      </c>
      <c r="AF78" s="49" t="b">
        <v>1</v>
      </c>
      <c r="AG78" s="21"/>
      <c r="AH78" s="21"/>
      <c r="AI78" s="21"/>
      <c r="AJ78" s="21"/>
      <c r="AK78" s="21"/>
      <c r="AL78" s="21"/>
      <c r="AM78" s="21"/>
    </row>
    <row r="79">
      <c r="A79" s="46" t="s">
        <v>525</v>
      </c>
      <c r="B79" s="47" t="s">
        <v>42</v>
      </c>
      <c r="C79" s="48" t="s">
        <v>526</v>
      </c>
      <c r="D79" s="47">
        <v>2.0</v>
      </c>
      <c r="E79" s="47">
        <v>34.0</v>
      </c>
      <c r="F79" s="47" t="b">
        <v>0</v>
      </c>
      <c r="G79" s="47">
        <v>609.0</v>
      </c>
      <c r="H79" s="49">
        <v>13.0</v>
      </c>
      <c r="I79" s="49">
        <v>1.0</v>
      </c>
      <c r="J79" s="49">
        <v>0.0</v>
      </c>
      <c r="K79" s="52" t="s">
        <v>46</v>
      </c>
      <c r="L79" s="53" t="s">
        <v>38</v>
      </c>
      <c r="M79" s="53" t="s">
        <v>35</v>
      </c>
      <c r="N79" s="49" t="b">
        <v>0</v>
      </c>
      <c r="O79" s="49">
        <v>0.0</v>
      </c>
      <c r="P79" s="49">
        <v>3.0</v>
      </c>
      <c r="Q79" s="49">
        <v>8.0</v>
      </c>
      <c r="R79" s="49">
        <v>2.0</v>
      </c>
      <c r="S79" s="49">
        <v>0.0</v>
      </c>
      <c r="T79" s="49" t="b">
        <v>0</v>
      </c>
      <c r="U79" s="49">
        <v>0.0</v>
      </c>
      <c r="V79" s="49">
        <v>0.0</v>
      </c>
      <c r="W79" s="49">
        <v>1.0</v>
      </c>
      <c r="X79" s="49">
        <v>0.0</v>
      </c>
      <c r="Y79" s="49">
        <v>0.0</v>
      </c>
      <c r="Z79" s="49" t="b">
        <v>1</v>
      </c>
      <c r="AA79" s="49">
        <v>0.0</v>
      </c>
      <c r="AB79" s="49">
        <v>0.0</v>
      </c>
      <c r="AC79" s="49">
        <v>0.0</v>
      </c>
      <c r="AD79" s="49">
        <v>0.0</v>
      </c>
      <c r="AE79" s="49">
        <v>0.0</v>
      </c>
      <c r="AF79" s="49" t="b">
        <v>1</v>
      </c>
      <c r="AG79" s="21"/>
      <c r="AH79" s="21"/>
      <c r="AI79" s="21"/>
      <c r="AJ79" s="21"/>
      <c r="AK79" s="21"/>
      <c r="AL79" s="21"/>
      <c r="AM79" s="21"/>
    </row>
    <row r="80">
      <c r="A80" s="46" t="s">
        <v>527</v>
      </c>
      <c r="B80" s="47" t="s">
        <v>107</v>
      </c>
      <c r="C80" s="48" t="s">
        <v>528</v>
      </c>
      <c r="D80" s="47">
        <v>47.0</v>
      </c>
      <c r="E80" s="47">
        <v>60.0</v>
      </c>
      <c r="F80" s="47" t="b">
        <v>0</v>
      </c>
      <c r="G80" s="47">
        <v>596.0</v>
      </c>
      <c r="H80" s="49">
        <v>59.0</v>
      </c>
      <c r="I80" s="49">
        <v>0.0</v>
      </c>
      <c r="J80" s="49">
        <v>0.0</v>
      </c>
      <c r="K80" s="52" t="s">
        <v>35</v>
      </c>
      <c r="L80" s="53" t="s">
        <v>35</v>
      </c>
      <c r="M80" s="53" t="s">
        <v>35</v>
      </c>
      <c r="N80" s="49" t="b">
        <v>0</v>
      </c>
      <c r="O80" s="49">
        <v>0.0</v>
      </c>
      <c r="P80" s="49">
        <v>5.0</v>
      </c>
      <c r="Q80" s="49">
        <v>51.0</v>
      </c>
      <c r="R80" s="49">
        <v>3.0</v>
      </c>
      <c r="S80" s="49">
        <v>0.0</v>
      </c>
      <c r="T80" s="49" t="b">
        <v>1</v>
      </c>
      <c r="U80" s="49">
        <v>0.0</v>
      </c>
      <c r="V80" s="49">
        <v>0.0</v>
      </c>
      <c r="W80" s="49">
        <v>0.0</v>
      </c>
      <c r="X80" s="49">
        <v>0.0</v>
      </c>
      <c r="Y80" s="49">
        <v>0.0</v>
      </c>
      <c r="Z80" s="49" t="b">
        <v>1</v>
      </c>
      <c r="AA80" s="49">
        <v>0.0</v>
      </c>
      <c r="AB80" s="49">
        <v>0.0</v>
      </c>
      <c r="AC80" s="49">
        <v>0.0</v>
      </c>
      <c r="AD80" s="49">
        <v>0.0</v>
      </c>
      <c r="AE80" s="49">
        <v>0.0</v>
      </c>
      <c r="AF80" s="49" t="b">
        <v>1</v>
      </c>
      <c r="AG80" s="21"/>
      <c r="AH80" s="21"/>
      <c r="AI80" s="21"/>
      <c r="AJ80" s="21"/>
      <c r="AK80" s="21"/>
      <c r="AL80" s="21"/>
      <c r="AM80" s="21"/>
    </row>
    <row r="81">
      <c r="A81" s="46" t="s">
        <v>529</v>
      </c>
      <c r="B81" s="47" t="s">
        <v>42</v>
      </c>
      <c r="C81" s="56" t="s">
        <v>530</v>
      </c>
      <c r="D81" s="47">
        <v>80.0</v>
      </c>
      <c r="E81" s="47">
        <v>690.0</v>
      </c>
      <c r="F81" s="47" t="b">
        <v>1</v>
      </c>
      <c r="G81" s="47">
        <v>576.0</v>
      </c>
      <c r="H81" s="49">
        <v>7.0</v>
      </c>
      <c r="I81" s="49">
        <v>1.0</v>
      </c>
      <c r="J81" s="49">
        <v>0.0</v>
      </c>
      <c r="K81" s="52" t="s">
        <v>46</v>
      </c>
      <c r="L81" s="53" t="s">
        <v>35</v>
      </c>
      <c r="M81" s="53" t="s">
        <v>35</v>
      </c>
      <c r="N81" s="49" t="b">
        <v>0</v>
      </c>
      <c r="O81" s="49">
        <v>0.0</v>
      </c>
      <c r="P81" s="49">
        <v>0.0</v>
      </c>
      <c r="Q81" s="49">
        <v>1.0</v>
      </c>
      <c r="R81" s="49">
        <v>0.0</v>
      </c>
      <c r="S81" s="49">
        <v>6.0</v>
      </c>
      <c r="T81" s="49" t="b">
        <v>0</v>
      </c>
      <c r="U81" s="49">
        <v>0.0</v>
      </c>
      <c r="V81" s="49">
        <v>0.0</v>
      </c>
      <c r="W81" s="49">
        <v>1.0</v>
      </c>
      <c r="X81" s="49">
        <v>0.0</v>
      </c>
      <c r="Y81" s="49">
        <v>0.0</v>
      </c>
      <c r="Z81" s="49" t="b">
        <v>1</v>
      </c>
      <c r="AA81" s="49">
        <v>0.0</v>
      </c>
      <c r="AB81" s="49">
        <v>0.0</v>
      </c>
      <c r="AC81" s="49">
        <v>0.0</v>
      </c>
      <c r="AD81" s="49">
        <v>0.0</v>
      </c>
      <c r="AE81" s="49">
        <v>0.0</v>
      </c>
      <c r="AF81" s="49" t="b">
        <v>1</v>
      </c>
      <c r="AG81" s="21"/>
      <c r="AH81" s="21"/>
      <c r="AI81" s="21"/>
      <c r="AJ81" s="21"/>
      <c r="AK81" s="21"/>
      <c r="AL81" s="21"/>
      <c r="AM81" s="21"/>
    </row>
    <row r="82">
      <c r="A82" s="46" t="s">
        <v>531</v>
      </c>
      <c r="B82" s="47" t="s">
        <v>42</v>
      </c>
      <c r="C82" s="48" t="s">
        <v>532</v>
      </c>
      <c r="D82" s="47">
        <v>0.0</v>
      </c>
      <c r="E82" s="47">
        <v>0.0</v>
      </c>
      <c r="F82" s="47" t="b">
        <v>0</v>
      </c>
      <c r="G82" s="47">
        <v>567.0</v>
      </c>
      <c r="H82" s="49">
        <v>10.0</v>
      </c>
      <c r="I82" s="49">
        <v>0.0</v>
      </c>
      <c r="J82" s="49">
        <v>0.0</v>
      </c>
      <c r="K82" s="54" t="s">
        <v>35</v>
      </c>
      <c r="L82" s="53" t="s">
        <v>35</v>
      </c>
      <c r="M82" s="53" t="s">
        <v>35</v>
      </c>
      <c r="N82" s="49" t="b">
        <v>0</v>
      </c>
      <c r="O82" s="49">
        <v>0.0</v>
      </c>
      <c r="P82" s="49">
        <v>5.0</v>
      </c>
      <c r="Q82" s="49">
        <v>5.0</v>
      </c>
      <c r="R82" s="49">
        <v>0.0</v>
      </c>
      <c r="S82" s="49">
        <v>0.0</v>
      </c>
      <c r="T82" s="49" t="b">
        <v>1</v>
      </c>
      <c r="U82" s="49">
        <v>0.0</v>
      </c>
      <c r="V82" s="49">
        <v>0.0</v>
      </c>
      <c r="W82" s="49">
        <v>0.0</v>
      </c>
      <c r="X82" s="49">
        <v>0.0</v>
      </c>
      <c r="Y82" s="49">
        <v>0.0</v>
      </c>
      <c r="Z82" s="49" t="b">
        <v>1</v>
      </c>
      <c r="AA82" s="49">
        <v>0.0</v>
      </c>
      <c r="AB82" s="49">
        <v>0.0</v>
      </c>
      <c r="AC82" s="49">
        <v>0.0</v>
      </c>
      <c r="AD82" s="49">
        <v>0.0</v>
      </c>
      <c r="AE82" s="49">
        <v>0.0</v>
      </c>
      <c r="AF82" s="49" t="b">
        <v>1</v>
      </c>
      <c r="AG82" s="21"/>
      <c r="AH82" s="21"/>
      <c r="AI82" s="21"/>
      <c r="AJ82" s="21"/>
      <c r="AK82" s="21"/>
      <c r="AL82" s="21"/>
      <c r="AM82" s="21"/>
    </row>
    <row r="83">
      <c r="A83" s="46" t="s">
        <v>533</v>
      </c>
      <c r="B83" s="47" t="s">
        <v>201</v>
      </c>
      <c r="C83" s="56" t="s">
        <v>534</v>
      </c>
      <c r="D83" s="47">
        <v>22.0</v>
      </c>
      <c r="E83" s="47">
        <v>180.0</v>
      </c>
      <c r="F83" s="47" t="b">
        <v>0</v>
      </c>
      <c r="G83" s="47">
        <v>559.0</v>
      </c>
      <c r="H83" s="49">
        <v>3.0</v>
      </c>
      <c r="I83" s="49">
        <v>0.0</v>
      </c>
      <c r="J83" s="49">
        <v>0.0</v>
      </c>
      <c r="K83" s="52" t="s">
        <v>35</v>
      </c>
      <c r="L83" s="53" t="s">
        <v>35</v>
      </c>
      <c r="M83" s="53" t="s">
        <v>35</v>
      </c>
      <c r="N83" s="49" t="b">
        <v>0</v>
      </c>
      <c r="O83" s="49">
        <v>0.0</v>
      </c>
      <c r="P83" s="49">
        <v>0.0</v>
      </c>
      <c r="Q83" s="49">
        <v>0.0</v>
      </c>
      <c r="R83" s="49">
        <v>3.0</v>
      </c>
      <c r="S83" s="49">
        <v>0.0</v>
      </c>
      <c r="T83" s="49" t="b">
        <v>1</v>
      </c>
      <c r="U83" s="49">
        <v>0.0</v>
      </c>
      <c r="V83" s="49">
        <v>0.0</v>
      </c>
      <c r="W83" s="49">
        <v>0.0</v>
      </c>
      <c r="X83" s="49">
        <v>0.0</v>
      </c>
      <c r="Y83" s="49">
        <v>0.0</v>
      </c>
      <c r="Z83" s="49" t="b">
        <v>1</v>
      </c>
      <c r="AA83" s="49">
        <v>0.0</v>
      </c>
      <c r="AB83" s="49">
        <v>0.0</v>
      </c>
      <c r="AC83" s="49">
        <v>0.0</v>
      </c>
      <c r="AD83" s="49">
        <v>0.0</v>
      </c>
      <c r="AE83" s="49">
        <v>0.0</v>
      </c>
      <c r="AF83" s="49" t="b">
        <v>1</v>
      </c>
      <c r="AG83" s="21"/>
      <c r="AH83" s="21"/>
      <c r="AI83" s="21"/>
      <c r="AJ83" s="21"/>
      <c r="AK83" s="21"/>
      <c r="AL83" s="21"/>
      <c r="AM83" s="21"/>
    </row>
    <row r="84">
      <c r="A84" s="46" t="s">
        <v>535</v>
      </c>
      <c r="B84" s="47" t="s">
        <v>107</v>
      </c>
      <c r="C84" s="48" t="s">
        <v>536</v>
      </c>
      <c r="D84" s="47">
        <v>2.0</v>
      </c>
      <c r="E84" s="47">
        <v>55.0</v>
      </c>
      <c r="F84" s="47" t="b">
        <v>0</v>
      </c>
      <c r="G84" s="47">
        <v>536.0</v>
      </c>
      <c r="H84" s="49">
        <v>31.0</v>
      </c>
      <c r="I84" s="49">
        <v>0.0</v>
      </c>
      <c r="J84" s="49">
        <v>0.0</v>
      </c>
      <c r="K84" s="52" t="s">
        <v>35</v>
      </c>
      <c r="L84" s="53" t="s">
        <v>35</v>
      </c>
      <c r="M84" s="53" t="s">
        <v>35</v>
      </c>
      <c r="N84" s="49" t="b">
        <v>0</v>
      </c>
      <c r="O84" s="49">
        <v>0.0</v>
      </c>
      <c r="P84" s="49">
        <v>14.0</v>
      </c>
      <c r="Q84" s="49">
        <v>14.0</v>
      </c>
      <c r="R84" s="49">
        <v>3.0</v>
      </c>
      <c r="S84" s="49">
        <v>0.0</v>
      </c>
      <c r="T84" s="49" t="b">
        <v>1</v>
      </c>
      <c r="U84" s="49">
        <v>0.0</v>
      </c>
      <c r="V84" s="49">
        <v>0.0</v>
      </c>
      <c r="W84" s="49">
        <v>0.0</v>
      </c>
      <c r="X84" s="49">
        <v>0.0</v>
      </c>
      <c r="Y84" s="49">
        <v>0.0</v>
      </c>
      <c r="Z84" s="49" t="b">
        <v>1</v>
      </c>
      <c r="AA84" s="49">
        <v>0.0</v>
      </c>
      <c r="AB84" s="49">
        <v>0.0</v>
      </c>
      <c r="AC84" s="49">
        <v>0.0</v>
      </c>
      <c r="AD84" s="49">
        <v>0.0</v>
      </c>
      <c r="AE84" s="49">
        <v>0.0</v>
      </c>
      <c r="AF84" s="49" t="b">
        <v>1</v>
      </c>
      <c r="AG84" s="21"/>
      <c r="AH84" s="21"/>
      <c r="AI84" s="21"/>
      <c r="AJ84" s="21"/>
      <c r="AK84" s="21"/>
      <c r="AL84" s="21"/>
      <c r="AM84" s="21"/>
    </row>
    <row r="85">
      <c r="A85" s="46" t="s">
        <v>537</v>
      </c>
      <c r="B85" s="47" t="s">
        <v>201</v>
      </c>
      <c r="C85" s="56" t="s">
        <v>538</v>
      </c>
      <c r="D85" s="47">
        <v>339.0</v>
      </c>
      <c r="E85" s="47">
        <v>161.0</v>
      </c>
      <c r="F85" s="47" t="b">
        <v>0</v>
      </c>
      <c r="G85" s="47">
        <v>532.0</v>
      </c>
      <c r="H85" s="49">
        <v>1.0</v>
      </c>
      <c r="I85" s="49">
        <v>0.0</v>
      </c>
      <c r="J85" s="49">
        <v>0.0</v>
      </c>
      <c r="K85" s="52" t="s">
        <v>35</v>
      </c>
      <c r="L85" s="53" t="s">
        <v>35</v>
      </c>
      <c r="M85" s="53" t="s">
        <v>35</v>
      </c>
      <c r="N85" s="49" t="b">
        <v>0</v>
      </c>
      <c r="O85" s="49">
        <v>0.0</v>
      </c>
      <c r="P85" s="49">
        <v>0.0</v>
      </c>
      <c r="Q85" s="49">
        <v>0.0</v>
      </c>
      <c r="R85" s="49">
        <v>1.0</v>
      </c>
      <c r="S85" s="49">
        <v>0.0</v>
      </c>
      <c r="T85" s="49" t="b">
        <v>1</v>
      </c>
      <c r="U85" s="49">
        <v>0.0</v>
      </c>
      <c r="V85" s="49">
        <v>0.0</v>
      </c>
      <c r="W85" s="49">
        <v>0.0</v>
      </c>
      <c r="X85" s="49">
        <v>0.0</v>
      </c>
      <c r="Y85" s="49">
        <v>0.0</v>
      </c>
      <c r="Z85" s="49" t="b">
        <v>1</v>
      </c>
      <c r="AA85" s="49">
        <v>0.0</v>
      </c>
      <c r="AB85" s="49">
        <v>0.0</v>
      </c>
      <c r="AC85" s="49">
        <v>0.0</v>
      </c>
      <c r="AD85" s="49">
        <v>0.0</v>
      </c>
      <c r="AE85" s="49">
        <v>0.0</v>
      </c>
      <c r="AF85" s="49" t="b">
        <v>1</v>
      </c>
      <c r="AG85" s="21"/>
      <c r="AH85" s="21"/>
      <c r="AI85" s="21"/>
      <c r="AJ85" s="21"/>
      <c r="AK85" s="21"/>
      <c r="AL85" s="21"/>
      <c r="AM85" s="21"/>
    </row>
    <row r="86">
      <c r="A86" s="46" t="s">
        <v>539</v>
      </c>
      <c r="B86" s="47" t="s">
        <v>33</v>
      </c>
      <c r="C86" s="48" t="s">
        <v>540</v>
      </c>
      <c r="D86" s="47">
        <v>242.0</v>
      </c>
      <c r="E86" s="47">
        <v>736.0</v>
      </c>
      <c r="F86" s="47" t="b">
        <v>0</v>
      </c>
      <c r="G86" s="47">
        <v>527.0</v>
      </c>
      <c r="H86" s="49">
        <v>15.0</v>
      </c>
      <c r="I86" s="49">
        <v>4.0</v>
      </c>
      <c r="J86" s="49">
        <v>0.0</v>
      </c>
      <c r="K86" s="52" t="s">
        <v>81</v>
      </c>
      <c r="L86" s="53" t="s">
        <v>35</v>
      </c>
      <c r="M86" s="53" t="s">
        <v>38</v>
      </c>
      <c r="N86" s="49" t="b">
        <v>0</v>
      </c>
      <c r="O86" s="49">
        <v>0.0</v>
      </c>
      <c r="P86" s="49">
        <v>0.0</v>
      </c>
      <c r="Q86" s="49">
        <v>12.0</v>
      </c>
      <c r="R86" s="49">
        <v>2.0</v>
      </c>
      <c r="S86" s="49">
        <v>1.0</v>
      </c>
      <c r="T86" s="49" t="b">
        <v>0</v>
      </c>
      <c r="U86" s="49">
        <v>0.0</v>
      </c>
      <c r="V86" s="49">
        <v>3.0</v>
      </c>
      <c r="W86" s="49">
        <v>0.0</v>
      </c>
      <c r="X86" s="49">
        <v>1.0</v>
      </c>
      <c r="Y86" s="49">
        <v>0.0</v>
      </c>
      <c r="Z86" s="49" t="b">
        <v>1</v>
      </c>
      <c r="AA86" s="49">
        <v>0.0</v>
      </c>
      <c r="AB86" s="49">
        <v>0.0</v>
      </c>
      <c r="AC86" s="49">
        <v>0.0</v>
      </c>
      <c r="AD86" s="49">
        <v>0.0</v>
      </c>
      <c r="AE86" s="49">
        <v>0.0</v>
      </c>
      <c r="AF86" s="49" t="b">
        <v>1</v>
      </c>
      <c r="AG86" s="21"/>
      <c r="AH86" s="21"/>
      <c r="AI86" s="21"/>
      <c r="AJ86" s="21"/>
      <c r="AK86" s="21"/>
      <c r="AL86" s="21"/>
      <c r="AM86" s="21"/>
    </row>
    <row r="87">
      <c r="A87" s="46" t="s">
        <v>541</v>
      </c>
      <c r="B87" s="47" t="s">
        <v>107</v>
      </c>
      <c r="C87" s="56" t="s">
        <v>542</v>
      </c>
      <c r="D87" s="47">
        <v>7.0</v>
      </c>
      <c r="E87" s="47">
        <v>27.0</v>
      </c>
      <c r="F87" s="47" t="b">
        <v>1</v>
      </c>
      <c r="G87" s="47">
        <v>518.0</v>
      </c>
      <c r="H87" s="49">
        <v>25.0</v>
      </c>
      <c r="I87" s="49">
        <v>0.0</v>
      </c>
      <c r="J87" s="49">
        <v>0.0</v>
      </c>
      <c r="K87" s="52" t="s">
        <v>35</v>
      </c>
      <c r="L87" s="53" t="s">
        <v>35</v>
      </c>
      <c r="M87" s="53" t="s">
        <v>35</v>
      </c>
      <c r="N87" s="49" t="b">
        <v>0</v>
      </c>
      <c r="O87" s="49">
        <v>0.0</v>
      </c>
      <c r="P87" s="49">
        <v>7.0</v>
      </c>
      <c r="Q87" s="49">
        <v>18.0</v>
      </c>
      <c r="R87" s="49">
        <v>0.0</v>
      </c>
      <c r="S87" s="49">
        <v>0.0</v>
      </c>
      <c r="T87" s="49" t="b">
        <v>1</v>
      </c>
      <c r="U87" s="49">
        <v>0.0</v>
      </c>
      <c r="V87" s="49">
        <v>0.0</v>
      </c>
      <c r="W87" s="49">
        <v>0.0</v>
      </c>
      <c r="X87" s="49">
        <v>0.0</v>
      </c>
      <c r="Y87" s="49">
        <v>0.0</v>
      </c>
      <c r="Z87" s="49" t="b">
        <v>1</v>
      </c>
      <c r="AA87" s="49">
        <v>0.0</v>
      </c>
      <c r="AB87" s="49">
        <v>0.0</v>
      </c>
      <c r="AC87" s="49">
        <v>0.0</v>
      </c>
      <c r="AD87" s="49">
        <v>0.0</v>
      </c>
      <c r="AE87" s="49">
        <v>0.0</v>
      </c>
      <c r="AF87" s="49" t="b">
        <v>1</v>
      </c>
      <c r="AG87" s="21"/>
      <c r="AH87" s="21"/>
      <c r="AI87" s="21"/>
      <c r="AJ87" s="21"/>
      <c r="AK87" s="21"/>
      <c r="AL87" s="21"/>
      <c r="AM87" s="21"/>
    </row>
    <row r="88">
      <c r="A88" s="46" t="s">
        <v>543</v>
      </c>
      <c r="B88" s="47" t="s">
        <v>33</v>
      </c>
      <c r="C88" s="48" t="s">
        <v>544</v>
      </c>
      <c r="D88" s="47">
        <v>10.0</v>
      </c>
      <c r="E88" s="47">
        <v>13.0</v>
      </c>
      <c r="F88" s="47" t="b">
        <v>0</v>
      </c>
      <c r="G88" s="47">
        <v>490.0</v>
      </c>
      <c r="H88" s="49">
        <v>4.0</v>
      </c>
      <c r="I88" s="49">
        <v>0.0</v>
      </c>
      <c r="J88" s="49">
        <v>0.0</v>
      </c>
      <c r="K88" s="52" t="s">
        <v>35</v>
      </c>
      <c r="L88" s="53" t="s">
        <v>35</v>
      </c>
      <c r="M88" s="55" t="s">
        <v>35</v>
      </c>
      <c r="N88" s="49" t="b">
        <v>0</v>
      </c>
      <c r="O88" s="49">
        <v>0.0</v>
      </c>
      <c r="P88" s="49">
        <v>0.0</v>
      </c>
      <c r="Q88" s="49">
        <v>4.0</v>
      </c>
      <c r="R88" s="49">
        <v>0.0</v>
      </c>
      <c r="S88" s="49">
        <v>0.0</v>
      </c>
      <c r="T88" s="49" t="b">
        <v>1</v>
      </c>
      <c r="U88" s="49">
        <v>0.0</v>
      </c>
      <c r="V88" s="49">
        <v>0.0</v>
      </c>
      <c r="W88" s="49">
        <v>0.0</v>
      </c>
      <c r="X88" s="49">
        <v>0.0</v>
      </c>
      <c r="Y88" s="49">
        <v>0.0</v>
      </c>
      <c r="Z88" s="49" t="b">
        <v>1</v>
      </c>
      <c r="AA88" s="49">
        <v>0.0</v>
      </c>
      <c r="AB88" s="49">
        <v>0.0</v>
      </c>
      <c r="AC88" s="49">
        <v>0.0</v>
      </c>
      <c r="AD88" s="49">
        <v>0.0</v>
      </c>
      <c r="AE88" s="49">
        <v>0.0</v>
      </c>
      <c r="AF88" s="49" t="b">
        <v>1</v>
      </c>
      <c r="AG88" s="21"/>
      <c r="AH88" s="21"/>
      <c r="AI88" s="21"/>
      <c r="AJ88" s="21"/>
      <c r="AK88" s="21"/>
      <c r="AL88" s="21"/>
      <c r="AM88" s="21"/>
    </row>
    <row r="89">
      <c r="A89" s="46" t="s">
        <v>545</v>
      </c>
      <c r="B89" s="47" t="s">
        <v>53</v>
      </c>
      <c r="C89" s="56" t="s">
        <v>546</v>
      </c>
      <c r="D89" s="47">
        <v>0.0</v>
      </c>
      <c r="E89" s="47">
        <v>3.0</v>
      </c>
      <c r="F89" s="47" t="b">
        <v>0</v>
      </c>
      <c r="G89" s="47">
        <v>451.0</v>
      </c>
      <c r="H89" s="49">
        <v>4.0</v>
      </c>
      <c r="I89" s="49">
        <v>1.0</v>
      </c>
      <c r="J89" s="49">
        <v>0.0</v>
      </c>
      <c r="K89" s="52" t="s">
        <v>46</v>
      </c>
      <c r="L89" s="53" t="s">
        <v>35</v>
      </c>
      <c r="M89" s="53" t="s">
        <v>35</v>
      </c>
      <c r="N89" s="49" t="b">
        <v>0</v>
      </c>
      <c r="O89" s="49">
        <v>0.0</v>
      </c>
      <c r="P89" s="49">
        <v>1.0</v>
      </c>
      <c r="Q89" s="49">
        <v>0.0</v>
      </c>
      <c r="R89" s="49">
        <v>3.0</v>
      </c>
      <c r="S89" s="49">
        <v>0.0</v>
      </c>
      <c r="T89" s="49" t="b">
        <v>0</v>
      </c>
      <c r="U89" s="49">
        <v>0.0</v>
      </c>
      <c r="V89" s="49">
        <v>0.0</v>
      </c>
      <c r="W89" s="49">
        <v>1.0</v>
      </c>
      <c r="X89" s="49">
        <v>0.0</v>
      </c>
      <c r="Y89" s="49">
        <v>0.0</v>
      </c>
      <c r="Z89" s="49" t="b">
        <v>1</v>
      </c>
      <c r="AA89" s="49">
        <v>0.0</v>
      </c>
      <c r="AB89" s="49">
        <v>0.0</v>
      </c>
      <c r="AC89" s="49">
        <v>0.0</v>
      </c>
      <c r="AD89" s="49">
        <v>0.0</v>
      </c>
      <c r="AE89" s="49">
        <v>0.0</v>
      </c>
      <c r="AF89" s="49" t="b">
        <v>1</v>
      </c>
      <c r="AG89" s="21"/>
      <c r="AH89" s="21"/>
      <c r="AI89" s="21"/>
      <c r="AJ89" s="21"/>
      <c r="AK89" s="21"/>
      <c r="AL89" s="21"/>
      <c r="AM89" s="21"/>
    </row>
    <row r="90">
      <c r="A90" s="46" t="s">
        <v>547</v>
      </c>
      <c r="B90" s="47" t="s">
        <v>42</v>
      </c>
      <c r="C90" s="48" t="s">
        <v>548</v>
      </c>
      <c r="D90" s="47">
        <v>23.0</v>
      </c>
      <c r="E90" s="47">
        <v>756.0</v>
      </c>
      <c r="F90" s="47" t="b">
        <v>0</v>
      </c>
      <c r="G90" s="47">
        <v>442.0</v>
      </c>
      <c r="H90" s="49">
        <v>8.0</v>
      </c>
      <c r="I90" s="49">
        <v>0.0</v>
      </c>
      <c r="J90" s="49">
        <v>0.0</v>
      </c>
      <c r="K90" s="52" t="s">
        <v>35</v>
      </c>
      <c r="L90" s="53" t="s">
        <v>35</v>
      </c>
      <c r="M90" s="53" t="s">
        <v>35</v>
      </c>
      <c r="N90" s="49" t="b">
        <v>0</v>
      </c>
      <c r="O90" s="49">
        <v>0.0</v>
      </c>
      <c r="P90" s="49">
        <v>1.0</v>
      </c>
      <c r="Q90" s="49">
        <v>7.0</v>
      </c>
      <c r="R90" s="49">
        <v>0.0</v>
      </c>
      <c r="S90" s="49">
        <v>0.0</v>
      </c>
      <c r="T90" s="49" t="b">
        <v>1</v>
      </c>
      <c r="U90" s="49">
        <v>0.0</v>
      </c>
      <c r="V90" s="49">
        <v>0.0</v>
      </c>
      <c r="W90" s="49">
        <v>0.0</v>
      </c>
      <c r="X90" s="49">
        <v>0.0</v>
      </c>
      <c r="Y90" s="49">
        <v>0.0</v>
      </c>
      <c r="Z90" s="49" t="b">
        <v>1</v>
      </c>
      <c r="AA90" s="49">
        <v>0.0</v>
      </c>
      <c r="AB90" s="49">
        <v>0.0</v>
      </c>
      <c r="AC90" s="49">
        <v>0.0</v>
      </c>
      <c r="AD90" s="49">
        <v>0.0</v>
      </c>
      <c r="AE90" s="49">
        <v>0.0</v>
      </c>
      <c r="AF90" s="49" t="b">
        <v>1</v>
      </c>
      <c r="AG90" s="21"/>
      <c r="AH90" s="21"/>
      <c r="AI90" s="21"/>
      <c r="AJ90" s="21"/>
      <c r="AK90" s="21"/>
      <c r="AL90" s="21"/>
      <c r="AM90" s="21"/>
    </row>
    <row r="91">
      <c r="A91" s="46" t="s">
        <v>549</v>
      </c>
      <c r="B91" s="47" t="s">
        <v>42</v>
      </c>
      <c r="C91" s="56" t="s">
        <v>550</v>
      </c>
      <c r="D91" s="47">
        <v>61.0</v>
      </c>
      <c r="E91" s="47">
        <v>157.0</v>
      </c>
      <c r="F91" s="47" t="b">
        <v>1</v>
      </c>
      <c r="G91" s="47">
        <v>438.0</v>
      </c>
      <c r="H91" s="49">
        <v>4.0</v>
      </c>
      <c r="I91" s="49">
        <v>0.0</v>
      </c>
      <c r="J91" s="49">
        <v>0.0</v>
      </c>
      <c r="K91" s="52" t="s">
        <v>35</v>
      </c>
      <c r="L91" s="53" t="s">
        <v>35</v>
      </c>
      <c r="M91" s="53" t="s">
        <v>35</v>
      </c>
      <c r="N91" s="49" t="b">
        <v>0</v>
      </c>
      <c r="O91" s="49">
        <v>0.0</v>
      </c>
      <c r="P91" s="49">
        <v>4.0</v>
      </c>
      <c r="Q91" s="49">
        <v>0.0</v>
      </c>
      <c r="R91" s="49">
        <v>0.0</v>
      </c>
      <c r="S91" s="49">
        <v>0.0</v>
      </c>
      <c r="T91" s="49" t="b">
        <v>1</v>
      </c>
      <c r="U91" s="49">
        <v>0.0</v>
      </c>
      <c r="V91" s="49">
        <v>0.0</v>
      </c>
      <c r="W91" s="49">
        <v>0.0</v>
      </c>
      <c r="X91" s="49">
        <v>0.0</v>
      </c>
      <c r="Y91" s="49">
        <v>0.0</v>
      </c>
      <c r="Z91" s="49" t="b">
        <v>1</v>
      </c>
      <c r="AA91" s="49">
        <v>0.0</v>
      </c>
      <c r="AB91" s="49">
        <v>0.0</v>
      </c>
      <c r="AC91" s="49">
        <v>0.0</v>
      </c>
      <c r="AD91" s="49">
        <v>0.0</v>
      </c>
      <c r="AE91" s="49">
        <v>0.0</v>
      </c>
      <c r="AF91" s="49" t="b">
        <v>1</v>
      </c>
      <c r="AG91" s="21"/>
      <c r="AH91" s="21"/>
      <c r="AI91" s="21"/>
      <c r="AJ91" s="21"/>
      <c r="AK91" s="21"/>
      <c r="AL91" s="21"/>
      <c r="AM91" s="21"/>
    </row>
    <row r="92">
      <c r="A92" s="46" t="s">
        <v>551</v>
      </c>
      <c r="B92" s="47" t="s">
        <v>107</v>
      </c>
      <c r="C92" s="48" t="s">
        <v>552</v>
      </c>
      <c r="D92" s="47">
        <v>28.0</v>
      </c>
      <c r="E92" s="47">
        <v>63.0</v>
      </c>
      <c r="F92" s="47" t="b">
        <v>0</v>
      </c>
      <c r="G92" s="47">
        <v>434.0</v>
      </c>
      <c r="H92" s="49">
        <v>28.0</v>
      </c>
      <c r="I92" s="49">
        <v>0.0</v>
      </c>
      <c r="J92" s="49">
        <v>0.0</v>
      </c>
      <c r="K92" s="52" t="s">
        <v>35</v>
      </c>
      <c r="L92" s="53" t="s">
        <v>35</v>
      </c>
      <c r="M92" s="53" t="s">
        <v>35</v>
      </c>
      <c r="N92" s="49" t="b">
        <v>0</v>
      </c>
      <c r="O92" s="49">
        <v>0.0</v>
      </c>
      <c r="P92" s="49">
        <v>2.0</v>
      </c>
      <c r="Q92" s="49">
        <v>19.0</v>
      </c>
      <c r="R92" s="49">
        <v>7.0</v>
      </c>
      <c r="S92" s="49">
        <v>0.0</v>
      </c>
      <c r="T92" s="49" t="b">
        <v>1</v>
      </c>
      <c r="U92" s="49">
        <v>0.0</v>
      </c>
      <c r="V92" s="49">
        <v>0.0</v>
      </c>
      <c r="W92" s="49">
        <v>0.0</v>
      </c>
      <c r="X92" s="49">
        <v>0.0</v>
      </c>
      <c r="Y92" s="49">
        <v>0.0</v>
      </c>
      <c r="Z92" s="49" t="b">
        <v>1</v>
      </c>
      <c r="AA92" s="49">
        <v>0.0</v>
      </c>
      <c r="AB92" s="49">
        <v>0.0</v>
      </c>
      <c r="AC92" s="49">
        <v>0.0</v>
      </c>
      <c r="AD92" s="49">
        <v>0.0</v>
      </c>
      <c r="AE92" s="49">
        <v>0.0</v>
      </c>
      <c r="AF92" s="49" t="b">
        <v>1</v>
      </c>
      <c r="AG92" s="21"/>
      <c r="AH92" s="21"/>
      <c r="AI92" s="21"/>
      <c r="AJ92" s="21"/>
      <c r="AK92" s="21"/>
      <c r="AL92" s="21"/>
      <c r="AM92" s="21"/>
    </row>
    <row r="93">
      <c r="A93" s="46" t="s">
        <v>553</v>
      </c>
      <c r="B93" s="47" t="s">
        <v>107</v>
      </c>
      <c r="C93" s="48" t="s">
        <v>554</v>
      </c>
      <c r="D93" s="47">
        <v>24.0</v>
      </c>
      <c r="E93" s="47">
        <v>156.0</v>
      </c>
      <c r="F93" s="47" t="b">
        <v>0</v>
      </c>
      <c r="G93" s="47">
        <v>416.0</v>
      </c>
      <c r="H93" s="49">
        <v>4.0</v>
      </c>
      <c r="I93" s="49">
        <v>0.0</v>
      </c>
      <c r="J93" s="49">
        <v>0.0</v>
      </c>
      <c r="K93" s="52" t="s">
        <v>35</v>
      </c>
      <c r="L93" s="53" t="s">
        <v>35</v>
      </c>
      <c r="M93" s="53" t="s">
        <v>35</v>
      </c>
      <c r="N93" s="49" t="b">
        <v>0</v>
      </c>
      <c r="O93" s="49">
        <v>0.0</v>
      </c>
      <c r="P93" s="49">
        <v>2.0</v>
      </c>
      <c r="Q93" s="49">
        <v>2.0</v>
      </c>
      <c r="R93" s="49">
        <v>0.0</v>
      </c>
      <c r="S93" s="49">
        <v>0.0</v>
      </c>
      <c r="T93" s="49" t="b">
        <v>1</v>
      </c>
      <c r="U93" s="49">
        <v>0.0</v>
      </c>
      <c r="V93" s="49">
        <v>0.0</v>
      </c>
      <c r="W93" s="49">
        <v>0.0</v>
      </c>
      <c r="X93" s="49">
        <v>0.0</v>
      </c>
      <c r="Y93" s="49">
        <v>0.0</v>
      </c>
      <c r="Z93" s="49" t="b">
        <v>1</v>
      </c>
      <c r="AA93" s="49">
        <v>0.0</v>
      </c>
      <c r="AB93" s="49">
        <v>0.0</v>
      </c>
      <c r="AC93" s="49">
        <v>0.0</v>
      </c>
      <c r="AD93" s="49">
        <v>0.0</v>
      </c>
      <c r="AE93" s="49">
        <v>0.0</v>
      </c>
      <c r="AF93" s="49" t="b">
        <v>1</v>
      </c>
      <c r="AG93" s="21"/>
      <c r="AH93" s="21"/>
      <c r="AI93" s="21"/>
      <c r="AJ93" s="21"/>
      <c r="AK93" s="21"/>
      <c r="AL93" s="21"/>
      <c r="AM93" s="21"/>
    </row>
    <row r="94">
      <c r="A94" s="46" t="s">
        <v>555</v>
      </c>
      <c r="B94" s="47" t="s">
        <v>53</v>
      </c>
      <c r="C94" s="56" t="s">
        <v>556</v>
      </c>
      <c r="D94" s="47">
        <v>5.0</v>
      </c>
      <c r="E94" s="47">
        <v>7.0</v>
      </c>
      <c r="F94" s="47" t="b">
        <v>0</v>
      </c>
      <c r="G94" s="47">
        <v>402.0</v>
      </c>
      <c r="H94" s="49">
        <v>8.0</v>
      </c>
      <c r="I94" s="49">
        <v>1.0</v>
      </c>
      <c r="J94" s="49">
        <v>0.0</v>
      </c>
      <c r="K94" s="52" t="s">
        <v>46</v>
      </c>
      <c r="L94" s="53" t="s">
        <v>35</v>
      </c>
      <c r="M94" s="53" t="s">
        <v>35</v>
      </c>
      <c r="N94" s="49" t="b">
        <v>0</v>
      </c>
      <c r="O94" s="49">
        <v>0.0</v>
      </c>
      <c r="P94" s="49">
        <v>1.0</v>
      </c>
      <c r="Q94" s="49">
        <v>0.0</v>
      </c>
      <c r="R94" s="49">
        <v>7.0</v>
      </c>
      <c r="S94" s="49">
        <v>0.0</v>
      </c>
      <c r="T94" s="49" t="b">
        <v>0</v>
      </c>
      <c r="U94" s="49">
        <v>0.0</v>
      </c>
      <c r="V94" s="49">
        <v>0.0</v>
      </c>
      <c r="W94" s="49">
        <v>1.0</v>
      </c>
      <c r="X94" s="49">
        <v>0.0</v>
      </c>
      <c r="Y94" s="49">
        <v>0.0</v>
      </c>
      <c r="Z94" s="49" t="b">
        <v>1</v>
      </c>
      <c r="AA94" s="49">
        <v>0.0</v>
      </c>
      <c r="AB94" s="49">
        <v>0.0</v>
      </c>
      <c r="AC94" s="49">
        <v>0.0</v>
      </c>
      <c r="AD94" s="49">
        <v>0.0</v>
      </c>
      <c r="AE94" s="49">
        <v>0.0</v>
      </c>
      <c r="AF94" s="49" t="b">
        <v>1</v>
      </c>
      <c r="AG94" s="21"/>
      <c r="AH94" s="21"/>
      <c r="AI94" s="21"/>
      <c r="AJ94" s="21"/>
      <c r="AK94" s="21"/>
      <c r="AL94" s="21"/>
      <c r="AM94" s="21"/>
    </row>
    <row r="95">
      <c r="A95" s="46" t="s">
        <v>557</v>
      </c>
      <c r="B95" s="47" t="s">
        <v>107</v>
      </c>
      <c r="C95" s="48" t="s">
        <v>558</v>
      </c>
      <c r="D95" s="47">
        <v>28.0</v>
      </c>
      <c r="E95" s="47">
        <v>23.0</v>
      </c>
      <c r="F95" s="47" t="b">
        <v>0</v>
      </c>
      <c r="G95" s="47">
        <v>400.0</v>
      </c>
      <c r="H95" s="49">
        <v>7.0</v>
      </c>
      <c r="I95" s="49">
        <v>0.0</v>
      </c>
      <c r="J95" s="49">
        <v>0.0</v>
      </c>
      <c r="K95" s="52" t="s">
        <v>35</v>
      </c>
      <c r="L95" s="53" t="s">
        <v>35</v>
      </c>
      <c r="M95" s="53" t="s">
        <v>35</v>
      </c>
      <c r="N95" s="49" t="b">
        <v>0</v>
      </c>
      <c r="O95" s="49">
        <v>0.0</v>
      </c>
      <c r="P95" s="49">
        <v>2.0</v>
      </c>
      <c r="Q95" s="49">
        <v>5.0</v>
      </c>
      <c r="R95" s="49">
        <v>0.0</v>
      </c>
      <c r="S95" s="49">
        <v>0.0</v>
      </c>
      <c r="T95" s="49" t="b">
        <v>1</v>
      </c>
      <c r="U95" s="49">
        <v>0.0</v>
      </c>
      <c r="V95" s="49">
        <v>0.0</v>
      </c>
      <c r="W95" s="49">
        <v>0.0</v>
      </c>
      <c r="X95" s="49">
        <v>0.0</v>
      </c>
      <c r="Y95" s="49">
        <v>0.0</v>
      </c>
      <c r="Z95" s="49" t="b">
        <v>1</v>
      </c>
      <c r="AA95" s="49">
        <v>0.0</v>
      </c>
      <c r="AB95" s="49">
        <v>0.0</v>
      </c>
      <c r="AC95" s="49">
        <v>0.0</v>
      </c>
      <c r="AD95" s="49">
        <v>0.0</v>
      </c>
      <c r="AE95" s="49">
        <v>0.0</v>
      </c>
      <c r="AF95" s="49" t="b">
        <v>1</v>
      </c>
      <c r="AG95" s="21"/>
      <c r="AH95" s="21"/>
      <c r="AI95" s="21"/>
      <c r="AJ95" s="21"/>
      <c r="AK95" s="21"/>
      <c r="AL95" s="21"/>
      <c r="AM95" s="21"/>
    </row>
    <row r="96">
      <c r="A96" s="46" t="s">
        <v>559</v>
      </c>
      <c r="B96" s="47" t="s">
        <v>42</v>
      </c>
      <c r="C96" s="56" t="s">
        <v>560</v>
      </c>
      <c r="D96" s="47">
        <v>6.0</v>
      </c>
      <c r="E96" s="47">
        <v>7.0</v>
      </c>
      <c r="F96" s="47" t="b">
        <v>1</v>
      </c>
      <c r="G96" s="47">
        <v>389.0</v>
      </c>
      <c r="H96" s="49">
        <v>3.0</v>
      </c>
      <c r="I96" s="49">
        <v>0.0</v>
      </c>
      <c r="J96" s="49">
        <v>0.0</v>
      </c>
      <c r="K96" s="52" t="s">
        <v>35</v>
      </c>
      <c r="L96" s="53" t="s">
        <v>35</v>
      </c>
      <c r="M96" s="53" t="s">
        <v>35</v>
      </c>
      <c r="N96" s="49" t="b">
        <v>0</v>
      </c>
      <c r="O96" s="49">
        <v>0.0</v>
      </c>
      <c r="P96" s="49">
        <v>0.0</v>
      </c>
      <c r="Q96" s="49">
        <v>3.0</v>
      </c>
      <c r="R96" s="49">
        <v>0.0</v>
      </c>
      <c r="S96" s="49">
        <v>0.0</v>
      </c>
      <c r="T96" s="49" t="b">
        <v>1</v>
      </c>
      <c r="U96" s="49">
        <v>0.0</v>
      </c>
      <c r="V96" s="49">
        <v>0.0</v>
      </c>
      <c r="W96" s="49">
        <v>0.0</v>
      </c>
      <c r="X96" s="49">
        <v>0.0</v>
      </c>
      <c r="Y96" s="49">
        <v>0.0</v>
      </c>
      <c r="Z96" s="49" t="b">
        <v>1</v>
      </c>
      <c r="AA96" s="49">
        <v>0.0</v>
      </c>
      <c r="AB96" s="49">
        <v>0.0</v>
      </c>
      <c r="AC96" s="49">
        <v>0.0</v>
      </c>
      <c r="AD96" s="49">
        <v>0.0</v>
      </c>
      <c r="AE96" s="49">
        <v>0.0</v>
      </c>
      <c r="AF96" s="49" t="b">
        <v>1</v>
      </c>
      <c r="AG96" s="21"/>
      <c r="AH96" s="21"/>
      <c r="AI96" s="21"/>
      <c r="AJ96" s="21"/>
      <c r="AK96" s="21"/>
      <c r="AL96" s="21"/>
      <c r="AM96" s="21"/>
    </row>
    <row r="97">
      <c r="A97" s="46" t="s">
        <v>561</v>
      </c>
      <c r="B97" s="47" t="s">
        <v>107</v>
      </c>
      <c r="C97" s="56" t="s">
        <v>562</v>
      </c>
      <c r="D97" s="47">
        <v>98.0</v>
      </c>
      <c r="E97" s="47">
        <v>651.0</v>
      </c>
      <c r="F97" s="47" t="b">
        <v>1</v>
      </c>
      <c r="G97" s="47">
        <v>387.0</v>
      </c>
      <c r="H97" s="49">
        <v>11.0</v>
      </c>
      <c r="I97" s="49">
        <v>0.0</v>
      </c>
      <c r="J97" s="49">
        <v>0.0</v>
      </c>
      <c r="K97" s="52" t="s">
        <v>35</v>
      </c>
      <c r="L97" s="53" t="s">
        <v>35</v>
      </c>
      <c r="M97" s="53" t="s">
        <v>35</v>
      </c>
      <c r="N97" s="49" t="b">
        <v>0</v>
      </c>
      <c r="O97" s="49">
        <v>0.0</v>
      </c>
      <c r="P97" s="49">
        <v>1.0</v>
      </c>
      <c r="Q97" s="49">
        <v>10.0</v>
      </c>
      <c r="R97" s="49">
        <v>0.0</v>
      </c>
      <c r="S97" s="49">
        <v>0.0</v>
      </c>
      <c r="T97" s="49" t="b">
        <v>1</v>
      </c>
      <c r="U97" s="49">
        <v>0.0</v>
      </c>
      <c r="V97" s="49">
        <v>0.0</v>
      </c>
      <c r="W97" s="49">
        <v>0.0</v>
      </c>
      <c r="X97" s="49">
        <v>0.0</v>
      </c>
      <c r="Y97" s="49">
        <v>0.0</v>
      </c>
      <c r="Z97" s="49" t="b">
        <v>1</v>
      </c>
      <c r="AA97" s="49">
        <v>0.0</v>
      </c>
      <c r="AB97" s="49">
        <v>0.0</v>
      </c>
      <c r="AC97" s="49">
        <v>0.0</v>
      </c>
      <c r="AD97" s="49">
        <v>0.0</v>
      </c>
      <c r="AE97" s="49">
        <v>0.0</v>
      </c>
      <c r="AF97" s="49" t="b">
        <v>1</v>
      </c>
      <c r="AG97" s="21"/>
      <c r="AH97" s="21"/>
      <c r="AI97" s="21"/>
      <c r="AJ97" s="21"/>
      <c r="AK97" s="21"/>
      <c r="AL97" s="21"/>
      <c r="AM97" s="21"/>
    </row>
    <row r="98">
      <c r="A98" s="46" t="s">
        <v>563</v>
      </c>
      <c r="B98" s="47" t="s">
        <v>42</v>
      </c>
      <c r="C98" s="56" t="s">
        <v>564</v>
      </c>
      <c r="D98" s="47">
        <v>110.0</v>
      </c>
      <c r="E98" s="47">
        <v>612.0</v>
      </c>
      <c r="F98" s="47" t="b">
        <v>1</v>
      </c>
      <c r="G98" s="47">
        <v>382.0</v>
      </c>
      <c r="H98" s="49">
        <v>4.0</v>
      </c>
      <c r="I98" s="49">
        <v>0.0</v>
      </c>
      <c r="J98" s="49">
        <v>0.0</v>
      </c>
      <c r="K98" s="52" t="s">
        <v>35</v>
      </c>
      <c r="L98" s="53" t="s">
        <v>35</v>
      </c>
      <c r="M98" s="53" t="s">
        <v>35</v>
      </c>
      <c r="N98" s="49" t="b">
        <v>0</v>
      </c>
      <c r="O98" s="49">
        <v>0.0</v>
      </c>
      <c r="P98" s="49">
        <v>4.0</v>
      </c>
      <c r="Q98" s="49">
        <v>0.0</v>
      </c>
      <c r="R98" s="49">
        <v>0.0</v>
      </c>
      <c r="S98" s="49">
        <v>0.0</v>
      </c>
      <c r="T98" s="49" t="b">
        <v>1</v>
      </c>
      <c r="U98" s="49">
        <v>0.0</v>
      </c>
      <c r="V98" s="49">
        <v>0.0</v>
      </c>
      <c r="W98" s="49">
        <v>0.0</v>
      </c>
      <c r="X98" s="49">
        <v>0.0</v>
      </c>
      <c r="Y98" s="49">
        <v>0.0</v>
      </c>
      <c r="Z98" s="49" t="b">
        <v>1</v>
      </c>
      <c r="AA98" s="49">
        <v>0.0</v>
      </c>
      <c r="AB98" s="49">
        <v>0.0</v>
      </c>
      <c r="AC98" s="49">
        <v>0.0</v>
      </c>
      <c r="AD98" s="49">
        <v>0.0</v>
      </c>
      <c r="AE98" s="49">
        <v>0.0</v>
      </c>
      <c r="AF98" s="49" t="b">
        <v>1</v>
      </c>
      <c r="AG98" s="21"/>
      <c r="AH98" s="21"/>
      <c r="AI98" s="21"/>
      <c r="AJ98" s="21"/>
      <c r="AK98" s="21"/>
      <c r="AL98" s="21"/>
      <c r="AM98" s="21"/>
    </row>
    <row r="99">
      <c r="A99" s="46" t="s">
        <v>565</v>
      </c>
      <c r="B99" s="47" t="s">
        <v>107</v>
      </c>
      <c r="C99" s="48" t="s">
        <v>566</v>
      </c>
      <c r="D99" s="47">
        <v>252.0</v>
      </c>
      <c r="E99" s="47">
        <v>1156.0</v>
      </c>
      <c r="F99" s="47" t="b">
        <v>0</v>
      </c>
      <c r="G99" s="47">
        <v>381.0</v>
      </c>
      <c r="H99" s="49">
        <v>364.0</v>
      </c>
      <c r="I99" s="49">
        <v>0.0</v>
      </c>
      <c r="J99" s="49">
        <v>0.0</v>
      </c>
      <c r="K99" s="52" t="s">
        <v>35</v>
      </c>
      <c r="L99" s="53" t="s">
        <v>35</v>
      </c>
      <c r="M99" s="53" t="s">
        <v>35</v>
      </c>
      <c r="N99" s="49" t="b">
        <v>0</v>
      </c>
      <c r="O99" s="49">
        <v>0.0</v>
      </c>
      <c r="P99" s="49">
        <v>31.0</v>
      </c>
      <c r="Q99" s="49">
        <v>322.0</v>
      </c>
      <c r="R99" s="49">
        <v>11.0</v>
      </c>
      <c r="S99" s="49">
        <v>0.0</v>
      </c>
      <c r="T99" s="49" t="b">
        <v>1</v>
      </c>
      <c r="U99" s="49">
        <v>0.0</v>
      </c>
      <c r="V99" s="49">
        <v>0.0</v>
      </c>
      <c r="W99" s="49">
        <v>0.0</v>
      </c>
      <c r="X99" s="49">
        <v>0.0</v>
      </c>
      <c r="Y99" s="49">
        <v>0.0</v>
      </c>
      <c r="Z99" s="49" t="b">
        <v>1</v>
      </c>
      <c r="AA99" s="49">
        <v>0.0</v>
      </c>
      <c r="AB99" s="49">
        <v>0.0</v>
      </c>
      <c r="AC99" s="49">
        <v>0.0</v>
      </c>
      <c r="AD99" s="49">
        <v>0.0</v>
      </c>
      <c r="AE99" s="49">
        <v>0.0</v>
      </c>
      <c r="AF99" s="49" t="b">
        <v>1</v>
      </c>
      <c r="AG99" s="21"/>
      <c r="AH99" s="21"/>
      <c r="AI99" s="21"/>
      <c r="AJ99" s="21"/>
      <c r="AK99" s="21"/>
      <c r="AL99" s="21"/>
      <c r="AM99" s="21"/>
    </row>
    <row r="100">
      <c r="A100" s="46" t="s">
        <v>567</v>
      </c>
      <c r="B100" s="47" t="s">
        <v>42</v>
      </c>
      <c r="C100" s="56" t="s">
        <v>568</v>
      </c>
      <c r="D100" s="47">
        <v>112.0</v>
      </c>
      <c r="E100" s="47">
        <v>2176.0</v>
      </c>
      <c r="F100" s="47" t="b">
        <v>1</v>
      </c>
      <c r="G100" s="47">
        <v>364.0</v>
      </c>
      <c r="H100" s="49">
        <v>18.0</v>
      </c>
      <c r="I100" s="49">
        <v>0.0</v>
      </c>
      <c r="J100" s="49">
        <v>0.0</v>
      </c>
      <c r="K100" s="52" t="s">
        <v>35</v>
      </c>
      <c r="L100" s="53" t="s">
        <v>35</v>
      </c>
      <c r="M100" s="53" t="s">
        <v>35</v>
      </c>
      <c r="N100" s="49" t="b">
        <v>0</v>
      </c>
      <c r="O100" s="49">
        <v>0.0</v>
      </c>
      <c r="P100" s="49">
        <v>0.0</v>
      </c>
      <c r="Q100" s="49">
        <v>0.0</v>
      </c>
      <c r="R100" s="49">
        <v>0.0</v>
      </c>
      <c r="S100" s="49">
        <v>18.0</v>
      </c>
      <c r="T100" s="49" t="b">
        <v>1</v>
      </c>
      <c r="U100" s="49">
        <v>0.0</v>
      </c>
      <c r="V100" s="49">
        <v>0.0</v>
      </c>
      <c r="W100" s="49">
        <v>0.0</v>
      </c>
      <c r="X100" s="49">
        <v>0.0</v>
      </c>
      <c r="Y100" s="49">
        <v>0.0</v>
      </c>
      <c r="Z100" s="49" t="b">
        <v>1</v>
      </c>
      <c r="AA100" s="49">
        <v>0.0</v>
      </c>
      <c r="AB100" s="49">
        <v>0.0</v>
      </c>
      <c r="AC100" s="49">
        <v>0.0</v>
      </c>
      <c r="AD100" s="49">
        <v>0.0</v>
      </c>
      <c r="AE100" s="49">
        <v>0.0</v>
      </c>
      <c r="AF100" s="49" t="b">
        <v>1</v>
      </c>
      <c r="AG100" s="21"/>
      <c r="AH100" s="21"/>
      <c r="AI100" s="21"/>
      <c r="AJ100" s="21"/>
      <c r="AK100" s="21"/>
      <c r="AL100" s="21"/>
      <c r="AM100" s="21"/>
    </row>
    <row r="101">
      <c r="A101" s="46" t="s">
        <v>569</v>
      </c>
      <c r="B101" s="47" t="s">
        <v>33</v>
      </c>
      <c r="C101" s="56" t="s">
        <v>570</v>
      </c>
      <c r="D101" s="47">
        <v>100.0</v>
      </c>
      <c r="E101" s="47">
        <v>367.0</v>
      </c>
      <c r="F101" s="47" t="b">
        <v>1</v>
      </c>
      <c r="G101" s="47">
        <v>332.0</v>
      </c>
      <c r="H101" s="49">
        <v>12.0</v>
      </c>
      <c r="I101" s="49">
        <v>2.0</v>
      </c>
      <c r="J101" s="49">
        <v>0.0</v>
      </c>
      <c r="K101" s="54" t="s">
        <v>46</v>
      </c>
      <c r="L101" s="53" t="s">
        <v>35</v>
      </c>
      <c r="M101" s="55" t="s">
        <v>35</v>
      </c>
      <c r="N101" s="49" t="b">
        <v>0</v>
      </c>
      <c r="O101" s="49">
        <v>4.0</v>
      </c>
      <c r="P101" s="49">
        <v>1.0</v>
      </c>
      <c r="Q101" s="49">
        <v>6.0</v>
      </c>
      <c r="R101" s="49">
        <v>1.0</v>
      </c>
      <c r="S101" s="49">
        <v>0.0</v>
      </c>
      <c r="T101" s="49" t="b">
        <v>0</v>
      </c>
      <c r="U101" s="49">
        <v>0.0</v>
      </c>
      <c r="V101" s="49">
        <v>0.0</v>
      </c>
      <c r="W101" s="49">
        <v>2.0</v>
      </c>
      <c r="X101" s="49">
        <v>0.0</v>
      </c>
      <c r="Y101" s="49">
        <v>0.0</v>
      </c>
      <c r="Z101" s="49" t="b">
        <v>1</v>
      </c>
      <c r="AA101" s="49">
        <v>0.0</v>
      </c>
      <c r="AB101" s="49">
        <v>0.0</v>
      </c>
      <c r="AC101" s="49">
        <v>0.0</v>
      </c>
      <c r="AD101" s="49">
        <v>0.0</v>
      </c>
      <c r="AE101" s="49">
        <v>0.0</v>
      </c>
      <c r="AF101" s="49" t="b">
        <v>1</v>
      </c>
      <c r="AG101" s="21"/>
      <c r="AH101" s="21"/>
      <c r="AI101" s="21"/>
      <c r="AJ101" s="21"/>
      <c r="AK101" s="21"/>
      <c r="AL101" s="21"/>
      <c r="AM101" s="21"/>
    </row>
    <row r="102">
      <c r="A102" s="46" t="s">
        <v>571</v>
      </c>
      <c r="B102" s="47" t="s">
        <v>42</v>
      </c>
      <c r="C102" s="48" t="s">
        <v>572</v>
      </c>
      <c r="D102" s="47">
        <v>2.0</v>
      </c>
      <c r="E102" s="47">
        <v>2.0</v>
      </c>
      <c r="F102" s="47" t="b">
        <v>0</v>
      </c>
      <c r="G102" s="47">
        <v>332.0</v>
      </c>
      <c r="H102" s="49">
        <v>6.0</v>
      </c>
      <c r="I102" s="49">
        <v>0.0</v>
      </c>
      <c r="J102" s="49">
        <v>0.0</v>
      </c>
      <c r="K102" s="52" t="s">
        <v>35</v>
      </c>
      <c r="L102" s="53" t="s">
        <v>35</v>
      </c>
      <c r="M102" s="53" t="s">
        <v>35</v>
      </c>
      <c r="N102" s="49" t="b">
        <v>0</v>
      </c>
      <c r="O102" s="49">
        <v>0.0</v>
      </c>
      <c r="P102" s="49">
        <v>3.0</v>
      </c>
      <c r="Q102" s="49">
        <v>3.0</v>
      </c>
      <c r="R102" s="49">
        <v>0.0</v>
      </c>
      <c r="S102" s="49">
        <v>0.0</v>
      </c>
      <c r="T102" s="49" t="b">
        <v>1</v>
      </c>
      <c r="U102" s="49">
        <v>0.0</v>
      </c>
      <c r="V102" s="49">
        <v>0.0</v>
      </c>
      <c r="W102" s="49">
        <v>0.0</v>
      </c>
      <c r="X102" s="49">
        <v>0.0</v>
      </c>
      <c r="Y102" s="49">
        <v>0.0</v>
      </c>
      <c r="Z102" s="49" t="b">
        <v>1</v>
      </c>
      <c r="AA102" s="49">
        <v>0.0</v>
      </c>
      <c r="AB102" s="49">
        <v>0.0</v>
      </c>
      <c r="AC102" s="49">
        <v>0.0</v>
      </c>
      <c r="AD102" s="49">
        <v>0.0</v>
      </c>
      <c r="AE102" s="49">
        <v>0.0</v>
      </c>
      <c r="AF102" s="49" t="b">
        <v>1</v>
      </c>
      <c r="AG102" s="21"/>
      <c r="AH102" s="21"/>
      <c r="AI102" s="21"/>
      <c r="AJ102" s="21"/>
      <c r="AK102" s="21"/>
      <c r="AL102" s="21"/>
      <c r="AM102" s="21"/>
    </row>
    <row r="103">
      <c r="A103" s="46" t="s">
        <v>573</v>
      </c>
      <c r="B103" s="47" t="s">
        <v>42</v>
      </c>
      <c r="C103" s="48" t="s">
        <v>574</v>
      </c>
      <c r="D103" s="47">
        <v>60.0</v>
      </c>
      <c r="E103" s="47">
        <v>74.0</v>
      </c>
      <c r="F103" s="47" t="b">
        <v>0</v>
      </c>
      <c r="G103" s="47">
        <v>330.0</v>
      </c>
      <c r="H103" s="49">
        <v>2.0</v>
      </c>
      <c r="I103" s="49">
        <v>21.0</v>
      </c>
      <c r="J103" s="49">
        <v>0.0</v>
      </c>
      <c r="K103" s="52" t="s">
        <v>46</v>
      </c>
      <c r="L103" s="53" t="s">
        <v>35</v>
      </c>
      <c r="M103" s="53" t="s">
        <v>35</v>
      </c>
      <c r="N103" s="49" t="b">
        <v>0</v>
      </c>
      <c r="O103" s="49">
        <v>0.0</v>
      </c>
      <c r="P103" s="49">
        <v>0.0</v>
      </c>
      <c r="Q103" s="49">
        <v>0.0</v>
      </c>
      <c r="R103" s="49">
        <v>0.0</v>
      </c>
      <c r="S103" s="49">
        <v>2.0</v>
      </c>
      <c r="T103" s="49" t="b">
        <v>0</v>
      </c>
      <c r="U103" s="49">
        <v>0.0</v>
      </c>
      <c r="V103" s="49">
        <v>0.0</v>
      </c>
      <c r="W103" s="49">
        <v>21.0</v>
      </c>
      <c r="X103" s="49">
        <v>0.0</v>
      </c>
      <c r="Y103" s="49">
        <v>0.0</v>
      </c>
      <c r="Z103" s="49" t="b">
        <v>1</v>
      </c>
      <c r="AA103" s="49">
        <v>0.0</v>
      </c>
      <c r="AB103" s="49">
        <v>0.0</v>
      </c>
      <c r="AC103" s="49">
        <v>0.0</v>
      </c>
      <c r="AD103" s="49">
        <v>0.0</v>
      </c>
      <c r="AE103" s="49">
        <v>0.0</v>
      </c>
      <c r="AF103" s="49" t="b">
        <v>1</v>
      </c>
      <c r="AG103" s="21"/>
      <c r="AH103" s="21"/>
      <c r="AI103" s="21"/>
      <c r="AJ103" s="21"/>
      <c r="AK103" s="21"/>
      <c r="AL103" s="21"/>
      <c r="AM103" s="21"/>
    </row>
    <row r="104">
      <c r="A104" s="46" t="s">
        <v>575</v>
      </c>
      <c r="B104" s="47" t="s">
        <v>42</v>
      </c>
      <c r="C104" s="56" t="s">
        <v>576</v>
      </c>
      <c r="D104" s="47">
        <v>244.0</v>
      </c>
      <c r="E104" s="47">
        <v>3531.0</v>
      </c>
      <c r="F104" s="47" t="b">
        <v>1</v>
      </c>
      <c r="G104" s="47">
        <v>326.0</v>
      </c>
      <c r="H104" s="49">
        <v>1.0</v>
      </c>
      <c r="I104" s="49">
        <v>0.0</v>
      </c>
      <c r="J104" s="49">
        <v>0.0</v>
      </c>
      <c r="K104" s="52" t="s">
        <v>35</v>
      </c>
      <c r="L104" s="53" t="s">
        <v>35</v>
      </c>
      <c r="M104" s="53" t="s">
        <v>35</v>
      </c>
      <c r="N104" s="49" t="b">
        <v>0</v>
      </c>
      <c r="O104" s="49">
        <v>0.0</v>
      </c>
      <c r="P104" s="49">
        <v>1.0</v>
      </c>
      <c r="Q104" s="49">
        <v>0.0</v>
      </c>
      <c r="R104" s="49">
        <v>0.0</v>
      </c>
      <c r="S104" s="49">
        <v>0.0</v>
      </c>
      <c r="T104" s="49" t="b">
        <v>1</v>
      </c>
      <c r="U104" s="49">
        <v>0.0</v>
      </c>
      <c r="V104" s="49">
        <v>0.0</v>
      </c>
      <c r="W104" s="49">
        <v>0.0</v>
      </c>
      <c r="X104" s="49">
        <v>0.0</v>
      </c>
      <c r="Y104" s="49">
        <v>0.0</v>
      </c>
      <c r="Z104" s="49" t="b">
        <v>1</v>
      </c>
      <c r="AA104" s="49">
        <v>0.0</v>
      </c>
      <c r="AB104" s="49">
        <v>0.0</v>
      </c>
      <c r="AC104" s="49">
        <v>0.0</v>
      </c>
      <c r="AD104" s="49">
        <v>0.0</v>
      </c>
      <c r="AE104" s="49">
        <v>0.0</v>
      </c>
      <c r="AF104" s="49" t="b">
        <v>1</v>
      </c>
      <c r="AG104" s="21"/>
      <c r="AH104" s="21"/>
      <c r="AI104" s="21"/>
      <c r="AJ104" s="21"/>
      <c r="AK104" s="21"/>
      <c r="AL104" s="21"/>
      <c r="AM104" s="21"/>
    </row>
    <row r="105">
      <c r="A105" s="46" t="s">
        <v>577</v>
      </c>
      <c r="B105" s="47" t="s">
        <v>42</v>
      </c>
      <c r="C105" s="56" t="s">
        <v>578</v>
      </c>
      <c r="D105" s="47">
        <v>47.0</v>
      </c>
      <c r="E105" s="47">
        <v>446.0</v>
      </c>
      <c r="F105" s="47" t="b">
        <v>1</v>
      </c>
      <c r="G105" s="47">
        <v>325.0</v>
      </c>
      <c r="H105" s="49">
        <v>1.0</v>
      </c>
      <c r="I105" s="49">
        <v>0.0</v>
      </c>
      <c r="J105" s="49">
        <v>0.0</v>
      </c>
      <c r="K105" s="52" t="s">
        <v>35</v>
      </c>
      <c r="L105" s="53" t="s">
        <v>35</v>
      </c>
      <c r="M105" s="53" t="s">
        <v>35</v>
      </c>
      <c r="N105" s="49" t="b">
        <v>0</v>
      </c>
      <c r="O105" s="49">
        <v>0.0</v>
      </c>
      <c r="P105" s="49">
        <v>1.0</v>
      </c>
      <c r="Q105" s="49">
        <v>0.0</v>
      </c>
      <c r="R105" s="49">
        <v>0.0</v>
      </c>
      <c r="S105" s="49">
        <v>0.0</v>
      </c>
      <c r="T105" s="49" t="b">
        <v>1</v>
      </c>
      <c r="U105" s="49">
        <v>0.0</v>
      </c>
      <c r="V105" s="49">
        <v>0.0</v>
      </c>
      <c r="W105" s="49">
        <v>0.0</v>
      </c>
      <c r="X105" s="49">
        <v>0.0</v>
      </c>
      <c r="Y105" s="49">
        <v>0.0</v>
      </c>
      <c r="Z105" s="49" t="b">
        <v>1</v>
      </c>
      <c r="AA105" s="49">
        <v>0.0</v>
      </c>
      <c r="AB105" s="49">
        <v>0.0</v>
      </c>
      <c r="AC105" s="49">
        <v>0.0</v>
      </c>
      <c r="AD105" s="49">
        <v>0.0</v>
      </c>
      <c r="AE105" s="49">
        <v>0.0</v>
      </c>
      <c r="AF105" s="49" t="b">
        <v>1</v>
      </c>
      <c r="AG105" s="21"/>
      <c r="AH105" s="21"/>
      <c r="AI105" s="21"/>
      <c r="AJ105" s="21"/>
      <c r="AK105" s="21"/>
      <c r="AL105" s="21"/>
      <c r="AM105" s="21"/>
    </row>
    <row r="106">
      <c r="A106" s="46" t="s">
        <v>579</v>
      </c>
      <c r="B106" s="47" t="s">
        <v>42</v>
      </c>
      <c r="C106" s="56" t="s">
        <v>580</v>
      </c>
      <c r="D106" s="47">
        <v>170.0</v>
      </c>
      <c r="E106" s="47">
        <v>592.0</v>
      </c>
      <c r="F106" s="47" t="b">
        <v>1</v>
      </c>
      <c r="G106" s="47">
        <v>321.0</v>
      </c>
      <c r="H106" s="49">
        <v>2.0</v>
      </c>
      <c r="I106" s="49">
        <v>0.0</v>
      </c>
      <c r="J106" s="49">
        <v>0.0</v>
      </c>
      <c r="K106" s="52" t="s">
        <v>35</v>
      </c>
      <c r="L106" s="53" t="s">
        <v>35</v>
      </c>
      <c r="M106" s="53" t="s">
        <v>35</v>
      </c>
      <c r="N106" s="49" t="b">
        <v>0</v>
      </c>
      <c r="O106" s="49">
        <v>0.0</v>
      </c>
      <c r="P106" s="49">
        <v>1.0</v>
      </c>
      <c r="Q106" s="49">
        <v>0.0</v>
      </c>
      <c r="R106" s="49">
        <v>1.0</v>
      </c>
      <c r="S106" s="49">
        <v>0.0</v>
      </c>
      <c r="T106" s="49" t="b">
        <v>1</v>
      </c>
      <c r="U106" s="49">
        <v>0.0</v>
      </c>
      <c r="V106" s="49">
        <v>0.0</v>
      </c>
      <c r="W106" s="49">
        <v>0.0</v>
      </c>
      <c r="X106" s="49">
        <v>0.0</v>
      </c>
      <c r="Y106" s="49">
        <v>0.0</v>
      </c>
      <c r="Z106" s="49" t="b">
        <v>1</v>
      </c>
      <c r="AA106" s="49">
        <v>0.0</v>
      </c>
      <c r="AB106" s="49">
        <v>0.0</v>
      </c>
      <c r="AC106" s="49">
        <v>0.0</v>
      </c>
      <c r="AD106" s="49">
        <v>0.0</v>
      </c>
      <c r="AE106" s="49">
        <v>0.0</v>
      </c>
      <c r="AF106" s="49" t="b">
        <v>1</v>
      </c>
      <c r="AG106" s="21"/>
      <c r="AH106" s="21"/>
      <c r="AI106" s="21"/>
      <c r="AJ106" s="21"/>
      <c r="AK106" s="21"/>
      <c r="AL106" s="21"/>
      <c r="AM106" s="21"/>
    </row>
    <row r="107">
      <c r="A107" s="46" t="s">
        <v>581</v>
      </c>
      <c r="B107" s="47" t="s">
        <v>42</v>
      </c>
      <c r="C107" s="56" t="s">
        <v>582</v>
      </c>
      <c r="D107" s="47">
        <v>41.0</v>
      </c>
      <c r="E107" s="47">
        <v>506.0</v>
      </c>
      <c r="F107" s="47" t="b">
        <v>1</v>
      </c>
      <c r="G107" s="47">
        <v>319.0</v>
      </c>
      <c r="H107" s="49">
        <v>3.0</v>
      </c>
      <c r="I107" s="49">
        <v>0.0</v>
      </c>
      <c r="J107" s="49">
        <v>0.0</v>
      </c>
      <c r="K107" s="52" t="s">
        <v>35</v>
      </c>
      <c r="L107" s="53" t="s">
        <v>35</v>
      </c>
      <c r="M107" s="53" t="s">
        <v>35</v>
      </c>
      <c r="N107" s="49" t="b">
        <v>0</v>
      </c>
      <c r="O107" s="49">
        <v>0.0</v>
      </c>
      <c r="P107" s="49">
        <v>0.0</v>
      </c>
      <c r="Q107" s="49">
        <v>0.0</v>
      </c>
      <c r="R107" s="49">
        <v>3.0</v>
      </c>
      <c r="S107" s="49">
        <v>0.0</v>
      </c>
      <c r="T107" s="49" t="b">
        <v>1</v>
      </c>
      <c r="U107" s="49">
        <v>0.0</v>
      </c>
      <c r="V107" s="49">
        <v>0.0</v>
      </c>
      <c r="W107" s="49">
        <v>0.0</v>
      </c>
      <c r="X107" s="49">
        <v>0.0</v>
      </c>
      <c r="Y107" s="49">
        <v>0.0</v>
      </c>
      <c r="Z107" s="49" t="b">
        <v>1</v>
      </c>
      <c r="AA107" s="49">
        <v>0.0</v>
      </c>
      <c r="AB107" s="49">
        <v>0.0</v>
      </c>
      <c r="AC107" s="49">
        <v>0.0</v>
      </c>
      <c r="AD107" s="49">
        <v>0.0</v>
      </c>
      <c r="AE107" s="49">
        <v>0.0</v>
      </c>
      <c r="AF107" s="49" t="b">
        <v>1</v>
      </c>
      <c r="AG107" s="21"/>
      <c r="AH107" s="21"/>
      <c r="AI107" s="21"/>
      <c r="AJ107" s="21"/>
      <c r="AK107" s="21"/>
      <c r="AL107" s="21"/>
      <c r="AM107" s="21"/>
    </row>
    <row r="108">
      <c r="A108" s="46" t="s">
        <v>583</v>
      </c>
      <c r="B108" s="47" t="s">
        <v>42</v>
      </c>
      <c r="C108" s="48" t="s">
        <v>584</v>
      </c>
      <c r="D108" s="47">
        <v>5.0</v>
      </c>
      <c r="E108" s="47">
        <v>81.0</v>
      </c>
      <c r="F108" s="47" t="b">
        <v>0</v>
      </c>
      <c r="G108" s="47">
        <v>317.0</v>
      </c>
      <c r="H108" s="49">
        <v>3.0</v>
      </c>
      <c r="I108" s="49">
        <v>0.0</v>
      </c>
      <c r="J108" s="49">
        <v>0.0</v>
      </c>
      <c r="K108" s="52" t="s">
        <v>35</v>
      </c>
      <c r="L108" s="53" t="s">
        <v>35</v>
      </c>
      <c r="M108" s="53" t="s">
        <v>35</v>
      </c>
      <c r="N108" s="49" t="b">
        <v>0</v>
      </c>
      <c r="O108" s="49">
        <v>0.0</v>
      </c>
      <c r="P108" s="49">
        <v>1.0</v>
      </c>
      <c r="Q108" s="49">
        <v>2.0</v>
      </c>
      <c r="R108" s="49">
        <v>0.0</v>
      </c>
      <c r="S108" s="49">
        <v>0.0</v>
      </c>
      <c r="T108" s="49" t="b">
        <v>1</v>
      </c>
      <c r="U108" s="49">
        <v>0.0</v>
      </c>
      <c r="V108" s="49">
        <v>0.0</v>
      </c>
      <c r="W108" s="49">
        <v>0.0</v>
      </c>
      <c r="X108" s="49">
        <v>0.0</v>
      </c>
      <c r="Y108" s="49">
        <v>0.0</v>
      </c>
      <c r="Z108" s="49" t="b">
        <v>1</v>
      </c>
      <c r="AA108" s="49">
        <v>0.0</v>
      </c>
      <c r="AB108" s="49">
        <v>0.0</v>
      </c>
      <c r="AC108" s="49">
        <v>0.0</v>
      </c>
      <c r="AD108" s="49">
        <v>0.0</v>
      </c>
      <c r="AE108" s="49">
        <v>0.0</v>
      </c>
      <c r="AF108" s="49" t="b">
        <v>1</v>
      </c>
      <c r="AG108" s="21"/>
      <c r="AH108" s="21"/>
      <c r="AI108" s="21"/>
      <c r="AJ108" s="21"/>
      <c r="AK108" s="21"/>
      <c r="AL108" s="21"/>
      <c r="AM108" s="21"/>
    </row>
    <row r="109">
      <c r="A109" s="46" t="s">
        <v>585</v>
      </c>
      <c r="B109" s="47" t="s">
        <v>107</v>
      </c>
      <c r="C109" s="48" t="s">
        <v>586</v>
      </c>
      <c r="D109" s="47">
        <v>55.0</v>
      </c>
      <c r="E109" s="47">
        <v>171.0</v>
      </c>
      <c r="F109" s="47" t="b">
        <v>0</v>
      </c>
      <c r="G109" s="47">
        <v>315.0</v>
      </c>
      <c r="H109" s="49">
        <v>32.0</v>
      </c>
      <c r="I109" s="49">
        <v>2.0</v>
      </c>
      <c r="J109" s="49">
        <v>0.0</v>
      </c>
      <c r="K109" s="52" t="s">
        <v>35</v>
      </c>
      <c r="L109" s="53" t="s">
        <v>35</v>
      </c>
      <c r="M109" s="53" t="s">
        <v>35</v>
      </c>
      <c r="N109" s="49" t="b">
        <v>0</v>
      </c>
      <c r="O109" s="49">
        <v>0.0</v>
      </c>
      <c r="P109" s="49">
        <v>6.0</v>
      </c>
      <c r="Q109" s="49">
        <v>20.0</v>
      </c>
      <c r="R109" s="49">
        <v>6.0</v>
      </c>
      <c r="S109" s="49">
        <v>0.0</v>
      </c>
      <c r="T109" s="49" t="b">
        <v>0</v>
      </c>
      <c r="U109" s="49">
        <v>0.0</v>
      </c>
      <c r="V109" s="49">
        <v>0.0</v>
      </c>
      <c r="W109" s="49">
        <v>0.0</v>
      </c>
      <c r="X109" s="49">
        <v>0.0</v>
      </c>
      <c r="Y109" s="49">
        <v>2.0</v>
      </c>
      <c r="Z109" s="49" t="b">
        <v>1</v>
      </c>
      <c r="AA109" s="49">
        <v>0.0</v>
      </c>
      <c r="AB109" s="49">
        <v>0.0</v>
      </c>
      <c r="AC109" s="49">
        <v>0.0</v>
      </c>
      <c r="AD109" s="49">
        <v>0.0</v>
      </c>
      <c r="AE109" s="49">
        <v>0.0</v>
      </c>
      <c r="AF109" s="49" t="b">
        <v>1</v>
      </c>
      <c r="AG109" s="21"/>
      <c r="AH109" s="21"/>
      <c r="AI109" s="21"/>
      <c r="AJ109" s="21"/>
      <c r="AK109" s="21"/>
      <c r="AL109" s="21"/>
      <c r="AM109" s="21"/>
    </row>
    <row r="110">
      <c r="A110" s="46" t="s">
        <v>587</v>
      </c>
      <c r="B110" s="47" t="s">
        <v>107</v>
      </c>
      <c r="C110" s="48" t="s">
        <v>588</v>
      </c>
      <c r="D110" s="47">
        <v>156.0</v>
      </c>
      <c r="E110" s="47">
        <v>671.0</v>
      </c>
      <c r="F110" s="47" t="b">
        <v>0</v>
      </c>
      <c r="G110" s="47">
        <v>313.0</v>
      </c>
      <c r="H110" s="49">
        <v>23.0</v>
      </c>
      <c r="I110" s="49">
        <v>1.0</v>
      </c>
      <c r="J110" s="49">
        <v>0.0</v>
      </c>
      <c r="K110" s="52" t="s">
        <v>46</v>
      </c>
      <c r="L110" s="53" t="s">
        <v>35</v>
      </c>
      <c r="M110" s="53" t="s">
        <v>35</v>
      </c>
      <c r="N110" s="49" t="b">
        <v>0</v>
      </c>
      <c r="O110" s="49">
        <v>0.0</v>
      </c>
      <c r="P110" s="49">
        <v>19.0</v>
      </c>
      <c r="Q110" s="49">
        <v>1.0</v>
      </c>
      <c r="R110" s="49">
        <v>3.0</v>
      </c>
      <c r="S110" s="49">
        <v>0.0</v>
      </c>
      <c r="T110" s="49" t="b">
        <v>0</v>
      </c>
      <c r="U110" s="49">
        <v>0.0</v>
      </c>
      <c r="V110" s="49">
        <v>0.0</v>
      </c>
      <c r="W110" s="49">
        <v>1.0</v>
      </c>
      <c r="X110" s="49">
        <v>0.0</v>
      </c>
      <c r="Y110" s="49">
        <v>0.0</v>
      </c>
      <c r="Z110" s="49" t="b">
        <v>1</v>
      </c>
      <c r="AA110" s="49">
        <v>0.0</v>
      </c>
      <c r="AB110" s="49">
        <v>0.0</v>
      </c>
      <c r="AC110" s="49">
        <v>0.0</v>
      </c>
      <c r="AD110" s="49">
        <v>0.0</v>
      </c>
      <c r="AE110" s="49">
        <v>0.0</v>
      </c>
      <c r="AF110" s="49" t="b">
        <v>1</v>
      </c>
      <c r="AG110" s="21"/>
      <c r="AH110" s="21"/>
      <c r="AI110" s="21"/>
      <c r="AJ110" s="21"/>
      <c r="AK110" s="21"/>
      <c r="AL110" s="21"/>
      <c r="AM110" s="21"/>
    </row>
    <row r="111">
      <c r="A111" s="46" t="s">
        <v>589</v>
      </c>
      <c r="B111" s="47" t="s">
        <v>107</v>
      </c>
      <c r="C111" s="48" t="s">
        <v>590</v>
      </c>
      <c r="D111" s="47">
        <v>57.0</v>
      </c>
      <c r="E111" s="47">
        <v>225.0</v>
      </c>
      <c r="F111" s="47" t="b">
        <v>0</v>
      </c>
      <c r="G111" s="47">
        <v>310.0</v>
      </c>
      <c r="H111" s="49">
        <v>1.0</v>
      </c>
      <c r="I111" s="49">
        <v>0.0</v>
      </c>
      <c r="J111" s="49">
        <v>0.0</v>
      </c>
      <c r="K111" s="52" t="s">
        <v>35</v>
      </c>
      <c r="L111" s="53" t="s">
        <v>35</v>
      </c>
      <c r="M111" s="53" t="s">
        <v>35</v>
      </c>
      <c r="N111" s="49" t="b">
        <v>0</v>
      </c>
      <c r="O111" s="49">
        <v>0.0</v>
      </c>
      <c r="P111" s="49">
        <v>0.0</v>
      </c>
      <c r="Q111" s="49">
        <v>0.0</v>
      </c>
      <c r="R111" s="49">
        <v>1.0</v>
      </c>
      <c r="S111" s="49">
        <v>0.0</v>
      </c>
      <c r="T111" s="49" t="b">
        <v>1</v>
      </c>
      <c r="U111" s="49">
        <v>0.0</v>
      </c>
      <c r="V111" s="49">
        <v>0.0</v>
      </c>
      <c r="W111" s="49">
        <v>0.0</v>
      </c>
      <c r="X111" s="49">
        <v>0.0</v>
      </c>
      <c r="Y111" s="49">
        <v>0.0</v>
      </c>
      <c r="Z111" s="49" t="b">
        <v>1</v>
      </c>
      <c r="AA111" s="49">
        <v>0.0</v>
      </c>
      <c r="AB111" s="49">
        <v>0.0</v>
      </c>
      <c r="AC111" s="49">
        <v>0.0</v>
      </c>
      <c r="AD111" s="49">
        <v>0.0</v>
      </c>
      <c r="AE111" s="49">
        <v>0.0</v>
      </c>
      <c r="AF111" s="49" t="b">
        <v>1</v>
      </c>
      <c r="AG111" s="21"/>
      <c r="AH111" s="21"/>
      <c r="AI111" s="21"/>
      <c r="AJ111" s="21"/>
      <c r="AK111" s="21"/>
      <c r="AL111" s="21"/>
      <c r="AM111" s="21"/>
    </row>
    <row r="112">
      <c r="A112" s="46" t="s">
        <v>591</v>
      </c>
      <c r="B112" s="47" t="s">
        <v>107</v>
      </c>
      <c r="C112" s="48" t="s">
        <v>592</v>
      </c>
      <c r="D112" s="47">
        <v>96.0</v>
      </c>
      <c r="E112" s="47">
        <v>225.0</v>
      </c>
      <c r="F112" s="47" t="b">
        <v>0</v>
      </c>
      <c r="G112" s="47">
        <v>301.0</v>
      </c>
      <c r="H112" s="49">
        <v>24.0</v>
      </c>
      <c r="I112" s="49">
        <v>5.0</v>
      </c>
      <c r="J112" s="49">
        <v>0.0</v>
      </c>
      <c r="K112" s="52" t="s">
        <v>46</v>
      </c>
      <c r="L112" s="53" t="s">
        <v>35</v>
      </c>
      <c r="M112" s="53" t="s">
        <v>35</v>
      </c>
      <c r="N112" s="49" t="b">
        <v>0</v>
      </c>
      <c r="O112" s="49">
        <v>0.0</v>
      </c>
      <c r="P112" s="49">
        <v>4.0</v>
      </c>
      <c r="Q112" s="49">
        <v>19.0</v>
      </c>
      <c r="R112" s="49">
        <v>1.0</v>
      </c>
      <c r="S112" s="49">
        <v>0.0</v>
      </c>
      <c r="T112" s="49" t="b">
        <v>0</v>
      </c>
      <c r="U112" s="49">
        <v>0.0</v>
      </c>
      <c r="V112" s="49">
        <v>0.0</v>
      </c>
      <c r="W112" s="49">
        <v>5.0</v>
      </c>
      <c r="X112" s="49">
        <v>0.0</v>
      </c>
      <c r="Y112" s="49">
        <v>0.0</v>
      </c>
      <c r="Z112" s="49" t="b">
        <v>1</v>
      </c>
      <c r="AA112" s="49">
        <v>0.0</v>
      </c>
      <c r="AB112" s="49">
        <v>0.0</v>
      </c>
      <c r="AC112" s="49">
        <v>0.0</v>
      </c>
      <c r="AD112" s="49">
        <v>0.0</v>
      </c>
      <c r="AE112" s="49">
        <v>0.0</v>
      </c>
      <c r="AF112" s="49" t="b">
        <v>1</v>
      </c>
      <c r="AG112" s="21"/>
      <c r="AH112" s="21"/>
      <c r="AI112" s="21"/>
      <c r="AJ112" s="21"/>
      <c r="AK112" s="21"/>
      <c r="AL112" s="21"/>
      <c r="AM112" s="21"/>
    </row>
    <row r="113">
      <c r="A113" s="46" t="s">
        <v>593</v>
      </c>
      <c r="B113" s="47" t="s">
        <v>42</v>
      </c>
      <c r="C113" s="48" t="s">
        <v>594</v>
      </c>
      <c r="D113" s="47">
        <v>8.0</v>
      </c>
      <c r="E113" s="47">
        <v>5.0</v>
      </c>
      <c r="F113" s="47" t="b">
        <v>0</v>
      </c>
      <c r="G113" s="47">
        <v>299.0</v>
      </c>
      <c r="H113" s="49">
        <v>1.0</v>
      </c>
      <c r="I113" s="49">
        <v>1.0</v>
      </c>
      <c r="J113" s="49">
        <v>0.0</v>
      </c>
      <c r="K113" s="52" t="s">
        <v>46</v>
      </c>
      <c r="L113" s="53" t="s">
        <v>35</v>
      </c>
      <c r="M113" s="53" t="s">
        <v>35</v>
      </c>
      <c r="N113" s="49" t="b">
        <v>0</v>
      </c>
      <c r="O113" s="49">
        <v>0.0</v>
      </c>
      <c r="P113" s="49">
        <v>0.0</v>
      </c>
      <c r="Q113" s="49">
        <v>1.0</v>
      </c>
      <c r="R113" s="49">
        <v>0.0</v>
      </c>
      <c r="S113" s="49">
        <v>0.0</v>
      </c>
      <c r="T113" s="49" t="b">
        <v>0</v>
      </c>
      <c r="U113" s="49">
        <v>0.0</v>
      </c>
      <c r="V113" s="49">
        <v>0.0</v>
      </c>
      <c r="W113" s="49">
        <v>1.0</v>
      </c>
      <c r="X113" s="49">
        <v>0.0</v>
      </c>
      <c r="Y113" s="49">
        <v>0.0</v>
      </c>
      <c r="Z113" s="49" t="b">
        <v>1</v>
      </c>
      <c r="AA113" s="49">
        <v>0.0</v>
      </c>
      <c r="AB113" s="49">
        <v>0.0</v>
      </c>
      <c r="AC113" s="49">
        <v>0.0</v>
      </c>
      <c r="AD113" s="49">
        <v>0.0</v>
      </c>
      <c r="AE113" s="49">
        <v>0.0</v>
      </c>
      <c r="AF113" s="49" t="b">
        <v>1</v>
      </c>
      <c r="AG113" s="21"/>
      <c r="AH113" s="21"/>
      <c r="AI113" s="21"/>
      <c r="AJ113" s="21"/>
      <c r="AK113" s="21"/>
      <c r="AL113" s="21"/>
      <c r="AM113" s="21"/>
    </row>
    <row r="114">
      <c r="A114" s="46" t="s">
        <v>595</v>
      </c>
      <c r="B114" s="47" t="s">
        <v>107</v>
      </c>
      <c r="C114" s="48" t="s">
        <v>596</v>
      </c>
      <c r="D114" s="47">
        <v>4.0</v>
      </c>
      <c r="E114" s="47">
        <v>2.0</v>
      </c>
      <c r="F114" s="47" t="b">
        <v>0</v>
      </c>
      <c r="G114" s="47">
        <v>299.0</v>
      </c>
      <c r="H114" s="49">
        <v>1.0</v>
      </c>
      <c r="I114" s="49">
        <v>0.0</v>
      </c>
      <c r="J114" s="49">
        <v>0.0</v>
      </c>
      <c r="K114" s="52" t="s">
        <v>35</v>
      </c>
      <c r="L114" s="53" t="s">
        <v>35</v>
      </c>
      <c r="M114" s="53" t="s">
        <v>35</v>
      </c>
      <c r="N114" s="49" t="b">
        <v>0</v>
      </c>
      <c r="O114" s="49">
        <v>0.0</v>
      </c>
      <c r="P114" s="49">
        <v>1.0</v>
      </c>
      <c r="Q114" s="49">
        <v>0.0</v>
      </c>
      <c r="R114" s="49">
        <v>0.0</v>
      </c>
      <c r="S114" s="49">
        <v>0.0</v>
      </c>
      <c r="T114" s="49" t="b">
        <v>1</v>
      </c>
      <c r="U114" s="49">
        <v>0.0</v>
      </c>
      <c r="V114" s="49">
        <v>0.0</v>
      </c>
      <c r="W114" s="49">
        <v>0.0</v>
      </c>
      <c r="X114" s="49">
        <v>0.0</v>
      </c>
      <c r="Y114" s="49">
        <v>0.0</v>
      </c>
      <c r="Z114" s="49" t="b">
        <v>1</v>
      </c>
      <c r="AA114" s="49">
        <v>0.0</v>
      </c>
      <c r="AB114" s="49">
        <v>0.0</v>
      </c>
      <c r="AC114" s="49">
        <v>0.0</v>
      </c>
      <c r="AD114" s="49">
        <v>0.0</v>
      </c>
      <c r="AE114" s="49">
        <v>0.0</v>
      </c>
      <c r="AF114" s="49" t="b">
        <v>1</v>
      </c>
      <c r="AG114" s="21"/>
      <c r="AH114" s="21"/>
      <c r="AI114" s="21"/>
      <c r="AJ114" s="21"/>
      <c r="AK114" s="21"/>
      <c r="AL114" s="21"/>
      <c r="AM114" s="21"/>
    </row>
    <row r="115">
      <c r="A115" s="46" t="s">
        <v>597</v>
      </c>
      <c r="B115" s="47" t="s">
        <v>107</v>
      </c>
      <c r="C115" s="48" t="s">
        <v>598</v>
      </c>
      <c r="D115" s="47">
        <v>6.0</v>
      </c>
      <c r="E115" s="47">
        <v>99.0</v>
      </c>
      <c r="F115" s="47" t="b">
        <v>0</v>
      </c>
      <c r="G115" s="47">
        <v>298.0</v>
      </c>
      <c r="H115" s="49">
        <v>20.0</v>
      </c>
      <c r="I115" s="49">
        <v>0.0</v>
      </c>
      <c r="J115" s="49">
        <v>0.0</v>
      </c>
      <c r="K115" s="52" t="s">
        <v>35</v>
      </c>
      <c r="L115" s="53" t="s">
        <v>35</v>
      </c>
      <c r="M115" s="53" t="s">
        <v>35</v>
      </c>
      <c r="N115" s="49" t="b">
        <v>0</v>
      </c>
      <c r="O115" s="49">
        <v>0.0</v>
      </c>
      <c r="P115" s="49">
        <v>6.0</v>
      </c>
      <c r="Q115" s="49">
        <v>6.0</v>
      </c>
      <c r="R115" s="49">
        <v>8.0</v>
      </c>
      <c r="S115" s="49">
        <v>0.0</v>
      </c>
      <c r="T115" s="49" t="b">
        <v>1</v>
      </c>
      <c r="U115" s="49">
        <v>0.0</v>
      </c>
      <c r="V115" s="49">
        <v>0.0</v>
      </c>
      <c r="W115" s="49">
        <v>0.0</v>
      </c>
      <c r="X115" s="49">
        <v>0.0</v>
      </c>
      <c r="Y115" s="49">
        <v>0.0</v>
      </c>
      <c r="Z115" s="49" t="b">
        <v>1</v>
      </c>
      <c r="AA115" s="49">
        <v>0.0</v>
      </c>
      <c r="AB115" s="49">
        <v>0.0</v>
      </c>
      <c r="AC115" s="49">
        <v>0.0</v>
      </c>
      <c r="AD115" s="49">
        <v>0.0</v>
      </c>
      <c r="AE115" s="49">
        <v>0.0</v>
      </c>
      <c r="AF115" s="49" t="b">
        <v>1</v>
      </c>
      <c r="AG115" s="21"/>
      <c r="AH115" s="21"/>
      <c r="AI115" s="21"/>
      <c r="AJ115" s="21"/>
      <c r="AK115" s="21"/>
      <c r="AL115" s="21"/>
      <c r="AM115" s="21"/>
    </row>
    <row r="116">
      <c r="A116" s="46" t="s">
        <v>599</v>
      </c>
      <c r="B116" s="47" t="s">
        <v>107</v>
      </c>
      <c r="C116" s="48" t="s">
        <v>600</v>
      </c>
      <c r="D116" s="47">
        <v>367.0</v>
      </c>
      <c r="E116" s="47">
        <v>11828.0</v>
      </c>
      <c r="F116" s="47" t="b">
        <v>0</v>
      </c>
      <c r="G116" s="47">
        <v>280.0</v>
      </c>
      <c r="H116" s="49">
        <v>20.0</v>
      </c>
      <c r="I116" s="49">
        <v>0.0</v>
      </c>
      <c r="J116" s="49">
        <v>0.0</v>
      </c>
      <c r="K116" s="52" t="s">
        <v>35</v>
      </c>
      <c r="L116" s="53" t="s">
        <v>35</v>
      </c>
      <c r="M116" s="53" t="s">
        <v>35</v>
      </c>
      <c r="N116" s="49" t="b">
        <v>0</v>
      </c>
      <c r="O116" s="49">
        <v>0.0</v>
      </c>
      <c r="P116" s="49">
        <v>0.0</v>
      </c>
      <c r="Q116" s="49">
        <v>20.0</v>
      </c>
      <c r="R116" s="49">
        <v>0.0</v>
      </c>
      <c r="S116" s="49">
        <v>0.0</v>
      </c>
      <c r="T116" s="49" t="b">
        <v>1</v>
      </c>
      <c r="U116" s="49">
        <v>0.0</v>
      </c>
      <c r="V116" s="49">
        <v>0.0</v>
      </c>
      <c r="W116" s="49">
        <v>0.0</v>
      </c>
      <c r="X116" s="49">
        <v>0.0</v>
      </c>
      <c r="Y116" s="49">
        <v>0.0</v>
      </c>
      <c r="Z116" s="49" t="b">
        <v>1</v>
      </c>
      <c r="AA116" s="49">
        <v>0.0</v>
      </c>
      <c r="AB116" s="49">
        <v>0.0</v>
      </c>
      <c r="AC116" s="49">
        <v>0.0</v>
      </c>
      <c r="AD116" s="49">
        <v>0.0</v>
      </c>
      <c r="AE116" s="49">
        <v>0.0</v>
      </c>
      <c r="AF116" s="49" t="b">
        <v>1</v>
      </c>
      <c r="AG116" s="21"/>
      <c r="AH116" s="21"/>
      <c r="AI116" s="21"/>
      <c r="AJ116" s="21"/>
      <c r="AK116" s="21"/>
      <c r="AL116" s="21"/>
      <c r="AM116" s="21"/>
    </row>
    <row r="117">
      <c r="A117" s="46" t="s">
        <v>601</v>
      </c>
      <c r="B117" s="47" t="s">
        <v>42</v>
      </c>
      <c r="C117" s="48" t="s">
        <v>602</v>
      </c>
      <c r="D117" s="47">
        <v>7.0</v>
      </c>
      <c r="E117" s="47">
        <v>42.0</v>
      </c>
      <c r="F117" s="47" t="b">
        <v>0</v>
      </c>
      <c r="G117" s="47">
        <v>280.0</v>
      </c>
      <c r="H117" s="49">
        <v>1.0</v>
      </c>
      <c r="I117" s="49">
        <v>0.0</v>
      </c>
      <c r="J117" s="49">
        <v>0.0</v>
      </c>
      <c r="K117" s="52" t="s">
        <v>35</v>
      </c>
      <c r="L117" s="53" t="s">
        <v>35</v>
      </c>
      <c r="M117" s="53" t="s">
        <v>35</v>
      </c>
      <c r="N117" s="49" t="b">
        <v>0</v>
      </c>
      <c r="O117" s="49">
        <v>0.0</v>
      </c>
      <c r="P117" s="49">
        <v>1.0</v>
      </c>
      <c r="Q117" s="49">
        <v>0.0</v>
      </c>
      <c r="R117" s="49">
        <v>0.0</v>
      </c>
      <c r="S117" s="49">
        <v>0.0</v>
      </c>
      <c r="T117" s="49" t="b">
        <v>1</v>
      </c>
      <c r="U117" s="49">
        <v>0.0</v>
      </c>
      <c r="V117" s="49">
        <v>0.0</v>
      </c>
      <c r="W117" s="49">
        <v>0.0</v>
      </c>
      <c r="X117" s="49">
        <v>0.0</v>
      </c>
      <c r="Y117" s="49">
        <v>0.0</v>
      </c>
      <c r="Z117" s="49" t="b">
        <v>1</v>
      </c>
      <c r="AA117" s="49">
        <v>0.0</v>
      </c>
      <c r="AB117" s="49">
        <v>0.0</v>
      </c>
      <c r="AC117" s="49">
        <v>0.0</v>
      </c>
      <c r="AD117" s="49">
        <v>0.0</v>
      </c>
      <c r="AE117" s="49">
        <v>0.0</v>
      </c>
      <c r="AF117" s="49" t="b">
        <v>1</v>
      </c>
      <c r="AG117" s="21"/>
      <c r="AH117" s="21"/>
      <c r="AI117" s="21"/>
      <c r="AJ117" s="21"/>
      <c r="AK117" s="21"/>
      <c r="AL117" s="21"/>
      <c r="AM117" s="21"/>
    </row>
    <row r="118">
      <c r="A118" s="46" t="s">
        <v>603</v>
      </c>
      <c r="B118" s="47" t="s">
        <v>107</v>
      </c>
      <c r="C118" s="48" t="s">
        <v>604</v>
      </c>
      <c r="D118" s="47">
        <v>4.0</v>
      </c>
      <c r="E118" s="47">
        <v>249.0</v>
      </c>
      <c r="F118" s="47" t="b">
        <v>0</v>
      </c>
      <c r="G118" s="47">
        <v>280.0</v>
      </c>
      <c r="H118" s="49">
        <v>3.0</v>
      </c>
      <c r="I118" s="49">
        <v>0.0</v>
      </c>
      <c r="J118" s="49">
        <v>0.0</v>
      </c>
      <c r="K118" s="52" t="s">
        <v>35</v>
      </c>
      <c r="L118" s="53" t="s">
        <v>35</v>
      </c>
      <c r="M118" s="53" t="s">
        <v>35</v>
      </c>
      <c r="N118" s="49" t="b">
        <v>0</v>
      </c>
      <c r="O118" s="49">
        <v>0.0</v>
      </c>
      <c r="P118" s="49">
        <v>3.0</v>
      </c>
      <c r="Q118" s="49">
        <v>0.0</v>
      </c>
      <c r="R118" s="49">
        <v>0.0</v>
      </c>
      <c r="S118" s="49">
        <v>0.0</v>
      </c>
      <c r="T118" s="49" t="b">
        <v>1</v>
      </c>
      <c r="U118" s="49">
        <v>0.0</v>
      </c>
      <c r="V118" s="49">
        <v>0.0</v>
      </c>
      <c r="W118" s="49">
        <v>0.0</v>
      </c>
      <c r="X118" s="49">
        <v>0.0</v>
      </c>
      <c r="Y118" s="49">
        <v>0.0</v>
      </c>
      <c r="Z118" s="49" t="b">
        <v>1</v>
      </c>
      <c r="AA118" s="49">
        <v>0.0</v>
      </c>
      <c r="AB118" s="49">
        <v>0.0</v>
      </c>
      <c r="AC118" s="49">
        <v>0.0</v>
      </c>
      <c r="AD118" s="49">
        <v>0.0</v>
      </c>
      <c r="AE118" s="49">
        <v>0.0</v>
      </c>
      <c r="AF118" s="49" t="b">
        <v>1</v>
      </c>
      <c r="AG118" s="21"/>
      <c r="AH118" s="21"/>
      <c r="AI118" s="21"/>
      <c r="AJ118" s="21"/>
      <c r="AK118" s="21"/>
      <c r="AL118" s="21"/>
      <c r="AM118" s="21"/>
    </row>
    <row r="119">
      <c r="A119" s="46" t="s">
        <v>605</v>
      </c>
      <c r="B119" s="47" t="s">
        <v>107</v>
      </c>
      <c r="C119" s="48" t="s">
        <v>606</v>
      </c>
      <c r="D119" s="47">
        <v>11.0</v>
      </c>
      <c r="E119" s="47">
        <v>399.0</v>
      </c>
      <c r="F119" s="47" t="b">
        <v>0</v>
      </c>
      <c r="G119" s="47">
        <v>279.0</v>
      </c>
      <c r="H119" s="49">
        <v>3.0</v>
      </c>
      <c r="I119" s="49">
        <v>0.0</v>
      </c>
      <c r="J119" s="49">
        <v>0.0</v>
      </c>
      <c r="K119" s="52" t="s">
        <v>35</v>
      </c>
      <c r="L119" s="53" t="s">
        <v>35</v>
      </c>
      <c r="M119" s="53" t="s">
        <v>38</v>
      </c>
      <c r="N119" s="49" t="b">
        <v>0</v>
      </c>
      <c r="O119" s="49">
        <v>0.0</v>
      </c>
      <c r="P119" s="49">
        <v>3.0</v>
      </c>
      <c r="Q119" s="49">
        <v>0.0</v>
      </c>
      <c r="R119" s="49">
        <v>0.0</v>
      </c>
      <c r="S119" s="49">
        <v>0.0</v>
      </c>
      <c r="T119" s="49" t="b">
        <v>1</v>
      </c>
      <c r="U119" s="49">
        <v>0.0</v>
      </c>
      <c r="V119" s="49">
        <v>0.0</v>
      </c>
      <c r="W119" s="49">
        <v>0.0</v>
      </c>
      <c r="X119" s="49">
        <v>0.0</v>
      </c>
      <c r="Y119" s="49">
        <v>0.0</v>
      </c>
      <c r="Z119" s="49" t="b">
        <v>1</v>
      </c>
      <c r="AA119" s="49">
        <v>0.0</v>
      </c>
      <c r="AB119" s="49">
        <v>0.0</v>
      </c>
      <c r="AC119" s="49">
        <v>0.0</v>
      </c>
      <c r="AD119" s="49">
        <v>0.0</v>
      </c>
      <c r="AE119" s="49">
        <v>0.0</v>
      </c>
      <c r="AF119" s="49" t="b">
        <v>1</v>
      </c>
      <c r="AG119" s="21"/>
      <c r="AH119" s="21"/>
      <c r="AI119" s="21"/>
      <c r="AJ119" s="21"/>
      <c r="AK119" s="21"/>
      <c r="AL119" s="21"/>
      <c r="AM119" s="21"/>
    </row>
    <row r="120">
      <c r="A120" s="46" t="s">
        <v>607</v>
      </c>
      <c r="B120" s="47" t="s">
        <v>33</v>
      </c>
      <c r="C120" s="56" t="s">
        <v>608</v>
      </c>
      <c r="D120" s="47">
        <v>121.0</v>
      </c>
      <c r="E120" s="47">
        <v>563.0</v>
      </c>
      <c r="F120" s="47" t="b">
        <v>1</v>
      </c>
      <c r="G120" s="47">
        <v>275.0</v>
      </c>
      <c r="H120" s="49">
        <v>8.0</v>
      </c>
      <c r="I120" s="49">
        <v>0.0</v>
      </c>
      <c r="J120" s="49">
        <v>0.0</v>
      </c>
      <c r="K120" s="52" t="s">
        <v>35</v>
      </c>
      <c r="L120" s="53" t="s">
        <v>35</v>
      </c>
      <c r="M120" s="53" t="s">
        <v>38</v>
      </c>
      <c r="N120" s="49" t="b">
        <v>0</v>
      </c>
      <c r="O120" s="49">
        <v>1.0</v>
      </c>
      <c r="P120" s="49">
        <v>1.0</v>
      </c>
      <c r="Q120" s="49">
        <v>4.0</v>
      </c>
      <c r="R120" s="49">
        <v>2.0</v>
      </c>
      <c r="S120" s="49">
        <v>0.0</v>
      </c>
      <c r="T120" s="49" t="b">
        <v>1</v>
      </c>
      <c r="U120" s="49">
        <v>0.0</v>
      </c>
      <c r="V120" s="49">
        <v>0.0</v>
      </c>
      <c r="W120" s="49">
        <v>0.0</v>
      </c>
      <c r="X120" s="49">
        <v>0.0</v>
      </c>
      <c r="Y120" s="49">
        <v>0.0</v>
      </c>
      <c r="Z120" s="49" t="b">
        <v>1</v>
      </c>
      <c r="AA120" s="49">
        <v>0.0</v>
      </c>
      <c r="AB120" s="49">
        <v>0.0</v>
      </c>
      <c r="AC120" s="49">
        <v>0.0</v>
      </c>
      <c r="AD120" s="49">
        <v>0.0</v>
      </c>
      <c r="AE120" s="49">
        <v>0.0</v>
      </c>
      <c r="AF120" s="49" t="b">
        <v>1</v>
      </c>
      <c r="AG120" s="21"/>
      <c r="AH120" s="21"/>
      <c r="AI120" s="21"/>
      <c r="AJ120" s="21"/>
      <c r="AK120" s="21"/>
      <c r="AL120" s="21"/>
      <c r="AM120" s="21"/>
    </row>
    <row r="121">
      <c r="A121" s="46" t="s">
        <v>609</v>
      </c>
      <c r="B121" s="47" t="s">
        <v>33</v>
      </c>
      <c r="C121" s="56" t="s">
        <v>610</v>
      </c>
      <c r="D121" s="47">
        <v>105.0</v>
      </c>
      <c r="E121" s="47">
        <v>434.0</v>
      </c>
      <c r="F121" s="47" t="b">
        <v>1</v>
      </c>
      <c r="G121" s="47">
        <v>272.0</v>
      </c>
      <c r="H121" s="49">
        <v>0.0</v>
      </c>
      <c r="I121" s="49">
        <v>6.0</v>
      </c>
      <c r="J121" s="49">
        <v>0.0</v>
      </c>
      <c r="K121" s="52" t="s">
        <v>46</v>
      </c>
      <c r="L121" s="53" t="s">
        <v>35</v>
      </c>
      <c r="M121" s="53" t="s">
        <v>35</v>
      </c>
      <c r="N121" s="49" t="b">
        <v>1</v>
      </c>
      <c r="O121" s="49">
        <v>0.0</v>
      </c>
      <c r="P121" s="49">
        <v>0.0</v>
      </c>
      <c r="Q121" s="49">
        <v>0.0</v>
      </c>
      <c r="R121" s="49">
        <v>0.0</v>
      </c>
      <c r="S121" s="49">
        <v>0.0</v>
      </c>
      <c r="T121" s="49" t="b">
        <v>0</v>
      </c>
      <c r="U121" s="49">
        <v>0.0</v>
      </c>
      <c r="V121" s="49">
        <v>0.0</v>
      </c>
      <c r="W121" s="49">
        <v>6.0</v>
      </c>
      <c r="X121" s="49">
        <v>0.0</v>
      </c>
      <c r="Y121" s="49">
        <v>0.0</v>
      </c>
      <c r="Z121" s="49" t="b">
        <v>1</v>
      </c>
      <c r="AA121" s="49">
        <v>0.0</v>
      </c>
      <c r="AB121" s="49">
        <v>0.0</v>
      </c>
      <c r="AC121" s="49">
        <v>0.0</v>
      </c>
      <c r="AD121" s="49">
        <v>0.0</v>
      </c>
      <c r="AE121" s="49">
        <v>0.0</v>
      </c>
      <c r="AF121" s="49" t="b">
        <v>1</v>
      </c>
      <c r="AG121" s="21"/>
      <c r="AH121" s="21"/>
      <c r="AI121" s="21"/>
      <c r="AJ121" s="21"/>
      <c r="AK121" s="21"/>
      <c r="AL121" s="21"/>
      <c r="AM121" s="21"/>
    </row>
    <row r="122">
      <c r="A122" s="46" t="s">
        <v>611</v>
      </c>
      <c r="B122" s="47" t="s">
        <v>33</v>
      </c>
      <c r="C122" s="56" t="s">
        <v>612</v>
      </c>
      <c r="D122" s="47">
        <v>82.0</v>
      </c>
      <c r="E122" s="47">
        <v>382.0</v>
      </c>
      <c r="F122" s="47" t="b">
        <v>1</v>
      </c>
      <c r="G122" s="47">
        <v>267.0</v>
      </c>
      <c r="H122" s="49">
        <v>2.0</v>
      </c>
      <c r="I122" s="49">
        <v>0.0</v>
      </c>
      <c r="J122" s="49">
        <v>0.0</v>
      </c>
      <c r="K122" s="52" t="s">
        <v>35</v>
      </c>
      <c r="L122" s="53" t="s">
        <v>35</v>
      </c>
      <c r="M122" s="53" t="s">
        <v>35</v>
      </c>
      <c r="N122" s="49" t="b">
        <v>0</v>
      </c>
      <c r="O122" s="49">
        <v>0.0</v>
      </c>
      <c r="P122" s="49">
        <v>0.0</v>
      </c>
      <c r="Q122" s="49">
        <v>1.0</v>
      </c>
      <c r="R122" s="49">
        <v>1.0</v>
      </c>
      <c r="S122" s="49">
        <v>0.0</v>
      </c>
      <c r="T122" s="49" t="b">
        <v>1</v>
      </c>
      <c r="U122" s="49">
        <v>0.0</v>
      </c>
      <c r="V122" s="49">
        <v>0.0</v>
      </c>
      <c r="W122" s="49">
        <v>0.0</v>
      </c>
      <c r="X122" s="49">
        <v>0.0</v>
      </c>
      <c r="Y122" s="49">
        <v>0.0</v>
      </c>
      <c r="Z122" s="49" t="b">
        <v>1</v>
      </c>
      <c r="AA122" s="49">
        <v>0.0</v>
      </c>
      <c r="AB122" s="49">
        <v>0.0</v>
      </c>
      <c r="AC122" s="49">
        <v>0.0</v>
      </c>
      <c r="AD122" s="49">
        <v>0.0</v>
      </c>
      <c r="AE122" s="49">
        <v>0.0</v>
      </c>
      <c r="AF122" s="49" t="b">
        <v>1</v>
      </c>
      <c r="AG122" s="21"/>
      <c r="AH122" s="21"/>
      <c r="AI122" s="21"/>
      <c r="AJ122" s="21"/>
      <c r="AK122" s="21"/>
      <c r="AL122" s="21"/>
      <c r="AM122" s="21"/>
    </row>
    <row r="123">
      <c r="A123" s="46" t="s">
        <v>613</v>
      </c>
      <c r="B123" s="47" t="s">
        <v>33</v>
      </c>
      <c r="C123" s="48" t="s">
        <v>614</v>
      </c>
      <c r="D123" s="47">
        <v>28.0</v>
      </c>
      <c r="E123" s="47">
        <v>95.0</v>
      </c>
      <c r="F123" s="47" t="b">
        <v>0</v>
      </c>
      <c r="G123" s="47">
        <v>262.0</v>
      </c>
      <c r="H123" s="49">
        <v>5.0</v>
      </c>
      <c r="I123" s="49">
        <v>0.0</v>
      </c>
      <c r="J123" s="49">
        <v>1.0</v>
      </c>
      <c r="K123" s="52" t="s">
        <v>35</v>
      </c>
      <c r="L123" s="53" t="s">
        <v>47</v>
      </c>
      <c r="M123" s="53" t="s">
        <v>35</v>
      </c>
      <c r="N123" s="49" t="b">
        <v>0</v>
      </c>
      <c r="O123" s="49">
        <v>0.0</v>
      </c>
      <c r="P123" s="49">
        <v>0.0</v>
      </c>
      <c r="Q123" s="49">
        <v>5.0</v>
      </c>
      <c r="R123" s="49">
        <v>0.0</v>
      </c>
      <c r="S123" s="49">
        <v>0.0</v>
      </c>
      <c r="T123" s="49" t="b">
        <v>1</v>
      </c>
      <c r="U123" s="49">
        <v>0.0</v>
      </c>
      <c r="V123" s="49">
        <v>0.0</v>
      </c>
      <c r="W123" s="49">
        <v>0.0</v>
      </c>
      <c r="X123" s="49">
        <v>0.0</v>
      </c>
      <c r="Y123" s="49">
        <v>0.0</v>
      </c>
      <c r="Z123" s="49" t="b">
        <v>0</v>
      </c>
      <c r="AA123" s="49">
        <v>0.0</v>
      </c>
      <c r="AB123" s="49">
        <v>0.0</v>
      </c>
      <c r="AC123" s="49">
        <v>0.0</v>
      </c>
      <c r="AD123" s="49">
        <v>0.0</v>
      </c>
      <c r="AE123" s="49">
        <v>1.0</v>
      </c>
      <c r="AF123" s="49" t="b">
        <v>1</v>
      </c>
      <c r="AG123" s="21"/>
      <c r="AH123" s="21"/>
      <c r="AI123" s="21"/>
      <c r="AJ123" s="21"/>
      <c r="AK123" s="21"/>
      <c r="AL123" s="21"/>
      <c r="AM123" s="21"/>
    </row>
    <row r="124">
      <c r="A124" s="46" t="s">
        <v>615</v>
      </c>
      <c r="B124" s="47" t="s">
        <v>33</v>
      </c>
      <c r="C124" s="56" t="s">
        <v>616</v>
      </c>
      <c r="D124" s="47">
        <v>19.0</v>
      </c>
      <c r="E124" s="47">
        <v>26.0</v>
      </c>
      <c r="F124" s="47" t="b">
        <v>1</v>
      </c>
      <c r="G124" s="47">
        <v>260.0</v>
      </c>
      <c r="H124" s="49">
        <v>12.0</v>
      </c>
      <c r="I124" s="49">
        <v>0.0</v>
      </c>
      <c r="J124" s="49">
        <v>1.0</v>
      </c>
      <c r="K124" s="54" t="s">
        <v>35</v>
      </c>
      <c r="L124" s="53" t="s">
        <v>81</v>
      </c>
      <c r="M124" s="53" t="s">
        <v>38</v>
      </c>
      <c r="N124" s="49" t="b">
        <v>0</v>
      </c>
      <c r="O124" s="49">
        <v>0.0</v>
      </c>
      <c r="P124" s="49">
        <v>6.0</v>
      </c>
      <c r="Q124" s="49">
        <v>6.0</v>
      </c>
      <c r="R124" s="49">
        <v>0.0</v>
      </c>
      <c r="S124" s="49">
        <v>0.0</v>
      </c>
      <c r="T124" s="49" t="b">
        <v>1</v>
      </c>
      <c r="U124" s="49">
        <v>0.0</v>
      </c>
      <c r="V124" s="49">
        <v>0.0</v>
      </c>
      <c r="W124" s="49">
        <v>0.0</v>
      </c>
      <c r="X124" s="49">
        <v>0.0</v>
      </c>
      <c r="Y124" s="49">
        <v>0.0</v>
      </c>
      <c r="Z124" s="49" t="b">
        <v>0</v>
      </c>
      <c r="AA124" s="49">
        <v>0.0</v>
      </c>
      <c r="AB124" s="49">
        <v>0.0</v>
      </c>
      <c r="AC124" s="49">
        <v>0.0</v>
      </c>
      <c r="AD124" s="49">
        <v>1.0</v>
      </c>
      <c r="AE124" s="49">
        <v>0.0</v>
      </c>
      <c r="AF124" s="49" t="b">
        <v>1</v>
      </c>
      <c r="AG124" s="21"/>
      <c r="AH124" s="21"/>
      <c r="AI124" s="21"/>
      <c r="AJ124" s="21"/>
      <c r="AK124" s="21"/>
      <c r="AL124" s="21"/>
      <c r="AM124" s="21"/>
    </row>
    <row r="125">
      <c r="A125" s="46" t="s">
        <v>617</v>
      </c>
      <c r="B125" s="47" t="s">
        <v>42</v>
      </c>
      <c r="C125" s="48" t="s">
        <v>618</v>
      </c>
      <c r="D125" s="47">
        <v>13.0</v>
      </c>
      <c r="E125" s="47">
        <v>92.0</v>
      </c>
      <c r="F125" s="47" t="b">
        <v>0</v>
      </c>
      <c r="G125" s="47">
        <v>253.0</v>
      </c>
      <c r="H125" s="49">
        <v>0.0</v>
      </c>
      <c r="I125" s="49">
        <v>0.0</v>
      </c>
      <c r="J125" s="49">
        <v>0.0</v>
      </c>
      <c r="K125" s="52" t="s">
        <v>35</v>
      </c>
      <c r="L125" s="53" t="s">
        <v>35</v>
      </c>
      <c r="M125" s="53" t="s">
        <v>35</v>
      </c>
      <c r="N125" s="49" t="b">
        <v>1</v>
      </c>
      <c r="O125" s="49">
        <v>0.0</v>
      </c>
      <c r="P125" s="49">
        <v>0.0</v>
      </c>
      <c r="Q125" s="49">
        <v>0.0</v>
      </c>
      <c r="R125" s="49">
        <v>0.0</v>
      </c>
      <c r="S125" s="49">
        <v>0.0</v>
      </c>
      <c r="T125" s="49" t="b">
        <v>1</v>
      </c>
      <c r="U125" s="49">
        <v>0.0</v>
      </c>
      <c r="V125" s="49">
        <v>0.0</v>
      </c>
      <c r="W125" s="49">
        <v>0.0</v>
      </c>
      <c r="X125" s="49">
        <v>0.0</v>
      </c>
      <c r="Y125" s="49">
        <v>0.0</v>
      </c>
      <c r="Z125" s="49" t="b">
        <v>1</v>
      </c>
      <c r="AA125" s="49">
        <v>0.0</v>
      </c>
      <c r="AB125" s="49">
        <v>0.0</v>
      </c>
      <c r="AC125" s="49">
        <v>0.0</v>
      </c>
      <c r="AD125" s="49">
        <v>0.0</v>
      </c>
      <c r="AE125" s="49">
        <v>0.0</v>
      </c>
      <c r="AF125" s="49" t="b">
        <v>1</v>
      </c>
      <c r="AG125" s="21"/>
      <c r="AH125" s="21"/>
      <c r="AI125" s="21"/>
      <c r="AJ125" s="21"/>
      <c r="AK125" s="21"/>
      <c r="AL125" s="21"/>
      <c r="AM125" s="21"/>
    </row>
    <row r="126">
      <c r="A126" s="46" t="s">
        <v>619</v>
      </c>
      <c r="B126" s="47" t="s">
        <v>42</v>
      </c>
      <c r="C126" s="48" t="s">
        <v>620</v>
      </c>
      <c r="D126" s="47">
        <v>64.0</v>
      </c>
      <c r="E126" s="47">
        <v>382.0</v>
      </c>
      <c r="F126" s="47" t="b">
        <v>0</v>
      </c>
      <c r="G126" s="47">
        <v>248.0</v>
      </c>
      <c r="H126" s="49">
        <v>6.0</v>
      </c>
      <c r="I126" s="49">
        <v>0.0</v>
      </c>
      <c r="J126" s="49">
        <v>0.0</v>
      </c>
      <c r="K126" s="52" t="s">
        <v>35</v>
      </c>
      <c r="L126" s="53" t="s">
        <v>35</v>
      </c>
      <c r="M126" s="53" t="s">
        <v>35</v>
      </c>
      <c r="N126" s="49" t="b">
        <v>0</v>
      </c>
      <c r="O126" s="49">
        <v>0.0</v>
      </c>
      <c r="P126" s="49">
        <v>4.0</v>
      </c>
      <c r="Q126" s="49">
        <v>1.0</v>
      </c>
      <c r="R126" s="49">
        <v>1.0</v>
      </c>
      <c r="S126" s="49">
        <v>0.0</v>
      </c>
      <c r="T126" s="49" t="b">
        <v>1</v>
      </c>
      <c r="U126" s="49">
        <v>0.0</v>
      </c>
      <c r="V126" s="49">
        <v>0.0</v>
      </c>
      <c r="W126" s="49">
        <v>0.0</v>
      </c>
      <c r="X126" s="49">
        <v>0.0</v>
      </c>
      <c r="Y126" s="49">
        <v>0.0</v>
      </c>
      <c r="Z126" s="49" t="b">
        <v>1</v>
      </c>
      <c r="AA126" s="49">
        <v>0.0</v>
      </c>
      <c r="AB126" s="49">
        <v>0.0</v>
      </c>
      <c r="AC126" s="49">
        <v>0.0</v>
      </c>
      <c r="AD126" s="49">
        <v>0.0</v>
      </c>
      <c r="AE126" s="49">
        <v>0.0</v>
      </c>
      <c r="AF126" s="49" t="b">
        <v>1</v>
      </c>
      <c r="AG126" s="21"/>
      <c r="AH126" s="21"/>
      <c r="AI126" s="21"/>
      <c r="AJ126" s="21"/>
      <c r="AK126" s="21"/>
      <c r="AL126" s="21"/>
      <c r="AM126" s="21"/>
    </row>
    <row r="127">
      <c r="A127" s="46" t="s">
        <v>621</v>
      </c>
      <c r="B127" s="47" t="s">
        <v>107</v>
      </c>
      <c r="C127" s="56" t="s">
        <v>622</v>
      </c>
      <c r="D127" s="47">
        <v>50.0</v>
      </c>
      <c r="E127" s="47">
        <v>88.0</v>
      </c>
      <c r="F127" s="47" t="b">
        <v>1</v>
      </c>
      <c r="G127" s="47">
        <v>244.0</v>
      </c>
      <c r="H127" s="49">
        <v>14.0</v>
      </c>
      <c r="I127" s="49">
        <v>0.0</v>
      </c>
      <c r="J127" s="49">
        <v>0.0</v>
      </c>
      <c r="K127" s="52" t="s">
        <v>35</v>
      </c>
      <c r="L127" s="53" t="s">
        <v>35</v>
      </c>
      <c r="M127" s="53" t="s">
        <v>35</v>
      </c>
      <c r="N127" s="49" t="b">
        <v>0</v>
      </c>
      <c r="O127" s="49">
        <v>0.0</v>
      </c>
      <c r="P127" s="49">
        <v>8.0</v>
      </c>
      <c r="Q127" s="49">
        <v>3.0</v>
      </c>
      <c r="R127" s="49">
        <v>3.0</v>
      </c>
      <c r="S127" s="49">
        <v>0.0</v>
      </c>
      <c r="T127" s="49" t="b">
        <v>1</v>
      </c>
      <c r="U127" s="49">
        <v>0.0</v>
      </c>
      <c r="V127" s="49">
        <v>0.0</v>
      </c>
      <c r="W127" s="49">
        <v>0.0</v>
      </c>
      <c r="X127" s="49">
        <v>0.0</v>
      </c>
      <c r="Y127" s="49">
        <v>0.0</v>
      </c>
      <c r="Z127" s="49" t="b">
        <v>1</v>
      </c>
      <c r="AA127" s="49">
        <v>0.0</v>
      </c>
      <c r="AB127" s="49">
        <v>0.0</v>
      </c>
      <c r="AC127" s="49">
        <v>0.0</v>
      </c>
      <c r="AD127" s="49">
        <v>0.0</v>
      </c>
      <c r="AE127" s="49">
        <v>0.0</v>
      </c>
      <c r="AF127" s="49" t="b">
        <v>1</v>
      </c>
      <c r="AG127" s="21"/>
      <c r="AH127" s="21"/>
      <c r="AI127" s="21"/>
      <c r="AJ127" s="21"/>
      <c r="AK127" s="21"/>
      <c r="AL127" s="21"/>
      <c r="AM127" s="21"/>
    </row>
    <row r="128">
      <c r="A128" s="46" t="s">
        <v>623</v>
      </c>
      <c r="B128" s="47" t="s">
        <v>107</v>
      </c>
      <c r="C128" s="56" t="s">
        <v>624</v>
      </c>
      <c r="D128" s="47">
        <v>183.0</v>
      </c>
      <c r="E128" s="47">
        <v>827.0</v>
      </c>
      <c r="F128" s="47" t="b">
        <v>1</v>
      </c>
      <c r="G128" s="47">
        <v>242.0</v>
      </c>
      <c r="H128" s="49">
        <v>11.0</v>
      </c>
      <c r="I128" s="49">
        <v>0.0</v>
      </c>
      <c r="J128" s="49">
        <v>0.0</v>
      </c>
      <c r="K128" s="52" t="s">
        <v>35</v>
      </c>
      <c r="L128" s="53" t="s">
        <v>35</v>
      </c>
      <c r="M128" s="53" t="s">
        <v>35</v>
      </c>
      <c r="N128" s="49" t="b">
        <v>0</v>
      </c>
      <c r="O128" s="49">
        <v>0.0</v>
      </c>
      <c r="P128" s="49">
        <v>11.0</v>
      </c>
      <c r="Q128" s="49">
        <v>0.0</v>
      </c>
      <c r="R128" s="49">
        <v>0.0</v>
      </c>
      <c r="S128" s="49">
        <v>0.0</v>
      </c>
      <c r="T128" s="49" t="b">
        <v>1</v>
      </c>
      <c r="U128" s="49">
        <v>0.0</v>
      </c>
      <c r="V128" s="49">
        <v>0.0</v>
      </c>
      <c r="W128" s="49">
        <v>0.0</v>
      </c>
      <c r="X128" s="49">
        <v>0.0</v>
      </c>
      <c r="Y128" s="49">
        <v>0.0</v>
      </c>
      <c r="Z128" s="49" t="b">
        <v>1</v>
      </c>
      <c r="AA128" s="49">
        <v>0.0</v>
      </c>
      <c r="AB128" s="49">
        <v>0.0</v>
      </c>
      <c r="AC128" s="49">
        <v>0.0</v>
      </c>
      <c r="AD128" s="49">
        <v>0.0</v>
      </c>
      <c r="AE128" s="49">
        <v>0.0</v>
      </c>
      <c r="AF128" s="49" t="b">
        <v>1</v>
      </c>
      <c r="AG128" s="21"/>
      <c r="AH128" s="21"/>
      <c r="AI128" s="21"/>
      <c r="AJ128" s="21"/>
      <c r="AK128" s="21"/>
      <c r="AL128" s="21"/>
      <c r="AM128" s="21"/>
    </row>
    <row r="129">
      <c r="A129" s="46" t="s">
        <v>625</v>
      </c>
      <c r="B129" s="47" t="s">
        <v>33</v>
      </c>
      <c r="C129" s="56" t="s">
        <v>626</v>
      </c>
      <c r="D129" s="47">
        <v>262.0</v>
      </c>
      <c r="E129" s="47">
        <v>1018.0</v>
      </c>
      <c r="F129" s="47" t="b">
        <v>1</v>
      </c>
      <c r="G129" s="47">
        <v>239.0</v>
      </c>
      <c r="H129" s="49">
        <v>0.0</v>
      </c>
      <c r="I129" s="49">
        <v>0.0</v>
      </c>
      <c r="J129" s="49">
        <v>0.0</v>
      </c>
      <c r="K129" s="52" t="s">
        <v>35</v>
      </c>
      <c r="L129" s="53" t="s">
        <v>35</v>
      </c>
      <c r="M129" s="53" t="s">
        <v>35</v>
      </c>
      <c r="N129" s="49" t="b">
        <v>1</v>
      </c>
      <c r="O129" s="49">
        <v>0.0</v>
      </c>
      <c r="P129" s="49">
        <v>0.0</v>
      </c>
      <c r="Q129" s="49">
        <v>0.0</v>
      </c>
      <c r="R129" s="49">
        <v>0.0</v>
      </c>
      <c r="S129" s="49">
        <v>0.0</v>
      </c>
      <c r="T129" s="49" t="b">
        <v>1</v>
      </c>
      <c r="U129" s="49">
        <v>0.0</v>
      </c>
      <c r="V129" s="49">
        <v>0.0</v>
      </c>
      <c r="W129" s="49">
        <v>0.0</v>
      </c>
      <c r="X129" s="49">
        <v>0.0</v>
      </c>
      <c r="Y129" s="49">
        <v>0.0</v>
      </c>
      <c r="Z129" s="49" t="b">
        <v>1</v>
      </c>
      <c r="AA129" s="49">
        <v>0.0</v>
      </c>
      <c r="AB129" s="49">
        <v>0.0</v>
      </c>
      <c r="AC129" s="49">
        <v>0.0</v>
      </c>
      <c r="AD129" s="49">
        <v>0.0</v>
      </c>
      <c r="AE129" s="49">
        <v>0.0</v>
      </c>
      <c r="AF129" s="49" t="b">
        <v>1</v>
      </c>
      <c r="AG129" s="21"/>
      <c r="AH129" s="21"/>
      <c r="AI129" s="21"/>
      <c r="AJ129" s="21"/>
      <c r="AK129" s="21"/>
      <c r="AL129" s="21"/>
      <c r="AM129" s="21"/>
    </row>
    <row r="130">
      <c r="A130" s="46" t="s">
        <v>627</v>
      </c>
      <c r="B130" s="47" t="s">
        <v>42</v>
      </c>
      <c r="C130" s="48" t="s">
        <v>628</v>
      </c>
      <c r="D130" s="47">
        <v>93.0</v>
      </c>
      <c r="E130" s="47">
        <v>511.0</v>
      </c>
      <c r="F130" s="47" t="b">
        <v>0</v>
      </c>
      <c r="G130" s="47">
        <v>239.0</v>
      </c>
      <c r="H130" s="49">
        <v>12.0</v>
      </c>
      <c r="I130" s="49">
        <v>1.0</v>
      </c>
      <c r="J130" s="49">
        <v>0.0</v>
      </c>
      <c r="K130" s="52" t="s">
        <v>46</v>
      </c>
      <c r="L130" s="53" t="s">
        <v>35</v>
      </c>
      <c r="M130" s="53" t="s">
        <v>35</v>
      </c>
      <c r="N130" s="49" t="b">
        <v>0</v>
      </c>
      <c r="O130" s="49">
        <v>0.0</v>
      </c>
      <c r="P130" s="49">
        <v>2.0</v>
      </c>
      <c r="Q130" s="49">
        <v>0.0</v>
      </c>
      <c r="R130" s="49">
        <v>1.0</v>
      </c>
      <c r="S130" s="49">
        <v>9.0</v>
      </c>
      <c r="T130" s="49" t="b">
        <v>0</v>
      </c>
      <c r="U130" s="49">
        <v>0.0</v>
      </c>
      <c r="V130" s="49">
        <v>0.0</v>
      </c>
      <c r="W130" s="49">
        <v>1.0</v>
      </c>
      <c r="X130" s="49">
        <v>0.0</v>
      </c>
      <c r="Y130" s="49">
        <v>0.0</v>
      </c>
      <c r="Z130" s="49" t="b">
        <v>1</v>
      </c>
      <c r="AA130" s="49">
        <v>0.0</v>
      </c>
      <c r="AB130" s="49">
        <v>0.0</v>
      </c>
      <c r="AC130" s="49">
        <v>0.0</v>
      </c>
      <c r="AD130" s="49">
        <v>0.0</v>
      </c>
      <c r="AE130" s="49">
        <v>0.0</v>
      </c>
      <c r="AF130" s="49" t="b">
        <v>1</v>
      </c>
      <c r="AG130" s="21"/>
      <c r="AH130" s="21"/>
      <c r="AI130" s="21"/>
      <c r="AJ130" s="21"/>
      <c r="AK130" s="21"/>
      <c r="AL130" s="21"/>
      <c r="AM130" s="21"/>
    </row>
    <row r="131">
      <c r="A131" s="46" t="s">
        <v>629</v>
      </c>
      <c r="B131" s="47" t="s">
        <v>42</v>
      </c>
      <c r="C131" s="48" t="s">
        <v>630</v>
      </c>
      <c r="D131" s="47">
        <v>12.0</v>
      </c>
      <c r="E131" s="47">
        <v>290.0</v>
      </c>
      <c r="F131" s="47" t="b">
        <v>0</v>
      </c>
      <c r="G131" s="47">
        <v>237.0</v>
      </c>
      <c r="H131" s="49">
        <v>1.0</v>
      </c>
      <c r="I131" s="49">
        <v>0.0</v>
      </c>
      <c r="J131" s="49">
        <v>0.0</v>
      </c>
      <c r="K131" s="52" t="s">
        <v>35</v>
      </c>
      <c r="L131" s="53" t="s">
        <v>35</v>
      </c>
      <c r="M131" s="53" t="s">
        <v>35</v>
      </c>
      <c r="N131" s="49" t="b">
        <v>0</v>
      </c>
      <c r="O131" s="49">
        <v>0.0</v>
      </c>
      <c r="P131" s="49">
        <v>1.0</v>
      </c>
      <c r="Q131" s="49">
        <v>0.0</v>
      </c>
      <c r="R131" s="49">
        <v>0.0</v>
      </c>
      <c r="S131" s="49">
        <v>0.0</v>
      </c>
      <c r="T131" s="49" t="b">
        <v>1</v>
      </c>
      <c r="U131" s="49">
        <v>0.0</v>
      </c>
      <c r="V131" s="49">
        <v>0.0</v>
      </c>
      <c r="W131" s="49">
        <v>0.0</v>
      </c>
      <c r="X131" s="49">
        <v>0.0</v>
      </c>
      <c r="Y131" s="49">
        <v>0.0</v>
      </c>
      <c r="Z131" s="49" t="b">
        <v>1</v>
      </c>
      <c r="AA131" s="49">
        <v>0.0</v>
      </c>
      <c r="AB131" s="49">
        <v>0.0</v>
      </c>
      <c r="AC131" s="49">
        <v>0.0</v>
      </c>
      <c r="AD131" s="49">
        <v>0.0</v>
      </c>
      <c r="AE131" s="49">
        <v>0.0</v>
      </c>
      <c r="AF131" s="49" t="b">
        <v>1</v>
      </c>
      <c r="AG131" s="21"/>
      <c r="AH131" s="21"/>
      <c r="AI131" s="21"/>
      <c r="AJ131" s="21"/>
      <c r="AK131" s="21"/>
      <c r="AL131" s="21"/>
      <c r="AM131" s="21"/>
    </row>
    <row r="132">
      <c r="A132" s="46" t="s">
        <v>631</v>
      </c>
      <c r="B132" s="47" t="s">
        <v>33</v>
      </c>
      <c r="C132" s="48" t="s">
        <v>632</v>
      </c>
      <c r="D132" s="47">
        <v>116.0</v>
      </c>
      <c r="E132" s="47">
        <v>312.0</v>
      </c>
      <c r="F132" s="47" t="b">
        <v>0</v>
      </c>
      <c r="G132" s="47">
        <v>233.0</v>
      </c>
      <c r="H132" s="49">
        <v>34.0</v>
      </c>
      <c r="I132" s="49">
        <v>0.0</v>
      </c>
      <c r="J132" s="49">
        <v>1.0</v>
      </c>
      <c r="K132" s="52" t="s">
        <v>35</v>
      </c>
      <c r="L132" s="55" t="s">
        <v>81</v>
      </c>
      <c r="M132" s="55" t="s">
        <v>47</v>
      </c>
      <c r="N132" s="49" t="b">
        <v>0</v>
      </c>
      <c r="O132" s="49">
        <v>1.0</v>
      </c>
      <c r="P132" s="49">
        <v>10.0</v>
      </c>
      <c r="Q132" s="49">
        <v>12.0</v>
      </c>
      <c r="R132" s="49">
        <v>8.0</v>
      </c>
      <c r="S132" s="49">
        <v>3.0</v>
      </c>
      <c r="T132" s="49" t="b">
        <v>1</v>
      </c>
      <c r="U132" s="49">
        <v>0.0</v>
      </c>
      <c r="V132" s="49">
        <v>0.0</v>
      </c>
      <c r="W132" s="49">
        <v>0.0</v>
      </c>
      <c r="X132" s="49">
        <v>0.0</v>
      </c>
      <c r="Y132" s="49">
        <v>0.0</v>
      </c>
      <c r="Z132" s="49" t="b">
        <v>0</v>
      </c>
      <c r="AA132" s="49">
        <v>0.0</v>
      </c>
      <c r="AB132" s="49">
        <v>0.0</v>
      </c>
      <c r="AC132" s="49">
        <v>0.0</v>
      </c>
      <c r="AD132" s="49">
        <v>1.0</v>
      </c>
      <c r="AE132" s="49">
        <v>0.0</v>
      </c>
      <c r="AF132" s="49" t="b">
        <v>1</v>
      </c>
      <c r="AG132" s="21"/>
      <c r="AH132" s="21"/>
      <c r="AI132" s="21"/>
      <c r="AJ132" s="21"/>
      <c r="AK132" s="21"/>
      <c r="AL132" s="21"/>
      <c r="AM132" s="21"/>
    </row>
    <row r="133">
      <c r="A133" s="46" t="s">
        <v>633</v>
      </c>
      <c r="B133" s="47" t="s">
        <v>107</v>
      </c>
      <c r="C133" s="56" t="s">
        <v>634</v>
      </c>
      <c r="D133" s="47">
        <v>9.0</v>
      </c>
      <c r="E133" s="47">
        <v>43.0</v>
      </c>
      <c r="F133" s="47" t="b">
        <v>1</v>
      </c>
      <c r="G133" s="47">
        <v>231.0</v>
      </c>
      <c r="H133" s="49">
        <v>182.0</v>
      </c>
      <c r="I133" s="49">
        <v>0.0</v>
      </c>
      <c r="J133" s="49">
        <v>0.0</v>
      </c>
      <c r="K133" s="52" t="s">
        <v>35</v>
      </c>
      <c r="L133" s="53" t="s">
        <v>35</v>
      </c>
      <c r="M133" s="53" t="s">
        <v>35</v>
      </c>
      <c r="N133" s="49" t="b">
        <v>0</v>
      </c>
      <c r="O133" s="49">
        <v>0.0</v>
      </c>
      <c r="P133" s="49">
        <v>55.0</v>
      </c>
      <c r="Q133" s="49">
        <v>94.0</v>
      </c>
      <c r="R133" s="49">
        <v>33.0</v>
      </c>
      <c r="S133" s="49">
        <v>0.0</v>
      </c>
      <c r="T133" s="49" t="b">
        <v>1</v>
      </c>
      <c r="U133" s="49">
        <v>0.0</v>
      </c>
      <c r="V133" s="49">
        <v>0.0</v>
      </c>
      <c r="W133" s="49">
        <v>0.0</v>
      </c>
      <c r="X133" s="49">
        <v>0.0</v>
      </c>
      <c r="Y133" s="49">
        <v>0.0</v>
      </c>
      <c r="Z133" s="49" t="b">
        <v>1</v>
      </c>
      <c r="AA133" s="49">
        <v>0.0</v>
      </c>
      <c r="AB133" s="49">
        <v>0.0</v>
      </c>
      <c r="AC133" s="49">
        <v>0.0</v>
      </c>
      <c r="AD133" s="49">
        <v>0.0</v>
      </c>
      <c r="AE133" s="49">
        <v>0.0</v>
      </c>
      <c r="AF133" s="49" t="b">
        <v>1</v>
      </c>
      <c r="AG133" s="21"/>
      <c r="AH133" s="21"/>
      <c r="AI133" s="21"/>
      <c r="AJ133" s="21"/>
      <c r="AK133" s="21"/>
      <c r="AL133" s="21"/>
      <c r="AM133" s="21"/>
    </row>
    <row r="134">
      <c r="A134" s="46" t="s">
        <v>635</v>
      </c>
      <c r="B134" s="47" t="s">
        <v>33</v>
      </c>
      <c r="C134" s="48" t="s">
        <v>636</v>
      </c>
      <c r="D134" s="47">
        <v>302.0</v>
      </c>
      <c r="E134" s="47">
        <v>728.0</v>
      </c>
      <c r="F134" s="47" t="b">
        <v>0</v>
      </c>
      <c r="G134" s="47">
        <v>230.0</v>
      </c>
      <c r="H134" s="49">
        <v>0.0</v>
      </c>
      <c r="I134" s="49">
        <v>0.0</v>
      </c>
      <c r="J134" s="49">
        <v>0.0</v>
      </c>
      <c r="K134" s="52" t="s">
        <v>35</v>
      </c>
      <c r="L134" s="53" t="s">
        <v>35</v>
      </c>
      <c r="M134" s="53" t="s">
        <v>35</v>
      </c>
      <c r="N134" s="49" t="b">
        <v>1</v>
      </c>
      <c r="O134" s="49">
        <v>0.0</v>
      </c>
      <c r="P134" s="49">
        <v>0.0</v>
      </c>
      <c r="Q134" s="49">
        <v>0.0</v>
      </c>
      <c r="R134" s="49">
        <v>0.0</v>
      </c>
      <c r="S134" s="49">
        <v>0.0</v>
      </c>
      <c r="T134" s="49" t="b">
        <v>1</v>
      </c>
      <c r="U134" s="49">
        <v>0.0</v>
      </c>
      <c r="V134" s="49">
        <v>0.0</v>
      </c>
      <c r="W134" s="49">
        <v>0.0</v>
      </c>
      <c r="X134" s="49">
        <v>0.0</v>
      </c>
      <c r="Y134" s="49">
        <v>0.0</v>
      </c>
      <c r="Z134" s="49" t="b">
        <v>1</v>
      </c>
      <c r="AA134" s="49">
        <v>0.0</v>
      </c>
      <c r="AB134" s="49">
        <v>0.0</v>
      </c>
      <c r="AC134" s="49">
        <v>0.0</v>
      </c>
      <c r="AD134" s="49">
        <v>0.0</v>
      </c>
      <c r="AE134" s="49">
        <v>0.0</v>
      </c>
      <c r="AF134" s="49" t="b">
        <v>1</v>
      </c>
      <c r="AG134" s="21"/>
      <c r="AH134" s="21"/>
      <c r="AI134" s="21"/>
      <c r="AJ134" s="21"/>
      <c r="AK134" s="21"/>
      <c r="AL134" s="21"/>
      <c r="AM134" s="21"/>
    </row>
    <row r="135">
      <c r="A135" s="46" t="s">
        <v>637</v>
      </c>
      <c r="B135" s="47" t="s">
        <v>107</v>
      </c>
      <c r="C135" s="48" t="s">
        <v>638</v>
      </c>
      <c r="D135" s="47">
        <v>20.0</v>
      </c>
      <c r="E135" s="47">
        <v>156.0</v>
      </c>
      <c r="F135" s="47" t="b">
        <v>0</v>
      </c>
      <c r="G135" s="47">
        <v>220.0</v>
      </c>
      <c r="H135" s="49">
        <v>8.0</v>
      </c>
      <c r="I135" s="49">
        <v>0.0</v>
      </c>
      <c r="J135" s="49">
        <v>0.0</v>
      </c>
      <c r="K135" s="52" t="s">
        <v>35</v>
      </c>
      <c r="L135" s="53" t="s">
        <v>35</v>
      </c>
      <c r="M135" s="53" t="s">
        <v>35</v>
      </c>
      <c r="N135" s="49" t="b">
        <v>0</v>
      </c>
      <c r="O135" s="49">
        <v>0.0</v>
      </c>
      <c r="P135" s="49">
        <v>3.0</v>
      </c>
      <c r="Q135" s="49">
        <v>5.0</v>
      </c>
      <c r="R135" s="49">
        <v>0.0</v>
      </c>
      <c r="S135" s="49">
        <v>0.0</v>
      </c>
      <c r="T135" s="49" t="b">
        <v>1</v>
      </c>
      <c r="U135" s="49">
        <v>0.0</v>
      </c>
      <c r="V135" s="49">
        <v>0.0</v>
      </c>
      <c r="W135" s="49">
        <v>0.0</v>
      </c>
      <c r="X135" s="49">
        <v>0.0</v>
      </c>
      <c r="Y135" s="49">
        <v>0.0</v>
      </c>
      <c r="Z135" s="49" t="b">
        <v>1</v>
      </c>
      <c r="AA135" s="49">
        <v>0.0</v>
      </c>
      <c r="AB135" s="49">
        <v>0.0</v>
      </c>
      <c r="AC135" s="49">
        <v>0.0</v>
      </c>
      <c r="AD135" s="49">
        <v>0.0</v>
      </c>
      <c r="AE135" s="49">
        <v>0.0</v>
      </c>
      <c r="AF135" s="49" t="b">
        <v>1</v>
      </c>
      <c r="AG135" s="21"/>
      <c r="AH135" s="21"/>
      <c r="AI135" s="21"/>
      <c r="AJ135" s="21"/>
      <c r="AK135" s="21"/>
      <c r="AL135" s="21"/>
      <c r="AM135" s="21"/>
    </row>
    <row r="136">
      <c r="A136" s="46" t="s">
        <v>639</v>
      </c>
      <c r="B136" s="47" t="s">
        <v>107</v>
      </c>
      <c r="C136" s="48" t="s">
        <v>640</v>
      </c>
      <c r="D136" s="47">
        <v>2.0</v>
      </c>
      <c r="E136" s="47">
        <v>58.0</v>
      </c>
      <c r="F136" s="47" t="b">
        <v>0</v>
      </c>
      <c r="G136" s="47">
        <v>220.0</v>
      </c>
      <c r="H136" s="49">
        <v>8.0</v>
      </c>
      <c r="I136" s="49">
        <v>0.0</v>
      </c>
      <c r="J136" s="49">
        <v>0.0</v>
      </c>
      <c r="K136" s="52" t="s">
        <v>35</v>
      </c>
      <c r="L136" s="53" t="s">
        <v>35</v>
      </c>
      <c r="M136" s="53" t="s">
        <v>35</v>
      </c>
      <c r="N136" s="49" t="b">
        <v>0</v>
      </c>
      <c r="O136" s="49">
        <v>0.0</v>
      </c>
      <c r="P136" s="49">
        <v>3.0</v>
      </c>
      <c r="Q136" s="49">
        <v>5.0</v>
      </c>
      <c r="R136" s="49">
        <v>0.0</v>
      </c>
      <c r="S136" s="49">
        <v>0.0</v>
      </c>
      <c r="T136" s="49" t="b">
        <v>1</v>
      </c>
      <c r="U136" s="49">
        <v>0.0</v>
      </c>
      <c r="V136" s="49">
        <v>0.0</v>
      </c>
      <c r="W136" s="49">
        <v>0.0</v>
      </c>
      <c r="X136" s="49">
        <v>0.0</v>
      </c>
      <c r="Y136" s="49">
        <v>0.0</v>
      </c>
      <c r="Z136" s="49" t="b">
        <v>1</v>
      </c>
      <c r="AA136" s="49">
        <v>0.0</v>
      </c>
      <c r="AB136" s="49">
        <v>0.0</v>
      </c>
      <c r="AC136" s="49">
        <v>0.0</v>
      </c>
      <c r="AD136" s="49">
        <v>0.0</v>
      </c>
      <c r="AE136" s="49">
        <v>0.0</v>
      </c>
      <c r="AF136" s="49" t="b">
        <v>1</v>
      </c>
      <c r="AG136" s="21"/>
      <c r="AH136" s="21"/>
      <c r="AI136" s="21"/>
      <c r="AJ136" s="21"/>
      <c r="AK136" s="21"/>
      <c r="AL136" s="21"/>
      <c r="AM136" s="21"/>
    </row>
    <row r="137">
      <c r="A137" s="46" t="s">
        <v>641</v>
      </c>
      <c r="B137" s="47" t="s">
        <v>42</v>
      </c>
      <c r="C137" s="48" t="s">
        <v>642</v>
      </c>
      <c r="D137" s="47">
        <v>34.0</v>
      </c>
      <c r="E137" s="47">
        <v>608.0</v>
      </c>
      <c r="F137" s="47" t="b">
        <v>0</v>
      </c>
      <c r="G137" s="47">
        <v>217.0</v>
      </c>
      <c r="H137" s="49">
        <v>0.0</v>
      </c>
      <c r="I137" s="49">
        <v>1.0</v>
      </c>
      <c r="J137" s="49">
        <v>0.0</v>
      </c>
      <c r="K137" s="52" t="s">
        <v>46</v>
      </c>
      <c r="L137" s="53" t="s">
        <v>35</v>
      </c>
      <c r="M137" s="53" t="s">
        <v>35</v>
      </c>
      <c r="N137" s="49" t="b">
        <v>1</v>
      </c>
      <c r="O137" s="49">
        <v>0.0</v>
      </c>
      <c r="P137" s="49">
        <v>0.0</v>
      </c>
      <c r="Q137" s="49">
        <v>0.0</v>
      </c>
      <c r="R137" s="49">
        <v>0.0</v>
      </c>
      <c r="S137" s="49">
        <v>0.0</v>
      </c>
      <c r="T137" s="49" t="b">
        <v>0</v>
      </c>
      <c r="U137" s="49">
        <v>0.0</v>
      </c>
      <c r="V137" s="49">
        <v>0.0</v>
      </c>
      <c r="W137" s="49">
        <v>1.0</v>
      </c>
      <c r="X137" s="49">
        <v>0.0</v>
      </c>
      <c r="Y137" s="49">
        <v>0.0</v>
      </c>
      <c r="Z137" s="49" t="b">
        <v>1</v>
      </c>
      <c r="AA137" s="49">
        <v>0.0</v>
      </c>
      <c r="AB137" s="49">
        <v>0.0</v>
      </c>
      <c r="AC137" s="49">
        <v>0.0</v>
      </c>
      <c r="AD137" s="49">
        <v>0.0</v>
      </c>
      <c r="AE137" s="49">
        <v>0.0</v>
      </c>
      <c r="AF137" s="49" t="b">
        <v>1</v>
      </c>
      <c r="AG137" s="21"/>
      <c r="AH137" s="21"/>
      <c r="AI137" s="21"/>
      <c r="AJ137" s="21"/>
      <c r="AK137" s="21"/>
      <c r="AL137" s="21"/>
      <c r="AM137" s="21"/>
    </row>
    <row r="138">
      <c r="A138" s="46" t="s">
        <v>643</v>
      </c>
      <c r="B138" s="47" t="s">
        <v>107</v>
      </c>
      <c r="C138" s="56" t="s">
        <v>644</v>
      </c>
      <c r="D138" s="47">
        <v>3.0</v>
      </c>
      <c r="E138" s="47">
        <v>4.0</v>
      </c>
      <c r="F138" s="47" t="b">
        <v>1</v>
      </c>
      <c r="G138" s="47">
        <v>213.0</v>
      </c>
      <c r="H138" s="49">
        <v>32.0</v>
      </c>
      <c r="I138" s="49">
        <v>0.0</v>
      </c>
      <c r="J138" s="49">
        <v>0.0</v>
      </c>
      <c r="K138" s="52" t="s">
        <v>35</v>
      </c>
      <c r="L138" s="53" t="s">
        <v>35</v>
      </c>
      <c r="M138" s="53" t="s">
        <v>35</v>
      </c>
      <c r="N138" s="49" t="b">
        <v>0</v>
      </c>
      <c r="O138" s="49">
        <v>0.0</v>
      </c>
      <c r="P138" s="49">
        <v>0.0</v>
      </c>
      <c r="Q138" s="49">
        <v>32.0</v>
      </c>
      <c r="R138" s="49">
        <v>0.0</v>
      </c>
      <c r="S138" s="49">
        <v>0.0</v>
      </c>
      <c r="T138" s="49" t="b">
        <v>1</v>
      </c>
      <c r="U138" s="49">
        <v>0.0</v>
      </c>
      <c r="V138" s="49">
        <v>0.0</v>
      </c>
      <c r="W138" s="49">
        <v>0.0</v>
      </c>
      <c r="X138" s="49">
        <v>0.0</v>
      </c>
      <c r="Y138" s="49">
        <v>0.0</v>
      </c>
      <c r="Z138" s="49" t="b">
        <v>1</v>
      </c>
      <c r="AA138" s="49">
        <v>0.0</v>
      </c>
      <c r="AB138" s="49">
        <v>0.0</v>
      </c>
      <c r="AC138" s="49">
        <v>0.0</v>
      </c>
      <c r="AD138" s="49">
        <v>0.0</v>
      </c>
      <c r="AE138" s="49">
        <v>0.0</v>
      </c>
      <c r="AF138" s="49" t="b">
        <v>1</v>
      </c>
      <c r="AG138" s="21"/>
      <c r="AH138" s="21"/>
      <c r="AI138" s="21"/>
      <c r="AJ138" s="21"/>
      <c r="AK138" s="21"/>
      <c r="AL138" s="21"/>
      <c r="AM138" s="21"/>
    </row>
    <row r="139">
      <c r="A139" s="46" t="s">
        <v>645</v>
      </c>
      <c r="B139" s="47" t="s">
        <v>33</v>
      </c>
      <c r="C139" s="48" t="s">
        <v>646</v>
      </c>
      <c r="D139" s="47">
        <v>265.0</v>
      </c>
      <c r="E139" s="47">
        <v>385.0</v>
      </c>
      <c r="F139" s="47" t="b">
        <v>0</v>
      </c>
      <c r="G139" s="47">
        <v>213.0</v>
      </c>
      <c r="H139" s="49">
        <v>30.0</v>
      </c>
      <c r="I139" s="49">
        <v>0.0</v>
      </c>
      <c r="J139" s="49">
        <v>0.0</v>
      </c>
      <c r="K139" s="52" t="s">
        <v>35</v>
      </c>
      <c r="L139" s="53" t="s">
        <v>35</v>
      </c>
      <c r="M139" s="53" t="s">
        <v>35</v>
      </c>
      <c r="N139" s="49" t="b">
        <v>0</v>
      </c>
      <c r="O139" s="49">
        <v>0.0</v>
      </c>
      <c r="P139" s="49">
        <v>8.0</v>
      </c>
      <c r="Q139" s="49">
        <v>22.0</v>
      </c>
      <c r="R139" s="49">
        <v>0.0</v>
      </c>
      <c r="S139" s="49">
        <v>0.0</v>
      </c>
      <c r="T139" s="49" t="b">
        <v>1</v>
      </c>
      <c r="U139" s="49">
        <v>0.0</v>
      </c>
      <c r="V139" s="49">
        <v>0.0</v>
      </c>
      <c r="W139" s="49">
        <v>0.0</v>
      </c>
      <c r="X139" s="49">
        <v>0.0</v>
      </c>
      <c r="Y139" s="49">
        <v>0.0</v>
      </c>
      <c r="Z139" s="49" t="b">
        <v>1</v>
      </c>
      <c r="AA139" s="49">
        <v>0.0</v>
      </c>
      <c r="AB139" s="49">
        <v>0.0</v>
      </c>
      <c r="AC139" s="49">
        <v>0.0</v>
      </c>
      <c r="AD139" s="49">
        <v>0.0</v>
      </c>
      <c r="AE139" s="49">
        <v>0.0</v>
      </c>
      <c r="AF139" s="49" t="b">
        <v>1</v>
      </c>
      <c r="AG139" s="21"/>
      <c r="AH139" s="21"/>
      <c r="AI139" s="21"/>
      <c r="AJ139" s="21"/>
      <c r="AK139" s="21"/>
      <c r="AL139" s="21"/>
      <c r="AM139" s="21"/>
    </row>
    <row r="140">
      <c r="A140" s="46" t="s">
        <v>647</v>
      </c>
      <c r="B140" s="47" t="s">
        <v>107</v>
      </c>
      <c r="C140" s="48" t="s">
        <v>648</v>
      </c>
      <c r="D140" s="47">
        <v>2.0</v>
      </c>
      <c r="E140" s="47">
        <v>7.0</v>
      </c>
      <c r="F140" s="47" t="b">
        <v>0</v>
      </c>
      <c r="G140" s="47">
        <v>213.0</v>
      </c>
      <c r="H140" s="49">
        <v>16.0</v>
      </c>
      <c r="I140" s="49">
        <v>0.0</v>
      </c>
      <c r="J140" s="49">
        <v>0.0</v>
      </c>
      <c r="K140" s="52" t="s">
        <v>35</v>
      </c>
      <c r="L140" s="55" t="s">
        <v>35</v>
      </c>
      <c r="M140" s="53" t="s">
        <v>35</v>
      </c>
      <c r="N140" s="49" t="b">
        <v>0</v>
      </c>
      <c r="O140" s="49">
        <v>0.0</v>
      </c>
      <c r="P140" s="49">
        <v>4.0</v>
      </c>
      <c r="Q140" s="49">
        <v>8.0</v>
      </c>
      <c r="R140" s="49">
        <v>4.0</v>
      </c>
      <c r="S140" s="49">
        <v>0.0</v>
      </c>
      <c r="T140" s="49" t="b">
        <v>1</v>
      </c>
      <c r="U140" s="49">
        <v>0.0</v>
      </c>
      <c r="V140" s="49">
        <v>0.0</v>
      </c>
      <c r="W140" s="49">
        <v>0.0</v>
      </c>
      <c r="X140" s="49">
        <v>0.0</v>
      </c>
      <c r="Y140" s="49">
        <v>0.0</v>
      </c>
      <c r="Z140" s="49" t="b">
        <v>1</v>
      </c>
      <c r="AA140" s="49">
        <v>0.0</v>
      </c>
      <c r="AB140" s="49">
        <v>0.0</v>
      </c>
      <c r="AC140" s="49">
        <v>0.0</v>
      </c>
      <c r="AD140" s="49">
        <v>0.0</v>
      </c>
      <c r="AE140" s="49">
        <v>0.0</v>
      </c>
      <c r="AF140" s="49" t="b">
        <v>1</v>
      </c>
      <c r="AG140" s="21"/>
      <c r="AH140" s="21"/>
      <c r="AI140" s="21"/>
      <c r="AJ140" s="21"/>
      <c r="AK140" s="21"/>
      <c r="AL140" s="21"/>
      <c r="AM140" s="21"/>
    </row>
    <row r="141">
      <c r="A141" s="46" t="s">
        <v>649</v>
      </c>
      <c r="B141" s="47" t="s">
        <v>33</v>
      </c>
      <c r="C141" s="56" t="s">
        <v>650</v>
      </c>
      <c r="D141" s="47">
        <v>62.0</v>
      </c>
      <c r="E141" s="47">
        <v>36.0</v>
      </c>
      <c r="F141" s="47" t="b">
        <v>1</v>
      </c>
      <c r="G141" s="47">
        <v>207.0</v>
      </c>
      <c r="H141" s="49">
        <v>46.0</v>
      </c>
      <c r="I141" s="49">
        <v>0.0</v>
      </c>
      <c r="J141" s="49">
        <v>0.0</v>
      </c>
      <c r="K141" s="52" t="s">
        <v>35</v>
      </c>
      <c r="L141" s="53" t="s">
        <v>35</v>
      </c>
      <c r="M141" s="55" t="s">
        <v>47</v>
      </c>
      <c r="N141" s="49" t="b">
        <v>0</v>
      </c>
      <c r="O141" s="49">
        <v>3.0</v>
      </c>
      <c r="P141" s="49">
        <v>7.0</v>
      </c>
      <c r="Q141" s="49">
        <v>19.0</v>
      </c>
      <c r="R141" s="49">
        <v>12.0</v>
      </c>
      <c r="S141" s="49">
        <v>5.0</v>
      </c>
      <c r="T141" s="49" t="b">
        <v>1</v>
      </c>
      <c r="U141" s="49">
        <v>0.0</v>
      </c>
      <c r="V141" s="49">
        <v>0.0</v>
      </c>
      <c r="W141" s="49">
        <v>0.0</v>
      </c>
      <c r="X141" s="49">
        <v>0.0</v>
      </c>
      <c r="Y141" s="49">
        <v>0.0</v>
      </c>
      <c r="Z141" s="49" t="b">
        <v>1</v>
      </c>
      <c r="AA141" s="49">
        <v>0.0</v>
      </c>
      <c r="AB141" s="49">
        <v>0.0</v>
      </c>
      <c r="AC141" s="49">
        <v>0.0</v>
      </c>
      <c r="AD141" s="49">
        <v>0.0</v>
      </c>
      <c r="AE141" s="49">
        <v>0.0</v>
      </c>
      <c r="AF141" s="49" t="b">
        <v>1</v>
      </c>
      <c r="AG141" s="21"/>
      <c r="AH141" s="21"/>
      <c r="AI141" s="21"/>
      <c r="AJ141" s="21"/>
      <c r="AK141" s="21"/>
      <c r="AL141" s="21"/>
      <c r="AM141" s="21"/>
    </row>
    <row r="142">
      <c r="A142" s="46" t="s">
        <v>651</v>
      </c>
      <c r="B142" s="47" t="s">
        <v>42</v>
      </c>
      <c r="C142" s="48" t="s">
        <v>652</v>
      </c>
      <c r="D142" s="47">
        <v>19.0</v>
      </c>
      <c r="E142" s="47">
        <v>30.0</v>
      </c>
      <c r="F142" s="47" t="b">
        <v>0</v>
      </c>
      <c r="G142" s="47">
        <v>201.0</v>
      </c>
      <c r="H142" s="49">
        <v>13.0</v>
      </c>
      <c r="I142" s="49">
        <v>0.0</v>
      </c>
      <c r="J142" s="49">
        <v>0.0</v>
      </c>
      <c r="K142" s="52" t="s">
        <v>35</v>
      </c>
      <c r="L142" s="53" t="s">
        <v>35</v>
      </c>
      <c r="M142" s="53" t="s">
        <v>35</v>
      </c>
      <c r="N142" s="49" t="b">
        <v>0</v>
      </c>
      <c r="O142" s="49">
        <v>0.0</v>
      </c>
      <c r="P142" s="49">
        <v>6.0</v>
      </c>
      <c r="Q142" s="49">
        <v>7.0</v>
      </c>
      <c r="R142" s="49">
        <v>0.0</v>
      </c>
      <c r="S142" s="49">
        <v>0.0</v>
      </c>
      <c r="T142" s="49" t="b">
        <v>1</v>
      </c>
      <c r="U142" s="49">
        <v>0.0</v>
      </c>
      <c r="V142" s="49">
        <v>0.0</v>
      </c>
      <c r="W142" s="49">
        <v>0.0</v>
      </c>
      <c r="X142" s="49">
        <v>0.0</v>
      </c>
      <c r="Y142" s="49">
        <v>0.0</v>
      </c>
      <c r="Z142" s="49" t="b">
        <v>1</v>
      </c>
      <c r="AA142" s="49">
        <v>0.0</v>
      </c>
      <c r="AB142" s="49">
        <v>0.0</v>
      </c>
      <c r="AC142" s="49">
        <v>0.0</v>
      </c>
      <c r="AD142" s="49">
        <v>0.0</v>
      </c>
      <c r="AE142" s="49">
        <v>0.0</v>
      </c>
      <c r="AF142" s="49" t="b">
        <v>1</v>
      </c>
      <c r="AG142" s="21"/>
      <c r="AH142" s="21"/>
      <c r="AI142" s="21"/>
      <c r="AJ142" s="21"/>
      <c r="AK142" s="21"/>
      <c r="AL142" s="21"/>
      <c r="AM142" s="21"/>
    </row>
    <row r="143">
      <c r="A143" s="60" t="s">
        <v>653</v>
      </c>
      <c r="B143" s="47" t="s">
        <v>107</v>
      </c>
      <c r="C143" s="48" t="s">
        <v>654</v>
      </c>
      <c r="D143" s="47">
        <v>24.0</v>
      </c>
      <c r="E143" s="47">
        <v>61.0</v>
      </c>
      <c r="F143" s="47" t="b">
        <v>0</v>
      </c>
      <c r="G143" s="47">
        <v>199.0</v>
      </c>
      <c r="H143" s="49">
        <v>32.0</v>
      </c>
      <c r="I143" s="49">
        <v>0.0</v>
      </c>
      <c r="J143" s="49">
        <v>0.0</v>
      </c>
      <c r="K143" s="52" t="s">
        <v>35</v>
      </c>
      <c r="L143" s="53" t="s">
        <v>35</v>
      </c>
      <c r="M143" s="53" t="s">
        <v>35</v>
      </c>
      <c r="N143" s="49" t="b">
        <v>0</v>
      </c>
      <c r="O143" s="49">
        <v>0.0</v>
      </c>
      <c r="P143" s="49">
        <v>20.0</v>
      </c>
      <c r="Q143" s="49">
        <v>9.0</v>
      </c>
      <c r="R143" s="49">
        <v>3.0</v>
      </c>
      <c r="S143" s="49">
        <v>0.0</v>
      </c>
      <c r="T143" s="49" t="b">
        <v>1</v>
      </c>
      <c r="U143" s="49">
        <v>0.0</v>
      </c>
      <c r="V143" s="49">
        <v>0.0</v>
      </c>
      <c r="W143" s="49">
        <v>0.0</v>
      </c>
      <c r="X143" s="49">
        <v>0.0</v>
      </c>
      <c r="Y143" s="49">
        <v>0.0</v>
      </c>
      <c r="Z143" s="49" t="b">
        <v>1</v>
      </c>
      <c r="AA143" s="49">
        <v>0.0</v>
      </c>
      <c r="AB143" s="49">
        <v>0.0</v>
      </c>
      <c r="AC143" s="49">
        <v>0.0</v>
      </c>
      <c r="AD143" s="49">
        <v>0.0</v>
      </c>
      <c r="AE143" s="49">
        <v>0.0</v>
      </c>
      <c r="AF143" s="49" t="b">
        <v>1</v>
      </c>
      <c r="AG143" s="21"/>
      <c r="AH143" s="21"/>
      <c r="AI143" s="21"/>
      <c r="AJ143" s="21"/>
      <c r="AK143" s="21"/>
      <c r="AL143" s="21"/>
      <c r="AM143" s="21"/>
    </row>
    <row r="144">
      <c r="A144" s="46" t="s">
        <v>655</v>
      </c>
      <c r="B144" s="47" t="s">
        <v>33</v>
      </c>
      <c r="C144" s="56" t="s">
        <v>656</v>
      </c>
      <c r="D144" s="47">
        <v>79.0</v>
      </c>
      <c r="E144" s="47">
        <v>562.0</v>
      </c>
      <c r="F144" s="47" t="b">
        <v>1</v>
      </c>
      <c r="G144" s="47">
        <v>186.0</v>
      </c>
      <c r="H144" s="49">
        <v>7.0</v>
      </c>
      <c r="I144" s="49">
        <v>0.0</v>
      </c>
      <c r="J144" s="49">
        <v>0.0</v>
      </c>
      <c r="K144" s="52" t="s">
        <v>35</v>
      </c>
      <c r="L144" s="53" t="s">
        <v>35</v>
      </c>
      <c r="M144" s="55" t="s">
        <v>38</v>
      </c>
      <c r="N144" s="49" t="b">
        <v>0</v>
      </c>
      <c r="O144" s="49">
        <v>0.0</v>
      </c>
      <c r="P144" s="49">
        <v>0.0</v>
      </c>
      <c r="Q144" s="49">
        <v>7.0</v>
      </c>
      <c r="R144" s="49">
        <v>0.0</v>
      </c>
      <c r="S144" s="49">
        <v>0.0</v>
      </c>
      <c r="T144" s="49" t="b">
        <v>1</v>
      </c>
      <c r="U144" s="49">
        <v>0.0</v>
      </c>
      <c r="V144" s="49">
        <v>0.0</v>
      </c>
      <c r="W144" s="49">
        <v>0.0</v>
      </c>
      <c r="X144" s="49">
        <v>0.0</v>
      </c>
      <c r="Y144" s="49">
        <v>0.0</v>
      </c>
      <c r="Z144" s="49" t="b">
        <v>1</v>
      </c>
      <c r="AA144" s="49">
        <v>0.0</v>
      </c>
      <c r="AB144" s="49">
        <v>0.0</v>
      </c>
      <c r="AC144" s="49">
        <v>0.0</v>
      </c>
      <c r="AD144" s="49">
        <v>0.0</v>
      </c>
      <c r="AE144" s="49">
        <v>0.0</v>
      </c>
      <c r="AF144" s="49" t="b">
        <v>1</v>
      </c>
      <c r="AG144" s="21"/>
      <c r="AH144" s="21"/>
      <c r="AI144" s="21"/>
      <c r="AJ144" s="21"/>
      <c r="AK144" s="21"/>
      <c r="AL144" s="21"/>
      <c r="AM144" s="21"/>
    </row>
    <row r="145">
      <c r="A145" s="46" t="s">
        <v>657</v>
      </c>
      <c r="B145" s="47" t="s">
        <v>107</v>
      </c>
      <c r="C145" s="48" t="s">
        <v>658</v>
      </c>
      <c r="D145" s="47">
        <v>0.0</v>
      </c>
      <c r="E145" s="47">
        <v>4.0</v>
      </c>
      <c r="F145" s="47" t="b">
        <v>0</v>
      </c>
      <c r="G145" s="47">
        <v>181.0</v>
      </c>
      <c r="H145" s="49">
        <v>7.0</v>
      </c>
      <c r="I145" s="49">
        <v>0.0</v>
      </c>
      <c r="J145" s="49">
        <v>0.0</v>
      </c>
      <c r="K145" s="52" t="s">
        <v>35</v>
      </c>
      <c r="L145" s="53" t="s">
        <v>35</v>
      </c>
      <c r="M145" s="53" t="s">
        <v>35</v>
      </c>
      <c r="N145" s="49" t="b">
        <v>0</v>
      </c>
      <c r="O145" s="49">
        <v>0.0</v>
      </c>
      <c r="P145" s="49">
        <v>5.0</v>
      </c>
      <c r="Q145" s="49">
        <v>1.0</v>
      </c>
      <c r="R145" s="49">
        <v>1.0</v>
      </c>
      <c r="S145" s="49">
        <v>0.0</v>
      </c>
      <c r="T145" s="49" t="b">
        <v>1</v>
      </c>
      <c r="U145" s="49">
        <v>0.0</v>
      </c>
      <c r="V145" s="49">
        <v>0.0</v>
      </c>
      <c r="W145" s="49">
        <v>0.0</v>
      </c>
      <c r="X145" s="49">
        <v>0.0</v>
      </c>
      <c r="Y145" s="49">
        <v>0.0</v>
      </c>
      <c r="Z145" s="49" t="b">
        <v>1</v>
      </c>
      <c r="AA145" s="49">
        <v>0.0</v>
      </c>
      <c r="AB145" s="49">
        <v>0.0</v>
      </c>
      <c r="AC145" s="49">
        <v>0.0</v>
      </c>
      <c r="AD145" s="49">
        <v>0.0</v>
      </c>
      <c r="AE145" s="49">
        <v>0.0</v>
      </c>
      <c r="AF145" s="49" t="b">
        <v>1</v>
      </c>
      <c r="AG145" s="21"/>
      <c r="AH145" s="21"/>
      <c r="AI145" s="21"/>
      <c r="AJ145" s="21"/>
      <c r="AK145" s="21"/>
      <c r="AL145" s="21"/>
      <c r="AM145" s="21"/>
    </row>
    <row r="146">
      <c r="A146" s="46" t="s">
        <v>659</v>
      </c>
      <c r="B146" s="47" t="s">
        <v>33</v>
      </c>
      <c r="C146" s="56" t="s">
        <v>660</v>
      </c>
      <c r="D146" s="47">
        <v>106.0</v>
      </c>
      <c r="E146" s="47">
        <v>134.0</v>
      </c>
      <c r="F146" s="47" t="b">
        <v>1</v>
      </c>
      <c r="G146" s="47">
        <v>179.0</v>
      </c>
      <c r="H146" s="49">
        <v>16.0</v>
      </c>
      <c r="I146" s="49">
        <v>0.0</v>
      </c>
      <c r="J146" s="49">
        <v>0.0</v>
      </c>
      <c r="K146" s="52" t="s">
        <v>35</v>
      </c>
      <c r="L146" s="53" t="s">
        <v>35</v>
      </c>
      <c r="M146" s="53" t="s">
        <v>38</v>
      </c>
      <c r="N146" s="49" t="b">
        <v>0</v>
      </c>
      <c r="O146" s="49">
        <v>2.0</v>
      </c>
      <c r="P146" s="49">
        <v>9.0</v>
      </c>
      <c r="Q146" s="49">
        <v>3.0</v>
      </c>
      <c r="R146" s="49">
        <v>2.0</v>
      </c>
      <c r="S146" s="49">
        <v>0.0</v>
      </c>
      <c r="T146" s="49" t="b">
        <v>1</v>
      </c>
      <c r="U146" s="49">
        <v>0.0</v>
      </c>
      <c r="V146" s="49">
        <v>0.0</v>
      </c>
      <c r="W146" s="49">
        <v>0.0</v>
      </c>
      <c r="X146" s="49">
        <v>0.0</v>
      </c>
      <c r="Y146" s="49">
        <v>0.0</v>
      </c>
      <c r="Z146" s="49" t="b">
        <v>1</v>
      </c>
      <c r="AA146" s="49">
        <v>0.0</v>
      </c>
      <c r="AB146" s="49">
        <v>0.0</v>
      </c>
      <c r="AC146" s="49">
        <v>0.0</v>
      </c>
      <c r="AD146" s="49">
        <v>0.0</v>
      </c>
      <c r="AE146" s="49">
        <v>0.0</v>
      </c>
      <c r="AF146" s="49" t="b">
        <v>1</v>
      </c>
      <c r="AG146" s="21"/>
      <c r="AH146" s="21"/>
      <c r="AI146" s="21"/>
      <c r="AJ146" s="21"/>
      <c r="AK146" s="21"/>
      <c r="AL146" s="21"/>
      <c r="AM146" s="21"/>
    </row>
    <row r="147">
      <c r="A147" s="46" t="s">
        <v>661</v>
      </c>
      <c r="B147" s="47" t="s">
        <v>42</v>
      </c>
      <c r="C147" s="56" t="s">
        <v>662</v>
      </c>
      <c r="D147" s="47">
        <v>40.0</v>
      </c>
      <c r="E147" s="47">
        <v>237.0</v>
      </c>
      <c r="F147" s="47" t="b">
        <v>1</v>
      </c>
      <c r="G147" s="47">
        <v>178.0</v>
      </c>
      <c r="H147" s="49">
        <v>1.0</v>
      </c>
      <c r="I147" s="49">
        <v>0.0</v>
      </c>
      <c r="J147" s="49">
        <v>0.0</v>
      </c>
      <c r="K147" s="52" t="s">
        <v>35</v>
      </c>
      <c r="L147" s="53" t="s">
        <v>35</v>
      </c>
      <c r="M147" s="53" t="s">
        <v>35</v>
      </c>
      <c r="N147" s="49" t="b">
        <v>0</v>
      </c>
      <c r="O147" s="49">
        <v>0.0</v>
      </c>
      <c r="P147" s="49">
        <v>1.0</v>
      </c>
      <c r="Q147" s="49">
        <v>0.0</v>
      </c>
      <c r="R147" s="49">
        <v>0.0</v>
      </c>
      <c r="S147" s="49">
        <v>0.0</v>
      </c>
      <c r="T147" s="49" t="b">
        <v>1</v>
      </c>
      <c r="U147" s="49">
        <v>0.0</v>
      </c>
      <c r="V147" s="49">
        <v>0.0</v>
      </c>
      <c r="W147" s="49">
        <v>0.0</v>
      </c>
      <c r="X147" s="49">
        <v>0.0</v>
      </c>
      <c r="Y147" s="49">
        <v>0.0</v>
      </c>
      <c r="Z147" s="49" t="b">
        <v>1</v>
      </c>
      <c r="AA147" s="49">
        <v>0.0</v>
      </c>
      <c r="AB147" s="49">
        <v>0.0</v>
      </c>
      <c r="AC147" s="49">
        <v>0.0</v>
      </c>
      <c r="AD147" s="49">
        <v>0.0</v>
      </c>
      <c r="AE147" s="49">
        <v>0.0</v>
      </c>
      <c r="AF147" s="49" t="b">
        <v>1</v>
      </c>
      <c r="AG147" s="21"/>
      <c r="AH147" s="21"/>
      <c r="AI147" s="21"/>
      <c r="AJ147" s="21"/>
      <c r="AK147" s="21"/>
      <c r="AL147" s="21"/>
      <c r="AM147" s="21"/>
    </row>
    <row r="148">
      <c r="A148" s="46" t="s">
        <v>663</v>
      </c>
      <c r="B148" s="47" t="s">
        <v>107</v>
      </c>
      <c r="C148" s="56" t="s">
        <v>664</v>
      </c>
      <c r="D148" s="47">
        <v>64.0</v>
      </c>
      <c r="E148" s="47">
        <v>340.0</v>
      </c>
      <c r="F148" s="47" t="b">
        <v>1</v>
      </c>
      <c r="G148" s="47">
        <v>175.0</v>
      </c>
      <c r="H148" s="49">
        <v>13.0</v>
      </c>
      <c r="I148" s="49">
        <v>0.0</v>
      </c>
      <c r="J148" s="49">
        <v>0.0</v>
      </c>
      <c r="K148" s="52" t="s">
        <v>35</v>
      </c>
      <c r="L148" s="53" t="s">
        <v>35</v>
      </c>
      <c r="M148" s="53" t="s">
        <v>35</v>
      </c>
      <c r="N148" s="49" t="b">
        <v>0</v>
      </c>
      <c r="O148" s="49">
        <v>0.0</v>
      </c>
      <c r="P148" s="49">
        <v>13.0</v>
      </c>
      <c r="Q148" s="49">
        <v>0.0</v>
      </c>
      <c r="R148" s="49">
        <v>0.0</v>
      </c>
      <c r="S148" s="49">
        <v>0.0</v>
      </c>
      <c r="T148" s="49" t="b">
        <v>1</v>
      </c>
      <c r="U148" s="49">
        <v>0.0</v>
      </c>
      <c r="V148" s="49">
        <v>0.0</v>
      </c>
      <c r="W148" s="49">
        <v>0.0</v>
      </c>
      <c r="X148" s="49">
        <v>0.0</v>
      </c>
      <c r="Y148" s="49">
        <v>0.0</v>
      </c>
      <c r="Z148" s="49" t="b">
        <v>1</v>
      </c>
      <c r="AA148" s="49">
        <v>0.0</v>
      </c>
      <c r="AB148" s="49">
        <v>0.0</v>
      </c>
      <c r="AC148" s="49">
        <v>0.0</v>
      </c>
      <c r="AD148" s="49">
        <v>0.0</v>
      </c>
      <c r="AE148" s="49">
        <v>0.0</v>
      </c>
      <c r="AF148" s="49" t="b">
        <v>1</v>
      </c>
      <c r="AG148" s="21"/>
      <c r="AH148" s="21"/>
      <c r="AI148" s="21"/>
      <c r="AJ148" s="21"/>
      <c r="AK148" s="21"/>
      <c r="AL148" s="21"/>
      <c r="AM148" s="21"/>
    </row>
    <row r="149">
      <c r="A149" s="46" t="s">
        <v>665</v>
      </c>
      <c r="B149" s="47" t="s">
        <v>42</v>
      </c>
      <c r="C149" s="48" t="s">
        <v>666</v>
      </c>
      <c r="D149" s="47">
        <v>8.0</v>
      </c>
      <c r="E149" s="47">
        <v>90.0</v>
      </c>
      <c r="F149" s="47" t="b">
        <v>0</v>
      </c>
      <c r="G149" s="47">
        <v>166.0</v>
      </c>
      <c r="H149" s="49">
        <v>6.0</v>
      </c>
      <c r="I149" s="49">
        <v>0.0</v>
      </c>
      <c r="J149" s="49">
        <v>0.0</v>
      </c>
      <c r="K149" s="52" t="s">
        <v>35</v>
      </c>
      <c r="L149" s="53" t="s">
        <v>35</v>
      </c>
      <c r="M149" s="53" t="s">
        <v>35</v>
      </c>
      <c r="N149" s="49" t="b">
        <v>0</v>
      </c>
      <c r="O149" s="49">
        <v>0.0</v>
      </c>
      <c r="P149" s="49">
        <v>3.0</v>
      </c>
      <c r="Q149" s="49">
        <v>3.0</v>
      </c>
      <c r="R149" s="49">
        <v>0.0</v>
      </c>
      <c r="S149" s="49">
        <v>0.0</v>
      </c>
      <c r="T149" s="49" t="b">
        <v>1</v>
      </c>
      <c r="U149" s="49">
        <v>0.0</v>
      </c>
      <c r="V149" s="49">
        <v>0.0</v>
      </c>
      <c r="W149" s="49">
        <v>0.0</v>
      </c>
      <c r="X149" s="49">
        <v>0.0</v>
      </c>
      <c r="Y149" s="49">
        <v>0.0</v>
      </c>
      <c r="Z149" s="49" t="b">
        <v>1</v>
      </c>
      <c r="AA149" s="49">
        <v>0.0</v>
      </c>
      <c r="AB149" s="49">
        <v>0.0</v>
      </c>
      <c r="AC149" s="49">
        <v>0.0</v>
      </c>
      <c r="AD149" s="49">
        <v>0.0</v>
      </c>
      <c r="AE149" s="49">
        <v>0.0</v>
      </c>
      <c r="AF149" s="49" t="b">
        <v>1</v>
      </c>
      <c r="AG149" s="21"/>
      <c r="AH149" s="21"/>
      <c r="AI149" s="21"/>
      <c r="AJ149" s="21"/>
      <c r="AK149" s="21"/>
      <c r="AL149" s="21"/>
      <c r="AM149" s="21"/>
    </row>
    <row r="150">
      <c r="A150" s="46" t="s">
        <v>667</v>
      </c>
      <c r="B150" s="47" t="s">
        <v>42</v>
      </c>
      <c r="C150" s="56" t="s">
        <v>668</v>
      </c>
      <c r="D150" s="47">
        <v>3.0</v>
      </c>
      <c r="E150" s="47">
        <v>8.0</v>
      </c>
      <c r="F150" s="47" t="b">
        <v>1</v>
      </c>
      <c r="G150" s="47">
        <v>162.0</v>
      </c>
      <c r="H150" s="49">
        <v>4.0</v>
      </c>
      <c r="I150" s="49">
        <v>0.0</v>
      </c>
      <c r="J150" s="49">
        <v>0.0</v>
      </c>
      <c r="K150" s="52" t="s">
        <v>35</v>
      </c>
      <c r="L150" s="53" t="s">
        <v>35</v>
      </c>
      <c r="M150" s="53" t="s">
        <v>35</v>
      </c>
      <c r="N150" s="49" t="b">
        <v>0</v>
      </c>
      <c r="O150" s="49">
        <v>0.0</v>
      </c>
      <c r="P150" s="49">
        <v>2.0</v>
      </c>
      <c r="Q150" s="49">
        <v>2.0</v>
      </c>
      <c r="R150" s="49">
        <v>0.0</v>
      </c>
      <c r="S150" s="49">
        <v>0.0</v>
      </c>
      <c r="T150" s="49" t="b">
        <v>1</v>
      </c>
      <c r="U150" s="49">
        <v>0.0</v>
      </c>
      <c r="V150" s="49">
        <v>0.0</v>
      </c>
      <c r="W150" s="49">
        <v>0.0</v>
      </c>
      <c r="X150" s="49">
        <v>0.0</v>
      </c>
      <c r="Y150" s="49">
        <v>0.0</v>
      </c>
      <c r="Z150" s="49" t="b">
        <v>1</v>
      </c>
      <c r="AA150" s="49">
        <v>0.0</v>
      </c>
      <c r="AB150" s="49">
        <v>0.0</v>
      </c>
      <c r="AC150" s="49">
        <v>0.0</v>
      </c>
      <c r="AD150" s="49">
        <v>0.0</v>
      </c>
      <c r="AE150" s="49">
        <v>0.0</v>
      </c>
      <c r="AF150" s="49" t="b">
        <v>1</v>
      </c>
      <c r="AG150" s="21"/>
      <c r="AH150" s="21"/>
      <c r="AI150" s="21"/>
      <c r="AJ150" s="21"/>
      <c r="AK150" s="21"/>
      <c r="AL150" s="21"/>
      <c r="AM150" s="21"/>
    </row>
    <row r="151">
      <c r="A151" s="46" t="s">
        <v>669</v>
      </c>
      <c r="B151" s="47" t="s">
        <v>107</v>
      </c>
      <c r="C151" s="56" t="s">
        <v>598</v>
      </c>
      <c r="D151" s="47">
        <v>2.0</v>
      </c>
      <c r="E151" s="47">
        <v>5.0</v>
      </c>
      <c r="F151" s="47" t="b">
        <v>1</v>
      </c>
      <c r="G151" s="47">
        <v>157.0</v>
      </c>
      <c r="H151" s="49">
        <v>20.0</v>
      </c>
      <c r="I151" s="49">
        <v>0.0</v>
      </c>
      <c r="J151" s="49">
        <v>0.0</v>
      </c>
      <c r="K151" s="52" t="s">
        <v>35</v>
      </c>
      <c r="L151" s="53" t="s">
        <v>35</v>
      </c>
      <c r="M151" s="53" t="s">
        <v>35</v>
      </c>
      <c r="N151" s="49" t="b">
        <v>0</v>
      </c>
      <c r="O151" s="49">
        <v>0.0</v>
      </c>
      <c r="P151" s="49">
        <v>6.0</v>
      </c>
      <c r="Q151" s="49">
        <v>6.0</v>
      </c>
      <c r="R151" s="49">
        <v>8.0</v>
      </c>
      <c r="S151" s="49">
        <v>0.0</v>
      </c>
      <c r="T151" s="49" t="b">
        <v>1</v>
      </c>
      <c r="U151" s="49">
        <v>0.0</v>
      </c>
      <c r="V151" s="49">
        <v>0.0</v>
      </c>
      <c r="W151" s="49">
        <v>0.0</v>
      </c>
      <c r="X151" s="49">
        <v>0.0</v>
      </c>
      <c r="Y151" s="49">
        <v>0.0</v>
      </c>
      <c r="Z151" s="49" t="b">
        <v>1</v>
      </c>
      <c r="AA151" s="49">
        <v>0.0</v>
      </c>
      <c r="AB151" s="49">
        <v>0.0</v>
      </c>
      <c r="AC151" s="49">
        <v>0.0</v>
      </c>
      <c r="AD151" s="49">
        <v>0.0</v>
      </c>
      <c r="AE151" s="49">
        <v>0.0</v>
      </c>
      <c r="AF151" s="49" t="b">
        <v>1</v>
      </c>
      <c r="AG151" s="21"/>
      <c r="AH151" s="21"/>
      <c r="AI151" s="21"/>
      <c r="AJ151" s="21"/>
      <c r="AK151" s="21"/>
      <c r="AL151" s="21"/>
      <c r="AM151" s="21"/>
    </row>
    <row r="152">
      <c r="A152" s="46" t="s">
        <v>670</v>
      </c>
      <c r="B152" s="47" t="s">
        <v>107</v>
      </c>
      <c r="C152" s="48" t="s">
        <v>671</v>
      </c>
      <c r="D152" s="47">
        <v>5.0</v>
      </c>
      <c r="E152" s="47">
        <v>274.0</v>
      </c>
      <c r="F152" s="47" t="b">
        <v>0</v>
      </c>
      <c r="G152" s="47">
        <v>157.0</v>
      </c>
      <c r="H152" s="49">
        <v>7.0</v>
      </c>
      <c r="I152" s="49">
        <v>0.0</v>
      </c>
      <c r="J152" s="49">
        <v>0.0</v>
      </c>
      <c r="K152" s="52" t="s">
        <v>35</v>
      </c>
      <c r="L152" s="53" t="s">
        <v>35</v>
      </c>
      <c r="M152" s="53" t="s">
        <v>35</v>
      </c>
      <c r="N152" s="49" t="b">
        <v>0</v>
      </c>
      <c r="O152" s="49">
        <v>0.0</v>
      </c>
      <c r="P152" s="49">
        <v>5.0</v>
      </c>
      <c r="Q152" s="49">
        <v>1.0</v>
      </c>
      <c r="R152" s="49">
        <v>1.0</v>
      </c>
      <c r="S152" s="49">
        <v>0.0</v>
      </c>
      <c r="T152" s="49" t="b">
        <v>1</v>
      </c>
      <c r="U152" s="49">
        <v>0.0</v>
      </c>
      <c r="V152" s="49">
        <v>0.0</v>
      </c>
      <c r="W152" s="49">
        <v>0.0</v>
      </c>
      <c r="X152" s="49">
        <v>0.0</v>
      </c>
      <c r="Y152" s="49">
        <v>0.0</v>
      </c>
      <c r="Z152" s="49" t="b">
        <v>1</v>
      </c>
      <c r="AA152" s="49">
        <v>0.0</v>
      </c>
      <c r="AB152" s="49">
        <v>0.0</v>
      </c>
      <c r="AC152" s="49">
        <v>0.0</v>
      </c>
      <c r="AD152" s="49">
        <v>0.0</v>
      </c>
      <c r="AE152" s="49">
        <v>0.0</v>
      </c>
      <c r="AF152" s="49" t="b">
        <v>1</v>
      </c>
      <c r="AG152" s="21"/>
      <c r="AH152" s="21"/>
      <c r="AI152" s="21"/>
      <c r="AJ152" s="21"/>
      <c r="AK152" s="21"/>
      <c r="AL152" s="21"/>
      <c r="AM152" s="21"/>
    </row>
    <row r="153">
      <c r="A153" s="46" t="s">
        <v>672</v>
      </c>
      <c r="B153" s="47" t="s">
        <v>33</v>
      </c>
      <c r="C153" s="56" t="s">
        <v>673</v>
      </c>
      <c r="D153" s="47">
        <v>5.0</v>
      </c>
      <c r="E153" s="47">
        <v>8.0</v>
      </c>
      <c r="F153" s="47" t="b">
        <v>1</v>
      </c>
      <c r="G153" s="47">
        <v>156.0</v>
      </c>
      <c r="H153" s="49">
        <v>40.0</v>
      </c>
      <c r="I153" s="49">
        <v>1.0</v>
      </c>
      <c r="J153" s="49">
        <v>0.0</v>
      </c>
      <c r="K153" s="54" t="s">
        <v>46</v>
      </c>
      <c r="L153" s="53" t="s">
        <v>35</v>
      </c>
      <c r="M153" s="55" t="s">
        <v>46</v>
      </c>
      <c r="N153" s="49" t="b">
        <v>0</v>
      </c>
      <c r="O153" s="49">
        <v>0.0</v>
      </c>
      <c r="P153" s="49">
        <v>4.0</v>
      </c>
      <c r="Q153" s="49">
        <v>36.0</v>
      </c>
      <c r="R153" s="49">
        <v>0.0</v>
      </c>
      <c r="S153" s="49">
        <v>0.0</v>
      </c>
      <c r="T153" s="49" t="b">
        <v>0</v>
      </c>
      <c r="U153" s="49">
        <v>0.0</v>
      </c>
      <c r="V153" s="49">
        <v>0.0</v>
      </c>
      <c r="W153" s="49">
        <v>1.0</v>
      </c>
      <c r="X153" s="49">
        <v>0.0</v>
      </c>
      <c r="Y153" s="49">
        <v>0.0</v>
      </c>
      <c r="Z153" s="49" t="b">
        <v>1</v>
      </c>
      <c r="AA153" s="49">
        <v>0.0</v>
      </c>
      <c r="AB153" s="49">
        <v>0.0</v>
      </c>
      <c r="AC153" s="49">
        <v>0.0</v>
      </c>
      <c r="AD153" s="49">
        <v>0.0</v>
      </c>
      <c r="AE153" s="49">
        <v>0.0</v>
      </c>
      <c r="AF153" s="49" t="b">
        <v>1</v>
      </c>
      <c r="AG153" s="21"/>
      <c r="AH153" s="21"/>
      <c r="AI153" s="21"/>
      <c r="AJ153" s="21"/>
      <c r="AK153" s="21"/>
      <c r="AL153" s="21"/>
      <c r="AM153" s="21"/>
    </row>
    <row r="154">
      <c r="A154" s="46" t="s">
        <v>674</v>
      </c>
      <c r="B154" s="47" t="s">
        <v>33</v>
      </c>
      <c r="C154" s="48" t="s">
        <v>675</v>
      </c>
      <c r="D154" s="47">
        <v>114.0</v>
      </c>
      <c r="E154" s="47">
        <v>159.0</v>
      </c>
      <c r="F154" s="47" t="b">
        <v>0</v>
      </c>
      <c r="G154" s="47">
        <v>154.0</v>
      </c>
      <c r="H154" s="49">
        <v>0.0</v>
      </c>
      <c r="I154" s="49">
        <v>0.0</v>
      </c>
      <c r="J154" s="49">
        <v>0.0</v>
      </c>
      <c r="K154" s="52" t="s">
        <v>35</v>
      </c>
      <c r="L154" s="53" t="s">
        <v>35</v>
      </c>
      <c r="M154" s="53" t="s">
        <v>35</v>
      </c>
      <c r="N154" s="49" t="b">
        <v>1</v>
      </c>
      <c r="O154" s="49">
        <v>0.0</v>
      </c>
      <c r="P154" s="49">
        <v>0.0</v>
      </c>
      <c r="Q154" s="49">
        <v>0.0</v>
      </c>
      <c r="R154" s="49">
        <v>0.0</v>
      </c>
      <c r="S154" s="49">
        <v>0.0</v>
      </c>
      <c r="T154" s="49" t="b">
        <v>1</v>
      </c>
      <c r="U154" s="49">
        <v>0.0</v>
      </c>
      <c r="V154" s="49">
        <v>0.0</v>
      </c>
      <c r="W154" s="49">
        <v>0.0</v>
      </c>
      <c r="X154" s="49">
        <v>0.0</v>
      </c>
      <c r="Y154" s="49">
        <v>0.0</v>
      </c>
      <c r="Z154" s="49" t="b">
        <v>1</v>
      </c>
      <c r="AA154" s="49">
        <v>0.0</v>
      </c>
      <c r="AB154" s="49">
        <v>0.0</v>
      </c>
      <c r="AC154" s="49">
        <v>0.0</v>
      </c>
      <c r="AD154" s="49">
        <v>0.0</v>
      </c>
      <c r="AE154" s="49">
        <v>0.0</v>
      </c>
      <c r="AF154" s="49" t="b">
        <v>1</v>
      </c>
      <c r="AG154" s="21"/>
      <c r="AH154" s="21"/>
      <c r="AI154" s="21"/>
      <c r="AJ154" s="21"/>
      <c r="AK154" s="21"/>
      <c r="AL154" s="21"/>
      <c r="AM154" s="21"/>
    </row>
    <row r="155">
      <c r="A155" s="46" t="s">
        <v>676</v>
      </c>
      <c r="B155" s="47" t="s">
        <v>33</v>
      </c>
      <c r="C155" s="56" t="s">
        <v>677</v>
      </c>
      <c r="D155" s="47">
        <v>7.0</v>
      </c>
      <c r="E155" s="47">
        <v>18.0</v>
      </c>
      <c r="F155" s="47" t="b">
        <v>1</v>
      </c>
      <c r="G155" s="47">
        <v>148.0</v>
      </c>
      <c r="H155" s="49">
        <v>0.0</v>
      </c>
      <c r="I155" s="49">
        <v>0.0</v>
      </c>
      <c r="J155" s="49">
        <v>0.0</v>
      </c>
      <c r="K155" s="52" t="s">
        <v>35</v>
      </c>
      <c r="L155" s="53" t="s">
        <v>35</v>
      </c>
      <c r="M155" s="53" t="s">
        <v>35</v>
      </c>
      <c r="N155" s="49" t="b">
        <v>1</v>
      </c>
      <c r="O155" s="49">
        <v>0.0</v>
      </c>
      <c r="P155" s="49">
        <v>0.0</v>
      </c>
      <c r="Q155" s="49">
        <v>0.0</v>
      </c>
      <c r="R155" s="49">
        <v>0.0</v>
      </c>
      <c r="S155" s="49">
        <v>0.0</v>
      </c>
      <c r="T155" s="49" t="b">
        <v>1</v>
      </c>
      <c r="U155" s="49">
        <v>0.0</v>
      </c>
      <c r="V155" s="49">
        <v>0.0</v>
      </c>
      <c r="W155" s="49">
        <v>0.0</v>
      </c>
      <c r="X155" s="49">
        <v>0.0</v>
      </c>
      <c r="Y155" s="49">
        <v>0.0</v>
      </c>
      <c r="Z155" s="49" t="b">
        <v>1</v>
      </c>
      <c r="AA155" s="49">
        <v>0.0</v>
      </c>
      <c r="AB155" s="49">
        <v>0.0</v>
      </c>
      <c r="AC155" s="49">
        <v>0.0</v>
      </c>
      <c r="AD155" s="49">
        <v>0.0</v>
      </c>
      <c r="AE155" s="49">
        <v>0.0</v>
      </c>
      <c r="AF155" s="49" t="b">
        <v>1</v>
      </c>
      <c r="AG155" s="21"/>
      <c r="AH155" s="21"/>
      <c r="AI155" s="21"/>
      <c r="AJ155" s="21"/>
      <c r="AK155" s="21"/>
      <c r="AL155" s="21"/>
      <c r="AM155" s="21"/>
    </row>
    <row r="156">
      <c r="A156" s="46" t="s">
        <v>678</v>
      </c>
      <c r="B156" s="47" t="s">
        <v>42</v>
      </c>
      <c r="C156" s="48" t="s">
        <v>679</v>
      </c>
      <c r="D156" s="47">
        <v>0.0</v>
      </c>
      <c r="E156" s="47">
        <v>4.0</v>
      </c>
      <c r="F156" s="47" t="b">
        <v>0</v>
      </c>
      <c r="G156" s="47">
        <v>138.0</v>
      </c>
      <c r="H156" s="49">
        <v>0.0</v>
      </c>
      <c r="I156" s="49">
        <v>0.0</v>
      </c>
      <c r="J156" s="49">
        <v>0.0</v>
      </c>
      <c r="K156" s="52" t="s">
        <v>35</v>
      </c>
      <c r="L156" s="53" t="s">
        <v>35</v>
      </c>
      <c r="M156" s="53" t="s">
        <v>35</v>
      </c>
      <c r="N156" s="49" t="b">
        <v>1</v>
      </c>
      <c r="O156" s="49">
        <v>0.0</v>
      </c>
      <c r="P156" s="49">
        <v>0.0</v>
      </c>
      <c r="Q156" s="49">
        <v>0.0</v>
      </c>
      <c r="R156" s="49">
        <v>0.0</v>
      </c>
      <c r="S156" s="49">
        <v>0.0</v>
      </c>
      <c r="T156" s="49" t="b">
        <v>1</v>
      </c>
      <c r="U156" s="49">
        <v>0.0</v>
      </c>
      <c r="V156" s="49">
        <v>0.0</v>
      </c>
      <c r="W156" s="49">
        <v>0.0</v>
      </c>
      <c r="X156" s="49">
        <v>0.0</v>
      </c>
      <c r="Y156" s="49">
        <v>0.0</v>
      </c>
      <c r="Z156" s="49" t="b">
        <v>1</v>
      </c>
      <c r="AA156" s="49">
        <v>0.0</v>
      </c>
      <c r="AB156" s="49">
        <v>0.0</v>
      </c>
      <c r="AC156" s="49">
        <v>0.0</v>
      </c>
      <c r="AD156" s="49">
        <v>0.0</v>
      </c>
      <c r="AE156" s="49">
        <v>0.0</v>
      </c>
      <c r="AF156" s="49" t="b">
        <v>1</v>
      </c>
      <c r="AG156" s="21"/>
      <c r="AH156" s="21"/>
      <c r="AI156" s="21"/>
      <c r="AJ156" s="21"/>
      <c r="AK156" s="21"/>
      <c r="AL156" s="21"/>
      <c r="AM156" s="21"/>
    </row>
    <row r="157">
      <c r="A157" s="46" t="s">
        <v>680</v>
      </c>
      <c r="B157" s="47" t="s">
        <v>42</v>
      </c>
      <c r="C157" s="48" t="s">
        <v>681</v>
      </c>
      <c r="D157" s="47">
        <v>0.0</v>
      </c>
      <c r="E157" s="47">
        <v>22.0</v>
      </c>
      <c r="F157" s="47" t="b">
        <v>0</v>
      </c>
      <c r="G157" s="47">
        <v>133.0</v>
      </c>
      <c r="H157" s="49">
        <v>3.0</v>
      </c>
      <c r="I157" s="49">
        <v>0.0</v>
      </c>
      <c r="J157" s="49">
        <v>0.0</v>
      </c>
      <c r="K157" s="52" t="s">
        <v>35</v>
      </c>
      <c r="L157" s="53" t="s">
        <v>35</v>
      </c>
      <c r="M157" s="53" t="s">
        <v>35</v>
      </c>
      <c r="N157" s="49" t="b">
        <v>0</v>
      </c>
      <c r="O157" s="49">
        <v>0.0</v>
      </c>
      <c r="P157" s="49">
        <v>3.0</v>
      </c>
      <c r="Q157" s="49">
        <v>0.0</v>
      </c>
      <c r="R157" s="49">
        <v>0.0</v>
      </c>
      <c r="S157" s="49">
        <v>0.0</v>
      </c>
      <c r="T157" s="49" t="b">
        <v>1</v>
      </c>
      <c r="U157" s="49">
        <v>0.0</v>
      </c>
      <c r="V157" s="49">
        <v>0.0</v>
      </c>
      <c r="W157" s="49">
        <v>0.0</v>
      </c>
      <c r="X157" s="49">
        <v>0.0</v>
      </c>
      <c r="Y157" s="49">
        <v>0.0</v>
      </c>
      <c r="Z157" s="49" t="b">
        <v>1</v>
      </c>
      <c r="AA157" s="49">
        <v>0.0</v>
      </c>
      <c r="AB157" s="49">
        <v>0.0</v>
      </c>
      <c r="AC157" s="49">
        <v>0.0</v>
      </c>
      <c r="AD157" s="49">
        <v>0.0</v>
      </c>
      <c r="AE157" s="49">
        <v>0.0</v>
      </c>
      <c r="AF157" s="49" t="b">
        <v>1</v>
      </c>
      <c r="AG157" s="21"/>
      <c r="AH157" s="21"/>
      <c r="AI157" s="21"/>
      <c r="AJ157" s="21"/>
      <c r="AK157" s="21"/>
      <c r="AL157" s="21"/>
      <c r="AM157" s="21"/>
    </row>
    <row r="158">
      <c r="A158" s="46" t="s">
        <v>682</v>
      </c>
      <c r="B158" s="47" t="s">
        <v>107</v>
      </c>
      <c r="C158" s="48" t="s">
        <v>683</v>
      </c>
      <c r="D158" s="47">
        <v>423.0</v>
      </c>
      <c r="E158" s="47">
        <v>1649.0</v>
      </c>
      <c r="F158" s="47" t="b">
        <v>0</v>
      </c>
      <c r="G158" s="47">
        <v>131.0</v>
      </c>
      <c r="H158" s="49">
        <v>8.0</v>
      </c>
      <c r="I158" s="49">
        <v>0.0</v>
      </c>
      <c r="J158" s="49">
        <v>0.0</v>
      </c>
      <c r="K158" s="52" t="s">
        <v>35</v>
      </c>
      <c r="L158" s="53" t="s">
        <v>35</v>
      </c>
      <c r="M158" s="53" t="s">
        <v>35</v>
      </c>
      <c r="N158" s="49" t="b">
        <v>0</v>
      </c>
      <c r="O158" s="49">
        <v>0.0</v>
      </c>
      <c r="P158" s="49">
        <v>5.0</v>
      </c>
      <c r="Q158" s="49">
        <v>2.0</v>
      </c>
      <c r="R158" s="49">
        <v>1.0</v>
      </c>
      <c r="S158" s="49">
        <v>0.0</v>
      </c>
      <c r="T158" s="49" t="b">
        <v>1</v>
      </c>
      <c r="U158" s="49">
        <v>0.0</v>
      </c>
      <c r="V158" s="49">
        <v>0.0</v>
      </c>
      <c r="W158" s="49">
        <v>0.0</v>
      </c>
      <c r="X158" s="49">
        <v>0.0</v>
      </c>
      <c r="Y158" s="49">
        <v>0.0</v>
      </c>
      <c r="Z158" s="49" t="b">
        <v>1</v>
      </c>
      <c r="AA158" s="49">
        <v>0.0</v>
      </c>
      <c r="AB158" s="49">
        <v>0.0</v>
      </c>
      <c r="AC158" s="49">
        <v>0.0</v>
      </c>
      <c r="AD158" s="49">
        <v>0.0</v>
      </c>
      <c r="AE158" s="49">
        <v>0.0</v>
      </c>
      <c r="AF158" s="49" t="b">
        <v>1</v>
      </c>
      <c r="AG158" s="21"/>
      <c r="AH158" s="21"/>
      <c r="AI158" s="21"/>
      <c r="AJ158" s="21"/>
      <c r="AK158" s="21"/>
      <c r="AL158" s="21"/>
      <c r="AM158" s="21"/>
    </row>
    <row r="159">
      <c r="A159" s="46" t="s">
        <v>684</v>
      </c>
      <c r="B159" s="47" t="s">
        <v>42</v>
      </c>
      <c r="C159" s="48" t="s">
        <v>685</v>
      </c>
      <c r="D159" s="47">
        <v>98.0</v>
      </c>
      <c r="E159" s="47">
        <v>206.0</v>
      </c>
      <c r="F159" s="47" t="b">
        <v>0</v>
      </c>
      <c r="G159" s="47">
        <v>124.0</v>
      </c>
      <c r="H159" s="49">
        <v>9.0</v>
      </c>
      <c r="I159" s="49">
        <v>4.0</v>
      </c>
      <c r="J159" s="49">
        <v>0.0</v>
      </c>
      <c r="K159" s="52" t="s">
        <v>46</v>
      </c>
      <c r="L159" s="53" t="s">
        <v>35</v>
      </c>
      <c r="M159" s="53" t="s">
        <v>35</v>
      </c>
      <c r="N159" s="49" t="b">
        <v>0</v>
      </c>
      <c r="O159" s="49">
        <v>0.0</v>
      </c>
      <c r="P159" s="49">
        <v>4.0</v>
      </c>
      <c r="Q159" s="49">
        <v>5.0</v>
      </c>
      <c r="R159" s="49">
        <v>0.0</v>
      </c>
      <c r="S159" s="49">
        <v>0.0</v>
      </c>
      <c r="T159" s="49" t="b">
        <v>0</v>
      </c>
      <c r="U159" s="49">
        <v>0.0</v>
      </c>
      <c r="V159" s="49">
        <v>0.0</v>
      </c>
      <c r="W159" s="49">
        <v>4.0</v>
      </c>
      <c r="X159" s="49">
        <v>0.0</v>
      </c>
      <c r="Y159" s="49">
        <v>0.0</v>
      </c>
      <c r="Z159" s="49" t="b">
        <v>1</v>
      </c>
      <c r="AA159" s="49">
        <v>0.0</v>
      </c>
      <c r="AB159" s="49">
        <v>0.0</v>
      </c>
      <c r="AC159" s="49">
        <v>0.0</v>
      </c>
      <c r="AD159" s="49">
        <v>0.0</v>
      </c>
      <c r="AE159" s="49">
        <v>0.0</v>
      </c>
      <c r="AF159" s="49" t="b">
        <v>1</v>
      </c>
      <c r="AG159" s="21"/>
      <c r="AH159" s="21"/>
      <c r="AI159" s="21"/>
      <c r="AJ159" s="21"/>
      <c r="AK159" s="21"/>
      <c r="AL159" s="21"/>
      <c r="AM159" s="21"/>
    </row>
    <row r="160">
      <c r="A160" s="46" t="s">
        <v>686</v>
      </c>
      <c r="B160" s="47" t="s">
        <v>107</v>
      </c>
      <c r="C160" s="48" t="s">
        <v>687</v>
      </c>
      <c r="D160" s="47">
        <v>245.0</v>
      </c>
      <c r="E160" s="47">
        <v>1378.0</v>
      </c>
      <c r="F160" s="47" t="b">
        <v>0</v>
      </c>
      <c r="G160" s="47">
        <v>112.0</v>
      </c>
      <c r="H160" s="49">
        <v>2.0</v>
      </c>
      <c r="I160" s="49">
        <v>0.0</v>
      </c>
      <c r="J160" s="49">
        <v>0.0</v>
      </c>
      <c r="K160" s="52" t="s">
        <v>35</v>
      </c>
      <c r="L160" s="53" t="s">
        <v>35</v>
      </c>
      <c r="M160" s="53" t="s">
        <v>35</v>
      </c>
      <c r="N160" s="49" t="b">
        <v>0</v>
      </c>
      <c r="O160" s="49">
        <v>0.0</v>
      </c>
      <c r="P160" s="49">
        <v>0.0</v>
      </c>
      <c r="Q160" s="49">
        <v>1.0</v>
      </c>
      <c r="R160" s="49">
        <v>1.0</v>
      </c>
      <c r="S160" s="49">
        <v>0.0</v>
      </c>
      <c r="T160" s="49" t="b">
        <v>1</v>
      </c>
      <c r="U160" s="49">
        <v>0.0</v>
      </c>
      <c r="V160" s="49">
        <v>0.0</v>
      </c>
      <c r="W160" s="49">
        <v>0.0</v>
      </c>
      <c r="X160" s="49">
        <v>0.0</v>
      </c>
      <c r="Y160" s="49">
        <v>0.0</v>
      </c>
      <c r="Z160" s="49" t="b">
        <v>1</v>
      </c>
      <c r="AA160" s="49">
        <v>0.0</v>
      </c>
      <c r="AB160" s="49">
        <v>0.0</v>
      </c>
      <c r="AC160" s="49">
        <v>0.0</v>
      </c>
      <c r="AD160" s="49">
        <v>0.0</v>
      </c>
      <c r="AE160" s="49">
        <v>0.0</v>
      </c>
      <c r="AF160" s="49" t="b">
        <v>1</v>
      </c>
      <c r="AG160" s="21"/>
      <c r="AH160" s="21"/>
      <c r="AI160" s="21"/>
      <c r="AJ160" s="21"/>
      <c r="AK160" s="21"/>
      <c r="AL160" s="21"/>
      <c r="AM160" s="21"/>
    </row>
    <row r="161">
      <c r="A161" s="46" t="s">
        <v>688</v>
      </c>
      <c r="B161" s="47" t="s">
        <v>107</v>
      </c>
      <c r="C161" s="48" t="s">
        <v>689</v>
      </c>
      <c r="D161" s="47">
        <v>65.0</v>
      </c>
      <c r="E161" s="47">
        <v>2622.0</v>
      </c>
      <c r="F161" s="47" t="b">
        <v>0</v>
      </c>
      <c r="G161" s="47">
        <v>112.0</v>
      </c>
      <c r="H161" s="49">
        <v>4.0</v>
      </c>
      <c r="I161" s="49">
        <v>0.0</v>
      </c>
      <c r="J161" s="49">
        <v>0.0</v>
      </c>
      <c r="K161" s="52" t="s">
        <v>35</v>
      </c>
      <c r="L161" s="53" t="s">
        <v>35</v>
      </c>
      <c r="M161" s="53" t="s">
        <v>35</v>
      </c>
      <c r="N161" s="49" t="b">
        <v>0</v>
      </c>
      <c r="O161" s="49">
        <v>0.0</v>
      </c>
      <c r="P161" s="49">
        <v>2.0</v>
      </c>
      <c r="Q161" s="49">
        <v>0.0</v>
      </c>
      <c r="R161" s="49">
        <v>2.0</v>
      </c>
      <c r="S161" s="49">
        <v>0.0</v>
      </c>
      <c r="T161" s="49" t="b">
        <v>1</v>
      </c>
      <c r="U161" s="49">
        <v>0.0</v>
      </c>
      <c r="V161" s="49">
        <v>0.0</v>
      </c>
      <c r="W161" s="49">
        <v>0.0</v>
      </c>
      <c r="X161" s="49">
        <v>0.0</v>
      </c>
      <c r="Y161" s="49">
        <v>0.0</v>
      </c>
      <c r="Z161" s="49" t="b">
        <v>1</v>
      </c>
      <c r="AA161" s="49">
        <v>0.0</v>
      </c>
      <c r="AB161" s="49">
        <v>0.0</v>
      </c>
      <c r="AC161" s="49">
        <v>0.0</v>
      </c>
      <c r="AD161" s="49">
        <v>0.0</v>
      </c>
      <c r="AE161" s="49">
        <v>0.0</v>
      </c>
      <c r="AF161" s="49" t="b">
        <v>1</v>
      </c>
      <c r="AG161" s="21"/>
      <c r="AH161" s="21"/>
      <c r="AI161" s="21"/>
      <c r="AJ161" s="21"/>
      <c r="AK161" s="21"/>
      <c r="AL161" s="21"/>
      <c r="AM161" s="21"/>
    </row>
    <row r="162">
      <c r="A162" s="46" t="s">
        <v>690</v>
      </c>
      <c r="B162" s="47" t="s">
        <v>42</v>
      </c>
      <c r="C162" s="56" t="s">
        <v>691</v>
      </c>
      <c r="D162" s="47">
        <v>1161.0</v>
      </c>
      <c r="E162" s="47">
        <v>22197.0</v>
      </c>
      <c r="F162" s="47" t="b">
        <v>1</v>
      </c>
      <c r="G162" s="47">
        <v>111.0</v>
      </c>
      <c r="H162" s="49">
        <v>3.0</v>
      </c>
      <c r="I162" s="49">
        <v>0.0</v>
      </c>
      <c r="J162" s="49">
        <v>0.0</v>
      </c>
      <c r="K162" s="52" t="s">
        <v>35</v>
      </c>
      <c r="L162" s="53" t="s">
        <v>35</v>
      </c>
      <c r="M162" s="53" t="s">
        <v>38</v>
      </c>
      <c r="N162" s="49" t="b">
        <v>0</v>
      </c>
      <c r="O162" s="49">
        <v>0.0</v>
      </c>
      <c r="P162" s="49">
        <v>1.0</v>
      </c>
      <c r="Q162" s="49">
        <v>2.0</v>
      </c>
      <c r="R162" s="49">
        <v>0.0</v>
      </c>
      <c r="S162" s="49">
        <v>0.0</v>
      </c>
      <c r="T162" s="49" t="b">
        <v>1</v>
      </c>
      <c r="U162" s="49">
        <v>0.0</v>
      </c>
      <c r="V162" s="49">
        <v>0.0</v>
      </c>
      <c r="W162" s="49">
        <v>0.0</v>
      </c>
      <c r="X162" s="49">
        <v>0.0</v>
      </c>
      <c r="Y162" s="49">
        <v>0.0</v>
      </c>
      <c r="Z162" s="49" t="b">
        <v>1</v>
      </c>
      <c r="AA162" s="49">
        <v>0.0</v>
      </c>
      <c r="AB162" s="49">
        <v>0.0</v>
      </c>
      <c r="AC162" s="49">
        <v>0.0</v>
      </c>
      <c r="AD162" s="49">
        <v>0.0</v>
      </c>
      <c r="AE162" s="49">
        <v>0.0</v>
      </c>
      <c r="AF162" s="49" t="b">
        <v>1</v>
      </c>
      <c r="AG162" s="21"/>
      <c r="AH162" s="21"/>
      <c r="AI162" s="21"/>
      <c r="AJ162" s="21"/>
      <c r="AK162" s="21"/>
      <c r="AL162" s="21"/>
      <c r="AM162" s="21"/>
    </row>
    <row r="163">
      <c r="A163" s="46" t="s">
        <v>692</v>
      </c>
      <c r="B163" s="47" t="s">
        <v>53</v>
      </c>
      <c r="C163" s="56" t="s">
        <v>693</v>
      </c>
      <c r="D163" s="47">
        <v>28.0</v>
      </c>
      <c r="E163" s="47">
        <v>177.0</v>
      </c>
      <c r="F163" s="47" t="b">
        <v>0</v>
      </c>
      <c r="G163" s="47">
        <v>111.0</v>
      </c>
      <c r="H163" s="49">
        <v>4.0</v>
      </c>
      <c r="I163" s="49">
        <v>1.0</v>
      </c>
      <c r="J163" s="49">
        <v>0.0</v>
      </c>
      <c r="K163" s="52" t="s">
        <v>35</v>
      </c>
      <c r="L163" s="53" t="s">
        <v>35</v>
      </c>
      <c r="M163" s="53" t="s">
        <v>35</v>
      </c>
      <c r="N163" s="49" t="b">
        <v>0</v>
      </c>
      <c r="O163" s="49">
        <v>0.0</v>
      </c>
      <c r="P163" s="49">
        <v>1.0</v>
      </c>
      <c r="Q163" s="49">
        <v>0.0</v>
      </c>
      <c r="R163" s="49">
        <v>3.0</v>
      </c>
      <c r="S163" s="49">
        <v>0.0</v>
      </c>
      <c r="T163" s="49" t="b">
        <v>0</v>
      </c>
      <c r="U163" s="49">
        <v>0.0</v>
      </c>
      <c r="V163" s="49">
        <v>0.0</v>
      </c>
      <c r="W163" s="49">
        <v>1.0</v>
      </c>
      <c r="X163" s="49">
        <v>0.0</v>
      </c>
      <c r="Y163" s="49">
        <v>0.0</v>
      </c>
      <c r="Z163" s="49" t="b">
        <v>1</v>
      </c>
      <c r="AA163" s="49">
        <v>0.0</v>
      </c>
      <c r="AB163" s="49">
        <v>0.0</v>
      </c>
      <c r="AC163" s="49">
        <v>0.0</v>
      </c>
      <c r="AD163" s="49">
        <v>0.0</v>
      </c>
      <c r="AE163" s="49">
        <v>0.0</v>
      </c>
      <c r="AF163" s="49" t="b">
        <v>1</v>
      </c>
      <c r="AG163" s="21"/>
      <c r="AH163" s="21"/>
      <c r="AI163" s="21"/>
      <c r="AJ163" s="21"/>
      <c r="AK163" s="21"/>
      <c r="AL163" s="21"/>
      <c r="AM163" s="21"/>
    </row>
    <row r="164">
      <c r="A164" s="46" t="s">
        <v>694</v>
      </c>
      <c r="B164" s="47" t="s">
        <v>42</v>
      </c>
      <c r="C164" s="56" t="s">
        <v>695</v>
      </c>
      <c r="D164" s="47">
        <v>18.0</v>
      </c>
      <c r="E164" s="47">
        <v>173.0</v>
      </c>
      <c r="F164" s="47" t="b">
        <v>1</v>
      </c>
      <c r="G164" s="47">
        <v>110.0</v>
      </c>
      <c r="H164" s="49">
        <v>1.0</v>
      </c>
      <c r="I164" s="49">
        <v>0.0</v>
      </c>
      <c r="J164" s="49">
        <v>0.0</v>
      </c>
      <c r="K164" s="52" t="s">
        <v>35</v>
      </c>
      <c r="L164" s="53" t="s">
        <v>35</v>
      </c>
      <c r="M164" s="53" t="s">
        <v>35</v>
      </c>
      <c r="N164" s="49" t="b">
        <v>0</v>
      </c>
      <c r="O164" s="49">
        <v>0.0</v>
      </c>
      <c r="P164" s="49">
        <v>1.0</v>
      </c>
      <c r="Q164" s="49">
        <v>0.0</v>
      </c>
      <c r="R164" s="49">
        <v>0.0</v>
      </c>
      <c r="S164" s="49">
        <v>0.0</v>
      </c>
      <c r="T164" s="49" t="b">
        <v>1</v>
      </c>
      <c r="U164" s="49">
        <v>0.0</v>
      </c>
      <c r="V164" s="49">
        <v>0.0</v>
      </c>
      <c r="W164" s="49">
        <v>0.0</v>
      </c>
      <c r="X164" s="49">
        <v>0.0</v>
      </c>
      <c r="Y164" s="49">
        <v>0.0</v>
      </c>
      <c r="Z164" s="49" t="b">
        <v>1</v>
      </c>
      <c r="AA164" s="49">
        <v>0.0</v>
      </c>
      <c r="AB164" s="49">
        <v>0.0</v>
      </c>
      <c r="AC164" s="49">
        <v>0.0</v>
      </c>
      <c r="AD164" s="49">
        <v>0.0</v>
      </c>
      <c r="AE164" s="49">
        <v>0.0</v>
      </c>
      <c r="AF164" s="49" t="b">
        <v>1</v>
      </c>
      <c r="AG164" s="21"/>
      <c r="AH164" s="21"/>
      <c r="AI164" s="21"/>
      <c r="AJ164" s="21"/>
      <c r="AK164" s="21"/>
      <c r="AL164" s="21"/>
      <c r="AM164" s="21"/>
    </row>
    <row r="165">
      <c r="A165" s="46" t="s">
        <v>696</v>
      </c>
      <c r="B165" s="47" t="s">
        <v>42</v>
      </c>
      <c r="C165" s="48" t="s">
        <v>697</v>
      </c>
      <c r="D165" s="47">
        <v>24.0</v>
      </c>
      <c r="E165" s="47">
        <v>1241.0</v>
      </c>
      <c r="F165" s="47" t="b">
        <v>0</v>
      </c>
      <c r="G165" s="47">
        <v>110.0</v>
      </c>
      <c r="H165" s="49">
        <v>12.0</v>
      </c>
      <c r="I165" s="49">
        <v>1.0</v>
      </c>
      <c r="J165" s="49">
        <v>0.0</v>
      </c>
      <c r="K165" s="52" t="s">
        <v>35</v>
      </c>
      <c r="L165" s="53" t="s">
        <v>35</v>
      </c>
      <c r="M165" s="53" t="s">
        <v>35</v>
      </c>
      <c r="N165" s="49" t="b">
        <v>0</v>
      </c>
      <c r="O165" s="49">
        <v>0.0</v>
      </c>
      <c r="P165" s="49">
        <v>2.0</v>
      </c>
      <c r="Q165" s="49">
        <v>0.0</v>
      </c>
      <c r="R165" s="49">
        <v>1.0</v>
      </c>
      <c r="S165" s="49">
        <v>9.0</v>
      </c>
      <c r="T165" s="49" t="b">
        <v>0</v>
      </c>
      <c r="U165" s="49">
        <v>0.0</v>
      </c>
      <c r="V165" s="49">
        <v>0.0</v>
      </c>
      <c r="W165" s="49">
        <v>1.0</v>
      </c>
      <c r="X165" s="49">
        <v>0.0</v>
      </c>
      <c r="Y165" s="49">
        <v>0.0</v>
      </c>
      <c r="Z165" s="49" t="b">
        <v>1</v>
      </c>
      <c r="AA165" s="49">
        <v>0.0</v>
      </c>
      <c r="AB165" s="49">
        <v>0.0</v>
      </c>
      <c r="AC165" s="49">
        <v>0.0</v>
      </c>
      <c r="AD165" s="49">
        <v>0.0</v>
      </c>
      <c r="AE165" s="49">
        <v>0.0</v>
      </c>
      <c r="AF165" s="49" t="b">
        <v>1</v>
      </c>
      <c r="AG165" s="21"/>
      <c r="AH165" s="21"/>
      <c r="AI165" s="21"/>
      <c r="AJ165" s="21"/>
      <c r="AK165" s="21"/>
      <c r="AL165" s="21"/>
      <c r="AM165" s="21"/>
    </row>
    <row r="166">
      <c r="A166" s="46" t="s">
        <v>698</v>
      </c>
      <c r="B166" s="47" t="s">
        <v>42</v>
      </c>
      <c r="C166" s="48" t="s">
        <v>699</v>
      </c>
      <c r="D166" s="47">
        <v>0.0</v>
      </c>
      <c r="E166" s="47">
        <v>10.0</v>
      </c>
      <c r="F166" s="47" t="b">
        <v>0</v>
      </c>
      <c r="G166" s="47">
        <v>109.0</v>
      </c>
      <c r="H166" s="49">
        <v>1.0</v>
      </c>
      <c r="I166" s="49">
        <v>0.0</v>
      </c>
      <c r="J166" s="49">
        <v>0.0</v>
      </c>
      <c r="K166" s="52" t="s">
        <v>35</v>
      </c>
      <c r="L166" s="53" t="s">
        <v>35</v>
      </c>
      <c r="M166" s="53" t="s">
        <v>35</v>
      </c>
      <c r="N166" s="49" t="b">
        <v>0</v>
      </c>
      <c r="O166" s="49">
        <v>0.0</v>
      </c>
      <c r="P166" s="49">
        <v>0.0</v>
      </c>
      <c r="Q166" s="49">
        <v>1.0</v>
      </c>
      <c r="R166" s="49">
        <v>0.0</v>
      </c>
      <c r="S166" s="49">
        <v>0.0</v>
      </c>
      <c r="T166" s="49" t="b">
        <v>1</v>
      </c>
      <c r="U166" s="49">
        <v>0.0</v>
      </c>
      <c r="V166" s="49">
        <v>0.0</v>
      </c>
      <c r="W166" s="49">
        <v>0.0</v>
      </c>
      <c r="X166" s="49">
        <v>0.0</v>
      </c>
      <c r="Y166" s="49">
        <v>0.0</v>
      </c>
      <c r="Z166" s="49" t="b">
        <v>1</v>
      </c>
      <c r="AA166" s="49">
        <v>0.0</v>
      </c>
      <c r="AB166" s="49">
        <v>0.0</v>
      </c>
      <c r="AC166" s="49">
        <v>0.0</v>
      </c>
      <c r="AD166" s="49">
        <v>0.0</v>
      </c>
      <c r="AE166" s="49">
        <v>0.0</v>
      </c>
      <c r="AF166" s="49" t="b">
        <v>1</v>
      </c>
      <c r="AG166" s="21"/>
      <c r="AH166" s="21"/>
      <c r="AI166" s="21"/>
      <c r="AJ166" s="21"/>
      <c r="AK166" s="21"/>
      <c r="AL166" s="21"/>
      <c r="AM166" s="21"/>
    </row>
    <row r="167">
      <c r="A167" s="46" t="s">
        <v>700</v>
      </c>
      <c r="B167" s="47" t="s">
        <v>42</v>
      </c>
      <c r="C167" s="48" t="s">
        <v>701</v>
      </c>
      <c r="D167" s="47">
        <v>195.0</v>
      </c>
      <c r="E167" s="47">
        <v>264.0</v>
      </c>
      <c r="F167" s="47" t="b">
        <v>0</v>
      </c>
      <c r="G167" s="47">
        <v>105.0</v>
      </c>
      <c r="H167" s="49">
        <v>24.0</v>
      </c>
      <c r="I167" s="49">
        <v>3.0</v>
      </c>
      <c r="J167" s="49">
        <v>0.0</v>
      </c>
      <c r="K167" s="52" t="s">
        <v>81</v>
      </c>
      <c r="L167" s="53" t="s">
        <v>35</v>
      </c>
      <c r="M167" s="53" t="s">
        <v>35</v>
      </c>
      <c r="N167" s="49" t="b">
        <v>0</v>
      </c>
      <c r="O167" s="49">
        <v>0.0</v>
      </c>
      <c r="P167" s="49">
        <v>8.0</v>
      </c>
      <c r="Q167" s="49">
        <v>16.0</v>
      </c>
      <c r="R167" s="49">
        <v>0.0</v>
      </c>
      <c r="S167" s="49">
        <v>0.0</v>
      </c>
      <c r="T167" s="49" t="b">
        <v>0</v>
      </c>
      <c r="U167" s="49">
        <v>0.0</v>
      </c>
      <c r="V167" s="49">
        <v>0.0</v>
      </c>
      <c r="W167" s="49">
        <v>3.0</v>
      </c>
      <c r="X167" s="49">
        <v>0.0</v>
      </c>
      <c r="Y167" s="49">
        <v>0.0</v>
      </c>
      <c r="Z167" s="49" t="b">
        <v>1</v>
      </c>
      <c r="AA167" s="49">
        <v>0.0</v>
      </c>
      <c r="AB167" s="49">
        <v>0.0</v>
      </c>
      <c r="AC167" s="49">
        <v>0.0</v>
      </c>
      <c r="AD167" s="49">
        <v>0.0</v>
      </c>
      <c r="AE167" s="49">
        <v>0.0</v>
      </c>
      <c r="AF167" s="49" t="b">
        <v>1</v>
      </c>
      <c r="AG167" s="21"/>
      <c r="AH167" s="21"/>
      <c r="AI167" s="21"/>
      <c r="AJ167" s="21"/>
      <c r="AK167" s="21"/>
      <c r="AL167" s="21"/>
      <c r="AM167" s="21"/>
    </row>
    <row r="168">
      <c r="A168" s="46" t="s">
        <v>702</v>
      </c>
      <c r="B168" s="47" t="s">
        <v>42</v>
      </c>
      <c r="C168" s="48" t="s">
        <v>703</v>
      </c>
      <c r="D168" s="47">
        <v>47.0</v>
      </c>
      <c r="E168" s="47">
        <v>2253.0</v>
      </c>
      <c r="F168" s="47" t="b">
        <v>0</v>
      </c>
      <c r="G168" s="47">
        <v>105.0</v>
      </c>
      <c r="H168" s="49">
        <v>32.0</v>
      </c>
      <c r="I168" s="49">
        <v>0.0</v>
      </c>
      <c r="J168" s="49">
        <v>0.0</v>
      </c>
      <c r="K168" s="52" t="s">
        <v>35</v>
      </c>
      <c r="L168" s="53" t="s">
        <v>35</v>
      </c>
      <c r="M168" s="53" t="s">
        <v>35</v>
      </c>
      <c r="N168" s="49" t="b">
        <v>0</v>
      </c>
      <c r="O168" s="49">
        <v>0.0</v>
      </c>
      <c r="P168" s="49">
        <v>20.0</v>
      </c>
      <c r="Q168" s="49">
        <v>9.0</v>
      </c>
      <c r="R168" s="49">
        <v>3.0</v>
      </c>
      <c r="S168" s="49">
        <v>0.0</v>
      </c>
      <c r="T168" s="49" t="b">
        <v>1</v>
      </c>
      <c r="U168" s="49">
        <v>0.0</v>
      </c>
      <c r="V168" s="49">
        <v>0.0</v>
      </c>
      <c r="W168" s="49">
        <v>0.0</v>
      </c>
      <c r="X168" s="49">
        <v>0.0</v>
      </c>
      <c r="Y168" s="49">
        <v>0.0</v>
      </c>
      <c r="Z168" s="49" t="b">
        <v>1</v>
      </c>
      <c r="AA168" s="49">
        <v>0.0</v>
      </c>
      <c r="AB168" s="49">
        <v>0.0</v>
      </c>
      <c r="AC168" s="49">
        <v>0.0</v>
      </c>
      <c r="AD168" s="49">
        <v>0.0</v>
      </c>
      <c r="AE168" s="49">
        <v>0.0</v>
      </c>
      <c r="AF168" s="49" t="b">
        <v>1</v>
      </c>
      <c r="AG168" s="21"/>
      <c r="AH168" s="21"/>
      <c r="AI168" s="21"/>
      <c r="AJ168" s="21"/>
      <c r="AK168" s="21"/>
      <c r="AL168" s="21"/>
      <c r="AM168" s="21"/>
    </row>
    <row r="169">
      <c r="A169" s="46" t="s">
        <v>704</v>
      </c>
      <c r="B169" s="47" t="s">
        <v>42</v>
      </c>
      <c r="C169" s="48" t="s">
        <v>705</v>
      </c>
      <c r="D169" s="47">
        <v>145.0</v>
      </c>
      <c r="E169" s="47">
        <v>374.0</v>
      </c>
      <c r="F169" s="47" t="b">
        <v>0</v>
      </c>
      <c r="G169" s="47">
        <v>97.0</v>
      </c>
      <c r="H169" s="49">
        <v>0.0</v>
      </c>
      <c r="I169" s="49">
        <v>6.0</v>
      </c>
      <c r="J169" s="49">
        <v>0.0</v>
      </c>
      <c r="K169" s="52" t="s">
        <v>35</v>
      </c>
      <c r="L169" s="53" t="s">
        <v>35</v>
      </c>
      <c r="M169" s="53" t="s">
        <v>35</v>
      </c>
      <c r="N169" s="49" t="b">
        <v>1</v>
      </c>
      <c r="O169" s="49">
        <v>0.0</v>
      </c>
      <c r="P169" s="49">
        <v>0.0</v>
      </c>
      <c r="Q169" s="49">
        <v>0.0</v>
      </c>
      <c r="R169" s="49">
        <v>0.0</v>
      </c>
      <c r="S169" s="49">
        <v>0.0</v>
      </c>
      <c r="T169" s="49" t="b">
        <v>0</v>
      </c>
      <c r="U169" s="49">
        <v>0.0</v>
      </c>
      <c r="V169" s="49">
        <v>0.0</v>
      </c>
      <c r="W169" s="49">
        <v>5.0</v>
      </c>
      <c r="X169" s="49">
        <v>0.0</v>
      </c>
      <c r="Y169" s="49">
        <v>1.0</v>
      </c>
      <c r="Z169" s="49" t="b">
        <v>1</v>
      </c>
      <c r="AA169" s="49">
        <v>0.0</v>
      </c>
      <c r="AB169" s="49">
        <v>0.0</v>
      </c>
      <c r="AC169" s="49">
        <v>0.0</v>
      </c>
      <c r="AD169" s="49">
        <v>0.0</v>
      </c>
      <c r="AE169" s="49">
        <v>0.0</v>
      </c>
      <c r="AF169" s="49" t="b">
        <v>1</v>
      </c>
      <c r="AG169" s="21"/>
      <c r="AH169" s="21"/>
      <c r="AI169" s="21"/>
      <c r="AJ169" s="21"/>
      <c r="AK169" s="21"/>
      <c r="AL169" s="21"/>
      <c r="AM169" s="21"/>
    </row>
    <row r="170">
      <c r="A170" s="46" t="s">
        <v>706</v>
      </c>
      <c r="B170" s="47" t="s">
        <v>42</v>
      </c>
      <c r="C170" s="56" t="s">
        <v>707</v>
      </c>
      <c r="D170" s="47">
        <v>283.0</v>
      </c>
      <c r="E170" s="47">
        <v>3556.0</v>
      </c>
      <c r="F170" s="47" t="b">
        <v>1</v>
      </c>
      <c r="G170" s="47">
        <v>86.0</v>
      </c>
      <c r="H170" s="49">
        <v>1.0</v>
      </c>
      <c r="I170" s="49">
        <v>0.0</v>
      </c>
      <c r="J170" s="49">
        <v>0.0</v>
      </c>
      <c r="K170" s="52" t="s">
        <v>35</v>
      </c>
      <c r="L170" s="53" t="s">
        <v>35</v>
      </c>
      <c r="M170" s="53" t="s">
        <v>35</v>
      </c>
      <c r="N170" s="49" t="b">
        <v>0</v>
      </c>
      <c r="O170" s="49">
        <v>0.0</v>
      </c>
      <c r="P170" s="49">
        <v>1.0</v>
      </c>
      <c r="Q170" s="49">
        <v>0.0</v>
      </c>
      <c r="R170" s="49">
        <v>0.0</v>
      </c>
      <c r="S170" s="49">
        <v>0.0</v>
      </c>
      <c r="T170" s="49" t="b">
        <v>1</v>
      </c>
      <c r="U170" s="49">
        <v>0.0</v>
      </c>
      <c r="V170" s="49">
        <v>0.0</v>
      </c>
      <c r="W170" s="49">
        <v>0.0</v>
      </c>
      <c r="X170" s="49">
        <v>0.0</v>
      </c>
      <c r="Y170" s="49">
        <v>0.0</v>
      </c>
      <c r="Z170" s="49" t="b">
        <v>1</v>
      </c>
      <c r="AA170" s="49">
        <v>0.0</v>
      </c>
      <c r="AB170" s="49">
        <v>0.0</v>
      </c>
      <c r="AC170" s="49">
        <v>0.0</v>
      </c>
      <c r="AD170" s="49">
        <v>0.0</v>
      </c>
      <c r="AE170" s="49">
        <v>0.0</v>
      </c>
      <c r="AF170" s="49" t="b">
        <v>1</v>
      </c>
      <c r="AG170" s="21"/>
      <c r="AH170" s="21"/>
      <c r="AI170" s="21"/>
      <c r="AJ170" s="21"/>
      <c r="AK170" s="21"/>
      <c r="AL170" s="21"/>
      <c r="AM170" s="21"/>
    </row>
    <row r="171">
      <c r="A171" s="46" t="s">
        <v>708</v>
      </c>
      <c r="B171" s="47" t="s">
        <v>33</v>
      </c>
      <c r="C171" s="56" t="s">
        <v>709</v>
      </c>
      <c r="D171" s="47">
        <v>15.0</v>
      </c>
      <c r="E171" s="47">
        <v>14.0</v>
      </c>
      <c r="F171" s="47" t="b">
        <v>1</v>
      </c>
      <c r="G171" s="47">
        <v>81.0</v>
      </c>
      <c r="H171" s="49">
        <v>16.0</v>
      </c>
      <c r="I171" s="49">
        <v>0.0</v>
      </c>
      <c r="J171" s="49">
        <v>0.0</v>
      </c>
      <c r="K171" s="52" t="s">
        <v>35</v>
      </c>
      <c r="L171" s="53" t="s">
        <v>35</v>
      </c>
      <c r="M171" s="55" t="s">
        <v>81</v>
      </c>
      <c r="N171" s="49" t="b">
        <v>0</v>
      </c>
      <c r="O171" s="49">
        <v>0.0</v>
      </c>
      <c r="P171" s="49">
        <v>4.0</v>
      </c>
      <c r="Q171" s="49">
        <v>10.0</v>
      </c>
      <c r="R171" s="49">
        <v>2.0</v>
      </c>
      <c r="S171" s="49">
        <v>0.0</v>
      </c>
      <c r="T171" s="49" t="b">
        <v>1</v>
      </c>
      <c r="U171" s="49">
        <v>0.0</v>
      </c>
      <c r="V171" s="49">
        <v>0.0</v>
      </c>
      <c r="W171" s="49">
        <v>0.0</v>
      </c>
      <c r="X171" s="49">
        <v>0.0</v>
      </c>
      <c r="Y171" s="49">
        <v>0.0</v>
      </c>
      <c r="Z171" s="49" t="b">
        <v>1</v>
      </c>
      <c r="AA171" s="49">
        <v>0.0</v>
      </c>
      <c r="AB171" s="49">
        <v>0.0</v>
      </c>
      <c r="AC171" s="49">
        <v>0.0</v>
      </c>
      <c r="AD171" s="49">
        <v>0.0</v>
      </c>
      <c r="AE171" s="49">
        <v>0.0</v>
      </c>
      <c r="AF171" s="49" t="b">
        <v>1</v>
      </c>
      <c r="AG171" s="21"/>
      <c r="AH171" s="21"/>
      <c r="AI171" s="21"/>
      <c r="AJ171" s="21"/>
      <c r="AK171" s="21"/>
      <c r="AL171" s="21"/>
      <c r="AM171" s="21"/>
    </row>
    <row r="172">
      <c r="A172" s="46" t="s">
        <v>710</v>
      </c>
      <c r="B172" s="47" t="s">
        <v>33</v>
      </c>
      <c r="C172" s="56" t="s">
        <v>711</v>
      </c>
      <c r="D172" s="47">
        <v>38.0</v>
      </c>
      <c r="E172" s="47">
        <v>94.0</v>
      </c>
      <c r="F172" s="47" t="b">
        <v>1</v>
      </c>
      <c r="G172" s="47">
        <v>81.0</v>
      </c>
      <c r="H172" s="49">
        <v>0.0</v>
      </c>
      <c r="I172" s="49">
        <v>0.0</v>
      </c>
      <c r="J172" s="49">
        <v>0.0</v>
      </c>
      <c r="K172" s="52" t="s">
        <v>35</v>
      </c>
      <c r="L172" s="53" t="s">
        <v>35</v>
      </c>
      <c r="M172" s="53" t="s">
        <v>35</v>
      </c>
      <c r="N172" s="49" t="b">
        <v>1</v>
      </c>
      <c r="O172" s="49">
        <v>0.0</v>
      </c>
      <c r="P172" s="49">
        <v>0.0</v>
      </c>
      <c r="Q172" s="49">
        <v>0.0</v>
      </c>
      <c r="R172" s="49">
        <v>0.0</v>
      </c>
      <c r="S172" s="49">
        <v>0.0</v>
      </c>
      <c r="T172" s="49" t="b">
        <v>1</v>
      </c>
      <c r="U172" s="49">
        <v>0.0</v>
      </c>
      <c r="V172" s="49">
        <v>0.0</v>
      </c>
      <c r="W172" s="49">
        <v>0.0</v>
      </c>
      <c r="X172" s="49">
        <v>0.0</v>
      </c>
      <c r="Y172" s="49">
        <v>0.0</v>
      </c>
      <c r="Z172" s="49" t="b">
        <v>1</v>
      </c>
      <c r="AA172" s="49">
        <v>0.0</v>
      </c>
      <c r="AB172" s="49">
        <v>0.0</v>
      </c>
      <c r="AC172" s="49">
        <v>0.0</v>
      </c>
      <c r="AD172" s="49">
        <v>0.0</v>
      </c>
      <c r="AE172" s="49">
        <v>0.0</v>
      </c>
      <c r="AF172" s="49" t="b">
        <v>1</v>
      </c>
      <c r="AG172" s="21"/>
      <c r="AH172" s="21"/>
      <c r="AI172" s="21"/>
      <c r="AJ172" s="21"/>
      <c r="AK172" s="21"/>
      <c r="AL172" s="21"/>
      <c r="AM172" s="21"/>
    </row>
    <row r="173">
      <c r="A173" s="46" t="s">
        <v>712</v>
      </c>
      <c r="B173" s="47" t="s">
        <v>107</v>
      </c>
      <c r="C173" s="48" t="s">
        <v>713</v>
      </c>
      <c r="D173" s="47">
        <v>499.0</v>
      </c>
      <c r="E173" s="47">
        <v>611.0</v>
      </c>
      <c r="F173" s="47" t="b">
        <v>0</v>
      </c>
      <c r="G173" s="47">
        <v>79.0</v>
      </c>
      <c r="H173" s="49">
        <v>38.0</v>
      </c>
      <c r="I173" s="49">
        <v>4.0</v>
      </c>
      <c r="J173" s="49">
        <v>0.0</v>
      </c>
      <c r="K173" s="52" t="s">
        <v>35</v>
      </c>
      <c r="L173" s="53" t="s">
        <v>35</v>
      </c>
      <c r="M173" s="53" t="s">
        <v>35</v>
      </c>
      <c r="N173" s="49" t="b">
        <v>0</v>
      </c>
      <c r="O173" s="49">
        <v>0.0</v>
      </c>
      <c r="P173" s="49">
        <v>18.0</v>
      </c>
      <c r="Q173" s="49">
        <v>10.0</v>
      </c>
      <c r="R173" s="49">
        <v>8.0</v>
      </c>
      <c r="S173" s="49">
        <v>2.0</v>
      </c>
      <c r="T173" s="49" t="b">
        <v>0</v>
      </c>
      <c r="U173" s="49">
        <v>0.0</v>
      </c>
      <c r="V173" s="49">
        <v>0.0</v>
      </c>
      <c r="W173" s="49">
        <v>4.0</v>
      </c>
      <c r="X173" s="49">
        <v>0.0</v>
      </c>
      <c r="Y173" s="49">
        <v>0.0</v>
      </c>
      <c r="Z173" s="49" t="b">
        <v>1</v>
      </c>
      <c r="AA173" s="49">
        <v>0.0</v>
      </c>
      <c r="AB173" s="49">
        <v>0.0</v>
      </c>
      <c r="AC173" s="49">
        <v>0.0</v>
      </c>
      <c r="AD173" s="49">
        <v>0.0</v>
      </c>
      <c r="AE173" s="49">
        <v>0.0</v>
      </c>
      <c r="AF173" s="49" t="b">
        <v>1</v>
      </c>
      <c r="AG173" s="21"/>
      <c r="AH173" s="21"/>
      <c r="AI173" s="21"/>
      <c r="AJ173" s="21"/>
      <c r="AK173" s="21"/>
      <c r="AL173" s="21"/>
      <c r="AM173" s="21"/>
    </row>
    <row r="174">
      <c r="A174" s="46" t="s">
        <v>714</v>
      </c>
      <c r="B174" s="47" t="s">
        <v>42</v>
      </c>
      <c r="C174" s="48" t="s">
        <v>715</v>
      </c>
      <c r="D174" s="47">
        <v>90.0</v>
      </c>
      <c r="E174" s="47">
        <v>459.0</v>
      </c>
      <c r="F174" s="47" t="b">
        <v>0</v>
      </c>
      <c r="G174" s="47">
        <v>79.0</v>
      </c>
      <c r="H174" s="49">
        <v>2.0</v>
      </c>
      <c r="I174" s="49">
        <v>0.0</v>
      </c>
      <c r="J174" s="49">
        <v>0.0</v>
      </c>
      <c r="K174" s="52" t="s">
        <v>35</v>
      </c>
      <c r="L174" s="53" t="s">
        <v>35</v>
      </c>
      <c r="M174" s="53" t="s">
        <v>35</v>
      </c>
      <c r="N174" s="49" t="b">
        <v>0</v>
      </c>
      <c r="O174" s="49">
        <v>0.0</v>
      </c>
      <c r="P174" s="49">
        <v>0.0</v>
      </c>
      <c r="Q174" s="49">
        <v>0.0</v>
      </c>
      <c r="R174" s="49">
        <v>2.0</v>
      </c>
      <c r="S174" s="49">
        <v>0.0</v>
      </c>
      <c r="T174" s="49" t="b">
        <v>1</v>
      </c>
      <c r="U174" s="49">
        <v>0.0</v>
      </c>
      <c r="V174" s="49">
        <v>0.0</v>
      </c>
      <c r="W174" s="49">
        <v>0.0</v>
      </c>
      <c r="X174" s="49">
        <v>0.0</v>
      </c>
      <c r="Y174" s="49">
        <v>0.0</v>
      </c>
      <c r="Z174" s="49" t="b">
        <v>1</v>
      </c>
      <c r="AA174" s="49">
        <v>0.0</v>
      </c>
      <c r="AB174" s="49">
        <v>0.0</v>
      </c>
      <c r="AC174" s="49">
        <v>0.0</v>
      </c>
      <c r="AD174" s="49">
        <v>0.0</v>
      </c>
      <c r="AE174" s="49">
        <v>0.0</v>
      </c>
      <c r="AF174" s="49" t="b">
        <v>1</v>
      </c>
      <c r="AG174" s="21"/>
      <c r="AH174" s="21"/>
      <c r="AI174" s="21"/>
      <c r="AJ174" s="21"/>
      <c r="AK174" s="21"/>
      <c r="AL174" s="21"/>
      <c r="AM174" s="21"/>
    </row>
    <row r="175">
      <c r="A175" s="46" t="s">
        <v>716</v>
      </c>
      <c r="B175" s="47" t="s">
        <v>107</v>
      </c>
      <c r="C175" s="48" t="s">
        <v>717</v>
      </c>
      <c r="D175" s="47">
        <v>1.0</v>
      </c>
      <c r="E175" s="47">
        <v>10.0</v>
      </c>
      <c r="F175" s="47" t="b">
        <v>0</v>
      </c>
      <c r="G175" s="47">
        <v>79.0</v>
      </c>
      <c r="H175" s="49">
        <v>4.0</v>
      </c>
      <c r="I175" s="49">
        <v>0.0</v>
      </c>
      <c r="J175" s="49">
        <v>0.0</v>
      </c>
      <c r="K175" s="52" t="s">
        <v>35</v>
      </c>
      <c r="L175" s="53" t="s">
        <v>35</v>
      </c>
      <c r="M175" s="53" t="s">
        <v>35</v>
      </c>
      <c r="N175" s="49" t="b">
        <v>0</v>
      </c>
      <c r="O175" s="49">
        <v>0.0</v>
      </c>
      <c r="P175" s="49">
        <v>0.0</v>
      </c>
      <c r="Q175" s="49">
        <v>0.0</v>
      </c>
      <c r="R175" s="49">
        <v>4.0</v>
      </c>
      <c r="S175" s="49">
        <v>0.0</v>
      </c>
      <c r="T175" s="49" t="b">
        <v>1</v>
      </c>
      <c r="U175" s="49">
        <v>0.0</v>
      </c>
      <c r="V175" s="49">
        <v>0.0</v>
      </c>
      <c r="W175" s="49">
        <v>0.0</v>
      </c>
      <c r="X175" s="49">
        <v>0.0</v>
      </c>
      <c r="Y175" s="49">
        <v>0.0</v>
      </c>
      <c r="Z175" s="49" t="b">
        <v>1</v>
      </c>
      <c r="AA175" s="49">
        <v>0.0</v>
      </c>
      <c r="AB175" s="49">
        <v>0.0</v>
      </c>
      <c r="AC175" s="49">
        <v>0.0</v>
      </c>
      <c r="AD175" s="49">
        <v>0.0</v>
      </c>
      <c r="AE175" s="49">
        <v>0.0</v>
      </c>
      <c r="AF175" s="49" t="b">
        <v>1</v>
      </c>
      <c r="AG175" s="21"/>
      <c r="AH175" s="21"/>
      <c r="AI175" s="21"/>
      <c r="AJ175" s="21"/>
      <c r="AK175" s="21"/>
      <c r="AL175" s="21"/>
      <c r="AM175" s="21"/>
    </row>
    <row r="176">
      <c r="A176" s="46" t="s">
        <v>718</v>
      </c>
      <c r="B176" s="47" t="s">
        <v>42</v>
      </c>
      <c r="C176" s="48" t="s">
        <v>719</v>
      </c>
      <c r="D176" s="47">
        <v>5.0</v>
      </c>
      <c r="E176" s="47">
        <v>17.0</v>
      </c>
      <c r="F176" s="47" t="b">
        <v>0</v>
      </c>
      <c r="G176" s="47">
        <v>67.0</v>
      </c>
      <c r="H176" s="49">
        <v>0.0</v>
      </c>
      <c r="I176" s="49">
        <v>1.0</v>
      </c>
      <c r="J176" s="49">
        <v>0.0</v>
      </c>
      <c r="K176" s="52" t="s">
        <v>46</v>
      </c>
      <c r="L176" s="53" t="s">
        <v>35</v>
      </c>
      <c r="M176" s="53" t="s">
        <v>35</v>
      </c>
      <c r="N176" s="49" t="b">
        <v>1</v>
      </c>
      <c r="O176" s="49">
        <v>0.0</v>
      </c>
      <c r="P176" s="49">
        <v>0.0</v>
      </c>
      <c r="Q176" s="49">
        <v>0.0</v>
      </c>
      <c r="R176" s="49">
        <v>0.0</v>
      </c>
      <c r="S176" s="49">
        <v>0.0</v>
      </c>
      <c r="T176" s="49" t="b">
        <v>0</v>
      </c>
      <c r="U176" s="49">
        <v>0.0</v>
      </c>
      <c r="V176" s="49">
        <v>0.0</v>
      </c>
      <c r="W176" s="49">
        <v>1.0</v>
      </c>
      <c r="X176" s="49">
        <v>0.0</v>
      </c>
      <c r="Y176" s="49">
        <v>0.0</v>
      </c>
      <c r="Z176" s="49" t="b">
        <v>1</v>
      </c>
      <c r="AA176" s="49">
        <v>0.0</v>
      </c>
      <c r="AB176" s="49">
        <v>0.0</v>
      </c>
      <c r="AC176" s="49">
        <v>0.0</v>
      </c>
      <c r="AD176" s="49">
        <v>0.0</v>
      </c>
      <c r="AE176" s="49">
        <v>0.0</v>
      </c>
      <c r="AF176" s="49" t="b">
        <v>1</v>
      </c>
      <c r="AG176" s="21"/>
      <c r="AH176" s="21"/>
      <c r="AI176" s="21"/>
      <c r="AJ176" s="21"/>
      <c r="AK176" s="21"/>
      <c r="AL176" s="21"/>
      <c r="AM176" s="21"/>
    </row>
    <row r="177">
      <c r="A177" s="46" t="s">
        <v>720</v>
      </c>
      <c r="B177" s="47" t="s">
        <v>42</v>
      </c>
      <c r="C177" s="48" t="s">
        <v>721</v>
      </c>
      <c r="D177" s="47">
        <v>1.0</v>
      </c>
      <c r="E177" s="47">
        <v>11.0</v>
      </c>
      <c r="F177" s="47" t="b">
        <v>0</v>
      </c>
      <c r="G177" s="47">
        <v>66.0</v>
      </c>
      <c r="H177" s="49">
        <v>0.0</v>
      </c>
      <c r="I177" s="49">
        <v>1.0</v>
      </c>
      <c r="J177" s="49">
        <v>0.0</v>
      </c>
      <c r="K177" s="52" t="s">
        <v>46</v>
      </c>
      <c r="L177" s="53" t="s">
        <v>35</v>
      </c>
      <c r="M177" s="53" t="s">
        <v>35</v>
      </c>
      <c r="N177" s="49" t="b">
        <v>1</v>
      </c>
      <c r="O177" s="49">
        <v>0.0</v>
      </c>
      <c r="P177" s="49">
        <v>0.0</v>
      </c>
      <c r="Q177" s="49">
        <v>0.0</v>
      </c>
      <c r="R177" s="49">
        <v>0.0</v>
      </c>
      <c r="S177" s="49">
        <v>0.0</v>
      </c>
      <c r="T177" s="49" t="b">
        <v>0</v>
      </c>
      <c r="U177" s="49">
        <v>0.0</v>
      </c>
      <c r="V177" s="49">
        <v>0.0</v>
      </c>
      <c r="W177" s="49">
        <v>1.0</v>
      </c>
      <c r="X177" s="49">
        <v>0.0</v>
      </c>
      <c r="Y177" s="49">
        <v>0.0</v>
      </c>
      <c r="Z177" s="49" t="b">
        <v>1</v>
      </c>
      <c r="AA177" s="49">
        <v>0.0</v>
      </c>
      <c r="AB177" s="49">
        <v>0.0</v>
      </c>
      <c r="AC177" s="49">
        <v>0.0</v>
      </c>
      <c r="AD177" s="49">
        <v>0.0</v>
      </c>
      <c r="AE177" s="49">
        <v>0.0</v>
      </c>
      <c r="AF177" s="49" t="b">
        <v>1</v>
      </c>
      <c r="AG177" s="21"/>
      <c r="AH177" s="21"/>
      <c r="AI177" s="21"/>
      <c r="AJ177" s="21"/>
      <c r="AK177" s="21"/>
      <c r="AL177" s="21"/>
      <c r="AM177" s="21"/>
    </row>
    <row r="178">
      <c r="A178" s="46" t="s">
        <v>722</v>
      </c>
      <c r="B178" s="47" t="s">
        <v>107</v>
      </c>
      <c r="C178" s="48" t="s">
        <v>723</v>
      </c>
      <c r="D178" s="47">
        <v>35.0</v>
      </c>
      <c r="E178" s="47">
        <v>153.0</v>
      </c>
      <c r="F178" s="47" t="b">
        <v>0</v>
      </c>
      <c r="G178" s="47">
        <v>65.0</v>
      </c>
      <c r="H178" s="49">
        <v>0.0</v>
      </c>
      <c r="I178" s="49">
        <v>0.0</v>
      </c>
      <c r="J178" s="49">
        <v>0.0</v>
      </c>
      <c r="K178" s="52" t="s">
        <v>35</v>
      </c>
      <c r="L178" s="53" t="s">
        <v>35</v>
      </c>
      <c r="M178" s="53" t="s">
        <v>35</v>
      </c>
      <c r="N178" s="49" t="b">
        <v>1</v>
      </c>
      <c r="O178" s="49">
        <v>0.0</v>
      </c>
      <c r="P178" s="49">
        <v>0.0</v>
      </c>
      <c r="Q178" s="49">
        <v>0.0</v>
      </c>
      <c r="R178" s="49">
        <v>0.0</v>
      </c>
      <c r="S178" s="49">
        <v>0.0</v>
      </c>
      <c r="T178" s="49" t="b">
        <v>1</v>
      </c>
      <c r="U178" s="49">
        <v>0.0</v>
      </c>
      <c r="V178" s="49">
        <v>0.0</v>
      </c>
      <c r="W178" s="49">
        <v>0.0</v>
      </c>
      <c r="X178" s="49">
        <v>0.0</v>
      </c>
      <c r="Y178" s="49">
        <v>0.0</v>
      </c>
      <c r="Z178" s="49" t="b">
        <v>1</v>
      </c>
      <c r="AA178" s="49">
        <v>0.0</v>
      </c>
      <c r="AB178" s="49">
        <v>0.0</v>
      </c>
      <c r="AC178" s="49">
        <v>0.0</v>
      </c>
      <c r="AD178" s="49">
        <v>0.0</v>
      </c>
      <c r="AE178" s="49">
        <v>0.0</v>
      </c>
      <c r="AF178" s="49" t="b">
        <v>1</v>
      </c>
      <c r="AG178" s="21"/>
      <c r="AH178" s="21"/>
      <c r="AI178" s="21"/>
      <c r="AJ178" s="21"/>
      <c r="AK178" s="21"/>
      <c r="AL178" s="21"/>
      <c r="AM178" s="21"/>
    </row>
    <row r="179">
      <c r="A179" s="46" t="s">
        <v>724</v>
      </c>
      <c r="B179" s="47" t="s">
        <v>107</v>
      </c>
      <c r="C179" s="48" t="s">
        <v>725</v>
      </c>
      <c r="D179" s="47">
        <v>8.0</v>
      </c>
      <c r="E179" s="47">
        <v>28.0</v>
      </c>
      <c r="F179" s="47" t="b">
        <v>0</v>
      </c>
      <c r="G179" s="47">
        <v>63.0</v>
      </c>
      <c r="H179" s="49">
        <v>3.0</v>
      </c>
      <c r="I179" s="49">
        <v>0.0</v>
      </c>
      <c r="J179" s="49">
        <v>0.0</v>
      </c>
      <c r="K179" s="52" t="s">
        <v>35</v>
      </c>
      <c r="L179" s="53" t="s">
        <v>35</v>
      </c>
      <c r="M179" s="53" t="s">
        <v>35</v>
      </c>
      <c r="N179" s="49" t="b">
        <v>0</v>
      </c>
      <c r="O179" s="49">
        <v>0.0</v>
      </c>
      <c r="P179" s="49">
        <v>2.0</v>
      </c>
      <c r="Q179" s="49">
        <v>1.0</v>
      </c>
      <c r="R179" s="49">
        <v>0.0</v>
      </c>
      <c r="S179" s="49">
        <v>0.0</v>
      </c>
      <c r="T179" s="49" t="b">
        <v>1</v>
      </c>
      <c r="U179" s="49">
        <v>0.0</v>
      </c>
      <c r="V179" s="49">
        <v>0.0</v>
      </c>
      <c r="W179" s="49">
        <v>0.0</v>
      </c>
      <c r="X179" s="49">
        <v>0.0</v>
      </c>
      <c r="Y179" s="49">
        <v>0.0</v>
      </c>
      <c r="Z179" s="49" t="b">
        <v>1</v>
      </c>
      <c r="AA179" s="49">
        <v>0.0</v>
      </c>
      <c r="AB179" s="49">
        <v>0.0</v>
      </c>
      <c r="AC179" s="49">
        <v>0.0</v>
      </c>
      <c r="AD179" s="49">
        <v>0.0</v>
      </c>
      <c r="AE179" s="49">
        <v>0.0</v>
      </c>
      <c r="AF179" s="49" t="b">
        <v>1</v>
      </c>
      <c r="AG179" s="21"/>
      <c r="AH179" s="21"/>
      <c r="AI179" s="21"/>
      <c r="AJ179" s="21"/>
      <c r="AK179" s="21"/>
      <c r="AL179" s="21"/>
      <c r="AM179" s="21"/>
    </row>
    <row r="180">
      <c r="A180" s="46" t="s">
        <v>726</v>
      </c>
      <c r="B180" s="47" t="s">
        <v>42</v>
      </c>
      <c r="C180" s="48" t="s">
        <v>727</v>
      </c>
      <c r="D180" s="47">
        <v>2.0</v>
      </c>
      <c r="E180" s="47">
        <v>7.0</v>
      </c>
      <c r="F180" s="47" t="b">
        <v>0</v>
      </c>
      <c r="G180" s="47">
        <v>62.0</v>
      </c>
      <c r="H180" s="49">
        <v>2.0</v>
      </c>
      <c r="I180" s="49">
        <v>0.0</v>
      </c>
      <c r="J180" s="49">
        <v>0.0</v>
      </c>
      <c r="K180" s="52" t="s">
        <v>35</v>
      </c>
      <c r="L180" s="53" t="s">
        <v>35</v>
      </c>
      <c r="M180" s="53" t="s">
        <v>35</v>
      </c>
      <c r="N180" s="49" t="b">
        <v>0</v>
      </c>
      <c r="O180" s="49">
        <v>0.0</v>
      </c>
      <c r="P180" s="49">
        <v>1.0</v>
      </c>
      <c r="Q180" s="49">
        <v>1.0</v>
      </c>
      <c r="R180" s="49">
        <v>0.0</v>
      </c>
      <c r="S180" s="49">
        <v>0.0</v>
      </c>
      <c r="T180" s="49" t="b">
        <v>1</v>
      </c>
      <c r="U180" s="49">
        <v>0.0</v>
      </c>
      <c r="V180" s="49">
        <v>0.0</v>
      </c>
      <c r="W180" s="49">
        <v>0.0</v>
      </c>
      <c r="X180" s="49">
        <v>0.0</v>
      </c>
      <c r="Y180" s="49">
        <v>0.0</v>
      </c>
      <c r="Z180" s="49" t="b">
        <v>1</v>
      </c>
      <c r="AA180" s="49">
        <v>0.0</v>
      </c>
      <c r="AB180" s="49">
        <v>0.0</v>
      </c>
      <c r="AC180" s="49">
        <v>0.0</v>
      </c>
      <c r="AD180" s="49">
        <v>0.0</v>
      </c>
      <c r="AE180" s="49">
        <v>0.0</v>
      </c>
      <c r="AF180" s="49" t="b">
        <v>1</v>
      </c>
      <c r="AG180" s="21"/>
      <c r="AH180" s="21"/>
      <c r="AI180" s="21"/>
      <c r="AJ180" s="21"/>
      <c r="AK180" s="21"/>
      <c r="AL180" s="21"/>
      <c r="AM180" s="21"/>
    </row>
    <row r="181">
      <c r="A181" s="46" t="s">
        <v>728</v>
      </c>
      <c r="B181" s="47" t="s">
        <v>107</v>
      </c>
      <c r="C181" s="48" t="s">
        <v>729</v>
      </c>
      <c r="D181" s="47">
        <v>208.0</v>
      </c>
      <c r="E181" s="47">
        <v>262.0</v>
      </c>
      <c r="F181" s="47" t="b">
        <v>0</v>
      </c>
      <c r="G181" s="47">
        <v>61.0</v>
      </c>
      <c r="H181" s="49">
        <v>0.0</v>
      </c>
      <c r="I181" s="49">
        <v>0.0</v>
      </c>
      <c r="J181" s="49">
        <v>0.0</v>
      </c>
      <c r="K181" s="52" t="s">
        <v>35</v>
      </c>
      <c r="L181" s="53" t="s">
        <v>35</v>
      </c>
      <c r="M181" s="53" t="s">
        <v>35</v>
      </c>
      <c r="N181" s="49" t="b">
        <v>1</v>
      </c>
      <c r="O181" s="49">
        <v>0.0</v>
      </c>
      <c r="P181" s="49">
        <v>0.0</v>
      </c>
      <c r="Q181" s="49">
        <v>0.0</v>
      </c>
      <c r="R181" s="49">
        <v>0.0</v>
      </c>
      <c r="S181" s="49">
        <v>0.0</v>
      </c>
      <c r="T181" s="49" t="b">
        <v>1</v>
      </c>
      <c r="U181" s="49">
        <v>0.0</v>
      </c>
      <c r="V181" s="49">
        <v>0.0</v>
      </c>
      <c r="W181" s="49">
        <v>0.0</v>
      </c>
      <c r="X181" s="49">
        <v>0.0</v>
      </c>
      <c r="Y181" s="49">
        <v>0.0</v>
      </c>
      <c r="Z181" s="49" t="b">
        <v>1</v>
      </c>
      <c r="AA181" s="49">
        <v>0.0</v>
      </c>
      <c r="AB181" s="49">
        <v>0.0</v>
      </c>
      <c r="AC181" s="49">
        <v>0.0</v>
      </c>
      <c r="AD181" s="49">
        <v>0.0</v>
      </c>
      <c r="AE181" s="49">
        <v>0.0</v>
      </c>
      <c r="AF181" s="49" t="b">
        <v>1</v>
      </c>
      <c r="AG181" s="21"/>
      <c r="AH181" s="21"/>
      <c r="AI181" s="21"/>
      <c r="AJ181" s="21"/>
      <c r="AK181" s="21"/>
      <c r="AL181" s="21"/>
      <c r="AM181" s="21"/>
    </row>
    <row r="182">
      <c r="A182" s="46" t="s">
        <v>730</v>
      </c>
      <c r="B182" s="47" t="s">
        <v>107</v>
      </c>
      <c r="C182" s="48" t="s">
        <v>731</v>
      </c>
      <c r="D182" s="47">
        <v>0.0</v>
      </c>
      <c r="E182" s="47">
        <v>9.0</v>
      </c>
      <c r="F182" s="47" t="b">
        <v>0</v>
      </c>
      <c r="G182" s="47">
        <v>60.0</v>
      </c>
      <c r="H182" s="49">
        <v>1.0</v>
      </c>
      <c r="I182" s="49">
        <v>0.0</v>
      </c>
      <c r="J182" s="49">
        <v>0.0</v>
      </c>
      <c r="K182" s="52" t="s">
        <v>35</v>
      </c>
      <c r="L182" s="53" t="s">
        <v>35</v>
      </c>
      <c r="M182" s="53" t="s">
        <v>35</v>
      </c>
      <c r="N182" s="49" t="b">
        <v>0</v>
      </c>
      <c r="O182" s="49">
        <v>0.0</v>
      </c>
      <c r="P182" s="49">
        <v>0.0</v>
      </c>
      <c r="Q182" s="49">
        <v>1.0</v>
      </c>
      <c r="R182" s="49">
        <v>0.0</v>
      </c>
      <c r="S182" s="49">
        <v>0.0</v>
      </c>
      <c r="T182" s="49" t="b">
        <v>1</v>
      </c>
      <c r="U182" s="49">
        <v>0.0</v>
      </c>
      <c r="V182" s="49">
        <v>0.0</v>
      </c>
      <c r="W182" s="49">
        <v>0.0</v>
      </c>
      <c r="X182" s="49">
        <v>0.0</v>
      </c>
      <c r="Y182" s="49">
        <v>0.0</v>
      </c>
      <c r="Z182" s="49" t="b">
        <v>1</v>
      </c>
      <c r="AA182" s="49">
        <v>0.0</v>
      </c>
      <c r="AB182" s="49">
        <v>0.0</v>
      </c>
      <c r="AC182" s="49">
        <v>0.0</v>
      </c>
      <c r="AD182" s="49">
        <v>0.0</v>
      </c>
      <c r="AE182" s="49">
        <v>0.0</v>
      </c>
      <c r="AF182" s="49" t="b">
        <v>1</v>
      </c>
      <c r="AG182" s="21"/>
      <c r="AH182" s="21"/>
      <c r="AI182" s="21"/>
      <c r="AJ182" s="21"/>
      <c r="AK182" s="21"/>
      <c r="AL182" s="21"/>
      <c r="AM182" s="21"/>
    </row>
    <row r="183">
      <c r="A183" s="46" t="s">
        <v>732</v>
      </c>
      <c r="B183" s="47" t="s">
        <v>42</v>
      </c>
      <c r="C183" s="48" t="s">
        <v>733</v>
      </c>
      <c r="D183" s="47">
        <v>112.0</v>
      </c>
      <c r="E183" s="47">
        <v>28.0</v>
      </c>
      <c r="F183" s="47" t="b">
        <v>0</v>
      </c>
      <c r="G183" s="47">
        <v>56.0</v>
      </c>
      <c r="H183" s="49">
        <v>0.0</v>
      </c>
      <c r="I183" s="49">
        <v>6.0</v>
      </c>
      <c r="J183" s="49">
        <v>0.0</v>
      </c>
      <c r="K183" s="52" t="s">
        <v>35</v>
      </c>
      <c r="L183" s="53" t="s">
        <v>35</v>
      </c>
      <c r="M183" s="53" t="s">
        <v>35</v>
      </c>
      <c r="N183" s="49" t="b">
        <v>1</v>
      </c>
      <c r="O183" s="49">
        <v>0.0</v>
      </c>
      <c r="P183" s="49">
        <v>0.0</v>
      </c>
      <c r="Q183" s="49">
        <v>0.0</v>
      </c>
      <c r="R183" s="49">
        <v>0.0</v>
      </c>
      <c r="S183" s="49">
        <v>0.0</v>
      </c>
      <c r="T183" s="49" t="b">
        <v>0</v>
      </c>
      <c r="U183" s="49">
        <v>0.0</v>
      </c>
      <c r="V183" s="49">
        <v>0.0</v>
      </c>
      <c r="W183" s="49">
        <v>5.0</v>
      </c>
      <c r="X183" s="49">
        <v>0.0</v>
      </c>
      <c r="Y183" s="49">
        <v>1.0</v>
      </c>
      <c r="Z183" s="49" t="b">
        <v>1</v>
      </c>
      <c r="AA183" s="49">
        <v>0.0</v>
      </c>
      <c r="AB183" s="49">
        <v>0.0</v>
      </c>
      <c r="AC183" s="49">
        <v>0.0</v>
      </c>
      <c r="AD183" s="49">
        <v>0.0</v>
      </c>
      <c r="AE183" s="49">
        <v>0.0</v>
      </c>
      <c r="AF183" s="49" t="b">
        <v>1</v>
      </c>
      <c r="AG183" s="21"/>
      <c r="AH183" s="21"/>
      <c r="AI183" s="21"/>
      <c r="AJ183" s="21"/>
      <c r="AK183" s="21"/>
      <c r="AL183" s="21"/>
      <c r="AM183" s="21"/>
    </row>
    <row r="184">
      <c r="A184" s="46" t="s">
        <v>734</v>
      </c>
      <c r="B184" s="47" t="s">
        <v>33</v>
      </c>
      <c r="C184" s="48" t="s">
        <v>735</v>
      </c>
      <c r="D184" s="47">
        <v>347.0</v>
      </c>
      <c r="E184" s="47">
        <v>1192.0</v>
      </c>
      <c r="F184" s="47" t="b">
        <v>0</v>
      </c>
      <c r="G184" s="47">
        <v>55.0</v>
      </c>
      <c r="H184" s="49">
        <v>0.0</v>
      </c>
      <c r="I184" s="49">
        <v>4.0</v>
      </c>
      <c r="J184" s="49">
        <v>1.0</v>
      </c>
      <c r="K184" s="52" t="s">
        <v>46</v>
      </c>
      <c r="L184" s="53" t="s">
        <v>81</v>
      </c>
      <c r="M184" s="53" t="s">
        <v>35</v>
      </c>
      <c r="N184" s="49" t="b">
        <v>1</v>
      </c>
      <c r="O184" s="49">
        <v>0.0</v>
      </c>
      <c r="P184" s="49">
        <v>0.0</v>
      </c>
      <c r="Q184" s="49">
        <v>0.0</v>
      </c>
      <c r="R184" s="49">
        <v>0.0</v>
      </c>
      <c r="S184" s="49">
        <v>0.0</v>
      </c>
      <c r="T184" s="49" t="b">
        <v>0</v>
      </c>
      <c r="U184" s="49">
        <v>0.0</v>
      </c>
      <c r="V184" s="49">
        <v>0.0</v>
      </c>
      <c r="W184" s="49">
        <v>4.0</v>
      </c>
      <c r="X184" s="49">
        <v>0.0</v>
      </c>
      <c r="Y184" s="49">
        <v>0.0</v>
      </c>
      <c r="Z184" s="49" t="b">
        <v>0</v>
      </c>
      <c r="AA184" s="49">
        <v>0.0</v>
      </c>
      <c r="AB184" s="49">
        <v>0.0</v>
      </c>
      <c r="AC184" s="49">
        <v>0.0</v>
      </c>
      <c r="AD184" s="49">
        <v>1.0</v>
      </c>
      <c r="AE184" s="49">
        <v>0.0</v>
      </c>
      <c r="AF184" s="49" t="b">
        <v>1</v>
      </c>
      <c r="AG184" s="21"/>
      <c r="AH184" s="21"/>
      <c r="AI184" s="21"/>
      <c r="AJ184" s="21"/>
      <c r="AK184" s="21"/>
      <c r="AL184" s="21"/>
      <c r="AM184" s="21"/>
    </row>
    <row r="185">
      <c r="A185" s="46" t="s">
        <v>736</v>
      </c>
      <c r="B185" s="47" t="s">
        <v>42</v>
      </c>
      <c r="C185" s="48" t="s">
        <v>737</v>
      </c>
      <c r="D185" s="47">
        <v>144.0</v>
      </c>
      <c r="E185" s="47">
        <v>794.0</v>
      </c>
      <c r="F185" s="47" t="b">
        <v>0</v>
      </c>
      <c r="G185" s="47">
        <v>55.0</v>
      </c>
      <c r="H185" s="49">
        <v>0.0</v>
      </c>
      <c r="I185" s="49">
        <v>6.0</v>
      </c>
      <c r="J185" s="49">
        <v>0.0</v>
      </c>
      <c r="K185" s="52" t="s">
        <v>35</v>
      </c>
      <c r="L185" s="53" t="s">
        <v>35</v>
      </c>
      <c r="M185" s="53" t="s">
        <v>35</v>
      </c>
      <c r="N185" s="49" t="b">
        <v>1</v>
      </c>
      <c r="O185" s="49">
        <v>0.0</v>
      </c>
      <c r="P185" s="49">
        <v>0.0</v>
      </c>
      <c r="Q185" s="49">
        <v>0.0</v>
      </c>
      <c r="R185" s="49">
        <v>0.0</v>
      </c>
      <c r="S185" s="49">
        <v>0.0</v>
      </c>
      <c r="T185" s="49" t="b">
        <v>0</v>
      </c>
      <c r="U185" s="49">
        <v>0.0</v>
      </c>
      <c r="V185" s="49">
        <v>0.0</v>
      </c>
      <c r="W185" s="49">
        <v>5.0</v>
      </c>
      <c r="X185" s="49">
        <v>0.0</v>
      </c>
      <c r="Y185" s="49">
        <v>1.0</v>
      </c>
      <c r="Z185" s="49" t="b">
        <v>1</v>
      </c>
      <c r="AA185" s="49">
        <v>0.0</v>
      </c>
      <c r="AB185" s="49">
        <v>0.0</v>
      </c>
      <c r="AC185" s="49">
        <v>0.0</v>
      </c>
      <c r="AD185" s="49">
        <v>0.0</v>
      </c>
      <c r="AE185" s="49">
        <v>0.0</v>
      </c>
      <c r="AF185" s="49" t="b">
        <v>1</v>
      </c>
      <c r="AG185" s="21"/>
      <c r="AH185" s="21"/>
      <c r="AI185" s="21"/>
      <c r="AJ185" s="21"/>
      <c r="AK185" s="21"/>
      <c r="AL185" s="21"/>
      <c r="AM185" s="21"/>
    </row>
    <row r="186">
      <c r="A186" s="46" t="s">
        <v>738</v>
      </c>
      <c r="B186" s="47" t="s">
        <v>107</v>
      </c>
      <c r="C186" s="48" t="s">
        <v>739</v>
      </c>
      <c r="D186" s="47">
        <v>0.0</v>
      </c>
      <c r="E186" s="47">
        <v>6.0</v>
      </c>
      <c r="F186" s="47" t="b">
        <v>0</v>
      </c>
      <c r="G186" s="47">
        <v>51.0</v>
      </c>
      <c r="H186" s="49">
        <v>0.0</v>
      </c>
      <c r="I186" s="49">
        <v>6.0</v>
      </c>
      <c r="J186" s="49">
        <v>0.0</v>
      </c>
      <c r="K186" s="52" t="s">
        <v>35</v>
      </c>
      <c r="L186" s="53" t="s">
        <v>35</v>
      </c>
      <c r="M186" s="53" t="s">
        <v>35</v>
      </c>
      <c r="N186" s="49" t="b">
        <v>1</v>
      </c>
      <c r="O186" s="49">
        <v>0.0</v>
      </c>
      <c r="P186" s="49">
        <v>0.0</v>
      </c>
      <c r="Q186" s="49">
        <v>0.0</v>
      </c>
      <c r="R186" s="49">
        <v>0.0</v>
      </c>
      <c r="S186" s="49">
        <v>0.0</v>
      </c>
      <c r="T186" s="49" t="b">
        <v>0</v>
      </c>
      <c r="U186" s="49">
        <v>0.0</v>
      </c>
      <c r="V186" s="49">
        <v>0.0</v>
      </c>
      <c r="W186" s="49">
        <v>4.0</v>
      </c>
      <c r="X186" s="49">
        <v>2.0</v>
      </c>
      <c r="Y186" s="49">
        <v>0.0</v>
      </c>
      <c r="Z186" s="49" t="b">
        <v>1</v>
      </c>
      <c r="AA186" s="49">
        <v>0.0</v>
      </c>
      <c r="AB186" s="49">
        <v>0.0</v>
      </c>
      <c r="AC186" s="49">
        <v>0.0</v>
      </c>
      <c r="AD186" s="49">
        <v>0.0</v>
      </c>
      <c r="AE186" s="49">
        <v>0.0</v>
      </c>
      <c r="AF186" s="49" t="b">
        <v>1</v>
      </c>
      <c r="AG186" s="21"/>
      <c r="AH186" s="21"/>
      <c r="AI186" s="21"/>
      <c r="AJ186" s="21"/>
      <c r="AK186" s="21"/>
      <c r="AL186" s="21"/>
      <c r="AM186" s="21"/>
    </row>
    <row r="187">
      <c r="A187" s="46" t="s">
        <v>740</v>
      </c>
      <c r="B187" s="47" t="s">
        <v>33</v>
      </c>
      <c r="C187" s="48" t="s">
        <v>741</v>
      </c>
      <c r="D187" s="47">
        <v>495.0</v>
      </c>
      <c r="E187" s="47">
        <v>543.0</v>
      </c>
      <c r="F187" s="47" t="b">
        <v>0</v>
      </c>
      <c r="G187" s="47">
        <v>44.0</v>
      </c>
      <c r="H187" s="49">
        <v>12.0</v>
      </c>
      <c r="I187" s="49">
        <v>0.0</v>
      </c>
      <c r="J187" s="49">
        <v>0.0</v>
      </c>
      <c r="K187" s="52" t="s">
        <v>35</v>
      </c>
      <c r="L187" s="53" t="s">
        <v>35</v>
      </c>
      <c r="M187" s="55" t="s">
        <v>47</v>
      </c>
      <c r="N187" s="49" t="b">
        <v>0</v>
      </c>
      <c r="O187" s="49">
        <v>0.0</v>
      </c>
      <c r="P187" s="49">
        <v>4.0</v>
      </c>
      <c r="Q187" s="49">
        <v>2.0</v>
      </c>
      <c r="R187" s="49">
        <v>6.0</v>
      </c>
      <c r="S187" s="49">
        <v>0.0</v>
      </c>
      <c r="T187" s="49" t="b">
        <v>1</v>
      </c>
      <c r="U187" s="49">
        <v>0.0</v>
      </c>
      <c r="V187" s="49">
        <v>0.0</v>
      </c>
      <c r="W187" s="49">
        <v>0.0</v>
      </c>
      <c r="X187" s="49">
        <v>0.0</v>
      </c>
      <c r="Y187" s="49">
        <v>0.0</v>
      </c>
      <c r="Z187" s="49" t="b">
        <v>1</v>
      </c>
      <c r="AA187" s="49">
        <v>0.0</v>
      </c>
      <c r="AB187" s="49">
        <v>0.0</v>
      </c>
      <c r="AC187" s="49">
        <v>0.0</v>
      </c>
      <c r="AD187" s="49">
        <v>0.0</v>
      </c>
      <c r="AE187" s="49">
        <v>0.0</v>
      </c>
      <c r="AF187" s="49" t="b">
        <v>1</v>
      </c>
      <c r="AG187" s="21"/>
      <c r="AH187" s="21"/>
      <c r="AI187" s="21"/>
      <c r="AJ187" s="21"/>
      <c r="AK187" s="21"/>
      <c r="AL187" s="21"/>
      <c r="AM187" s="21"/>
    </row>
    <row r="188">
      <c r="A188" s="46" t="s">
        <v>742</v>
      </c>
      <c r="B188" s="47" t="s">
        <v>107</v>
      </c>
      <c r="C188" s="48" t="s">
        <v>743</v>
      </c>
      <c r="D188" s="47">
        <v>139.0</v>
      </c>
      <c r="E188" s="47">
        <v>225.0</v>
      </c>
      <c r="F188" s="47" t="b">
        <v>0</v>
      </c>
      <c r="G188" s="47">
        <v>41.0</v>
      </c>
      <c r="H188" s="49">
        <v>1.0</v>
      </c>
      <c r="I188" s="49">
        <v>0.0</v>
      </c>
      <c r="J188" s="49">
        <v>0.0</v>
      </c>
      <c r="K188" s="52" t="s">
        <v>35</v>
      </c>
      <c r="L188" s="53" t="s">
        <v>35</v>
      </c>
      <c r="M188" s="53" t="s">
        <v>35</v>
      </c>
      <c r="N188" s="49" t="b">
        <v>0</v>
      </c>
      <c r="O188" s="49">
        <v>0.0</v>
      </c>
      <c r="P188" s="49">
        <v>1.0</v>
      </c>
      <c r="Q188" s="49">
        <v>0.0</v>
      </c>
      <c r="R188" s="49">
        <v>0.0</v>
      </c>
      <c r="S188" s="49">
        <v>0.0</v>
      </c>
      <c r="T188" s="49" t="b">
        <v>1</v>
      </c>
      <c r="U188" s="49">
        <v>0.0</v>
      </c>
      <c r="V188" s="49">
        <v>0.0</v>
      </c>
      <c r="W188" s="49">
        <v>0.0</v>
      </c>
      <c r="X188" s="49">
        <v>0.0</v>
      </c>
      <c r="Y188" s="49">
        <v>0.0</v>
      </c>
      <c r="Z188" s="49" t="b">
        <v>1</v>
      </c>
      <c r="AA188" s="49">
        <v>0.0</v>
      </c>
      <c r="AB188" s="49">
        <v>0.0</v>
      </c>
      <c r="AC188" s="49">
        <v>0.0</v>
      </c>
      <c r="AD188" s="49">
        <v>0.0</v>
      </c>
      <c r="AE188" s="49">
        <v>0.0</v>
      </c>
      <c r="AF188" s="49" t="b">
        <v>1</v>
      </c>
      <c r="AG188" s="21"/>
      <c r="AH188" s="21"/>
      <c r="AI188" s="21"/>
      <c r="AJ188" s="21"/>
      <c r="AK188" s="21"/>
      <c r="AL188" s="21"/>
      <c r="AM188" s="21"/>
    </row>
    <row r="189">
      <c r="A189" s="46" t="s">
        <v>744</v>
      </c>
      <c r="B189" s="47" t="s">
        <v>107</v>
      </c>
      <c r="C189" s="56" t="s">
        <v>745</v>
      </c>
      <c r="D189" s="47">
        <v>6.0</v>
      </c>
      <c r="E189" s="47">
        <v>36.0</v>
      </c>
      <c r="F189" s="47" t="b">
        <v>1</v>
      </c>
      <c r="G189" s="47">
        <v>31.0</v>
      </c>
      <c r="H189" s="49">
        <v>1.0</v>
      </c>
      <c r="I189" s="49">
        <v>0.0</v>
      </c>
      <c r="J189" s="49">
        <v>0.0</v>
      </c>
      <c r="K189" s="52" t="s">
        <v>35</v>
      </c>
      <c r="L189" s="53" t="s">
        <v>35</v>
      </c>
      <c r="M189" s="53" t="s">
        <v>35</v>
      </c>
      <c r="N189" s="49" t="b">
        <v>0</v>
      </c>
      <c r="O189" s="49">
        <v>0.0</v>
      </c>
      <c r="P189" s="49">
        <v>0.0</v>
      </c>
      <c r="Q189" s="49">
        <v>0.0</v>
      </c>
      <c r="R189" s="49">
        <v>1.0</v>
      </c>
      <c r="S189" s="49">
        <v>0.0</v>
      </c>
      <c r="T189" s="49" t="b">
        <v>1</v>
      </c>
      <c r="U189" s="49">
        <v>0.0</v>
      </c>
      <c r="V189" s="49">
        <v>0.0</v>
      </c>
      <c r="W189" s="49">
        <v>0.0</v>
      </c>
      <c r="X189" s="49">
        <v>0.0</v>
      </c>
      <c r="Y189" s="49">
        <v>0.0</v>
      </c>
      <c r="Z189" s="49" t="b">
        <v>1</v>
      </c>
      <c r="AA189" s="49">
        <v>0.0</v>
      </c>
      <c r="AB189" s="49">
        <v>0.0</v>
      </c>
      <c r="AC189" s="49">
        <v>0.0</v>
      </c>
      <c r="AD189" s="49">
        <v>0.0</v>
      </c>
      <c r="AE189" s="49">
        <v>0.0</v>
      </c>
      <c r="AF189" s="49" t="b">
        <v>1</v>
      </c>
      <c r="AG189" s="21"/>
      <c r="AH189" s="21"/>
      <c r="AI189" s="21"/>
      <c r="AJ189" s="21"/>
      <c r="AK189" s="21"/>
      <c r="AL189" s="21"/>
      <c r="AM189" s="21"/>
    </row>
    <row r="190">
      <c r="A190" s="46" t="s">
        <v>746</v>
      </c>
      <c r="B190" s="47" t="s">
        <v>107</v>
      </c>
      <c r="C190" s="56" t="s">
        <v>747</v>
      </c>
      <c r="D190" s="47">
        <v>12.0</v>
      </c>
      <c r="E190" s="47">
        <v>3.0</v>
      </c>
      <c r="F190" s="47" t="b">
        <v>1</v>
      </c>
      <c r="G190" s="47">
        <v>21.0</v>
      </c>
      <c r="H190" s="49">
        <v>3.0</v>
      </c>
      <c r="I190" s="49">
        <v>0.0</v>
      </c>
      <c r="J190" s="49">
        <v>0.0</v>
      </c>
      <c r="K190" s="52" t="s">
        <v>35</v>
      </c>
      <c r="L190" s="53" t="s">
        <v>35</v>
      </c>
      <c r="M190" s="53" t="s">
        <v>35</v>
      </c>
      <c r="N190" s="49" t="b">
        <v>0</v>
      </c>
      <c r="O190" s="49">
        <v>0.0</v>
      </c>
      <c r="P190" s="49">
        <v>2.0</v>
      </c>
      <c r="Q190" s="49">
        <v>1.0</v>
      </c>
      <c r="R190" s="49">
        <v>0.0</v>
      </c>
      <c r="S190" s="49">
        <v>0.0</v>
      </c>
      <c r="T190" s="49" t="b">
        <v>1</v>
      </c>
      <c r="U190" s="49">
        <v>0.0</v>
      </c>
      <c r="V190" s="49">
        <v>0.0</v>
      </c>
      <c r="W190" s="49">
        <v>0.0</v>
      </c>
      <c r="X190" s="49">
        <v>0.0</v>
      </c>
      <c r="Y190" s="49">
        <v>0.0</v>
      </c>
      <c r="Z190" s="49" t="b">
        <v>1</v>
      </c>
      <c r="AA190" s="49">
        <v>0.0</v>
      </c>
      <c r="AB190" s="49">
        <v>0.0</v>
      </c>
      <c r="AC190" s="49">
        <v>0.0</v>
      </c>
      <c r="AD190" s="49">
        <v>0.0</v>
      </c>
      <c r="AE190" s="49">
        <v>0.0</v>
      </c>
      <c r="AF190" s="49" t="b">
        <v>1</v>
      </c>
      <c r="AG190" s="21"/>
      <c r="AH190" s="21"/>
      <c r="AI190" s="21"/>
      <c r="AJ190" s="21"/>
      <c r="AK190" s="21"/>
      <c r="AL190" s="21"/>
      <c r="AM190" s="21"/>
    </row>
    <row r="191">
      <c r="A191" s="46" t="s">
        <v>748</v>
      </c>
      <c r="B191" s="47" t="s">
        <v>42</v>
      </c>
      <c r="C191" s="48" t="s">
        <v>749</v>
      </c>
      <c r="D191" s="47">
        <v>25.0</v>
      </c>
      <c r="E191" s="47">
        <v>78.0</v>
      </c>
      <c r="F191" s="47" t="b">
        <v>0</v>
      </c>
      <c r="G191" s="47">
        <v>11.0</v>
      </c>
      <c r="H191" s="49">
        <v>3.0</v>
      </c>
      <c r="I191" s="49">
        <v>0.0</v>
      </c>
      <c r="J191" s="49">
        <v>0.0</v>
      </c>
      <c r="K191" s="52" t="s">
        <v>35</v>
      </c>
      <c r="L191" s="53" t="s">
        <v>35</v>
      </c>
      <c r="M191" s="53" t="s">
        <v>35</v>
      </c>
      <c r="N191" s="49" t="b">
        <v>0</v>
      </c>
      <c r="O191" s="49">
        <v>0.0</v>
      </c>
      <c r="P191" s="49">
        <v>0.0</v>
      </c>
      <c r="Q191" s="49">
        <v>0.0</v>
      </c>
      <c r="R191" s="49">
        <v>3.0</v>
      </c>
      <c r="S191" s="49">
        <v>0.0</v>
      </c>
      <c r="T191" s="49" t="b">
        <v>1</v>
      </c>
      <c r="U191" s="49">
        <v>0.0</v>
      </c>
      <c r="V191" s="49">
        <v>0.0</v>
      </c>
      <c r="W191" s="49">
        <v>0.0</v>
      </c>
      <c r="X191" s="49">
        <v>0.0</v>
      </c>
      <c r="Y191" s="49">
        <v>0.0</v>
      </c>
      <c r="Z191" s="49" t="b">
        <v>1</v>
      </c>
      <c r="AA191" s="49">
        <v>0.0</v>
      </c>
      <c r="AB191" s="49">
        <v>0.0</v>
      </c>
      <c r="AC191" s="49">
        <v>0.0</v>
      </c>
      <c r="AD191" s="49">
        <v>0.0</v>
      </c>
      <c r="AE191" s="49">
        <v>0.0</v>
      </c>
      <c r="AF191" s="49" t="b">
        <v>1</v>
      </c>
      <c r="AG191" s="21"/>
      <c r="AH191" s="21"/>
      <c r="AI191" s="21"/>
      <c r="AJ191" s="21"/>
      <c r="AK191" s="21"/>
      <c r="AL191" s="21"/>
      <c r="AM191" s="21"/>
    </row>
    <row r="192">
      <c r="T192" s="61" t="b">
        <v>0</v>
      </c>
      <c r="Z192" s="61" t="b">
        <v>0</v>
      </c>
      <c r="AF192" s="61" t="b">
        <v>0</v>
      </c>
    </row>
    <row r="193">
      <c r="T193" s="61" t="b">
        <v>0</v>
      </c>
      <c r="Z193" s="61" t="b">
        <v>0</v>
      </c>
      <c r="AF193" s="61" t="b">
        <v>0</v>
      </c>
    </row>
    <row r="194">
      <c r="T194" s="61" t="b">
        <v>0</v>
      </c>
      <c r="Z194" s="61" t="b">
        <v>0</v>
      </c>
      <c r="AF194" s="61" t="b">
        <v>0</v>
      </c>
    </row>
    <row r="195">
      <c r="T195" s="61" t="b">
        <v>0</v>
      </c>
      <c r="Z195" s="61" t="b">
        <v>0</v>
      </c>
      <c r="AF195" s="61" t="b">
        <v>0</v>
      </c>
    </row>
    <row r="196">
      <c r="T196" s="61" t="b">
        <v>0</v>
      </c>
      <c r="Z196" s="61" t="b">
        <v>0</v>
      </c>
      <c r="AF196" s="61" t="b">
        <v>0</v>
      </c>
    </row>
    <row r="197">
      <c r="T197" s="61" t="b">
        <v>0</v>
      </c>
      <c r="Z197" s="61" t="b">
        <v>0</v>
      </c>
      <c r="AF197" s="61" t="b">
        <v>0</v>
      </c>
    </row>
    <row r="198">
      <c r="T198" s="61" t="b">
        <v>0</v>
      </c>
      <c r="Z198" s="61" t="b">
        <v>0</v>
      </c>
      <c r="AF198" s="61" t="b">
        <v>0</v>
      </c>
    </row>
    <row r="199">
      <c r="T199" s="61" t="b">
        <v>0</v>
      </c>
      <c r="Z199" s="61" t="b">
        <v>0</v>
      </c>
      <c r="AF199" s="61" t="b">
        <v>0</v>
      </c>
    </row>
    <row r="200">
      <c r="T200" s="61" t="b">
        <v>0</v>
      </c>
      <c r="Z200" s="61" t="b">
        <v>0</v>
      </c>
      <c r="AF200" s="61" t="b">
        <v>0</v>
      </c>
    </row>
    <row r="201">
      <c r="T201" s="61" t="b">
        <v>0</v>
      </c>
      <c r="Z201" s="61" t="b">
        <v>0</v>
      </c>
      <c r="AF201" s="61" t="b">
        <v>0</v>
      </c>
    </row>
    <row r="202">
      <c r="T202" s="61" t="b">
        <v>0</v>
      </c>
      <c r="Z202" s="61" t="b">
        <v>0</v>
      </c>
      <c r="AF202" s="61" t="b">
        <v>0</v>
      </c>
    </row>
    <row r="203">
      <c r="T203" s="61" t="b">
        <v>0</v>
      </c>
      <c r="Z203" s="61" t="b">
        <v>0</v>
      </c>
      <c r="AF203" s="61" t="b">
        <v>0</v>
      </c>
    </row>
    <row r="204">
      <c r="T204" s="61" t="b">
        <v>0</v>
      </c>
      <c r="Z204" s="61" t="b">
        <v>0</v>
      </c>
      <c r="AF204" s="61" t="b">
        <v>0</v>
      </c>
    </row>
    <row r="205">
      <c r="T205" s="61" t="b">
        <v>0</v>
      </c>
      <c r="Z205" s="61" t="b">
        <v>0</v>
      </c>
      <c r="AF205" s="61" t="b">
        <v>0</v>
      </c>
    </row>
    <row r="206">
      <c r="T206" s="61" t="b">
        <v>0</v>
      </c>
      <c r="Z206" s="61" t="b">
        <v>0</v>
      </c>
      <c r="AF206" s="61" t="b">
        <v>0</v>
      </c>
    </row>
    <row r="207">
      <c r="T207" s="61" t="b">
        <v>0</v>
      </c>
      <c r="Z207" s="61" t="b">
        <v>0</v>
      </c>
      <c r="AF207" s="61" t="b">
        <v>0</v>
      </c>
    </row>
    <row r="208">
      <c r="T208" s="61" t="b">
        <v>0</v>
      </c>
      <c r="Z208" s="61" t="b">
        <v>0</v>
      </c>
      <c r="AF208" s="61" t="b">
        <v>0</v>
      </c>
    </row>
    <row r="209">
      <c r="T209" s="61" t="b">
        <v>0</v>
      </c>
      <c r="Z209" s="61" t="b">
        <v>0</v>
      </c>
      <c r="AF209" s="61" t="b">
        <v>0</v>
      </c>
    </row>
    <row r="210">
      <c r="T210" s="61" t="b">
        <v>0</v>
      </c>
      <c r="Z210" s="61" t="b">
        <v>0</v>
      </c>
      <c r="AF210" s="61" t="b">
        <v>0</v>
      </c>
    </row>
    <row r="211">
      <c r="T211" s="61" t="b">
        <v>0</v>
      </c>
      <c r="Z211" s="61" t="b">
        <v>0</v>
      </c>
      <c r="AF211" s="61" t="b">
        <v>0</v>
      </c>
    </row>
    <row r="212">
      <c r="T212" s="61" t="b">
        <v>0</v>
      </c>
      <c r="Z212" s="61" t="b">
        <v>0</v>
      </c>
      <c r="AF212" s="61" t="b">
        <v>0</v>
      </c>
    </row>
    <row r="213">
      <c r="T213" s="61" t="b">
        <v>0</v>
      </c>
      <c r="Z213" s="61" t="b">
        <v>0</v>
      </c>
      <c r="AF213" s="61" t="b">
        <v>0</v>
      </c>
    </row>
    <row r="214">
      <c r="T214" s="61" t="b">
        <v>0</v>
      </c>
      <c r="Z214" s="61" t="b">
        <v>0</v>
      </c>
      <c r="AF214" s="61" t="b">
        <v>0</v>
      </c>
    </row>
    <row r="215">
      <c r="T215" s="61" t="b">
        <v>0</v>
      </c>
      <c r="Z215" s="61" t="b">
        <v>0</v>
      </c>
      <c r="AF215" s="61" t="b">
        <v>0</v>
      </c>
    </row>
    <row r="216">
      <c r="T216" s="61" t="b">
        <v>0</v>
      </c>
      <c r="Z216" s="61" t="b">
        <v>0</v>
      </c>
      <c r="AF216" s="61" t="b">
        <v>0</v>
      </c>
    </row>
    <row r="217">
      <c r="T217" s="61" t="b">
        <v>0</v>
      </c>
      <c r="Z217" s="61" t="b">
        <v>0</v>
      </c>
      <c r="AF217" s="61" t="b">
        <v>0</v>
      </c>
    </row>
    <row r="218">
      <c r="T218" s="61" t="b">
        <v>0</v>
      </c>
      <c r="Z218" s="61" t="b">
        <v>0</v>
      </c>
      <c r="AF218" s="61" t="b">
        <v>0</v>
      </c>
    </row>
    <row r="219">
      <c r="T219" s="61" t="b">
        <v>0</v>
      </c>
      <c r="Z219" s="61" t="b">
        <v>0</v>
      </c>
      <c r="AF219" s="61" t="b">
        <v>0</v>
      </c>
    </row>
    <row r="220">
      <c r="T220" s="61" t="b">
        <v>0</v>
      </c>
      <c r="Z220" s="61" t="b">
        <v>0</v>
      </c>
      <c r="AF220" s="61" t="b">
        <v>0</v>
      </c>
    </row>
    <row r="221">
      <c r="T221" s="61" t="b">
        <v>0</v>
      </c>
      <c r="Z221" s="61" t="b">
        <v>0</v>
      </c>
      <c r="AF221" s="61" t="b">
        <v>0</v>
      </c>
    </row>
    <row r="222">
      <c r="T222" s="61" t="b">
        <v>0</v>
      </c>
      <c r="Z222" s="61" t="b">
        <v>0</v>
      </c>
      <c r="AF222" s="61" t="b">
        <v>0</v>
      </c>
    </row>
    <row r="223">
      <c r="T223" s="61" t="b">
        <v>0</v>
      </c>
      <c r="Z223" s="61" t="b">
        <v>0</v>
      </c>
      <c r="AF223" s="61" t="b">
        <v>0</v>
      </c>
    </row>
    <row r="224">
      <c r="T224" s="61" t="b">
        <v>0</v>
      </c>
      <c r="Z224" s="61" t="b">
        <v>0</v>
      </c>
      <c r="AF224" s="61" t="b">
        <v>0</v>
      </c>
    </row>
    <row r="225">
      <c r="T225" s="61" t="b">
        <v>0</v>
      </c>
      <c r="Z225" s="61" t="b">
        <v>0</v>
      </c>
      <c r="AF225" s="61" t="b">
        <v>0</v>
      </c>
    </row>
    <row r="226">
      <c r="T226" s="61" t="b">
        <v>0</v>
      </c>
      <c r="Z226" s="61" t="b">
        <v>0</v>
      </c>
      <c r="AF226" s="61" t="b">
        <v>0</v>
      </c>
    </row>
    <row r="227">
      <c r="T227" s="61" t="b">
        <v>0</v>
      </c>
      <c r="Z227" s="61" t="b">
        <v>0</v>
      </c>
      <c r="AF227" s="61" t="b">
        <v>0</v>
      </c>
    </row>
    <row r="228">
      <c r="T228" s="61" t="b">
        <v>0</v>
      </c>
      <c r="Z228" s="61" t="b">
        <v>0</v>
      </c>
      <c r="AF228" s="61" t="b">
        <v>0</v>
      </c>
    </row>
    <row r="229">
      <c r="T229" s="61" t="b">
        <v>0</v>
      </c>
      <c r="Z229" s="61" t="b">
        <v>0</v>
      </c>
      <c r="AF229" s="61" t="b">
        <v>0</v>
      </c>
    </row>
    <row r="230">
      <c r="T230" s="61" t="b">
        <v>0</v>
      </c>
      <c r="Z230" s="61" t="b">
        <v>0</v>
      </c>
      <c r="AF230" s="61" t="b">
        <v>0</v>
      </c>
    </row>
    <row r="231">
      <c r="T231" s="61" t="b">
        <v>0</v>
      </c>
      <c r="Z231" s="61" t="b">
        <v>0</v>
      </c>
      <c r="AF231" s="61" t="b">
        <v>0</v>
      </c>
    </row>
    <row r="232">
      <c r="T232" s="61" t="b">
        <v>0</v>
      </c>
      <c r="Z232" s="61" t="b">
        <v>0</v>
      </c>
      <c r="AF232" s="61" t="b">
        <v>0</v>
      </c>
    </row>
    <row r="233">
      <c r="T233" s="61" t="b">
        <v>0</v>
      </c>
      <c r="Z233" s="61" t="b">
        <v>0</v>
      </c>
      <c r="AF233" s="61" t="b">
        <v>0</v>
      </c>
    </row>
    <row r="234">
      <c r="T234" s="61" t="b">
        <v>0</v>
      </c>
      <c r="Z234" s="61" t="b">
        <v>0</v>
      </c>
      <c r="AF234" s="61" t="b">
        <v>0</v>
      </c>
    </row>
    <row r="235">
      <c r="T235" s="61" t="b">
        <v>0</v>
      </c>
      <c r="Z235" s="61" t="b">
        <v>0</v>
      </c>
      <c r="AF235" s="61" t="b">
        <v>0</v>
      </c>
    </row>
    <row r="236">
      <c r="T236" s="61" t="b">
        <v>0</v>
      </c>
      <c r="Z236" s="61" t="b">
        <v>0</v>
      </c>
      <c r="AF236" s="61" t="b">
        <v>0</v>
      </c>
    </row>
    <row r="237">
      <c r="T237" s="61" t="b">
        <v>0</v>
      </c>
      <c r="Z237" s="61" t="b">
        <v>0</v>
      </c>
      <c r="AF237" s="61" t="b">
        <v>0</v>
      </c>
    </row>
    <row r="238">
      <c r="T238" s="61" t="b">
        <v>0</v>
      </c>
      <c r="Z238" s="61" t="b">
        <v>0</v>
      </c>
      <c r="AF238" s="61" t="b">
        <v>0</v>
      </c>
    </row>
    <row r="239">
      <c r="T239" s="61" t="b">
        <v>0</v>
      </c>
      <c r="Z239" s="61" t="b">
        <v>0</v>
      </c>
      <c r="AF239" s="61" t="b">
        <v>0</v>
      </c>
    </row>
    <row r="240">
      <c r="T240" s="61" t="b">
        <v>0</v>
      </c>
      <c r="Z240" s="61" t="b">
        <v>0</v>
      </c>
      <c r="AF240" s="61" t="b">
        <v>0</v>
      </c>
    </row>
    <row r="241">
      <c r="T241" s="61" t="b">
        <v>0</v>
      </c>
      <c r="Z241" s="61" t="b">
        <v>0</v>
      </c>
      <c r="AF241" s="61" t="b">
        <v>0</v>
      </c>
    </row>
    <row r="242">
      <c r="T242" s="61" t="b">
        <v>0</v>
      </c>
      <c r="Z242" s="61" t="b">
        <v>0</v>
      </c>
      <c r="AF242" s="61" t="b">
        <v>0</v>
      </c>
    </row>
    <row r="243">
      <c r="T243" s="61" t="b">
        <v>0</v>
      </c>
      <c r="Z243" s="61" t="b">
        <v>0</v>
      </c>
      <c r="AF243" s="61" t="b">
        <v>0</v>
      </c>
    </row>
    <row r="244">
      <c r="T244" s="61" t="b">
        <v>0</v>
      </c>
      <c r="Z244" s="61" t="b">
        <v>0</v>
      </c>
      <c r="AF244" s="61" t="b">
        <v>0</v>
      </c>
    </row>
    <row r="245">
      <c r="T245" s="61" t="b">
        <v>0</v>
      </c>
      <c r="Z245" s="61" t="b">
        <v>0</v>
      </c>
      <c r="AF245" s="61" t="b">
        <v>0</v>
      </c>
    </row>
    <row r="246">
      <c r="T246" s="61" t="b">
        <v>0</v>
      </c>
      <c r="Z246" s="61" t="b">
        <v>0</v>
      </c>
      <c r="AF246" s="61" t="b">
        <v>0</v>
      </c>
    </row>
    <row r="247">
      <c r="T247" s="61" t="b">
        <v>0</v>
      </c>
      <c r="Z247" s="61" t="b">
        <v>0</v>
      </c>
      <c r="AF247" s="61" t="b">
        <v>0</v>
      </c>
    </row>
    <row r="248">
      <c r="T248" s="61" t="b">
        <v>0</v>
      </c>
      <c r="Z248" s="61" t="b">
        <v>0</v>
      </c>
      <c r="AF248" s="61" t="b">
        <v>0</v>
      </c>
    </row>
    <row r="249">
      <c r="T249" s="61" t="b">
        <v>0</v>
      </c>
      <c r="Z249" s="61" t="b">
        <v>0</v>
      </c>
      <c r="AF249" s="61" t="b">
        <v>0</v>
      </c>
    </row>
    <row r="250">
      <c r="T250" s="61" t="b">
        <v>0</v>
      </c>
      <c r="Z250" s="61" t="b">
        <v>0</v>
      </c>
      <c r="AF250" s="61" t="b">
        <v>0</v>
      </c>
    </row>
    <row r="251">
      <c r="T251" s="61" t="b">
        <v>0</v>
      </c>
      <c r="Z251" s="61" t="b">
        <v>0</v>
      </c>
      <c r="AF251" s="61" t="b">
        <v>0</v>
      </c>
    </row>
    <row r="252">
      <c r="T252" s="61" t="b">
        <v>0</v>
      </c>
      <c r="Z252" s="61" t="b">
        <v>0</v>
      </c>
      <c r="AF252" s="61" t="b">
        <v>0</v>
      </c>
    </row>
    <row r="253">
      <c r="T253" s="61" t="b">
        <v>0</v>
      </c>
      <c r="Z253" s="61" t="b">
        <v>0</v>
      </c>
      <c r="AF253" s="61" t="b">
        <v>0</v>
      </c>
    </row>
    <row r="254">
      <c r="T254" s="61" t="b">
        <v>0</v>
      </c>
      <c r="Z254" s="61" t="b">
        <v>0</v>
      </c>
      <c r="AF254" s="61" t="b">
        <v>0</v>
      </c>
    </row>
    <row r="255">
      <c r="T255" s="61" t="b">
        <v>0</v>
      </c>
      <c r="Z255" s="61" t="b">
        <v>0</v>
      </c>
      <c r="AF255" s="61" t="b">
        <v>0</v>
      </c>
    </row>
    <row r="256">
      <c r="T256" s="61" t="b">
        <v>0</v>
      </c>
      <c r="Z256" s="61" t="b">
        <v>0</v>
      </c>
      <c r="AF256" s="61" t="b">
        <v>0</v>
      </c>
    </row>
    <row r="257">
      <c r="T257" s="61" t="b">
        <v>0</v>
      </c>
      <c r="Z257" s="61" t="b">
        <v>0</v>
      </c>
      <c r="AF257" s="61" t="b">
        <v>0</v>
      </c>
    </row>
    <row r="258">
      <c r="T258" s="61" t="b">
        <v>0</v>
      </c>
      <c r="Z258" s="61" t="b">
        <v>0</v>
      </c>
      <c r="AF258" s="61" t="b">
        <v>0</v>
      </c>
    </row>
    <row r="259">
      <c r="T259" s="61" t="b">
        <v>0</v>
      </c>
      <c r="Z259" s="61" t="b">
        <v>0</v>
      </c>
      <c r="AF259" s="61" t="b">
        <v>0</v>
      </c>
    </row>
    <row r="260">
      <c r="T260" s="61" t="b">
        <v>0</v>
      </c>
      <c r="Z260" s="61" t="b">
        <v>0</v>
      </c>
      <c r="AF260" s="61" t="b">
        <v>0</v>
      </c>
    </row>
    <row r="261">
      <c r="T261" s="61" t="b">
        <v>0</v>
      </c>
      <c r="Z261" s="61" t="b">
        <v>0</v>
      </c>
      <c r="AF261" s="61" t="b">
        <v>0</v>
      </c>
    </row>
    <row r="262">
      <c r="T262" s="61" t="b">
        <v>0</v>
      </c>
      <c r="Z262" s="61" t="b">
        <v>0</v>
      </c>
      <c r="AF262" s="61" t="b">
        <v>0</v>
      </c>
    </row>
    <row r="263">
      <c r="T263" s="61" t="b">
        <v>0</v>
      </c>
      <c r="Z263" s="61" t="b">
        <v>0</v>
      </c>
      <c r="AF263" s="61" t="b">
        <v>0</v>
      </c>
    </row>
    <row r="264">
      <c r="T264" s="61" t="b">
        <v>0</v>
      </c>
      <c r="Z264" s="61" t="b">
        <v>0</v>
      </c>
      <c r="AF264" s="61" t="b">
        <v>0</v>
      </c>
    </row>
    <row r="265">
      <c r="T265" s="61" t="b">
        <v>0</v>
      </c>
      <c r="Z265" s="61" t="b">
        <v>0</v>
      </c>
      <c r="AF265" s="61" t="b">
        <v>0</v>
      </c>
    </row>
    <row r="266">
      <c r="T266" s="61" t="b">
        <v>0</v>
      </c>
      <c r="Z266" s="61" t="b">
        <v>0</v>
      </c>
      <c r="AF266" s="61" t="b">
        <v>0</v>
      </c>
    </row>
    <row r="267">
      <c r="T267" s="61" t="b">
        <v>0</v>
      </c>
      <c r="Z267" s="61" t="b">
        <v>0</v>
      </c>
      <c r="AF267" s="61" t="b">
        <v>0</v>
      </c>
    </row>
    <row r="268">
      <c r="T268" s="61" t="b">
        <v>0</v>
      </c>
      <c r="Z268" s="61" t="b">
        <v>0</v>
      </c>
      <c r="AF268" s="61" t="b">
        <v>0</v>
      </c>
    </row>
    <row r="269">
      <c r="T269" s="61" t="b">
        <v>0</v>
      </c>
      <c r="Z269" s="61" t="b">
        <v>0</v>
      </c>
      <c r="AF269" s="61" t="b">
        <v>0</v>
      </c>
    </row>
    <row r="270">
      <c r="T270" s="61" t="b">
        <v>0</v>
      </c>
      <c r="Z270" s="61" t="b">
        <v>0</v>
      </c>
      <c r="AF270" s="61" t="b">
        <v>0</v>
      </c>
    </row>
    <row r="271">
      <c r="T271" s="61" t="b">
        <v>0</v>
      </c>
      <c r="Z271" s="61" t="b">
        <v>0</v>
      </c>
      <c r="AF271" s="61" t="b">
        <v>0</v>
      </c>
    </row>
    <row r="272">
      <c r="T272" s="61" t="b">
        <v>0</v>
      </c>
      <c r="Z272" s="61" t="b">
        <v>0</v>
      </c>
      <c r="AF272" s="61" t="b">
        <v>0</v>
      </c>
    </row>
    <row r="273">
      <c r="T273" s="61" t="b">
        <v>0</v>
      </c>
      <c r="Z273" s="61" t="b">
        <v>0</v>
      </c>
      <c r="AF273" s="61" t="b">
        <v>0</v>
      </c>
    </row>
    <row r="274">
      <c r="T274" s="61" t="b">
        <v>0</v>
      </c>
      <c r="Z274" s="61" t="b">
        <v>0</v>
      </c>
      <c r="AF274" s="61" t="b">
        <v>0</v>
      </c>
    </row>
    <row r="275">
      <c r="T275" s="61" t="b">
        <v>0</v>
      </c>
      <c r="Z275" s="61" t="b">
        <v>0</v>
      </c>
      <c r="AF275" s="61" t="b">
        <v>0</v>
      </c>
    </row>
    <row r="276">
      <c r="T276" s="61" t="b">
        <v>0</v>
      </c>
      <c r="Z276" s="61" t="b">
        <v>0</v>
      </c>
      <c r="AF276" s="61" t="b">
        <v>0</v>
      </c>
    </row>
    <row r="277">
      <c r="T277" s="61" t="b">
        <v>0</v>
      </c>
      <c r="Z277" s="61" t="b">
        <v>0</v>
      </c>
      <c r="AF277" s="61" t="b">
        <v>0</v>
      </c>
    </row>
    <row r="278">
      <c r="T278" s="61" t="b">
        <v>0</v>
      </c>
      <c r="Z278" s="61" t="b">
        <v>0</v>
      </c>
      <c r="AF278" s="61" t="b">
        <v>0</v>
      </c>
    </row>
    <row r="279">
      <c r="T279" s="61" t="b">
        <v>0</v>
      </c>
      <c r="Z279" s="61" t="b">
        <v>0</v>
      </c>
      <c r="AF279" s="61" t="b">
        <v>0</v>
      </c>
    </row>
    <row r="280">
      <c r="T280" s="61" t="b">
        <v>0</v>
      </c>
      <c r="Z280" s="61" t="b">
        <v>0</v>
      </c>
      <c r="AF280" s="61" t="b">
        <v>0</v>
      </c>
    </row>
    <row r="281">
      <c r="T281" s="61" t="b">
        <v>0</v>
      </c>
      <c r="Z281" s="61" t="b">
        <v>0</v>
      </c>
      <c r="AF281" s="61" t="b">
        <v>0</v>
      </c>
    </row>
    <row r="282">
      <c r="T282" s="61" t="b">
        <v>0</v>
      </c>
      <c r="Z282" s="61" t="b">
        <v>0</v>
      </c>
      <c r="AF282" s="61" t="b">
        <v>0</v>
      </c>
    </row>
    <row r="283">
      <c r="T283" s="61" t="b">
        <v>0</v>
      </c>
      <c r="Z283" s="61" t="b">
        <v>0</v>
      </c>
      <c r="AF283" s="61" t="b">
        <v>0</v>
      </c>
    </row>
    <row r="284">
      <c r="T284" s="61" t="b">
        <v>0</v>
      </c>
      <c r="Z284" s="61" t="b">
        <v>0</v>
      </c>
      <c r="AF284" s="61" t="b">
        <v>0</v>
      </c>
    </row>
    <row r="285">
      <c r="T285" s="61" t="b">
        <v>0</v>
      </c>
      <c r="Z285" s="61" t="b">
        <v>0</v>
      </c>
      <c r="AF285" s="61" t="b">
        <v>0</v>
      </c>
    </row>
    <row r="286">
      <c r="T286" s="61" t="b">
        <v>0</v>
      </c>
      <c r="Z286" s="61" t="b">
        <v>0</v>
      </c>
      <c r="AF286" s="61" t="b">
        <v>0</v>
      </c>
    </row>
    <row r="287">
      <c r="T287" s="61" t="b">
        <v>0</v>
      </c>
      <c r="Z287" s="61" t="b">
        <v>0</v>
      </c>
      <c r="AF287" s="61" t="b">
        <v>0</v>
      </c>
    </row>
    <row r="288">
      <c r="T288" s="61" t="b">
        <v>0</v>
      </c>
      <c r="Z288" s="61" t="b">
        <v>0</v>
      </c>
      <c r="AF288" s="61" t="b">
        <v>0</v>
      </c>
    </row>
    <row r="289">
      <c r="T289" s="61" t="b">
        <v>0</v>
      </c>
      <c r="Z289" s="61" t="b">
        <v>0</v>
      </c>
      <c r="AF289" s="61" t="b">
        <v>0</v>
      </c>
    </row>
    <row r="290">
      <c r="T290" s="61" t="b">
        <v>0</v>
      </c>
      <c r="Z290" s="61" t="b">
        <v>0</v>
      </c>
      <c r="AF290" s="61" t="b">
        <v>0</v>
      </c>
    </row>
    <row r="291">
      <c r="T291" s="61" t="b">
        <v>0</v>
      </c>
      <c r="Z291" s="61" t="b">
        <v>0</v>
      </c>
      <c r="AF291" s="61" t="b">
        <v>0</v>
      </c>
    </row>
    <row r="292">
      <c r="T292" s="61" t="b">
        <v>0</v>
      </c>
      <c r="Z292" s="61" t="b">
        <v>0</v>
      </c>
      <c r="AF292" s="61" t="b">
        <v>0</v>
      </c>
    </row>
    <row r="293">
      <c r="T293" s="61" t="b">
        <v>0</v>
      </c>
      <c r="Z293" s="61" t="b">
        <v>0</v>
      </c>
      <c r="AF293" s="61" t="b">
        <v>0</v>
      </c>
    </row>
    <row r="294">
      <c r="T294" s="61" t="b">
        <v>0</v>
      </c>
      <c r="Z294" s="61" t="b">
        <v>0</v>
      </c>
      <c r="AF294" s="61" t="b">
        <v>0</v>
      </c>
    </row>
    <row r="295">
      <c r="T295" s="61" t="b">
        <v>0</v>
      </c>
      <c r="Z295" s="61" t="b">
        <v>0</v>
      </c>
      <c r="AF295" s="61" t="b">
        <v>0</v>
      </c>
    </row>
    <row r="296">
      <c r="T296" s="61" t="b">
        <v>0</v>
      </c>
      <c r="Z296" s="61" t="b">
        <v>0</v>
      </c>
      <c r="AF296" s="61" t="b">
        <v>0</v>
      </c>
    </row>
    <row r="297">
      <c r="T297" s="61" t="b">
        <v>0</v>
      </c>
      <c r="Z297" s="61" t="b">
        <v>0</v>
      </c>
      <c r="AF297" s="61" t="b">
        <v>0</v>
      </c>
    </row>
    <row r="298">
      <c r="T298" s="61" t="b">
        <v>0</v>
      </c>
      <c r="Z298" s="61" t="b">
        <v>0</v>
      </c>
      <c r="AF298" s="61" t="b">
        <v>0</v>
      </c>
    </row>
    <row r="299">
      <c r="T299" s="61" t="b">
        <v>0</v>
      </c>
      <c r="Z299" s="61" t="b">
        <v>0</v>
      </c>
      <c r="AF299" s="61" t="b">
        <v>0</v>
      </c>
    </row>
    <row r="300">
      <c r="T300" s="61" t="b">
        <v>0</v>
      </c>
      <c r="Z300" s="61" t="b">
        <v>0</v>
      </c>
      <c r="AF300" s="61" t="b">
        <v>0</v>
      </c>
    </row>
    <row r="301">
      <c r="T301" s="61" t="b">
        <v>0</v>
      </c>
      <c r="Z301" s="61" t="b">
        <v>0</v>
      </c>
      <c r="AF301" s="61" t="b">
        <v>0</v>
      </c>
    </row>
    <row r="302">
      <c r="T302" s="61" t="b">
        <v>0</v>
      </c>
      <c r="Z302" s="61" t="b">
        <v>0</v>
      </c>
      <c r="AF302" s="61" t="b">
        <v>0</v>
      </c>
    </row>
    <row r="303">
      <c r="T303" s="61" t="b">
        <v>0</v>
      </c>
      <c r="Z303" s="61" t="b">
        <v>0</v>
      </c>
      <c r="AF303" s="61" t="b">
        <v>0</v>
      </c>
    </row>
    <row r="304">
      <c r="T304" s="61" t="b">
        <v>0</v>
      </c>
      <c r="Z304" s="61" t="b">
        <v>0</v>
      </c>
      <c r="AF304" s="61" t="b">
        <v>0</v>
      </c>
    </row>
    <row r="305">
      <c r="T305" s="61" t="b">
        <v>0</v>
      </c>
      <c r="Z305" s="61" t="b">
        <v>0</v>
      </c>
      <c r="AF305" s="61" t="b">
        <v>0</v>
      </c>
    </row>
    <row r="306">
      <c r="T306" s="61" t="b">
        <v>0</v>
      </c>
      <c r="Z306" s="61" t="b">
        <v>0</v>
      </c>
      <c r="AF306" s="61" t="b">
        <v>0</v>
      </c>
    </row>
    <row r="307">
      <c r="T307" s="61" t="b">
        <v>0</v>
      </c>
      <c r="Z307" s="61" t="b">
        <v>0</v>
      </c>
      <c r="AF307" s="61" t="b">
        <v>0</v>
      </c>
    </row>
    <row r="308">
      <c r="T308" s="61" t="b">
        <v>0</v>
      </c>
      <c r="Z308" s="61" t="b">
        <v>0</v>
      </c>
      <c r="AF308" s="61" t="b">
        <v>0</v>
      </c>
    </row>
    <row r="309">
      <c r="T309" s="61" t="b">
        <v>0</v>
      </c>
      <c r="Z309" s="61" t="b">
        <v>0</v>
      </c>
      <c r="AF309" s="61" t="b">
        <v>0</v>
      </c>
    </row>
    <row r="310">
      <c r="T310" s="61" t="b">
        <v>0</v>
      </c>
      <c r="Z310" s="61" t="b">
        <v>0</v>
      </c>
      <c r="AF310" s="61" t="b">
        <v>0</v>
      </c>
    </row>
    <row r="311">
      <c r="T311" s="61" t="b">
        <v>0</v>
      </c>
      <c r="Z311" s="61" t="b">
        <v>0</v>
      </c>
      <c r="AF311" s="61" t="b">
        <v>0</v>
      </c>
    </row>
    <row r="312">
      <c r="T312" s="61" t="b">
        <v>0</v>
      </c>
      <c r="Z312" s="61" t="b">
        <v>0</v>
      </c>
      <c r="AF312" s="61" t="b">
        <v>0</v>
      </c>
    </row>
    <row r="313">
      <c r="T313" s="61" t="b">
        <v>0</v>
      </c>
      <c r="Z313" s="61" t="b">
        <v>0</v>
      </c>
      <c r="AF313" s="61" t="b">
        <v>0</v>
      </c>
    </row>
    <row r="314">
      <c r="T314" s="61" t="b">
        <v>0</v>
      </c>
      <c r="Z314" s="61" t="b">
        <v>0</v>
      </c>
      <c r="AF314" s="61" t="b">
        <v>0</v>
      </c>
    </row>
    <row r="315">
      <c r="T315" s="61" t="b">
        <v>0</v>
      </c>
      <c r="Z315" s="61" t="b">
        <v>0</v>
      </c>
      <c r="AF315" s="61" t="b">
        <v>0</v>
      </c>
    </row>
    <row r="316">
      <c r="T316" s="61" t="b">
        <v>0</v>
      </c>
      <c r="Z316" s="61" t="b">
        <v>0</v>
      </c>
      <c r="AF316" s="61" t="b">
        <v>0</v>
      </c>
    </row>
    <row r="317">
      <c r="T317" s="61" t="b">
        <v>0</v>
      </c>
      <c r="Z317" s="61" t="b">
        <v>0</v>
      </c>
      <c r="AF317" s="61" t="b">
        <v>0</v>
      </c>
    </row>
    <row r="318">
      <c r="T318" s="61" t="b">
        <v>0</v>
      </c>
      <c r="Z318" s="61" t="b">
        <v>0</v>
      </c>
      <c r="AF318" s="61" t="b">
        <v>0</v>
      </c>
    </row>
    <row r="319">
      <c r="T319" s="61" t="b">
        <v>0</v>
      </c>
      <c r="Z319" s="61" t="b">
        <v>0</v>
      </c>
      <c r="AF319" s="61" t="b">
        <v>0</v>
      </c>
    </row>
    <row r="320">
      <c r="T320" s="61" t="b">
        <v>0</v>
      </c>
      <c r="Z320" s="61" t="b">
        <v>0</v>
      </c>
      <c r="AF320" s="61" t="b">
        <v>0</v>
      </c>
    </row>
    <row r="321">
      <c r="T321" s="61" t="b">
        <v>0</v>
      </c>
      <c r="Z321" s="61" t="b">
        <v>0</v>
      </c>
      <c r="AF321" s="61" t="b">
        <v>0</v>
      </c>
    </row>
    <row r="322">
      <c r="T322" s="61" t="b">
        <v>0</v>
      </c>
      <c r="Z322" s="61" t="b">
        <v>0</v>
      </c>
      <c r="AF322" s="61" t="b">
        <v>0</v>
      </c>
    </row>
    <row r="323">
      <c r="T323" s="61" t="b">
        <v>0</v>
      </c>
      <c r="Z323" s="61" t="b">
        <v>0</v>
      </c>
      <c r="AF323" s="61" t="b">
        <v>0</v>
      </c>
    </row>
    <row r="324">
      <c r="T324" s="61" t="b">
        <v>0</v>
      </c>
      <c r="Z324" s="61" t="b">
        <v>0</v>
      </c>
      <c r="AF324" s="61" t="b">
        <v>0</v>
      </c>
    </row>
    <row r="325">
      <c r="T325" s="61" t="b">
        <v>0</v>
      </c>
      <c r="Z325" s="61" t="b">
        <v>0</v>
      </c>
      <c r="AF325" s="61" t="b">
        <v>0</v>
      </c>
    </row>
    <row r="326">
      <c r="T326" s="61" t="b">
        <v>0</v>
      </c>
      <c r="Z326" s="61" t="b">
        <v>0</v>
      </c>
      <c r="AF326" s="61" t="b">
        <v>0</v>
      </c>
    </row>
    <row r="327">
      <c r="T327" s="61" t="b">
        <v>0</v>
      </c>
      <c r="Z327" s="61" t="b">
        <v>0</v>
      </c>
      <c r="AF327" s="61" t="b">
        <v>0</v>
      </c>
    </row>
    <row r="328">
      <c r="T328" s="61" t="b">
        <v>0</v>
      </c>
      <c r="Z328" s="61" t="b">
        <v>0</v>
      </c>
      <c r="AF328" s="61" t="b">
        <v>0</v>
      </c>
    </row>
    <row r="329">
      <c r="T329" s="61" t="b">
        <v>0</v>
      </c>
      <c r="Z329" s="61" t="b">
        <v>0</v>
      </c>
      <c r="AF329" s="61" t="b">
        <v>0</v>
      </c>
    </row>
    <row r="330">
      <c r="T330" s="61" t="b">
        <v>0</v>
      </c>
      <c r="Z330" s="61" t="b">
        <v>0</v>
      </c>
      <c r="AF330" s="61" t="b">
        <v>0</v>
      </c>
    </row>
    <row r="331">
      <c r="T331" s="61" t="b">
        <v>0</v>
      </c>
      <c r="Z331" s="61" t="b">
        <v>0</v>
      </c>
      <c r="AF331" s="61" t="b">
        <v>0</v>
      </c>
    </row>
    <row r="332">
      <c r="T332" s="61" t="b">
        <v>0</v>
      </c>
      <c r="Z332" s="61" t="b">
        <v>0</v>
      </c>
      <c r="AF332" s="61" t="b">
        <v>0</v>
      </c>
    </row>
    <row r="333">
      <c r="T333" s="61" t="b">
        <v>0</v>
      </c>
      <c r="Z333" s="61" t="b">
        <v>0</v>
      </c>
      <c r="AF333" s="61" t="b">
        <v>0</v>
      </c>
    </row>
    <row r="334">
      <c r="T334" s="61" t="b">
        <v>0</v>
      </c>
      <c r="Z334" s="61" t="b">
        <v>0</v>
      </c>
      <c r="AF334" s="61" t="b">
        <v>0</v>
      </c>
    </row>
    <row r="335">
      <c r="T335" s="61" t="b">
        <v>0</v>
      </c>
      <c r="Z335" s="61" t="b">
        <v>0</v>
      </c>
      <c r="AF335" s="61" t="b">
        <v>0</v>
      </c>
    </row>
    <row r="336">
      <c r="T336" s="61" t="b">
        <v>0</v>
      </c>
      <c r="Z336" s="61" t="b">
        <v>0</v>
      </c>
      <c r="AF336" s="61" t="b">
        <v>0</v>
      </c>
    </row>
    <row r="337">
      <c r="T337" s="61" t="b">
        <v>0</v>
      </c>
      <c r="Z337" s="61" t="b">
        <v>0</v>
      </c>
      <c r="AF337" s="61" t="b">
        <v>0</v>
      </c>
    </row>
    <row r="338">
      <c r="T338" s="61" t="b">
        <v>0</v>
      </c>
      <c r="Z338" s="61" t="b">
        <v>0</v>
      </c>
      <c r="AF338" s="61" t="b">
        <v>0</v>
      </c>
    </row>
    <row r="339">
      <c r="T339" s="61" t="b">
        <v>0</v>
      </c>
      <c r="Z339" s="61" t="b">
        <v>0</v>
      </c>
      <c r="AF339" s="61" t="b">
        <v>0</v>
      </c>
    </row>
    <row r="340">
      <c r="T340" s="61" t="b">
        <v>0</v>
      </c>
      <c r="Z340" s="61" t="b">
        <v>0</v>
      </c>
      <c r="AF340" s="61" t="b">
        <v>0</v>
      </c>
    </row>
    <row r="341">
      <c r="T341" s="61" t="b">
        <v>0</v>
      </c>
      <c r="Z341" s="61" t="b">
        <v>0</v>
      </c>
      <c r="AF341" s="61" t="b">
        <v>0</v>
      </c>
    </row>
    <row r="342">
      <c r="T342" s="61" t="b">
        <v>0</v>
      </c>
      <c r="Z342" s="61" t="b">
        <v>0</v>
      </c>
      <c r="AF342" s="61" t="b">
        <v>0</v>
      </c>
    </row>
    <row r="343">
      <c r="T343" s="61" t="b">
        <v>0</v>
      </c>
      <c r="Z343" s="61" t="b">
        <v>0</v>
      </c>
      <c r="AF343" s="61" t="b">
        <v>0</v>
      </c>
    </row>
    <row r="344">
      <c r="T344" s="61" t="b">
        <v>0</v>
      </c>
      <c r="Z344" s="61" t="b">
        <v>0</v>
      </c>
      <c r="AF344" s="61" t="b">
        <v>0</v>
      </c>
    </row>
    <row r="345">
      <c r="T345" s="61" t="b">
        <v>0</v>
      </c>
      <c r="Z345" s="61" t="b">
        <v>0</v>
      </c>
      <c r="AF345" s="61" t="b">
        <v>0</v>
      </c>
    </row>
    <row r="346">
      <c r="T346" s="61" t="b">
        <v>0</v>
      </c>
      <c r="Z346" s="61" t="b">
        <v>0</v>
      </c>
      <c r="AF346" s="61" t="b">
        <v>0</v>
      </c>
    </row>
    <row r="347">
      <c r="T347" s="61" t="b">
        <v>0</v>
      </c>
      <c r="Z347" s="61" t="b">
        <v>0</v>
      </c>
      <c r="AF347" s="61" t="b">
        <v>0</v>
      </c>
    </row>
    <row r="348">
      <c r="T348" s="61" t="b">
        <v>0</v>
      </c>
      <c r="Z348" s="61" t="b">
        <v>0</v>
      </c>
      <c r="AF348" s="61" t="b">
        <v>0</v>
      </c>
    </row>
    <row r="349">
      <c r="T349" s="61" t="b">
        <v>0</v>
      </c>
      <c r="Z349" s="61" t="b">
        <v>0</v>
      </c>
      <c r="AF349" s="61" t="b">
        <v>0</v>
      </c>
    </row>
    <row r="350">
      <c r="T350" s="61" t="b">
        <v>0</v>
      </c>
      <c r="Z350" s="61" t="b">
        <v>0</v>
      </c>
      <c r="AF350" s="61" t="b">
        <v>0</v>
      </c>
    </row>
    <row r="351">
      <c r="T351" s="61" t="b">
        <v>0</v>
      </c>
      <c r="Z351" s="61" t="b">
        <v>0</v>
      </c>
      <c r="AF351" s="61" t="b">
        <v>0</v>
      </c>
    </row>
    <row r="352">
      <c r="T352" s="61" t="b">
        <v>0</v>
      </c>
      <c r="Z352" s="61" t="b">
        <v>0</v>
      </c>
      <c r="AF352" s="61" t="b">
        <v>0</v>
      </c>
    </row>
    <row r="353">
      <c r="T353" s="61" t="b">
        <v>0</v>
      </c>
      <c r="Z353" s="61" t="b">
        <v>0</v>
      </c>
      <c r="AF353" s="61" t="b">
        <v>0</v>
      </c>
    </row>
    <row r="354">
      <c r="T354" s="61" t="b">
        <v>0</v>
      </c>
      <c r="Z354" s="61" t="b">
        <v>0</v>
      </c>
      <c r="AF354" s="61" t="b">
        <v>0</v>
      </c>
    </row>
    <row r="355">
      <c r="T355" s="61" t="b">
        <v>0</v>
      </c>
      <c r="Z355" s="61" t="b">
        <v>0</v>
      </c>
      <c r="AF355" s="61" t="b">
        <v>0</v>
      </c>
    </row>
    <row r="356">
      <c r="T356" s="61" t="b">
        <v>0</v>
      </c>
      <c r="Z356" s="61" t="b">
        <v>0</v>
      </c>
      <c r="AF356" s="61" t="b">
        <v>0</v>
      </c>
    </row>
    <row r="357">
      <c r="T357" s="61" t="b">
        <v>0</v>
      </c>
      <c r="Z357" s="61" t="b">
        <v>0</v>
      </c>
      <c r="AF357" s="61" t="b">
        <v>0</v>
      </c>
    </row>
    <row r="358">
      <c r="T358" s="61" t="b">
        <v>0</v>
      </c>
      <c r="Z358" s="61" t="b">
        <v>0</v>
      </c>
      <c r="AF358" s="61" t="b">
        <v>0</v>
      </c>
    </row>
    <row r="359">
      <c r="T359" s="61" t="b">
        <v>0</v>
      </c>
      <c r="Z359" s="61" t="b">
        <v>0</v>
      </c>
      <c r="AF359" s="61" t="b">
        <v>0</v>
      </c>
    </row>
    <row r="360">
      <c r="T360" s="61" t="b">
        <v>0</v>
      </c>
      <c r="Z360" s="61" t="b">
        <v>0</v>
      </c>
      <c r="AF360" s="61" t="b">
        <v>0</v>
      </c>
    </row>
    <row r="361">
      <c r="T361" s="61" t="b">
        <v>0</v>
      </c>
      <c r="Z361" s="61" t="b">
        <v>0</v>
      </c>
      <c r="AF361" s="61" t="b">
        <v>0</v>
      </c>
    </row>
    <row r="362">
      <c r="T362" s="61" t="b">
        <v>0</v>
      </c>
      <c r="Z362" s="61" t="b">
        <v>0</v>
      </c>
      <c r="AF362" s="61" t="b">
        <v>0</v>
      </c>
    </row>
    <row r="363">
      <c r="T363" s="61" t="b">
        <v>0</v>
      </c>
      <c r="Z363" s="61" t="b">
        <v>0</v>
      </c>
      <c r="AF363" s="61" t="b">
        <v>0</v>
      </c>
    </row>
    <row r="364">
      <c r="T364" s="61" t="b">
        <v>0</v>
      </c>
      <c r="Z364" s="61" t="b">
        <v>0</v>
      </c>
      <c r="AF364" s="61" t="b">
        <v>0</v>
      </c>
    </row>
    <row r="365">
      <c r="T365" s="61" t="b">
        <v>0</v>
      </c>
      <c r="Z365" s="61" t="b">
        <v>0</v>
      </c>
      <c r="AF365" s="61" t="b">
        <v>0</v>
      </c>
    </row>
    <row r="366">
      <c r="T366" s="61" t="b">
        <v>0</v>
      </c>
      <c r="Z366" s="61" t="b">
        <v>0</v>
      </c>
      <c r="AF366" s="61" t="b">
        <v>0</v>
      </c>
    </row>
    <row r="367">
      <c r="T367" s="61" t="b">
        <v>0</v>
      </c>
      <c r="Z367" s="61" t="b">
        <v>0</v>
      </c>
      <c r="AF367" s="61" t="b">
        <v>0</v>
      </c>
    </row>
    <row r="368">
      <c r="T368" s="61" t="b">
        <v>0</v>
      </c>
      <c r="Z368" s="61" t="b">
        <v>0</v>
      </c>
      <c r="AF368" s="61" t="b">
        <v>0</v>
      </c>
    </row>
    <row r="369">
      <c r="T369" s="61" t="b">
        <v>0</v>
      </c>
      <c r="Z369" s="61" t="b">
        <v>0</v>
      </c>
      <c r="AF369" s="61" t="b">
        <v>0</v>
      </c>
    </row>
    <row r="370">
      <c r="T370" s="61" t="b">
        <v>0</v>
      </c>
      <c r="Z370" s="61" t="b">
        <v>0</v>
      </c>
      <c r="AF370" s="61" t="b">
        <v>0</v>
      </c>
    </row>
    <row r="371">
      <c r="T371" s="61" t="b">
        <v>0</v>
      </c>
      <c r="Z371" s="61" t="b">
        <v>0</v>
      </c>
      <c r="AF371" s="61" t="b">
        <v>0</v>
      </c>
    </row>
    <row r="372">
      <c r="T372" s="61" t="b">
        <v>0</v>
      </c>
      <c r="Z372" s="61" t="b">
        <v>0</v>
      </c>
      <c r="AF372" s="61" t="b">
        <v>0</v>
      </c>
    </row>
    <row r="373">
      <c r="T373" s="61" t="b">
        <v>0</v>
      </c>
      <c r="Z373" s="61" t="b">
        <v>0</v>
      </c>
      <c r="AF373" s="61" t="b">
        <v>0</v>
      </c>
    </row>
    <row r="374">
      <c r="T374" s="61" t="b">
        <v>0</v>
      </c>
      <c r="Z374" s="61" t="b">
        <v>0</v>
      </c>
      <c r="AF374" s="61" t="b">
        <v>0</v>
      </c>
    </row>
    <row r="375">
      <c r="T375" s="61" t="b">
        <v>0</v>
      </c>
      <c r="Z375" s="61" t="b">
        <v>0</v>
      </c>
      <c r="AF375" s="61" t="b">
        <v>0</v>
      </c>
    </row>
    <row r="376">
      <c r="T376" s="61" t="b">
        <v>0</v>
      </c>
      <c r="Z376" s="61" t="b">
        <v>0</v>
      </c>
      <c r="AF376" s="61" t="b">
        <v>0</v>
      </c>
    </row>
    <row r="377">
      <c r="T377" s="61" t="b">
        <v>0</v>
      </c>
      <c r="Z377" s="61" t="b">
        <v>0</v>
      </c>
      <c r="AF377" s="61" t="b">
        <v>0</v>
      </c>
    </row>
    <row r="378">
      <c r="T378" s="61" t="b">
        <v>0</v>
      </c>
      <c r="Z378" s="61" t="b">
        <v>0</v>
      </c>
      <c r="AF378" s="61" t="b">
        <v>0</v>
      </c>
    </row>
    <row r="379">
      <c r="T379" s="61" t="b">
        <v>0</v>
      </c>
      <c r="Z379" s="61" t="b">
        <v>0</v>
      </c>
      <c r="AF379" s="61" t="b">
        <v>0</v>
      </c>
    </row>
    <row r="380">
      <c r="T380" s="61" t="b">
        <v>0</v>
      </c>
      <c r="Z380" s="61" t="b">
        <v>0</v>
      </c>
      <c r="AF380" s="61" t="b">
        <v>0</v>
      </c>
    </row>
    <row r="381">
      <c r="T381" s="61" t="b">
        <v>0</v>
      </c>
      <c r="Z381" s="61" t="b">
        <v>0</v>
      </c>
      <c r="AF381" s="61" t="b">
        <v>0</v>
      </c>
    </row>
    <row r="382">
      <c r="T382" s="61" t="b">
        <v>0</v>
      </c>
      <c r="Z382" s="61" t="b">
        <v>0</v>
      </c>
      <c r="AF382" s="61" t="b">
        <v>0</v>
      </c>
    </row>
    <row r="383">
      <c r="T383" s="61" t="b">
        <v>0</v>
      </c>
      <c r="Z383" s="61" t="b">
        <v>0</v>
      </c>
      <c r="AF383" s="61" t="b">
        <v>0</v>
      </c>
    </row>
    <row r="384">
      <c r="T384" s="61" t="b">
        <v>0</v>
      </c>
      <c r="Z384" s="61" t="b">
        <v>0</v>
      </c>
      <c r="AF384" s="61" t="b">
        <v>0</v>
      </c>
    </row>
    <row r="385">
      <c r="T385" s="61" t="b">
        <v>0</v>
      </c>
      <c r="Z385" s="61" t="b">
        <v>0</v>
      </c>
      <c r="AF385" s="61" t="b">
        <v>0</v>
      </c>
    </row>
    <row r="386">
      <c r="T386" s="61" t="b">
        <v>0</v>
      </c>
      <c r="Z386" s="61" t="b">
        <v>0</v>
      </c>
      <c r="AF386" s="61" t="b">
        <v>0</v>
      </c>
    </row>
    <row r="387">
      <c r="T387" s="61" t="b">
        <v>0</v>
      </c>
      <c r="Z387" s="61" t="b">
        <v>0</v>
      </c>
      <c r="AF387" s="61" t="b">
        <v>0</v>
      </c>
    </row>
    <row r="388">
      <c r="T388" s="61" t="b">
        <v>0</v>
      </c>
      <c r="Z388" s="61" t="b">
        <v>0</v>
      </c>
      <c r="AF388" s="61" t="b">
        <v>0</v>
      </c>
    </row>
    <row r="389">
      <c r="T389" s="61" t="b">
        <v>0</v>
      </c>
      <c r="Z389" s="61" t="b">
        <v>0</v>
      </c>
      <c r="AF389" s="61" t="b">
        <v>0</v>
      </c>
    </row>
    <row r="390">
      <c r="T390" s="61" t="b">
        <v>0</v>
      </c>
      <c r="Z390" s="61" t="b">
        <v>0</v>
      </c>
      <c r="AF390" s="61" t="b">
        <v>0</v>
      </c>
    </row>
    <row r="391">
      <c r="T391" s="61" t="b">
        <v>0</v>
      </c>
      <c r="Z391" s="61" t="b">
        <v>0</v>
      </c>
      <c r="AF391" s="61" t="b">
        <v>0</v>
      </c>
    </row>
    <row r="392">
      <c r="T392" s="61" t="b">
        <v>0</v>
      </c>
      <c r="Z392" s="61" t="b">
        <v>0</v>
      </c>
      <c r="AF392" s="61" t="b">
        <v>0</v>
      </c>
    </row>
    <row r="393">
      <c r="T393" s="61" t="b">
        <v>0</v>
      </c>
      <c r="Z393" s="61" t="b">
        <v>0</v>
      </c>
      <c r="AF393" s="61" t="b">
        <v>0</v>
      </c>
    </row>
    <row r="394">
      <c r="T394" s="61" t="b">
        <v>0</v>
      </c>
      <c r="Z394" s="61" t="b">
        <v>0</v>
      </c>
      <c r="AF394" s="61" t="b">
        <v>0</v>
      </c>
    </row>
    <row r="395">
      <c r="T395" s="61" t="b">
        <v>0</v>
      </c>
      <c r="Z395" s="61" t="b">
        <v>0</v>
      </c>
      <c r="AF395" s="61" t="b">
        <v>0</v>
      </c>
    </row>
    <row r="396">
      <c r="T396" s="61" t="b">
        <v>0</v>
      </c>
      <c r="Z396" s="61" t="b">
        <v>0</v>
      </c>
      <c r="AF396" s="61" t="b">
        <v>0</v>
      </c>
    </row>
    <row r="397">
      <c r="T397" s="61" t="b">
        <v>0</v>
      </c>
      <c r="Z397" s="61" t="b">
        <v>0</v>
      </c>
      <c r="AF397" s="61" t="b">
        <v>0</v>
      </c>
    </row>
    <row r="398">
      <c r="T398" s="61" t="b">
        <v>0</v>
      </c>
      <c r="Z398" s="61" t="b">
        <v>0</v>
      </c>
      <c r="AF398" s="61" t="b">
        <v>0</v>
      </c>
    </row>
    <row r="399">
      <c r="T399" s="61" t="b">
        <v>0</v>
      </c>
      <c r="Z399" s="61" t="b">
        <v>0</v>
      </c>
      <c r="AF399" s="61" t="b">
        <v>0</v>
      </c>
    </row>
    <row r="400">
      <c r="T400" s="61" t="b">
        <v>0</v>
      </c>
      <c r="Z400" s="61" t="b">
        <v>0</v>
      </c>
      <c r="AF400" s="61" t="b">
        <v>0</v>
      </c>
    </row>
    <row r="401">
      <c r="T401" s="61" t="b">
        <v>0</v>
      </c>
      <c r="Z401" s="61" t="b">
        <v>0</v>
      </c>
      <c r="AF401" s="61" t="b">
        <v>0</v>
      </c>
    </row>
    <row r="402">
      <c r="T402" s="61" t="b">
        <v>0</v>
      </c>
      <c r="Z402" s="61" t="b">
        <v>0</v>
      </c>
      <c r="AF402" s="61" t="b">
        <v>0</v>
      </c>
    </row>
    <row r="403">
      <c r="T403" s="61" t="b">
        <v>0</v>
      </c>
      <c r="Z403" s="61" t="b">
        <v>0</v>
      </c>
      <c r="AF403" s="61" t="b">
        <v>0</v>
      </c>
    </row>
    <row r="404">
      <c r="T404" s="61" t="b">
        <v>0</v>
      </c>
      <c r="Z404" s="61" t="b">
        <v>0</v>
      </c>
      <c r="AF404" s="61" t="b">
        <v>0</v>
      </c>
    </row>
    <row r="405">
      <c r="T405" s="61" t="b">
        <v>0</v>
      </c>
      <c r="Z405" s="61" t="b">
        <v>0</v>
      </c>
      <c r="AF405" s="61" t="b">
        <v>0</v>
      </c>
    </row>
    <row r="406">
      <c r="T406" s="61" t="b">
        <v>0</v>
      </c>
      <c r="Z406" s="61" t="b">
        <v>0</v>
      </c>
      <c r="AF406" s="61" t="b">
        <v>0</v>
      </c>
    </row>
    <row r="407">
      <c r="T407" s="61" t="b">
        <v>0</v>
      </c>
      <c r="Z407" s="61" t="b">
        <v>0</v>
      </c>
      <c r="AF407" s="61" t="b">
        <v>0</v>
      </c>
    </row>
    <row r="408">
      <c r="T408" s="61" t="b">
        <v>0</v>
      </c>
      <c r="Z408" s="61" t="b">
        <v>0</v>
      </c>
      <c r="AF408" s="61" t="b">
        <v>0</v>
      </c>
    </row>
    <row r="409">
      <c r="T409" s="61" t="b">
        <v>0</v>
      </c>
      <c r="Z409" s="61" t="b">
        <v>0</v>
      </c>
      <c r="AF409" s="61" t="b">
        <v>0</v>
      </c>
    </row>
    <row r="410">
      <c r="T410" s="61" t="b">
        <v>0</v>
      </c>
      <c r="Z410" s="61" t="b">
        <v>0</v>
      </c>
      <c r="AF410" s="61" t="b">
        <v>0</v>
      </c>
    </row>
    <row r="411">
      <c r="T411" s="61" t="b">
        <v>0</v>
      </c>
      <c r="Z411" s="61" t="b">
        <v>0</v>
      </c>
      <c r="AF411" s="61" t="b">
        <v>0</v>
      </c>
    </row>
    <row r="412">
      <c r="T412" s="61" t="b">
        <v>0</v>
      </c>
      <c r="Z412" s="61" t="b">
        <v>0</v>
      </c>
      <c r="AF412" s="61" t="b">
        <v>0</v>
      </c>
    </row>
    <row r="413">
      <c r="T413" s="61" t="b">
        <v>0</v>
      </c>
      <c r="Z413" s="61" t="b">
        <v>0</v>
      </c>
      <c r="AF413" s="61" t="b">
        <v>0</v>
      </c>
    </row>
    <row r="414">
      <c r="T414" s="61" t="b">
        <v>0</v>
      </c>
      <c r="Z414" s="61" t="b">
        <v>0</v>
      </c>
      <c r="AF414" s="61" t="b">
        <v>0</v>
      </c>
    </row>
    <row r="415">
      <c r="T415" s="61" t="b">
        <v>0</v>
      </c>
      <c r="Z415" s="61" t="b">
        <v>0</v>
      </c>
      <c r="AF415" s="61" t="b">
        <v>0</v>
      </c>
    </row>
    <row r="416">
      <c r="T416" s="61" t="b">
        <v>0</v>
      </c>
      <c r="Z416" s="61" t="b">
        <v>0</v>
      </c>
      <c r="AF416" s="61" t="b">
        <v>0</v>
      </c>
    </row>
    <row r="417">
      <c r="T417" s="61" t="b">
        <v>0</v>
      </c>
      <c r="Z417" s="61" t="b">
        <v>0</v>
      </c>
      <c r="AF417" s="61" t="b">
        <v>0</v>
      </c>
    </row>
    <row r="418">
      <c r="T418" s="61" t="b">
        <v>0</v>
      </c>
      <c r="Z418" s="61" t="b">
        <v>0</v>
      </c>
      <c r="AF418" s="61" t="b">
        <v>0</v>
      </c>
    </row>
    <row r="419">
      <c r="T419" s="61" t="b">
        <v>0</v>
      </c>
      <c r="Z419" s="61" t="b">
        <v>0</v>
      </c>
      <c r="AF419" s="61" t="b">
        <v>0</v>
      </c>
    </row>
    <row r="420">
      <c r="T420" s="61" t="b">
        <v>0</v>
      </c>
      <c r="Z420" s="61" t="b">
        <v>0</v>
      </c>
      <c r="AF420" s="61" t="b">
        <v>0</v>
      </c>
    </row>
    <row r="421">
      <c r="T421" s="61" t="b">
        <v>0</v>
      </c>
      <c r="Z421" s="61" t="b">
        <v>0</v>
      </c>
      <c r="AF421" s="61" t="b">
        <v>0</v>
      </c>
    </row>
    <row r="422">
      <c r="T422" s="61" t="b">
        <v>0</v>
      </c>
      <c r="Z422" s="61" t="b">
        <v>0</v>
      </c>
      <c r="AF422" s="61" t="b">
        <v>0</v>
      </c>
    </row>
    <row r="423">
      <c r="T423" s="61" t="b">
        <v>0</v>
      </c>
      <c r="Z423" s="61" t="b">
        <v>0</v>
      </c>
      <c r="AF423" s="61" t="b">
        <v>0</v>
      </c>
    </row>
    <row r="424">
      <c r="T424" s="61" t="b">
        <v>0</v>
      </c>
      <c r="Z424" s="61" t="b">
        <v>0</v>
      </c>
      <c r="AF424" s="61" t="b">
        <v>0</v>
      </c>
    </row>
    <row r="425">
      <c r="T425" s="61" t="b">
        <v>0</v>
      </c>
      <c r="Z425" s="61" t="b">
        <v>0</v>
      </c>
      <c r="AF425" s="61" t="b">
        <v>0</v>
      </c>
    </row>
    <row r="426">
      <c r="T426" s="61" t="b">
        <v>0</v>
      </c>
      <c r="Z426" s="61" t="b">
        <v>0</v>
      </c>
      <c r="AF426" s="61" t="b">
        <v>0</v>
      </c>
    </row>
    <row r="427">
      <c r="T427" s="61" t="b">
        <v>0</v>
      </c>
      <c r="Z427" s="61" t="b">
        <v>0</v>
      </c>
      <c r="AF427" s="61" t="b">
        <v>0</v>
      </c>
    </row>
    <row r="428">
      <c r="T428" s="61" t="b">
        <v>0</v>
      </c>
      <c r="Z428" s="61" t="b">
        <v>0</v>
      </c>
      <c r="AF428" s="61" t="b">
        <v>0</v>
      </c>
    </row>
    <row r="429">
      <c r="T429" s="61" t="b">
        <v>0</v>
      </c>
      <c r="Z429" s="61" t="b">
        <v>0</v>
      </c>
      <c r="AF429" s="61" t="b">
        <v>0</v>
      </c>
    </row>
    <row r="430">
      <c r="T430" s="61" t="b">
        <v>0</v>
      </c>
      <c r="Z430" s="61" t="b">
        <v>0</v>
      </c>
      <c r="AF430" s="61" t="b">
        <v>0</v>
      </c>
    </row>
    <row r="431">
      <c r="T431" s="61" t="b">
        <v>0</v>
      </c>
      <c r="Z431" s="61" t="b">
        <v>0</v>
      </c>
      <c r="AF431" s="61" t="b">
        <v>0</v>
      </c>
    </row>
    <row r="432">
      <c r="T432" s="61" t="b">
        <v>0</v>
      </c>
      <c r="Z432" s="61" t="b">
        <v>0</v>
      </c>
      <c r="AF432" s="61" t="b">
        <v>0</v>
      </c>
    </row>
    <row r="433">
      <c r="T433" s="61" t="b">
        <v>0</v>
      </c>
      <c r="Z433" s="61" t="b">
        <v>0</v>
      </c>
      <c r="AF433" s="61" t="b">
        <v>0</v>
      </c>
    </row>
    <row r="434">
      <c r="T434" s="61" t="b">
        <v>0</v>
      </c>
      <c r="Z434" s="61" t="b">
        <v>0</v>
      </c>
      <c r="AF434" s="61" t="b">
        <v>0</v>
      </c>
    </row>
    <row r="435">
      <c r="T435" s="61" t="b">
        <v>0</v>
      </c>
      <c r="Z435" s="61" t="b">
        <v>0</v>
      </c>
      <c r="AF435" s="61" t="b">
        <v>0</v>
      </c>
    </row>
    <row r="436">
      <c r="T436" s="61" t="b">
        <v>0</v>
      </c>
      <c r="Z436" s="61" t="b">
        <v>0</v>
      </c>
      <c r="AF436" s="61" t="b">
        <v>0</v>
      </c>
    </row>
    <row r="437">
      <c r="T437" s="61" t="b">
        <v>0</v>
      </c>
      <c r="Z437" s="61" t="b">
        <v>0</v>
      </c>
      <c r="AF437" s="61" t="b">
        <v>0</v>
      </c>
    </row>
    <row r="438">
      <c r="T438" s="61" t="b">
        <v>0</v>
      </c>
      <c r="Z438" s="61" t="b">
        <v>0</v>
      </c>
      <c r="AF438" s="61" t="b">
        <v>0</v>
      </c>
    </row>
    <row r="439">
      <c r="T439" s="61" t="b">
        <v>0</v>
      </c>
      <c r="Z439" s="61" t="b">
        <v>0</v>
      </c>
      <c r="AF439" s="61" t="b">
        <v>0</v>
      </c>
    </row>
    <row r="440">
      <c r="T440" s="61" t="b">
        <v>0</v>
      </c>
      <c r="Z440" s="61" t="b">
        <v>0</v>
      </c>
      <c r="AF440" s="61" t="b">
        <v>0</v>
      </c>
    </row>
    <row r="441">
      <c r="T441" s="61" t="b">
        <v>0</v>
      </c>
      <c r="Z441" s="61" t="b">
        <v>0</v>
      </c>
      <c r="AF441" s="61" t="b">
        <v>0</v>
      </c>
    </row>
    <row r="442">
      <c r="T442" s="61" t="b">
        <v>0</v>
      </c>
      <c r="Z442" s="61" t="b">
        <v>0</v>
      </c>
      <c r="AF442" s="61" t="b">
        <v>0</v>
      </c>
    </row>
    <row r="443">
      <c r="T443" s="61" t="b">
        <v>0</v>
      </c>
      <c r="Z443" s="61" t="b">
        <v>0</v>
      </c>
      <c r="AF443" s="61" t="b">
        <v>0</v>
      </c>
    </row>
    <row r="444">
      <c r="T444" s="61" t="b">
        <v>0</v>
      </c>
      <c r="Z444" s="61" t="b">
        <v>0</v>
      </c>
      <c r="AF444" s="61" t="b">
        <v>0</v>
      </c>
    </row>
    <row r="445">
      <c r="T445" s="61" t="b">
        <v>0</v>
      </c>
      <c r="Z445" s="61" t="b">
        <v>0</v>
      </c>
      <c r="AF445" s="61" t="b">
        <v>0</v>
      </c>
    </row>
    <row r="446">
      <c r="T446" s="61" t="b">
        <v>0</v>
      </c>
      <c r="Z446" s="61" t="b">
        <v>0</v>
      </c>
      <c r="AF446" s="61" t="b">
        <v>0</v>
      </c>
    </row>
    <row r="447">
      <c r="T447" s="61" t="b">
        <v>0</v>
      </c>
      <c r="Z447" s="61" t="b">
        <v>0</v>
      </c>
      <c r="AF447" s="61" t="b">
        <v>0</v>
      </c>
    </row>
    <row r="448">
      <c r="T448" s="61" t="b">
        <v>0</v>
      </c>
      <c r="Z448" s="61" t="b">
        <v>0</v>
      </c>
      <c r="AF448" s="61" t="b">
        <v>0</v>
      </c>
    </row>
    <row r="449">
      <c r="T449" s="61" t="b">
        <v>0</v>
      </c>
      <c r="Z449" s="61" t="b">
        <v>0</v>
      </c>
      <c r="AF449" s="61" t="b">
        <v>0</v>
      </c>
    </row>
    <row r="450">
      <c r="T450" s="61" t="b">
        <v>0</v>
      </c>
      <c r="Z450" s="61" t="b">
        <v>0</v>
      </c>
      <c r="AF450" s="61" t="b">
        <v>0</v>
      </c>
    </row>
    <row r="451">
      <c r="T451" s="61" t="b">
        <v>0</v>
      </c>
      <c r="Z451" s="61" t="b">
        <v>0</v>
      </c>
      <c r="AF451" s="61" t="b">
        <v>0</v>
      </c>
    </row>
    <row r="452">
      <c r="T452" s="61" t="b">
        <v>0</v>
      </c>
      <c r="Z452" s="61" t="b">
        <v>0</v>
      </c>
      <c r="AF452" s="61" t="b">
        <v>0</v>
      </c>
    </row>
    <row r="453">
      <c r="T453" s="61" t="b">
        <v>0</v>
      </c>
      <c r="Z453" s="61" t="b">
        <v>0</v>
      </c>
      <c r="AF453" s="61" t="b">
        <v>0</v>
      </c>
    </row>
    <row r="454">
      <c r="T454" s="61" t="b">
        <v>0</v>
      </c>
      <c r="Z454" s="61" t="b">
        <v>0</v>
      </c>
      <c r="AF454" s="61" t="b">
        <v>0</v>
      </c>
    </row>
    <row r="455">
      <c r="T455" s="61" t="b">
        <v>0</v>
      </c>
      <c r="Z455" s="61" t="b">
        <v>0</v>
      </c>
      <c r="AF455" s="61" t="b">
        <v>0</v>
      </c>
    </row>
    <row r="456">
      <c r="T456" s="61" t="b">
        <v>0</v>
      </c>
      <c r="Z456" s="61" t="b">
        <v>0</v>
      </c>
      <c r="AF456" s="61" t="b">
        <v>0</v>
      </c>
    </row>
    <row r="457">
      <c r="T457" s="61" t="b">
        <v>0</v>
      </c>
      <c r="Z457" s="61" t="b">
        <v>0</v>
      </c>
      <c r="AF457" s="61" t="b">
        <v>0</v>
      </c>
    </row>
    <row r="458">
      <c r="T458" s="61" t="b">
        <v>0</v>
      </c>
      <c r="Z458" s="61" t="b">
        <v>0</v>
      </c>
      <c r="AF458" s="61" t="b">
        <v>0</v>
      </c>
    </row>
    <row r="459">
      <c r="T459" s="61" t="b">
        <v>0</v>
      </c>
      <c r="Z459" s="61" t="b">
        <v>0</v>
      </c>
      <c r="AF459" s="61" t="b">
        <v>0</v>
      </c>
    </row>
    <row r="460">
      <c r="T460" s="61" t="b">
        <v>0</v>
      </c>
      <c r="Z460" s="61" t="b">
        <v>0</v>
      </c>
      <c r="AF460" s="61" t="b">
        <v>0</v>
      </c>
    </row>
    <row r="461">
      <c r="T461" s="61" t="b">
        <v>0</v>
      </c>
      <c r="Z461" s="61" t="b">
        <v>0</v>
      </c>
      <c r="AF461" s="61" t="b">
        <v>0</v>
      </c>
    </row>
    <row r="462">
      <c r="T462" s="61" t="b">
        <v>0</v>
      </c>
      <c r="Z462" s="61" t="b">
        <v>0</v>
      </c>
      <c r="AF462" s="61" t="b">
        <v>0</v>
      </c>
    </row>
    <row r="463">
      <c r="T463" s="61" t="b">
        <v>0</v>
      </c>
      <c r="Z463" s="61" t="b">
        <v>0</v>
      </c>
      <c r="AF463" s="61" t="b">
        <v>0</v>
      </c>
    </row>
    <row r="464">
      <c r="T464" s="61" t="b">
        <v>0</v>
      </c>
      <c r="Z464" s="61" t="b">
        <v>0</v>
      </c>
      <c r="AF464" s="61" t="b">
        <v>0</v>
      </c>
    </row>
    <row r="465">
      <c r="T465" s="61" t="b">
        <v>0</v>
      </c>
      <c r="Z465" s="61" t="b">
        <v>0</v>
      </c>
      <c r="AF465" s="61" t="b">
        <v>0</v>
      </c>
    </row>
    <row r="466">
      <c r="T466" s="61" t="b">
        <v>0</v>
      </c>
      <c r="Z466" s="61" t="b">
        <v>0</v>
      </c>
      <c r="AF466" s="61" t="b">
        <v>0</v>
      </c>
    </row>
    <row r="467">
      <c r="T467" s="61" t="b">
        <v>0</v>
      </c>
      <c r="Z467" s="61" t="b">
        <v>0</v>
      </c>
      <c r="AF467" s="61" t="b">
        <v>0</v>
      </c>
    </row>
    <row r="468">
      <c r="T468" s="61" t="b">
        <v>0</v>
      </c>
      <c r="Z468" s="61" t="b">
        <v>0</v>
      </c>
      <c r="AF468" s="61" t="b">
        <v>0</v>
      </c>
    </row>
    <row r="469">
      <c r="T469" s="61" t="b">
        <v>0</v>
      </c>
      <c r="Z469" s="61" t="b">
        <v>0</v>
      </c>
      <c r="AF469" s="61" t="b">
        <v>0</v>
      </c>
    </row>
    <row r="470">
      <c r="T470" s="61" t="b">
        <v>0</v>
      </c>
      <c r="Z470" s="61" t="b">
        <v>0</v>
      </c>
      <c r="AF470" s="61" t="b">
        <v>0</v>
      </c>
    </row>
    <row r="471">
      <c r="T471" s="61" t="b">
        <v>0</v>
      </c>
      <c r="Z471" s="61" t="b">
        <v>0</v>
      </c>
      <c r="AF471" s="61" t="b">
        <v>0</v>
      </c>
    </row>
    <row r="472">
      <c r="T472" s="61" t="b">
        <v>0</v>
      </c>
      <c r="Z472" s="61" t="b">
        <v>0</v>
      </c>
      <c r="AF472" s="61" t="b">
        <v>0</v>
      </c>
    </row>
    <row r="473">
      <c r="T473" s="61" t="b">
        <v>0</v>
      </c>
      <c r="Z473" s="61" t="b">
        <v>0</v>
      </c>
      <c r="AF473" s="61" t="b">
        <v>0</v>
      </c>
    </row>
    <row r="474">
      <c r="T474" s="61" t="b">
        <v>0</v>
      </c>
      <c r="Z474" s="61" t="b">
        <v>0</v>
      </c>
      <c r="AF474" s="61" t="b">
        <v>0</v>
      </c>
    </row>
    <row r="475">
      <c r="T475" s="61" t="b">
        <v>0</v>
      </c>
      <c r="Z475" s="61" t="b">
        <v>0</v>
      </c>
      <c r="AF475" s="61" t="b">
        <v>0</v>
      </c>
    </row>
    <row r="476">
      <c r="T476" s="61" t="b">
        <v>0</v>
      </c>
      <c r="Z476" s="61" t="b">
        <v>0</v>
      </c>
      <c r="AF476" s="61" t="b">
        <v>0</v>
      </c>
    </row>
    <row r="477">
      <c r="T477" s="61" t="b">
        <v>0</v>
      </c>
      <c r="Z477" s="61" t="b">
        <v>0</v>
      </c>
      <c r="AF477" s="61" t="b">
        <v>0</v>
      </c>
    </row>
    <row r="478">
      <c r="T478" s="61" t="b">
        <v>0</v>
      </c>
      <c r="Z478" s="61" t="b">
        <v>0</v>
      </c>
      <c r="AF478" s="61" t="b">
        <v>0</v>
      </c>
    </row>
    <row r="479">
      <c r="T479" s="61" t="b">
        <v>0</v>
      </c>
      <c r="Z479" s="61" t="b">
        <v>0</v>
      </c>
      <c r="AF479" s="61" t="b">
        <v>0</v>
      </c>
    </row>
    <row r="480">
      <c r="T480" s="61" t="b">
        <v>0</v>
      </c>
      <c r="Z480" s="61" t="b">
        <v>0</v>
      </c>
      <c r="AF480" s="61" t="b">
        <v>0</v>
      </c>
    </row>
    <row r="481">
      <c r="T481" s="61" t="b">
        <v>0</v>
      </c>
      <c r="Z481" s="61" t="b">
        <v>0</v>
      </c>
      <c r="AF481" s="61" t="b">
        <v>0</v>
      </c>
    </row>
    <row r="482">
      <c r="T482" s="61" t="b">
        <v>0</v>
      </c>
      <c r="Z482" s="61" t="b">
        <v>0</v>
      </c>
      <c r="AF482" s="61" t="b">
        <v>0</v>
      </c>
    </row>
    <row r="483">
      <c r="T483" s="61" t="b">
        <v>0</v>
      </c>
      <c r="Z483" s="61" t="b">
        <v>0</v>
      </c>
      <c r="AF483" s="61" t="b">
        <v>0</v>
      </c>
    </row>
    <row r="484">
      <c r="T484" s="61" t="b">
        <v>0</v>
      </c>
      <c r="Z484" s="61" t="b">
        <v>0</v>
      </c>
      <c r="AF484" s="61" t="b">
        <v>0</v>
      </c>
    </row>
    <row r="485">
      <c r="T485" s="61" t="b">
        <v>0</v>
      </c>
      <c r="Z485" s="61" t="b">
        <v>0</v>
      </c>
      <c r="AF485" s="61" t="b">
        <v>0</v>
      </c>
    </row>
    <row r="486">
      <c r="T486" s="61" t="b">
        <v>0</v>
      </c>
      <c r="Z486" s="61" t="b">
        <v>0</v>
      </c>
      <c r="AF486" s="61" t="b">
        <v>0</v>
      </c>
    </row>
    <row r="487">
      <c r="T487" s="61" t="b">
        <v>0</v>
      </c>
      <c r="Z487" s="61" t="b">
        <v>0</v>
      </c>
      <c r="AF487" s="61" t="b">
        <v>0</v>
      </c>
    </row>
    <row r="488">
      <c r="T488" s="61" t="b">
        <v>0</v>
      </c>
      <c r="Z488" s="61" t="b">
        <v>0</v>
      </c>
      <c r="AF488" s="61" t="b">
        <v>0</v>
      </c>
    </row>
    <row r="489">
      <c r="T489" s="61" t="b">
        <v>0</v>
      </c>
      <c r="Z489" s="61" t="b">
        <v>0</v>
      </c>
      <c r="AF489" s="61" t="b">
        <v>0</v>
      </c>
    </row>
    <row r="490">
      <c r="T490" s="61" t="b">
        <v>0</v>
      </c>
      <c r="Z490" s="61" t="b">
        <v>0</v>
      </c>
      <c r="AF490" s="61" t="b">
        <v>0</v>
      </c>
    </row>
    <row r="491">
      <c r="T491" s="61" t="b">
        <v>0</v>
      </c>
      <c r="Z491" s="61" t="b">
        <v>0</v>
      </c>
      <c r="AF491" s="61" t="b">
        <v>0</v>
      </c>
    </row>
    <row r="492">
      <c r="T492" s="61" t="b">
        <v>0</v>
      </c>
      <c r="Z492" s="61" t="b">
        <v>0</v>
      </c>
      <c r="AF492" s="61" t="b">
        <v>0</v>
      </c>
    </row>
    <row r="493">
      <c r="T493" s="61" t="b">
        <v>0</v>
      </c>
      <c r="Z493" s="61" t="b">
        <v>0</v>
      </c>
      <c r="AF493" s="61" t="b">
        <v>0</v>
      </c>
    </row>
    <row r="494">
      <c r="T494" s="61" t="b">
        <v>0</v>
      </c>
      <c r="Z494" s="61" t="b">
        <v>0</v>
      </c>
      <c r="AF494" s="61" t="b">
        <v>0</v>
      </c>
    </row>
    <row r="495">
      <c r="T495" s="61" t="b">
        <v>0</v>
      </c>
      <c r="Z495" s="61" t="b">
        <v>0</v>
      </c>
      <c r="AF495" s="61" t="b">
        <v>0</v>
      </c>
    </row>
    <row r="496">
      <c r="T496" s="61" t="b">
        <v>0</v>
      </c>
      <c r="Z496" s="61" t="b">
        <v>0</v>
      </c>
      <c r="AF496" s="61" t="b">
        <v>0</v>
      </c>
    </row>
    <row r="497">
      <c r="T497" s="61" t="b">
        <v>0</v>
      </c>
      <c r="Z497" s="61" t="b">
        <v>0</v>
      </c>
      <c r="AF497" s="61" t="b">
        <v>0</v>
      </c>
    </row>
    <row r="498">
      <c r="T498" s="61" t="b">
        <v>0</v>
      </c>
      <c r="Z498" s="61" t="b">
        <v>0</v>
      </c>
      <c r="AF498" s="61" t="b">
        <v>0</v>
      </c>
    </row>
    <row r="499">
      <c r="T499" s="61" t="b">
        <v>0</v>
      </c>
      <c r="Z499" s="61" t="b">
        <v>0</v>
      </c>
      <c r="AF499" s="61" t="b">
        <v>0</v>
      </c>
    </row>
    <row r="500">
      <c r="T500" s="61" t="b">
        <v>0</v>
      </c>
      <c r="Z500" s="61" t="b">
        <v>0</v>
      </c>
      <c r="AF500" s="61" t="b">
        <v>0</v>
      </c>
    </row>
    <row r="501">
      <c r="T501" s="61" t="b">
        <v>0</v>
      </c>
      <c r="Z501" s="61" t="b">
        <v>0</v>
      </c>
      <c r="AF501" s="61" t="b">
        <v>0</v>
      </c>
    </row>
    <row r="502">
      <c r="T502" s="61" t="b">
        <v>0</v>
      </c>
      <c r="Z502" s="61" t="b">
        <v>0</v>
      </c>
      <c r="AF502" s="61" t="b">
        <v>0</v>
      </c>
    </row>
    <row r="503">
      <c r="T503" s="61" t="b">
        <v>0</v>
      </c>
      <c r="Z503" s="61" t="b">
        <v>0</v>
      </c>
      <c r="AF503" s="61" t="b">
        <v>0</v>
      </c>
    </row>
    <row r="504">
      <c r="T504" s="61" t="b">
        <v>0</v>
      </c>
      <c r="Z504" s="61" t="b">
        <v>0</v>
      </c>
      <c r="AF504" s="61" t="b">
        <v>0</v>
      </c>
    </row>
    <row r="505">
      <c r="T505" s="61" t="b">
        <v>0</v>
      </c>
      <c r="Z505" s="61" t="b">
        <v>0</v>
      </c>
      <c r="AF505" s="61" t="b">
        <v>0</v>
      </c>
    </row>
    <row r="506">
      <c r="T506" s="61" t="b">
        <v>0</v>
      </c>
      <c r="Z506" s="61" t="b">
        <v>0</v>
      </c>
      <c r="AF506" s="61" t="b">
        <v>0</v>
      </c>
    </row>
    <row r="507">
      <c r="T507" s="61" t="b">
        <v>0</v>
      </c>
      <c r="Z507" s="61" t="b">
        <v>0</v>
      </c>
      <c r="AF507" s="61" t="b">
        <v>0</v>
      </c>
    </row>
    <row r="508">
      <c r="T508" s="61" t="b">
        <v>0</v>
      </c>
      <c r="Z508" s="61" t="b">
        <v>0</v>
      </c>
      <c r="AF508" s="61" t="b">
        <v>0</v>
      </c>
    </row>
    <row r="509">
      <c r="T509" s="61" t="b">
        <v>0</v>
      </c>
      <c r="Z509" s="61" t="b">
        <v>0</v>
      </c>
      <c r="AF509" s="61" t="b">
        <v>0</v>
      </c>
    </row>
    <row r="510">
      <c r="T510" s="61" t="b">
        <v>0</v>
      </c>
      <c r="Z510" s="61" t="b">
        <v>0</v>
      </c>
      <c r="AF510" s="61" t="b">
        <v>0</v>
      </c>
    </row>
    <row r="511">
      <c r="T511" s="61" t="b">
        <v>0</v>
      </c>
      <c r="Z511" s="61" t="b">
        <v>0</v>
      </c>
      <c r="AF511" s="61" t="b">
        <v>0</v>
      </c>
    </row>
    <row r="512">
      <c r="T512" s="61" t="b">
        <v>0</v>
      </c>
      <c r="Z512" s="61" t="b">
        <v>0</v>
      </c>
      <c r="AF512" s="61" t="b">
        <v>0</v>
      </c>
    </row>
    <row r="513">
      <c r="T513" s="61" t="b">
        <v>0</v>
      </c>
      <c r="Z513" s="61" t="b">
        <v>0</v>
      </c>
      <c r="AF513" s="61" t="b">
        <v>0</v>
      </c>
    </row>
    <row r="514">
      <c r="T514" s="61" t="b">
        <v>0</v>
      </c>
      <c r="Z514" s="61" t="b">
        <v>0</v>
      </c>
      <c r="AF514" s="61" t="b">
        <v>0</v>
      </c>
    </row>
    <row r="515">
      <c r="T515" s="61" t="b">
        <v>0</v>
      </c>
      <c r="Z515" s="61" t="b">
        <v>0</v>
      </c>
      <c r="AF515" s="61" t="b">
        <v>0</v>
      </c>
    </row>
    <row r="516">
      <c r="T516" s="61" t="b">
        <v>0</v>
      </c>
      <c r="Z516" s="61" t="b">
        <v>0</v>
      </c>
      <c r="AF516" s="61" t="b">
        <v>0</v>
      </c>
    </row>
    <row r="517">
      <c r="T517" s="61" t="b">
        <v>0</v>
      </c>
      <c r="Z517" s="61" t="b">
        <v>0</v>
      </c>
      <c r="AF517" s="61" t="b">
        <v>0</v>
      </c>
    </row>
    <row r="518">
      <c r="T518" s="61" t="b">
        <v>0</v>
      </c>
      <c r="Z518" s="61" t="b">
        <v>0</v>
      </c>
      <c r="AF518" s="61" t="b">
        <v>0</v>
      </c>
    </row>
    <row r="519">
      <c r="T519" s="61" t="b">
        <v>0</v>
      </c>
      <c r="Z519" s="61" t="b">
        <v>0</v>
      </c>
      <c r="AF519" s="61" t="b">
        <v>0</v>
      </c>
    </row>
    <row r="520">
      <c r="T520" s="61" t="b">
        <v>0</v>
      </c>
      <c r="Z520" s="61" t="b">
        <v>0</v>
      </c>
      <c r="AF520" s="61" t="b">
        <v>0</v>
      </c>
    </row>
    <row r="521">
      <c r="T521" s="61" t="b">
        <v>0</v>
      </c>
      <c r="Z521" s="61" t="b">
        <v>0</v>
      </c>
      <c r="AF521" s="61" t="b">
        <v>0</v>
      </c>
    </row>
    <row r="522">
      <c r="T522" s="61" t="b">
        <v>0</v>
      </c>
      <c r="Z522" s="61" t="b">
        <v>0</v>
      </c>
      <c r="AF522" s="61" t="b">
        <v>0</v>
      </c>
    </row>
    <row r="523">
      <c r="T523" s="61" t="b">
        <v>0</v>
      </c>
      <c r="Z523" s="61" t="b">
        <v>0</v>
      </c>
      <c r="AF523" s="61" t="b">
        <v>0</v>
      </c>
    </row>
    <row r="524">
      <c r="T524" s="61" t="b">
        <v>0</v>
      </c>
      <c r="Z524" s="61" t="b">
        <v>0</v>
      </c>
      <c r="AF524" s="61" t="b">
        <v>0</v>
      </c>
    </row>
    <row r="525">
      <c r="T525" s="61" t="b">
        <v>0</v>
      </c>
      <c r="Z525" s="61" t="b">
        <v>0</v>
      </c>
      <c r="AF525" s="61" t="b">
        <v>0</v>
      </c>
    </row>
    <row r="526">
      <c r="T526" s="61" t="b">
        <v>0</v>
      </c>
      <c r="Z526" s="61" t="b">
        <v>0</v>
      </c>
      <c r="AF526" s="61" t="b">
        <v>0</v>
      </c>
    </row>
    <row r="527">
      <c r="T527" s="61" t="b">
        <v>0</v>
      </c>
      <c r="Z527" s="61" t="b">
        <v>0</v>
      </c>
      <c r="AF527" s="61" t="b">
        <v>0</v>
      </c>
    </row>
    <row r="528">
      <c r="T528" s="61" t="b">
        <v>0</v>
      </c>
      <c r="Z528" s="61" t="b">
        <v>0</v>
      </c>
      <c r="AF528" s="61" t="b">
        <v>0</v>
      </c>
    </row>
    <row r="529">
      <c r="T529" s="61" t="b">
        <v>0</v>
      </c>
      <c r="Z529" s="61" t="b">
        <v>0</v>
      </c>
      <c r="AF529" s="61" t="b">
        <v>0</v>
      </c>
    </row>
    <row r="530">
      <c r="T530" s="61" t="b">
        <v>0</v>
      </c>
      <c r="Z530" s="61" t="b">
        <v>0</v>
      </c>
      <c r="AF530" s="61" t="b">
        <v>0</v>
      </c>
    </row>
    <row r="531">
      <c r="T531" s="61" t="b">
        <v>0</v>
      </c>
      <c r="Z531" s="61" t="b">
        <v>0</v>
      </c>
      <c r="AF531" s="61" t="b">
        <v>0</v>
      </c>
    </row>
    <row r="532">
      <c r="T532" s="61" t="b">
        <v>0</v>
      </c>
      <c r="Z532" s="61" t="b">
        <v>0</v>
      </c>
      <c r="AF532" s="61" t="b">
        <v>0</v>
      </c>
    </row>
    <row r="533">
      <c r="T533" s="61" t="b">
        <v>0</v>
      </c>
      <c r="Z533" s="61" t="b">
        <v>0</v>
      </c>
      <c r="AF533" s="61" t="b">
        <v>0</v>
      </c>
    </row>
    <row r="534">
      <c r="T534" s="61" t="b">
        <v>0</v>
      </c>
      <c r="Z534" s="61" t="b">
        <v>0</v>
      </c>
      <c r="AF534" s="61" t="b">
        <v>0</v>
      </c>
    </row>
    <row r="535">
      <c r="T535" s="61" t="b">
        <v>0</v>
      </c>
      <c r="Z535" s="61" t="b">
        <v>0</v>
      </c>
      <c r="AF535" s="61" t="b">
        <v>0</v>
      </c>
    </row>
    <row r="536">
      <c r="T536" s="61" t="b">
        <v>0</v>
      </c>
      <c r="Z536" s="61" t="b">
        <v>0</v>
      </c>
      <c r="AF536" s="61" t="b">
        <v>0</v>
      </c>
    </row>
    <row r="537">
      <c r="T537" s="61" t="b">
        <v>0</v>
      </c>
      <c r="Z537" s="61" t="b">
        <v>0</v>
      </c>
      <c r="AF537" s="61" t="b">
        <v>0</v>
      </c>
    </row>
    <row r="538">
      <c r="T538" s="61" t="b">
        <v>0</v>
      </c>
      <c r="Z538" s="61" t="b">
        <v>0</v>
      </c>
      <c r="AF538" s="61" t="b">
        <v>0</v>
      </c>
    </row>
    <row r="539">
      <c r="T539" s="61" t="b">
        <v>0</v>
      </c>
      <c r="Z539" s="61" t="b">
        <v>0</v>
      </c>
      <c r="AF539" s="61" t="b">
        <v>0</v>
      </c>
    </row>
    <row r="540">
      <c r="T540" s="61" t="b">
        <v>0</v>
      </c>
      <c r="Z540" s="61" t="b">
        <v>0</v>
      </c>
      <c r="AF540" s="61" t="b">
        <v>0</v>
      </c>
    </row>
    <row r="541">
      <c r="T541" s="61" t="b">
        <v>0</v>
      </c>
      <c r="Z541" s="61" t="b">
        <v>0</v>
      </c>
      <c r="AF541" s="61" t="b">
        <v>0</v>
      </c>
    </row>
    <row r="542">
      <c r="T542" s="61" t="b">
        <v>0</v>
      </c>
      <c r="Z542" s="61" t="b">
        <v>0</v>
      </c>
      <c r="AF542" s="61" t="b">
        <v>0</v>
      </c>
    </row>
    <row r="543">
      <c r="T543" s="61" t="b">
        <v>0</v>
      </c>
      <c r="Z543" s="61" t="b">
        <v>0</v>
      </c>
      <c r="AF543" s="61" t="b">
        <v>0</v>
      </c>
    </row>
    <row r="544">
      <c r="T544" s="61" t="b">
        <v>0</v>
      </c>
      <c r="Z544" s="61" t="b">
        <v>0</v>
      </c>
      <c r="AF544" s="61" t="b">
        <v>0</v>
      </c>
    </row>
    <row r="545">
      <c r="T545" s="61" t="b">
        <v>0</v>
      </c>
      <c r="Z545" s="61" t="b">
        <v>0</v>
      </c>
      <c r="AF545" s="61" t="b">
        <v>0</v>
      </c>
    </row>
    <row r="546">
      <c r="T546" s="61" t="b">
        <v>0</v>
      </c>
      <c r="Z546" s="61" t="b">
        <v>0</v>
      </c>
      <c r="AF546" s="61" t="b">
        <v>0</v>
      </c>
    </row>
    <row r="547">
      <c r="T547" s="61" t="b">
        <v>0</v>
      </c>
      <c r="Z547" s="61" t="b">
        <v>0</v>
      </c>
      <c r="AF547" s="61" t="b">
        <v>0</v>
      </c>
    </row>
    <row r="548">
      <c r="T548" s="61" t="b">
        <v>0</v>
      </c>
      <c r="Z548" s="61" t="b">
        <v>0</v>
      </c>
      <c r="AF548" s="61" t="b">
        <v>0</v>
      </c>
    </row>
    <row r="549">
      <c r="T549" s="61" t="b">
        <v>0</v>
      </c>
      <c r="Z549" s="61" t="b">
        <v>0</v>
      </c>
      <c r="AF549" s="61" t="b">
        <v>0</v>
      </c>
    </row>
    <row r="550">
      <c r="T550" s="61" t="b">
        <v>0</v>
      </c>
      <c r="Z550" s="61" t="b">
        <v>0</v>
      </c>
      <c r="AF550" s="61" t="b">
        <v>0</v>
      </c>
    </row>
    <row r="551">
      <c r="T551" s="61" t="b">
        <v>0</v>
      </c>
      <c r="Z551" s="61" t="b">
        <v>0</v>
      </c>
      <c r="AF551" s="61" t="b">
        <v>0</v>
      </c>
    </row>
    <row r="552">
      <c r="T552" s="61" t="b">
        <v>0</v>
      </c>
      <c r="Z552" s="61" t="b">
        <v>0</v>
      </c>
      <c r="AF552" s="61" t="b">
        <v>0</v>
      </c>
    </row>
    <row r="553">
      <c r="T553" s="61" t="b">
        <v>0</v>
      </c>
      <c r="Z553" s="61" t="b">
        <v>0</v>
      </c>
      <c r="AF553" s="61" t="b">
        <v>0</v>
      </c>
    </row>
    <row r="554">
      <c r="T554" s="61" t="b">
        <v>0</v>
      </c>
      <c r="Z554" s="61" t="b">
        <v>0</v>
      </c>
      <c r="AF554" s="61" t="b">
        <v>0</v>
      </c>
    </row>
    <row r="555">
      <c r="T555" s="61" t="b">
        <v>0</v>
      </c>
      <c r="Z555" s="61" t="b">
        <v>0</v>
      </c>
      <c r="AF555" s="61" t="b">
        <v>0</v>
      </c>
    </row>
    <row r="556">
      <c r="T556" s="61" t="b">
        <v>0</v>
      </c>
      <c r="Z556" s="61" t="b">
        <v>0</v>
      </c>
      <c r="AF556" s="61" t="b">
        <v>0</v>
      </c>
    </row>
    <row r="557">
      <c r="T557" s="61" t="b">
        <v>0</v>
      </c>
      <c r="Z557" s="61" t="b">
        <v>0</v>
      </c>
      <c r="AF557" s="61" t="b">
        <v>0</v>
      </c>
    </row>
    <row r="558">
      <c r="T558" s="61" t="b">
        <v>0</v>
      </c>
      <c r="Z558" s="61" t="b">
        <v>0</v>
      </c>
      <c r="AF558" s="61" t="b">
        <v>0</v>
      </c>
    </row>
    <row r="559">
      <c r="T559" s="61" t="b">
        <v>0</v>
      </c>
      <c r="Z559" s="61" t="b">
        <v>0</v>
      </c>
      <c r="AF559" s="61" t="b">
        <v>0</v>
      </c>
    </row>
    <row r="560">
      <c r="T560" s="61" t="b">
        <v>0</v>
      </c>
      <c r="Z560" s="61" t="b">
        <v>0</v>
      </c>
      <c r="AF560" s="61" t="b">
        <v>0</v>
      </c>
    </row>
    <row r="561">
      <c r="T561" s="61" t="b">
        <v>0</v>
      </c>
      <c r="Z561" s="61" t="b">
        <v>0</v>
      </c>
      <c r="AF561" s="61" t="b">
        <v>0</v>
      </c>
    </row>
    <row r="562">
      <c r="T562" s="61" t="b">
        <v>0</v>
      </c>
      <c r="Z562" s="61" t="b">
        <v>0</v>
      </c>
      <c r="AF562" s="61" t="b">
        <v>0</v>
      </c>
    </row>
    <row r="563">
      <c r="T563" s="61" t="b">
        <v>0</v>
      </c>
      <c r="Z563" s="61" t="b">
        <v>0</v>
      </c>
      <c r="AF563" s="61" t="b">
        <v>0</v>
      </c>
    </row>
    <row r="564">
      <c r="T564" s="61" t="b">
        <v>0</v>
      </c>
      <c r="Z564" s="61" t="b">
        <v>0</v>
      </c>
      <c r="AF564" s="61" t="b">
        <v>0</v>
      </c>
    </row>
    <row r="565">
      <c r="T565" s="61" t="b">
        <v>0</v>
      </c>
      <c r="Z565" s="61" t="b">
        <v>0</v>
      </c>
      <c r="AF565" s="61" t="b">
        <v>0</v>
      </c>
    </row>
    <row r="566">
      <c r="T566" s="61" t="b">
        <v>0</v>
      </c>
      <c r="Z566" s="61" t="b">
        <v>0</v>
      </c>
      <c r="AF566" s="61" t="b">
        <v>0</v>
      </c>
    </row>
    <row r="567">
      <c r="T567" s="61" t="b">
        <v>0</v>
      </c>
      <c r="Z567" s="61" t="b">
        <v>0</v>
      </c>
      <c r="AF567" s="61" t="b">
        <v>0</v>
      </c>
    </row>
    <row r="568">
      <c r="T568" s="61" t="b">
        <v>0</v>
      </c>
      <c r="Z568" s="61" t="b">
        <v>0</v>
      </c>
      <c r="AF568" s="61" t="b">
        <v>0</v>
      </c>
    </row>
    <row r="569">
      <c r="T569" s="61" t="b">
        <v>0</v>
      </c>
      <c r="Z569" s="61" t="b">
        <v>0</v>
      </c>
      <c r="AF569" s="61" t="b">
        <v>0</v>
      </c>
    </row>
    <row r="570">
      <c r="T570" s="61" t="b">
        <v>0</v>
      </c>
      <c r="Z570" s="61" t="b">
        <v>0</v>
      </c>
      <c r="AF570" s="61" t="b">
        <v>0</v>
      </c>
    </row>
    <row r="571">
      <c r="T571" s="61" t="b">
        <v>0</v>
      </c>
      <c r="Z571" s="61" t="b">
        <v>0</v>
      </c>
      <c r="AF571" s="61" t="b">
        <v>0</v>
      </c>
    </row>
    <row r="572">
      <c r="T572" s="61" t="b">
        <v>0</v>
      </c>
      <c r="Z572" s="61" t="b">
        <v>0</v>
      </c>
      <c r="AF572" s="61" t="b">
        <v>0</v>
      </c>
    </row>
    <row r="573">
      <c r="T573" s="61" t="b">
        <v>0</v>
      </c>
      <c r="Z573" s="61" t="b">
        <v>0</v>
      </c>
      <c r="AF573" s="61" t="b">
        <v>0</v>
      </c>
    </row>
    <row r="574">
      <c r="T574" s="61" t="b">
        <v>0</v>
      </c>
      <c r="Z574" s="61" t="b">
        <v>0</v>
      </c>
      <c r="AF574" s="61" t="b">
        <v>0</v>
      </c>
    </row>
    <row r="575">
      <c r="T575" s="61" t="b">
        <v>0</v>
      </c>
      <c r="Z575" s="61" t="b">
        <v>0</v>
      </c>
      <c r="AF575" s="61" t="b">
        <v>0</v>
      </c>
    </row>
    <row r="576">
      <c r="T576" s="61" t="b">
        <v>0</v>
      </c>
      <c r="Z576" s="61" t="b">
        <v>0</v>
      </c>
      <c r="AF576" s="61" t="b">
        <v>0</v>
      </c>
    </row>
    <row r="577">
      <c r="T577" s="61" t="b">
        <v>0</v>
      </c>
      <c r="Z577" s="61" t="b">
        <v>0</v>
      </c>
      <c r="AF577" s="61" t="b">
        <v>0</v>
      </c>
    </row>
    <row r="578">
      <c r="T578" s="61" t="b">
        <v>0</v>
      </c>
      <c r="Z578" s="61" t="b">
        <v>0</v>
      </c>
      <c r="AF578" s="61" t="b">
        <v>0</v>
      </c>
    </row>
    <row r="579">
      <c r="T579" s="61" t="b">
        <v>0</v>
      </c>
      <c r="Z579" s="61" t="b">
        <v>0</v>
      </c>
      <c r="AF579" s="61" t="b">
        <v>0</v>
      </c>
    </row>
    <row r="580">
      <c r="T580" s="61" t="b">
        <v>0</v>
      </c>
      <c r="Z580" s="61" t="b">
        <v>0</v>
      </c>
      <c r="AF580" s="61" t="b">
        <v>0</v>
      </c>
    </row>
    <row r="581">
      <c r="T581" s="61" t="b">
        <v>0</v>
      </c>
      <c r="Z581" s="61" t="b">
        <v>0</v>
      </c>
      <c r="AF581" s="61" t="b">
        <v>0</v>
      </c>
    </row>
    <row r="582">
      <c r="T582" s="61" t="b">
        <v>0</v>
      </c>
      <c r="Z582" s="61" t="b">
        <v>0</v>
      </c>
      <c r="AF582" s="61" t="b">
        <v>0</v>
      </c>
    </row>
    <row r="583">
      <c r="T583" s="61" t="b">
        <v>0</v>
      </c>
      <c r="Z583" s="61" t="b">
        <v>0</v>
      </c>
      <c r="AF583" s="61" t="b">
        <v>0</v>
      </c>
    </row>
    <row r="584">
      <c r="T584" s="61" t="b">
        <v>0</v>
      </c>
      <c r="Z584" s="61" t="b">
        <v>0</v>
      </c>
      <c r="AF584" s="61" t="b">
        <v>0</v>
      </c>
    </row>
    <row r="585">
      <c r="T585" s="61" t="b">
        <v>0</v>
      </c>
      <c r="Z585" s="61" t="b">
        <v>0</v>
      </c>
      <c r="AF585" s="61" t="b">
        <v>0</v>
      </c>
    </row>
    <row r="586">
      <c r="T586" s="61" t="b">
        <v>0</v>
      </c>
      <c r="Z586" s="61" t="b">
        <v>0</v>
      </c>
      <c r="AF586" s="61" t="b">
        <v>0</v>
      </c>
    </row>
    <row r="587">
      <c r="T587" s="61" t="b">
        <v>0</v>
      </c>
      <c r="Z587" s="61" t="b">
        <v>0</v>
      </c>
      <c r="AF587" s="61" t="b">
        <v>0</v>
      </c>
    </row>
    <row r="588">
      <c r="T588" s="61" t="b">
        <v>0</v>
      </c>
      <c r="Z588" s="61" t="b">
        <v>0</v>
      </c>
      <c r="AF588" s="61" t="b">
        <v>0</v>
      </c>
    </row>
    <row r="589">
      <c r="T589" s="61" t="b">
        <v>0</v>
      </c>
      <c r="Z589" s="61" t="b">
        <v>0</v>
      </c>
      <c r="AF589" s="61" t="b">
        <v>0</v>
      </c>
    </row>
    <row r="590">
      <c r="T590" s="61" t="b">
        <v>0</v>
      </c>
      <c r="Z590" s="61" t="b">
        <v>0</v>
      </c>
      <c r="AF590" s="61" t="b">
        <v>0</v>
      </c>
    </row>
    <row r="591">
      <c r="T591" s="61" t="b">
        <v>0</v>
      </c>
      <c r="Z591" s="61" t="b">
        <v>0</v>
      </c>
      <c r="AF591" s="61" t="b">
        <v>0</v>
      </c>
    </row>
    <row r="592">
      <c r="T592" s="61" t="b">
        <v>0</v>
      </c>
      <c r="Z592" s="61" t="b">
        <v>0</v>
      </c>
      <c r="AF592" s="61" t="b">
        <v>0</v>
      </c>
    </row>
    <row r="593">
      <c r="T593" s="61" t="b">
        <v>0</v>
      </c>
      <c r="Z593" s="61" t="b">
        <v>0</v>
      </c>
      <c r="AF593" s="61" t="b">
        <v>0</v>
      </c>
    </row>
    <row r="594">
      <c r="T594" s="61" t="b">
        <v>0</v>
      </c>
      <c r="Z594" s="61" t="b">
        <v>0</v>
      </c>
      <c r="AF594" s="61" t="b">
        <v>0</v>
      </c>
    </row>
    <row r="595">
      <c r="T595" s="61" t="b">
        <v>0</v>
      </c>
      <c r="Z595" s="61" t="b">
        <v>0</v>
      </c>
      <c r="AF595" s="61" t="b">
        <v>0</v>
      </c>
    </row>
    <row r="596">
      <c r="T596" s="61" t="b">
        <v>0</v>
      </c>
      <c r="Z596" s="61" t="b">
        <v>0</v>
      </c>
      <c r="AF596" s="61" t="b">
        <v>0</v>
      </c>
    </row>
    <row r="597">
      <c r="T597" s="61" t="b">
        <v>0</v>
      </c>
      <c r="Z597" s="61" t="b">
        <v>0</v>
      </c>
      <c r="AF597" s="61" t="b">
        <v>0</v>
      </c>
    </row>
    <row r="598">
      <c r="T598" s="61" t="b">
        <v>0</v>
      </c>
      <c r="Z598" s="61" t="b">
        <v>0</v>
      </c>
      <c r="AF598" s="61" t="b">
        <v>0</v>
      </c>
    </row>
    <row r="599">
      <c r="T599" s="61" t="b">
        <v>0</v>
      </c>
      <c r="Z599" s="61" t="b">
        <v>0</v>
      </c>
      <c r="AF599" s="61" t="b">
        <v>0</v>
      </c>
    </row>
    <row r="600">
      <c r="T600" s="61" t="b">
        <v>0</v>
      </c>
      <c r="Z600" s="61" t="b">
        <v>0</v>
      </c>
      <c r="AF600" s="61" t="b">
        <v>0</v>
      </c>
    </row>
    <row r="601">
      <c r="T601" s="61" t="b">
        <v>0</v>
      </c>
      <c r="Z601" s="61" t="b">
        <v>0</v>
      </c>
      <c r="AF601" s="61" t="b">
        <v>0</v>
      </c>
    </row>
    <row r="602">
      <c r="T602" s="61" t="b">
        <v>0</v>
      </c>
      <c r="Z602" s="61" t="b">
        <v>0</v>
      </c>
      <c r="AF602" s="61" t="b">
        <v>0</v>
      </c>
    </row>
    <row r="603">
      <c r="T603" s="61" t="b">
        <v>0</v>
      </c>
      <c r="Z603" s="61" t="b">
        <v>0</v>
      </c>
      <c r="AF603" s="61" t="b">
        <v>0</v>
      </c>
    </row>
    <row r="604">
      <c r="T604" s="61" t="b">
        <v>0</v>
      </c>
      <c r="Z604" s="61" t="b">
        <v>0</v>
      </c>
      <c r="AF604" s="61" t="b">
        <v>0</v>
      </c>
    </row>
    <row r="605">
      <c r="T605" s="61" t="b">
        <v>0</v>
      </c>
      <c r="Z605" s="61" t="b">
        <v>0</v>
      </c>
      <c r="AF605" s="61" t="b">
        <v>0</v>
      </c>
    </row>
    <row r="606">
      <c r="T606" s="61" t="b">
        <v>0</v>
      </c>
      <c r="Z606" s="61" t="b">
        <v>0</v>
      </c>
      <c r="AF606" s="61" t="b">
        <v>0</v>
      </c>
    </row>
    <row r="607">
      <c r="T607" s="61" t="b">
        <v>0</v>
      </c>
      <c r="Z607" s="61" t="b">
        <v>0</v>
      </c>
      <c r="AF607" s="61" t="b">
        <v>0</v>
      </c>
    </row>
    <row r="608">
      <c r="T608" s="61" t="b">
        <v>0</v>
      </c>
      <c r="Z608" s="61" t="b">
        <v>0</v>
      </c>
      <c r="AF608" s="61" t="b">
        <v>0</v>
      </c>
    </row>
    <row r="609">
      <c r="T609" s="61" t="b">
        <v>0</v>
      </c>
      <c r="Z609" s="61" t="b">
        <v>0</v>
      </c>
      <c r="AF609" s="61" t="b">
        <v>0</v>
      </c>
    </row>
    <row r="610">
      <c r="T610" s="61" t="b">
        <v>0</v>
      </c>
      <c r="Z610" s="61" t="b">
        <v>0</v>
      </c>
      <c r="AF610" s="61" t="b">
        <v>0</v>
      </c>
    </row>
    <row r="611">
      <c r="T611" s="61" t="b">
        <v>0</v>
      </c>
      <c r="Z611" s="61" t="b">
        <v>0</v>
      </c>
      <c r="AF611" s="61" t="b">
        <v>0</v>
      </c>
    </row>
    <row r="612">
      <c r="T612" s="61" t="b">
        <v>0</v>
      </c>
      <c r="Z612" s="61" t="b">
        <v>0</v>
      </c>
      <c r="AF612" s="61" t="b">
        <v>0</v>
      </c>
    </row>
    <row r="613">
      <c r="T613" s="61" t="b">
        <v>0</v>
      </c>
      <c r="Z613" s="61" t="b">
        <v>0</v>
      </c>
      <c r="AF613" s="61" t="b">
        <v>0</v>
      </c>
    </row>
    <row r="614">
      <c r="T614" s="61" t="b">
        <v>0</v>
      </c>
      <c r="Z614" s="61" t="b">
        <v>0</v>
      </c>
      <c r="AF614" s="61" t="b">
        <v>0</v>
      </c>
    </row>
    <row r="615">
      <c r="T615" s="61" t="b">
        <v>0</v>
      </c>
      <c r="Z615" s="61" t="b">
        <v>0</v>
      </c>
      <c r="AF615" s="61" t="b">
        <v>0</v>
      </c>
    </row>
    <row r="616">
      <c r="T616" s="61" t="b">
        <v>0</v>
      </c>
      <c r="Z616" s="61" t="b">
        <v>0</v>
      </c>
      <c r="AF616" s="61" t="b">
        <v>0</v>
      </c>
    </row>
    <row r="617">
      <c r="T617" s="61" t="b">
        <v>0</v>
      </c>
      <c r="Z617" s="61" t="b">
        <v>0</v>
      </c>
      <c r="AF617" s="61" t="b">
        <v>0</v>
      </c>
    </row>
    <row r="618">
      <c r="T618" s="61" t="b">
        <v>0</v>
      </c>
      <c r="Z618" s="61" t="b">
        <v>0</v>
      </c>
      <c r="AF618" s="61" t="b">
        <v>0</v>
      </c>
    </row>
    <row r="619">
      <c r="T619" s="61" t="b">
        <v>0</v>
      </c>
      <c r="Z619" s="61" t="b">
        <v>0</v>
      </c>
      <c r="AF619" s="61" t="b">
        <v>0</v>
      </c>
    </row>
    <row r="620">
      <c r="T620" s="61" t="b">
        <v>0</v>
      </c>
      <c r="Z620" s="61" t="b">
        <v>0</v>
      </c>
      <c r="AF620" s="61" t="b">
        <v>0</v>
      </c>
    </row>
    <row r="621">
      <c r="T621" s="61" t="b">
        <v>0</v>
      </c>
      <c r="Z621" s="61" t="b">
        <v>0</v>
      </c>
      <c r="AF621" s="61" t="b">
        <v>0</v>
      </c>
    </row>
    <row r="622">
      <c r="T622" s="61" t="b">
        <v>0</v>
      </c>
      <c r="Z622" s="61" t="b">
        <v>0</v>
      </c>
      <c r="AF622" s="61" t="b">
        <v>0</v>
      </c>
    </row>
    <row r="623">
      <c r="T623" s="61" t="b">
        <v>0</v>
      </c>
      <c r="Z623" s="61" t="b">
        <v>0</v>
      </c>
      <c r="AF623" s="61" t="b">
        <v>0</v>
      </c>
    </row>
    <row r="624">
      <c r="T624" s="61" t="b">
        <v>0</v>
      </c>
      <c r="Z624" s="61" t="b">
        <v>0</v>
      </c>
      <c r="AF624" s="61" t="b">
        <v>0</v>
      </c>
    </row>
    <row r="625">
      <c r="T625" s="61" t="b">
        <v>0</v>
      </c>
      <c r="Z625" s="61" t="b">
        <v>0</v>
      </c>
      <c r="AF625" s="61" t="b">
        <v>0</v>
      </c>
    </row>
    <row r="626">
      <c r="T626" s="61" t="b">
        <v>0</v>
      </c>
      <c r="Z626" s="61" t="b">
        <v>0</v>
      </c>
      <c r="AF626" s="61" t="b">
        <v>0</v>
      </c>
    </row>
    <row r="627">
      <c r="T627" s="61" t="b">
        <v>0</v>
      </c>
      <c r="Z627" s="61" t="b">
        <v>0</v>
      </c>
      <c r="AF627" s="61" t="b">
        <v>0</v>
      </c>
    </row>
    <row r="628">
      <c r="T628" s="61" t="b">
        <v>0</v>
      </c>
      <c r="Z628" s="61" t="b">
        <v>0</v>
      </c>
      <c r="AF628" s="61" t="b">
        <v>0</v>
      </c>
    </row>
    <row r="629">
      <c r="T629" s="61" t="b">
        <v>0</v>
      </c>
      <c r="Z629" s="61" t="b">
        <v>0</v>
      </c>
      <c r="AF629" s="61" t="b">
        <v>0</v>
      </c>
    </row>
    <row r="630">
      <c r="T630" s="61" t="b">
        <v>0</v>
      </c>
      <c r="Z630" s="61" t="b">
        <v>0</v>
      </c>
      <c r="AF630" s="61" t="b">
        <v>0</v>
      </c>
    </row>
    <row r="631">
      <c r="T631" s="61" t="b">
        <v>0</v>
      </c>
      <c r="Z631" s="61" t="b">
        <v>0</v>
      </c>
      <c r="AF631" s="61" t="b">
        <v>0</v>
      </c>
    </row>
    <row r="632">
      <c r="T632" s="61" t="b">
        <v>0</v>
      </c>
      <c r="Z632" s="61" t="b">
        <v>0</v>
      </c>
      <c r="AF632" s="61" t="b">
        <v>0</v>
      </c>
    </row>
    <row r="633">
      <c r="T633" s="61" t="b">
        <v>0</v>
      </c>
      <c r="Z633" s="61" t="b">
        <v>0</v>
      </c>
      <c r="AF633" s="61" t="b">
        <v>0</v>
      </c>
    </row>
    <row r="634">
      <c r="T634" s="61" t="b">
        <v>0</v>
      </c>
      <c r="Z634" s="61" t="b">
        <v>0</v>
      </c>
      <c r="AF634" s="61" t="b">
        <v>0</v>
      </c>
    </row>
    <row r="635">
      <c r="T635" s="61" t="b">
        <v>0</v>
      </c>
      <c r="Z635" s="61" t="b">
        <v>0</v>
      </c>
      <c r="AF635" s="61" t="b">
        <v>0</v>
      </c>
    </row>
    <row r="636">
      <c r="T636" s="61" t="b">
        <v>0</v>
      </c>
      <c r="Z636" s="61" t="b">
        <v>0</v>
      </c>
      <c r="AF636" s="61" t="b">
        <v>0</v>
      </c>
    </row>
    <row r="637">
      <c r="T637" s="61" t="b">
        <v>0</v>
      </c>
      <c r="Z637" s="61" t="b">
        <v>0</v>
      </c>
      <c r="AF637" s="61" t="b">
        <v>0</v>
      </c>
    </row>
    <row r="638">
      <c r="T638" s="61" t="b">
        <v>0</v>
      </c>
      <c r="Z638" s="61" t="b">
        <v>0</v>
      </c>
      <c r="AF638" s="61" t="b">
        <v>0</v>
      </c>
    </row>
    <row r="639">
      <c r="T639" s="61" t="b">
        <v>0</v>
      </c>
      <c r="Z639" s="61" t="b">
        <v>0</v>
      </c>
      <c r="AF639" s="61" t="b">
        <v>0</v>
      </c>
    </row>
    <row r="640">
      <c r="T640" s="61" t="b">
        <v>0</v>
      </c>
      <c r="Z640" s="61" t="b">
        <v>0</v>
      </c>
      <c r="AF640" s="61" t="b">
        <v>0</v>
      </c>
    </row>
    <row r="641">
      <c r="T641" s="61" t="b">
        <v>0</v>
      </c>
      <c r="Z641" s="61" t="b">
        <v>0</v>
      </c>
      <c r="AF641" s="61" t="b">
        <v>0</v>
      </c>
    </row>
    <row r="642">
      <c r="T642" s="61" t="b">
        <v>0</v>
      </c>
      <c r="Z642" s="61" t="b">
        <v>0</v>
      </c>
      <c r="AF642" s="61" t="b">
        <v>0</v>
      </c>
    </row>
    <row r="643">
      <c r="T643" s="61" t="b">
        <v>0</v>
      </c>
      <c r="Z643" s="61" t="b">
        <v>0</v>
      </c>
      <c r="AF643" s="61" t="b">
        <v>0</v>
      </c>
    </row>
    <row r="644">
      <c r="T644" s="61" t="b">
        <v>0</v>
      </c>
      <c r="Z644" s="61" t="b">
        <v>0</v>
      </c>
      <c r="AF644" s="61" t="b">
        <v>0</v>
      </c>
    </row>
    <row r="645">
      <c r="T645" s="61" t="b">
        <v>0</v>
      </c>
      <c r="Z645" s="61" t="b">
        <v>0</v>
      </c>
      <c r="AF645" s="61" t="b">
        <v>0</v>
      </c>
    </row>
    <row r="646">
      <c r="T646" s="61" t="b">
        <v>0</v>
      </c>
      <c r="Z646" s="61" t="b">
        <v>0</v>
      </c>
      <c r="AF646" s="61" t="b">
        <v>0</v>
      </c>
    </row>
    <row r="647">
      <c r="T647" s="61" t="b">
        <v>0</v>
      </c>
      <c r="Z647" s="61" t="b">
        <v>0</v>
      </c>
      <c r="AF647" s="61" t="b">
        <v>0</v>
      </c>
    </row>
    <row r="648">
      <c r="T648" s="61" t="b">
        <v>0</v>
      </c>
      <c r="Z648" s="61" t="b">
        <v>0</v>
      </c>
      <c r="AF648" s="61" t="b">
        <v>0</v>
      </c>
    </row>
    <row r="649">
      <c r="T649" s="61" t="b">
        <v>0</v>
      </c>
      <c r="Z649" s="61" t="b">
        <v>0</v>
      </c>
      <c r="AF649" s="61" t="b">
        <v>0</v>
      </c>
    </row>
    <row r="650">
      <c r="T650" s="61" t="b">
        <v>0</v>
      </c>
      <c r="Z650" s="61" t="b">
        <v>0</v>
      </c>
      <c r="AF650" s="61" t="b">
        <v>0</v>
      </c>
    </row>
    <row r="651">
      <c r="T651" s="61" t="b">
        <v>0</v>
      </c>
      <c r="Z651" s="61" t="b">
        <v>0</v>
      </c>
      <c r="AF651" s="61" t="b">
        <v>0</v>
      </c>
    </row>
    <row r="652">
      <c r="T652" s="61" t="b">
        <v>0</v>
      </c>
      <c r="Z652" s="61" t="b">
        <v>0</v>
      </c>
      <c r="AF652" s="61" t="b">
        <v>0</v>
      </c>
    </row>
    <row r="653">
      <c r="T653" s="61" t="b">
        <v>0</v>
      </c>
      <c r="Z653" s="61" t="b">
        <v>0</v>
      </c>
      <c r="AF653" s="61" t="b">
        <v>0</v>
      </c>
    </row>
    <row r="654">
      <c r="T654" s="61" t="b">
        <v>0</v>
      </c>
      <c r="Z654" s="61" t="b">
        <v>0</v>
      </c>
      <c r="AF654" s="61" t="b">
        <v>0</v>
      </c>
    </row>
    <row r="655">
      <c r="T655" s="61" t="b">
        <v>0</v>
      </c>
      <c r="Z655" s="61" t="b">
        <v>0</v>
      </c>
      <c r="AF655" s="61" t="b">
        <v>0</v>
      </c>
    </row>
    <row r="656">
      <c r="T656" s="61" t="b">
        <v>0</v>
      </c>
      <c r="Z656" s="61" t="b">
        <v>0</v>
      </c>
      <c r="AF656" s="61" t="b">
        <v>0</v>
      </c>
    </row>
    <row r="657">
      <c r="T657" s="61" t="b">
        <v>0</v>
      </c>
      <c r="Z657" s="61" t="b">
        <v>0</v>
      </c>
      <c r="AF657" s="61" t="b">
        <v>0</v>
      </c>
    </row>
    <row r="658">
      <c r="T658" s="61" t="b">
        <v>0</v>
      </c>
      <c r="Z658" s="61" t="b">
        <v>0</v>
      </c>
      <c r="AF658" s="61" t="b">
        <v>0</v>
      </c>
    </row>
    <row r="659">
      <c r="T659" s="61" t="b">
        <v>0</v>
      </c>
      <c r="Z659" s="61" t="b">
        <v>0</v>
      </c>
      <c r="AF659" s="61" t="b">
        <v>0</v>
      </c>
    </row>
    <row r="660">
      <c r="T660" s="61" t="b">
        <v>0</v>
      </c>
      <c r="Z660" s="61" t="b">
        <v>0</v>
      </c>
      <c r="AF660" s="61" t="b">
        <v>0</v>
      </c>
    </row>
    <row r="661">
      <c r="T661" s="61" t="b">
        <v>0</v>
      </c>
      <c r="Z661" s="61" t="b">
        <v>0</v>
      </c>
      <c r="AF661" s="61" t="b">
        <v>0</v>
      </c>
    </row>
    <row r="662">
      <c r="T662" s="61" t="b">
        <v>0</v>
      </c>
      <c r="Z662" s="61" t="b">
        <v>0</v>
      </c>
      <c r="AF662" s="61" t="b">
        <v>0</v>
      </c>
    </row>
    <row r="663">
      <c r="T663" s="61" t="b">
        <v>0</v>
      </c>
      <c r="Z663" s="61" t="b">
        <v>0</v>
      </c>
      <c r="AF663" s="61" t="b">
        <v>0</v>
      </c>
    </row>
    <row r="664">
      <c r="T664" s="61" t="b">
        <v>0</v>
      </c>
      <c r="Z664" s="61" t="b">
        <v>0</v>
      </c>
      <c r="AF664" s="61" t="b">
        <v>0</v>
      </c>
    </row>
    <row r="665">
      <c r="T665" s="61" t="b">
        <v>0</v>
      </c>
      <c r="Z665" s="61" t="b">
        <v>0</v>
      </c>
      <c r="AF665" s="61" t="b">
        <v>0</v>
      </c>
    </row>
    <row r="666">
      <c r="T666" s="61" t="b">
        <v>0</v>
      </c>
      <c r="Z666" s="61" t="b">
        <v>0</v>
      </c>
      <c r="AF666" s="61" t="b">
        <v>0</v>
      </c>
    </row>
    <row r="667">
      <c r="T667" s="61" t="b">
        <v>0</v>
      </c>
      <c r="Z667" s="61" t="b">
        <v>0</v>
      </c>
      <c r="AF667" s="61" t="b">
        <v>0</v>
      </c>
    </row>
    <row r="668">
      <c r="T668" s="61" t="b">
        <v>0</v>
      </c>
      <c r="Z668" s="61" t="b">
        <v>0</v>
      </c>
      <c r="AF668" s="61" t="b">
        <v>0</v>
      </c>
    </row>
    <row r="669">
      <c r="T669" s="61" t="b">
        <v>0</v>
      </c>
      <c r="Z669" s="61" t="b">
        <v>0</v>
      </c>
      <c r="AF669" s="61" t="b">
        <v>0</v>
      </c>
    </row>
    <row r="670">
      <c r="T670" s="61" t="b">
        <v>0</v>
      </c>
      <c r="Z670" s="61" t="b">
        <v>0</v>
      </c>
      <c r="AF670" s="61" t="b">
        <v>0</v>
      </c>
    </row>
    <row r="671">
      <c r="T671" s="61" t="b">
        <v>0</v>
      </c>
      <c r="Z671" s="61" t="b">
        <v>0</v>
      </c>
      <c r="AF671" s="61" t="b">
        <v>0</v>
      </c>
    </row>
    <row r="672">
      <c r="T672" s="61" t="b">
        <v>0</v>
      </c>
      <c r="Z672" s="61" t="b">
        <v>0</v>
      </c>
      <c r="AF672" s="61" t="b">
        <v>0</v>
      </c>
    </row>
    <row r="673">
      <c r="T673" s="61" t="b">
        <v>0</v>
      </c>
      <c r="Z673" s="61" t="b">
        <v>0</v>
      </c>
      <c r="AF673" s="61" t="b">
        <v>0</v>
      </c>
    </row>
    <row r="674">
      <c r="T674" s="61" t="b">
        <v>0</v>
      </c>
      <c r="Z674" s="61" t="b">
        <v>0</v>
      </c>
      <c r="AF674" s="61" t="b">
        <v>0</v>
      </c>
    </row>
    <row r="675">
      <c r="T675" s="61" t="b">
        <v>0</v>
      </c>
      <c r="Z675" s="61" t="b">
        <v>0</v>
      </c>
      <c r="AF675" s="61" t="b">
        <v>0</v>
      </c>
    </row>
    <row r="676">
      <c r="T676" s="61" t="b">
        <v>0</v>
      </c>
      <c r="Z676" s="61" t="b">
        <v>0</v>
      </c>
      <c r="AF676" s="61" t="b">
        <v>0</v>
      </c>
    </row>
    <row r="677">
      <c r="T677" s="61" t="b">
        <v>0</v>
      </c>
      <c r="Z677" s="61" t="b">
        <v>0</v>
      </c>
      <c r="AF677" s="61" t="b">
        <v>0</v>
      </c>
    </row>
    <row r="678">
      <c r="T678" s="61" t="b">
        <v>0</v>
      </c>
      <c r="Z678" s="61" t="b">
        <v>0</v>
      </c>
      <c r="AF678" s="61" t="b">
        <v>0</v>
      </c>
    </row>
    <row r="679">
      <c r="T679" s="61" t="b">
        <v>0</v>
      </c>
      <c r="Z679" s="61" t="b">
        <v>0</v>
      </c>
      <c r="AF679" s="61" t="b">
        <v>0</v>
      </c>
    </row>
    <row r="680">
      <c r="T680" s="61" t="b">
        <v>0</v>
      </c>
      <c r="Z680" s="61" t="b">
        <v>0</v>
      </c>
      <c r="AF680" s="61" t="b">
        <v>0</v>
      </c>
    </row>
    <row r="681">
      <c r="T681" s="61" t="b">
        <v>0</v>
      </c>
      <c r="Z681" s="61" t="b">
        <v>0</v>
      </c>
      <c r="AF681" s="61" t="b">
        <v>0</v>
      </c>
    </row>
    <row r="682">
      <c r="T682" s="61" t="b">
        <v>0</v>
      </c>
      <c r="Z682" s="61" t="b">
        <v>0</v>
      </c>
      <c r="AF682" s="61" t="b">
        <v>0</v>
      </c>
    </row>
    <row r="683">
      <c r="T683" s="61" t="b">
        <v>0</v>
      </c>
      <c r="Z683" s="61" t="b">
        <v>0</v>
      </c>
      <c r="AF683" s="61" t="b">
        <v>0</v>
      </c>
    </row>
    <row r="684">
      <c r="T684" s="61" t="b">
        <v>0</v>
      </c>
      <c r="Z684" s="61" t="b">
        <v>0</v>
      </c>
      <c r="AF684" s="61" t="b">
        <v>0</v>
      </c>
    </row>
    <row r="685">
      <c r="T685" s="61" t="b">
        <v>0</v>
      </c>
      <c r="Z685" s="61" t="b">
        <v>0</v>
      </c>
      <c r="AF685" s="61" t="b">
        <v>0</v>
      </c>
    </row>
    <row r="686">
      <c r="T686" s="61" t="b">
        <v>0</v>
      </c>
      <c r="Z686" s="61" t="b">
        <v>0</v>
      </c>
      <c r="AF686" s="61" t="b">
        <v>0</v>
      </c>
    </row>
    <row r="687">
      <c r="T687" s="61" t="b">
        <v>0</v>
      </c>
      <c r="Z687" s="61" t="b">
        <v>0</v>
      </c>
      <c r="AF687" s="61" t="b">
        <v>0</v>
      </c>
    </row>
    <row r="688">
      <c r="T688" s="61" t="b">
        <v>0</v>
      </c>
      <c r="Z688" s="61" t="b">
        <v>0</v>
      </c>
      <c r="AF688" s="61" t="b">
        <v>0</v>
      </c>
    </row>
    <row r="689">
      <c r="T689" s="61" t="b">
        <v>0</v>
      </c>
      <c r="Z689" s="61" t="b">
        <v>0</v>
      </c>
      <c r="AF689" s="61" t="b">
        <v>0</v>
      </c>
    </row>
    <row r="690">
      <c r="T690" s="61" t="b">
        <v>0</v>
      </c>
      <c r="Z690" s="61" t="b">
        <v>0</v>
      </c>
      <c r="AF690" s="61" t="b">
        <v>0</v>
      </c>
    </row>
    <row r="691">
      <c r="T691" s="61" t="b">
        <v>0</v>
      </c>
      <c r="Z691" s="61" t="b">
        <v>0</v>
      </c>
      <c r="AF691" s="61" t="b">
        <v>0</v>
      </c>
    </row>
    <row r="692">
      <c r="T692" s="61" t="b">
        <v>0</v>
      </c>
      <c r="Z692" s="61" t="b">
        <v>0</v>
      </c>
      <c r="AF692" s="61" t="b">
        <v>0</v>
      </c>
    </row>
    <row r="693">
      <c r="T693" s="61" t="b">
        <v>0</v>
      </c>
      <c r="Z693" s="61" t="b">
        <v>0</v>
      </c>
      <c r="AF693" s="61" t="b">
        <v>0</v>
      </c>
    </row>
    <row r="694">
      <c r="T694" s="61" t="b">
        <v>0</v>
      </c>
      <c r="Z694" s="61" t="b">
        <v>0</v>
      </c>
      <c r="AF694" s="61" t="b">
        <v>0</v>
      </c>
    </row>
    <row r="695">
      <c r="T695" s="61" t="b">
        <v>0</v>
      </c>
      <c r="Z695" s="61" t="b">
        <v>0</v>
      </c>
      <c r="AF695" s="61" t="b">
        <v>0</v>
      </c>
    </row>
    <row r="696">
      <c r="T696" s="61" t="b">
        <v>0</v>
      </c>
      <c r="Z696" s="61" t="b">
        <v>0</v>
      </c>
      <c r="AF696" s="61" t="b">
        <v>0</v>
      </c>
    </row>
    <row r="697">
      <c r="T697" s="61" t="b">
        <v>0</v>
      </c>
      <c r="Z697" s="61" t="b">
        <v>0</v>
      </c>
      <c r="AF697" s="61" t="b">
        <v>0</v>
      </c>
    </row>
    <row r="698">
      <c r="T698" s="61" t="b">
        <v>0</v>
      </c>
      <c r="Z698" s="61" t="b">
        <v>0</v>
      </c>
      <c r="AF698" s="61" t="b">
        <v>0</v>
      </c>
    </row>
    <row r="699">
      <c r="T699" s="61" t="b">
        <v>0</v>
      </c>
      <c r="Z699" s="61" t="b">
        <v>0</v>
      </c>
      <c r="AF699" s="61" t="b">
        <v>0</v>
      </c>
    </row>
    <row r="700">
      <c r="T700" s="61" t="b">
        <v>0</v>
      </c>
      <c r="Z700" s="61" t="b">
        <v>0</v>
      </c>
      <c r="AF700" s="61" t="b">
        <v>0</v>
      </c>
    </row>
    <row r="701">
      <c r="T701" s="61" t="b">
        <v>0</v>
      </c>
      <c r="Z701" s="61" t="b">
        <v>0</v>
      </c>
      <c r="AF701" s="61" t="b">
        <v>0</v>
      </c>
    </row>
    <row r="702">
      <c r="T702" s="61" t="b">
        <v>0</v>
      </c>
      <c r="Z702" s="61" t="b">
        <v>0</v>
      </c>
      <c r="AF702" s="61" t="b">
        <v>0</v>
      </c>
    </row>
    <row r="703">
      <c r="T703" s="61" t="b">
        <v>0</v>
      </c>
      <c r="Z703" s="61" t="b">
        <v>0</v>
      </c>
      <c r="AF703" s="61" t="b">
        <v>0</v>
      </c>
    </row>
    <row r="704">
      <c r="T704" s="61" t="b">
        <v>0</v>
      </c>
      <c r="Z704" s="61" t="b">
        <v>0</v>
      </c>
      <c r="AF704" s="61" t="b">
        <v>0</v>
      </c>
    </row>
    <row r="705">
      <c r="T705" s="61" t="b">
        <v>0</v>
      </c>
      <c r="Z705" s="61" t="b">
        <v>0</v>
      </c>
      <c r="AF705" s="61" t="b">
        <v>0</v>
      </c>
    </row>
    <row r="706">
      <c r="T706" s="61" t="b">
        <v>0</v>
      </c>
      <c r="Z706" s="61" t="b">
        <v>0</v>
      </c>
      <c r="AF706" s="61" t="b">
        <v>0</v>
      </c>
    </row>
    <row r="707">
      <c r="T707" s="61" t="b">
        <v>0</v>
      </c>
      <c r="Z707" s="61" t="b">
        <v>0</v>
      </c>
      <c r="AF707" s="61" t="b">
        <v>0</v>
      </c>
    </row>
    <row r="708">
      <c r="T708" s="61" t="b">
        <v>0</v>
      </c>
      <c r="Z708" s="61" t="b">
        <v>0</v>
      </c>
      <c r="AF708" s="61" t="b">
        <v>0</v>
      </c>
    </row>
    <row r="709">
      <c r="T709" s="61" t="b">
        <v>0</v>
      </c>
      <c r="Z709" s="61" t="b">
        <v>0</v>
      </c>
      <c r="AF709" s="61" t="b">
        <v>0</v>
      </c>
    </row>
    <row r="710">
      <c r="T710" s="61" t="b">
        <v>0</v>
      </c>
      <c r="Z710" s="61" t="b">
        <v>0</v>
      </c>
      <c r="AF710" s="61" t="b">
        <v>0</v>
      </c>
    </row>
    <row r="711">
      <c r="T711" s="61" t="b">
        <v>0</v>
      </c>
      <c r="Z711" s="61" t="b">
        <v>0</v>
      </c>
      <c r="AF711" s="61" t="b">
        <v>0</v>
      </c>
    </row>
    <row r="712">
      <c r="T712" s="61" t="b">
        <v>0</v>
      </c>
      <c r="Z712" s="61" t="b">
        <v>0</v>
      </c>
      <c r="AF712" s="61" t="b">
        <v>0</v>
      </c>
    </row>
    <row r="713">
      <c r="T713" s="61" t="b">
        <v>0</v>
      </c>
      <c r="Z713" s="61" t="b">
        <v>0</v>
      </c>
      <c r="AF713" s="61" t="b">
        <v>0</v>
      </c>
    </row>
    <row r="714">
      <c r="T714" s="61" t="b">
        <v>0</v>
      </c>
      <c r="Z714" s="61" t="b">
        <v>0</v>
      </c>
      <c r="AF714" s="61" t="b">
        <v>0</v>
      </c>
    </row>
    <row r="715">
      <c r="T715" s="61" t="b">
        <v>0</v>
      </c>
      <c r="Z715" s="61" t="b">
        <v>0</v>
      </c>
      <c r="AF715" s="61" t="b">
        <v>0</v>
      </c>
    </row>
    <row r="716">
      <c r="T716" s="61" t="b">
        <v>0</v>
      </c>
      <c r="Z716" s="61" t="b">
        <v>0</v>
      </c>
      <c r="AF716" s="61" t="b">
        <v>0</v>
      </c>
    </row>
    <row r="717">
      <c r="T717" s="61" t="b">
        <v>0</v>
      </c>
      <c r="Z717" s="61" t="b">
        <v>0</v>
      </c>
      <c r="AF717" s="61" t="b">
        <v>0</v>
      </c>
    </row>
    <row r="718">
      <c r="T718" s="61" t="b">
        <v>0</v>
      </c>
      <c r="Z718" s="61" t="b">
        <v>0</v>
      </c>
      <c r="AF718" s="61" t="b">
        <v>0</v>
      </c>
    </row>
    <row r="719">
      <c r="T719" s="61" t="b">
        <v>0</v>
      </c>
      <c r="Z719" s="61" t="b">
        <v>0</v>
      </c>
      <c r="AF719" s="61" t="b">
        <v>0</v>
      </c>
    </row>
    <row r="720">
      <c r="T720" s="61" t="b">
        <v>0</v>
      </c>
      <c r="Z720" s="61" t="b">
        <v>0</v>
      </c>
      <c r="AF720" s="61" t="b">
        <v>0</v>
      </c>
    </row>
    <row r="721">
      <c r="T721" s="61" t="b">
        <v>0</v>
      </c>
      <c r="Z721" s="61" t="b">
        <v>0</v>
      </c>
      <c r="AF721" s="61" t="b">
        <v>0</v>
      </c>
    </row>
    <row r="722">
      <c r="T722" s="61" t="b">
        <v>0</v>
      </c>
      <c r="Z722" s="61" t="b">
        <v>0</v>
      </c>
      <c r="AF722" s="61" t="b">
        <v>0</v>
      </c>
    </row>
    <row r="723">
      <c r="T723" s="61" t="b">
        <v>0</v>
      </c>
      <c r="Z723" s="61" t="b">
        <v>0</v>
      </c>
      <c r="AF723" s="61" t="b">
        <v>0</v>
      </c>
    </row>
    <row r="724">
      <c r="T724" s="61" t="b">
        <v>0</v>
      </c>
      <c r="Z724" s="61" t="b">
        <v>0</v>
      </c>
      <c r="AF724" s="61" t="b">
        <v>0</v>
      </c>
    </row>
    <row r="725">
      <c r="T725" s="61" t="b">
        <v>0</v>
      </c>
      <c r="Z725" s="61" t="b">
        <v>0</v>
      </c>
      <c r="AF725" s="61" t="b">
        <v>0</v>
      </c>
    </row>
    <row r="726">
      <c r="T726" s="61" t="b">
        <v>0</v>
      </c>
      <c r="Z726" s="61" t="b">
        <v>0</v>
      </c>
      <c r="AF726" s="61" t="b">
        <v>0</v>
      </c>
    </row>
    <row r="727">
      <c r="T727" s="61" t="b">
        <v>0</v>
      </c>
      <c r="Z727" s="61" t="b">
        <v>0</v>
      </c>
      <c r="AF727" s="61" t="b">
        <v>0</v>
      </c>
    </row>
    <row r="728">
      <c r="T728" s="61" t="b">
        <v>0</v>
      </c>
      <c r="Z728" s="61" t="b">
        <v>0</v>
      </c>
      <c r="AF728" s="61" t="b">
        <v>0</v>
      </c>
    </row>
    <row r="729">
      <c r="T729" s="61" t="b">
        <v>0</v>
      </c>
      <c r="Z729" s="61" t="b">
        <v>0</v>
      </c>
      <c r="AF729" s="61" t="b">
        <v>0</v>
      </c>
    </row>
    <row r="730">
      <c r="T730" s="61" t="b">
        <v>0</v>
      </c>
      <c r="Z730" s="61" t="b">
        <v>0</v>
      </c>
      <c r="AF730" s="61" t="b">
        <v>0</v>
      </c>
    </row>
    <row r="731">
      <c r="T731" s="61" t="b">
        <v>0</v>
      </c>
      <c r="Z731" s="61" t="b">
        <v>0</v>
      </c>
      <c r="AF731" s="61" t="b">
        <v>0</v>
      </c>
    </row>
    <row r="732">
      <c r="T732" s="61" t="b">
        <v>0</v>
      </c>
      <c r="Z732" s="61" t="b">
        <v>0</v>
      </c>
      <c r="AF732" s="61" t="b">
        <v>0</v>
      </c>
    </row>
    <row r="733">
      <c r="T733" s="61" t="b">
        <v>0</v>
      </c>
      <c r="Z733" s="61" t="b">
        <v>0</v>
      </c>
      <c r="AF733" s="61" t="b">
        <v>0</v>
      </c>
    </row>
    <row r="734">
      <c r="T734" s="61" t="b">
        <v>0</v>
      </c>
      <c r="Z734" s="61" t="b">
        <v>0</v>
      </c>
      <c r="AF734" s="61" t="b">
        <v>0</v>
      </c>
    </row>
    <row r="735">
      <c r="T735" s="61" t="b">
        <v>0</v>
      </c>
      <c r="Z735" s="61" t="b">
        <v>0</v>
      </c>
      <c r="AF735" s="61" t="b">
        <v>0</v>
      </c>
    </row>
    <row r="736">
      <c r="T736" s="61" t="b">
        <v>0</v>
      </c>
      <c r="Z736" s="61" t="b">
        <v>0</v>
      </c>
      <c r="AF736" s="61" t="b">
        <v>0</v>
      </c>
    </row>
    <row r="737">
      <c r="T737" s="61" t="b">
        <v>0</v>
      </c>
      <c r="Z737" s="61" t="b">
        <v>0</v>
      </c>
      <c r="AF737" s="61" t="b">
        <v>0</v>
      </c>
    </row>
    <row r="738">
      <c r="T738" s="61" t="b">
        <v>0</v>
      </c>
      <c r="Z738" s="61" t="b">
        <v>0</v>
      </c>
      <c r="AF738" s="61" t="b">
        <v>0</v>
      </c>
    </row>
    <row r="739">
      <c r="T739" s="61" t="b">
        <v>0</v>
      </c>
      <c r="Z739" s="61" t="b">
        <v>0</v>
      </c>
      <c r="AF739" s="61" t="b">
        <v>0</v>
      </c>
    </row>
    <row r="740">
      <c r="T740" s="61" t="b">
        <v>0</v>
      </c>
      <c r="Z740" s="61" t="b">
        <v>0</v>
      </c>
      <c r="AF740" s="61" t="b">
        <v>0</v>
      </c>
    </row>
    <row r="741">
      <c r="T741" s="61" t="b">
        <v>0</v>
      </c>
      <c r="Z741" s="61" t="b">
        <v>0</v>
      </c>
      <c r="AF741" s="61" t="b">
        <v>0</v>
      </c>
    </row>
    <row r="742">
      <c r="T742" s="61" t="b">
        <v>0</v>
      </c>
      <c r="Z742" s="61" t="b">
        <v>0</v>
      </c>
      <c r="AF742" s="61" t="b">
        <v>0</v>
      </c>
    </row>
    <row r="743">
      <c r="T743" s="61" t="b">
        <v>0</v>
      </c>
      <c r="Z743" s="61" t="b">
        <v>0</v>
      </c>
      <c r="AF743" s="61" t="b">
        <v>0</v>
      </c>
    </row>
    <row r="744">
      <c r="T744" s="61" t="b">
        <v>0</v>
      </c>
      <c r="Z744" s="61" t="b">
        <v>0</v>
      </c>
      <c r="AF744" s="61" t="b">
        <v>0</v>
      </c>
    </row>
    <row r="745">
      <c r="T745" s="61" t="b">
        <v>0</v>
      </c>
      <c r="Z745" s="61" t="b">
        <v>0</v>
      </c>
      <c r="AF745" s="61" t="b">
        <v>0</v>
      </c>
    </row>
    <row r="746">
      <c r="T746" s="61" t="b">
        <v>0</v>
      </c>
      <c r="Z746" s="61" t="b">
        <v>0</v>
      </c>
      <c r="AF746" s="61" t="b">
        <v>0</v>
      </c>
    </row>
    <row r="747">
      <c r="T747" s="61" t="b">
        <v>0</v>
      </c>
      <c r="Z747" s="61" t="b">
        <v>0</v>
      </c>
      <c r="AF747" s="61" t="b">
        <v>0</v>
      </c>
    </row>
    <row r="748">
      <c r="T748" s="61" t="b">
        <v>0</v>
      </c>
      <c r="Z748" s="61" t="b">
        <v>0</v>
      </c>
      <c r="AF748" s="61" t="b">
        <v>0</v>
      </c>
    </row>
    <row r="749">
      <c r="T749" s="61" t="b">
        <v>0</v>
      </c>
      <c r="Z749" s="61" t="b">
        <v>0</v>
      </c>
      <c r="AF749" s="61" t="b">
        <v>0</v>
      </c>
    </row>
    <row r="750">
      <c r="T750" s="61" t="b">
        <v>0</v>
      </c>
      <c r="Z750" s="61" t="b">
        <v>0</v>
      </c>
      <c r="AF750" s="61" t="b">
        <v>0</v>
      </c>
    </row>
    <row r="751">
      <c r="T751" s="61" t="b">
        <v>0</v>
      </c>
      <c r="Z751" s="61" t="b">
        <v>0</v>
      </c>
      <c r="AF751" s="61" t="b">
        <v>0</v>
      </c>
    </row>
    <row r="752">
      <c r="T752" s="61" t="b">
        <v>0</v>
      </c>
      <c r="Z752" s="61" t="b">
        <v>0</v>
      </c>
      <c r="AF752" s="61" t="b">
        <v>0</v>
      </c>
    </row>
    <row r="753">
      <c r="T753" s="61" t="b">
        <v>0</v>
      </c>
      <c r="Z753" s="61" t="b">
        <v>0</v>
      </c>
      <c r="AF753" s="61" t="b">
        <v>0</v>
      </c>
    </row>
    <row r="754">
      <c r="T754" s="61" t="b">
        <v>0</v>
      </c>
      <c r="Z754" s="61" t="b">
        <v>0</v>
      </c>
      <c r="AF754" s="61" t="b">
        <v>0</v>
      </c>
    </row>
    <row r="755">
      <c r="T755" s="61" t="b">
        <v>0</v>
      </c>
      <c r="Z755" s="61" t="b">
        <v>0</v>
      </c>
      <c r="AF755" s="61" t="b">
        <v>0</v>
      </c>
    </row>
    <row r="756">
      <c r="T756" s="61" t="b">
        <v>0</v>
      </c>
      <c r="Z756" s="61" t="b">
        <v>0</v>
      </c>
      <c r="AF756" s="61" t="b">
        <v>0</v>
      </c>
    </row>
    <row r="757">
      <c r="T757" s="61" t="b">
        <v>0</v>
      </c>
      <c r="Z757" s="61" t="b">
        <v>0</v>
      </c>
      <c r="AF757" s="61" t="b">
        <v>0</v>
      </c>
    </row>
    <row r="758">
      <c r="T758" s="61" t="b">
        <v>0</v>
      </c>
      <c r="Z758" s="61" t="b">
        <v>0</v>
      </c>
      <c r="AF758" s="61" t="b">
        <v>0</v>
      </c>
    </row>
    <row r="759">
      <c r="T759" s="61" t="b">
        <v>0</v>
      </c>
      <c r="Z759" s="61" t="b">
        <v>0</v>
      </c>
      <c r="AF759" s="61" t="b">
        <v>0</v>
      </c>
    </row>
    <row r="760">
      <c r="T760" s="61" t="b">
        <v>0</v>
      </c>
      <c r="Z760" s="61" t="b">
        <v>0</v>
      </c>
      <c r="AF760" s="61" t="b">
        <v>0</v>
      </c>
    </row>
    <row r="761">
      <c r="T761" s="61" t="b">
        <v>0</v>
      </c>
      <c r="Z761" s="61" t="b">
        <v>0</v>
      </c>
      <c r="AF761" s="61" t="b">
        <v>0</v>
      </c>
    </row>
    <row r="762">
      <c r="T762" s="61" t="b">
        <v>0</v>
      </c>
      <c r="Z762" s="61" t="b">
        <v>0</v>
      </c>
      <c r="AF762" s="61" t="b">
        <v>0</v>
      </c>
    </row>
    <row r="763">
      <c r="T763" s="61" t="b">
        <v>0</v>
      </c>
      <c r="Z763" s="61" t="b">
        <v>0</v>
      </c>
      <c r="AF763" s="61" t="b">
        <v>0</v>
      </c>
    </row>
    <row r="764">
      <c r="T764" s="61" t="b">
        <v>0</v>
      </c>
      <c r="Z764" s="61" t="b">
        <v>0</v>
      </c>
      <c r="AF764" s="61" t="b">
        <v>0</v>
      </c>
    </row>
    <row r="765">
      <c r="T765" s="61" t="b">
        <v>0</v>
      </c>
      <c r="Z765" s="61" t="b">
        <v>0</v>
      </c>
      <c r="AF765" s="61" t="b">
        <v>0</v>
      </c>
    </row>
    <row r="766">
      <c r="T766" s="61" t="b">
        <v>0</v>
      </c>
      <c r="Z766" s="61" t="b">
        <v>0</v>
      </c>
      <c r="AF766" s="61" t="b">
        <v>0</v>
      </c>
    </row>
    <row r="767">
      <c r="T767" s="61" t="b">
        <v>0</v>
      </c>
      <c r="Z767" s="61" t="b">
        <v>0</v>
      </c>
      <c r="AF767" s="61" t="b">
        <v>0</v>
      </c>
    </row>
    <row r="768">
      <c r="T768" s="61" t="b">
        <v>0</v>
      </c>
      <c r="Z768" s="61" t="b">
        <v>0</v>
      </c>
      <c r="AF768" s="61" t="b">
        <v>0</v>
      </c>
    </row>
    <row r="769">
      <c r="T769" s="61" t="b">
        <v>0</v>
      </c>
      <c r="Z769" s="61" t="b">
        <v>0</v>
      </c>
      <c r="AF769" s="61" t="b">
        <v>0</v>
      </c>
    </row>
    <row r="770">
      <c r="T770" s="61" t="b">
        <v>0</v>
      </c>
      <c r="Z770" s="61" t="b">
        <v>0</v>
      </c>
      <c r="AF770" s="61" t="b">
        <v>0</v>
      </c>
    </row>
    <row r="771">
      <c r="T771" s="61" t="b">
        <v>0</v>
      </c>
      <c r="Z771" s="61" t="b">
        <v>0</v>
      </c>
      <c r="AF771" s="61" t="b">
        <v>0</v>
      </c>
    </row>
    <row r="772">
      <c r="T772" s="61" t="b">
        <v>0</v>
      </c>
      <c r="Z772" s="61" t="b">
        <v>0</v>
      </c>
      <c r="AF772" s="61" t="b">
        <v>0</v>
      </c>
    </row>
    <row r="773">
      <c r="T773" s="61" t="b">
        <v>0</v>
      </c>
      <c r="Z773" s="61" t="b">
        <v>0</v>
      </c>
      <c r="AF773" s="61" t="b">
        <v>0</v>
      </c>
    </row>
    <row r="774">
      <c r="T774" s="61" t="b">
        <v>0</v>
      </c>
      <c r="Z774" s="61" t="b">
        <v>0</v>
      </c>
      <c r="AF774" s="61" t="b">
        <v>0</v>
      </c>
    </row>
    <row r="775">
      <c r="T775" s="61" t="b">
        <v>0</v>
      </c>
      <c r="Z775" s="61" t="b">
        <v>0</v>
      </c>
      <c r="AF775" s="61" t="b">
        <v>0</v>
      </c>
    </row>
    <row r="776">
      <c r="T776" s="61" t="b">
        <v>0</v>
      </c>
      <c r="Z776" s="61" t="b">
        <v>0</v>
      </c>
      <c r="AF776" s="61" t="b">
        <v>0</v>
      </c>
    </row>
    <row r="777">
      <c r="T777" s="61" t="b">
        <v>0</v>
      </c>
      <c r="Z777" s="61" t="b">
        <v>0</v>
      </c>
      <c r="AF777" s="61" t="b">
        <v>0</v>
      </c>
    </row>
    <row r="778">
      <c r="T778" s="61" t="b">
        <v>0</v>
      </c>
      <c r="Z778" s="61" t="b">
        <v>0</v>
      </c>
      <c r="AF778" s="61" t="b">
        <v>0</v>
      </c>
    </row>
    <row r="779">
      <c r="T779" s="61" t="b">
        <v>0</v>
      </c>
      <c r="Z779" s="61" t="b">
        <v>0</v>
      </c>
      <c r="AF779" s="61" t="b">
        <v>0</v>
      </c>
    </row>
    <row r="780">
      <c r="T780" s="61" t="b">
        <v>0</v>
      </c>
      <c r="Z780" s="61" t="b">
        <v>0</v>
      </c>
      <c r="AF780" s="61" t="b">
        <v>0</v>
      </c>
    </row>
    <row r="781">
      <c r="T781" s="61" t="b">
        <v>0</v>
      </c>
      <c r="Z781" s="61" t="b">
        <v>0</v>
      </c>
      <c r="AF781" s="61" t="b">
        <v>0</v>
      </c>
    </row>
    <row r="782">
      <c r="T782" s="61" t="b">
        <v>0</v>
      </c>
      <c r="Z782" s="61" t="b">
        <v>0</v>
      </c>
      <c r="AF782" s="61" t="b">
        <v>0</v>
      </c>
    </row>
    <row r="783">
      <c r="T783" s="61" t="b">
        <v>0</v>
      </c>
      <c r="Z783" s="61" t="b">
        <v>0</v>
      </c>
      <c r="AF783" s="61" t="b">
        <v>0</v>
      </c>
    </row>
    <row r="784">
      <c r="T784" s="61" t="b">
        <v>0</v>
      </c>
      <c r="Z784" s="61" t="b">
        <v>0</v>
      </c>
      <c r="AF784" s="61" t="b">
        <v>0</v>
      </c>
    </row>
    <row r="785">
      <c r="T785" s="61" t="b">
        <v>0</v>
      </c>
      <c r="Z785" s="61" t="b">
        <v>0</v>
      </c>
      <c r="AF785" s="61" t="b">
        <v>0</v>
      </c>
    </row>
    <row r="786">
      <c r="T786" s="61" t="b">
        <v>0</v>
      </c>
      <c r="Z786" s="61" t="b">
        <v>0</v>
      </c>
      <c r="AF786" s="61" t="b">
        <v>0</v>
      </c>
    </row>
    <row r="787">
      <c r="T787" s="61" t="b">
        <v>0</v>
      </c>
      <c r="Z787" s="61" t="b">
        <v>0</v>
      </c>
      <c r="AF787" s="61" t="b">
        <v>0</v>
      </c>
    </row>
    <row r="788">
      <c r="T788" s="61" t="b">
        <v>0</v>
      </c>
      <c r="Z788" s="61" t="b">
        <v>0</v>
      </c>
      <c r="AF788" s="61" t="b">
        <v>0</v>
      </c>
    </row>
    <row r="789">
      <c r="T789" s="61" t="b">
        <v>0</v>
      </c>
      <c r="Z789" s="61" t="b">
        <v>0</v>
      </c>
      <c r="AF789" s="61" t="b">
        <v>0</v>
      </c>
    </row>
    <row r="790">
      <c r="T790" s="61" t="b">
        <v>0</v>
      </c>
      <c r="Z790" s="61" t="b">
        <v>0</v>
      </c>
      <c r="AF790" s="61" t="b">
        <v>0</v>
      </c>
    </row>
    <row r="791">
      <c r="T791" s="61" t="b">
        <v>0</v>
      </c>
      <c r="Z791" s="61" t="b">
        <v>0</v>
      </c>
      <c r="AF791" s="61" t="b">
        <v>0</v>
      </c>
    </row>
    <row r="792">
      <c r="T792" s="61" t="b">
        <v>0</v>
      </c>
      <c r="Z792" s="61" t="b">
        <v>0</v>
      </c>
      <c r="AF792" s="61" t="b">
        <v>0</v>
      </c>
    </row>
    <row r="793">
      <c r="T793" s="61" t="b">
        <v>0</v>
      </c>
      <c r="Z793" s="61" t="b">
        <v>0</v>
      </c>
      <c r="AF793" s="61" t="b">
        <v>0</v>
      </c>
    </row>
    <row r="794">
      <c r="T794" s="61" t="b">
        <v>0</v>
      </c>
      <c r="Z794" s="61" t="b">
        <v>0</v>
      </c>
      <c r="AF794" s="61" t="b">
        <v>0</v>
      </c>
    </row>
    <row r="795">
      <c r="T795" s="61" t="b">
        <v>0</v>
      </c>
      <c r="Z795" s="61" t="b">
        <v>0</v>
      </c>
      <c r="AF795" s="61" t="b">
        <v>0</v>
      </c>
    </row>
    <row r="796">
      <c r="T796" s="61" t="b">
        <v>0</v>
      </c>
      <c r="Z796" s="61" t="b">
        <v>0</v>
      </c>
      <c r="AF796" s="61" t="b">
        <v>0</v>
      </c>
    </row>
    <row r="797">
      <c r="T797" s="61" t="b">
        <v>0</v>
      </c>
      <c r="Z797" s="61" t="b">
        <v>0</v>
      </c>
      <c r="AF797" s="61" t="b">
        <v>0</v>
      </c>
    </row>
    <row r="798">
      <c r="T798" s="61" t="b">
        <v>0</v>
      </c>
      <c r="Z798" s="61" t="b">
        <v>0</v>
      </c>
      <c r="AF798" s="61" t="b">
        <v>0</v>
      </c>
    </row>
    <row r="799">
      <c r="T799" s="61" t="b">
        <v>0</v>
      </c>
      <c r="Z799" s="61" t="b">
        <v>0</v>
      </c>
      <c r="AF799" s="61" t="b">
        <v>0</v>
      </c>
    </row>
    <row r="800">
      <c r="T800" s="61" t="b">
        <v>0</v>
      </c>
      <c r="Z800" s="61" t="b">
        <v>0</v>
      </c>
      <c r="AF800" s="61" t="b">
        <v>0</v>
      </c>
    </row>
    <row r="801">
      <c r="T801" s="61" t="b">
        <v>0</v>
      </c>
      <c r="Z801" s="61" t="b">
        <v>0</v>
      </c>
      <c r="AF801" s="61" t="b">
        <v>0</v>
      </c>
    </row>
    <row r="802">
      <c r="T802" s="61" t="b">
        <v>0</v>
      </c>
      <c r="Z802" s="61" t="b">
        <v>0</v>
      </c>
      <c r="AF802" s="61" t="b">
        <v>0</v>
      </c>
    </row>
    <row r="803">
      <c r="T803" s="61" t="b">
        <v>0</v>
      </c>
      <c r="Z803" s="61" t="b">
        <v>0</v>
      </c>
      <c r="AF803" s="61" t="b">
        <v>0</v>
      </c>
    </row>
    <row r="804">
      <c r="T804" s="61" t="b">
        <v>0</v>
      </c>
      <c r="Z804" s="61" t="b">
        <v>0</v>
      </c>
      <c r="AF804" s="61" t="b">
        <v>0</v>
      </c>
    </row>
    <row r="805">
      <c r="T805" s="61" t="b">
        <v>0</v>
      </c>
      <c r="Z805" s="61" t="b">
        <v>0</v>
      </c>
      <c r="AF805" s="61" t="b">
        <v>0</v>
      </c>
    </row>
    <row r="806">
      <c r="T806" s="61" t="b">
        <v>0</v>
      </c>
      <c r="Z806" s="61" t="b">
        <v>0</v>
      </c>
      <c r="AF806" s="61" t="b">
        <v>0</v>
      </c>
    </row>
    <row r="807">
      <c r="T807" s="61" t="b">
        <v>0</v>
      </c>
      <c r="Z807" s="61" t="b">
        <v>0</v>
      </c>
      <c r="AF807" s="61" t="b">
        <v>0</v>
      </c>
    </row>
    <row r="808">
      <c r="T808" s="61" t="b">
        <v>0</v>
      </c>
      <c r="Z808" s="61" t="b">
        <v>0</v>
      </c>
      <c r="AF808" s="61" t="b">
        <v>0</v>
      </c>
    </row>
    <row r="809">
      <c r="T809" s="61" t="b">
        <v>0</v>
      </c>
      <c r="Z809" s="61" t="b">
        <v>0</v>
      </c>
      <c r="AF809" s="61" t="b">
        <v>0</v>
      </c>
    </row>
    <row r="810">
      <c r="T810" s="61" t="b">
        <v>0</v>
      </c>
      <c r="Z810" s="61" t="b">
        <v>0</v>
      </c>
      <c r="AF810" s="61" t="b">
        <v>0</v>
      </c>
    </row>
    <row r="811">
      <c r="T811" s="61" t="b">
        <v>0</v>
      </c>
      <c r="Z811" s="61" t="b">
        <v>0</v>
      </c>
      <c r="AF811" s="61" t="b">
        <v>0</v>
      </c>
    </row>
    <row r="812">
      <c r="T812" s="61" t="b">
        <v>0</v>
      </c>
      <c r="Z812" s="61" t="b">
        <v>0</v>
      </c>
      <c r="AF812" s="61" t="b">
        <v>0</v>
      </c>
    </row>
    <row r="813">
      <c r="T813" s="61" t="b">
        <v>0</v>
      </c>
      <c r="Z813" s="61" t="b">
        <v>0</v>
      </c>
      <c r="AF813" s="61" t="b">
        <v>0</v>
      </c>
    </row>
    <row r="814">
      <c r="T814" s="61" t="b">
        <v>0</v>
      </c>
      <c r="Z814" s="61" t="b">
        <v>0</v>
      </c>
      <c r="AF814" s="61" t="b">
        <v>0</v>
      </c>
    </row>
    <row r="815">
      <c r="T815" s="61" t="b">
        <v>0</v>
      </c>
      <c r="Z815" s="61" t="b">
        <v>0</v>
      </c>
      <c r="AF815" s="61" t="b">
        <v>0</v>
      </c>
    </row>
    <row r="816">
      <c r="T816" s="61" t="b">
        <v>0</v>
      </c>
      <c r="Z816" s="61" t="b">
        <v>0</v>
      </c>
      <c r="AF816" s="61" t="b">
        <v>0</v>
      </c>
    </row>
    <row r="817">
      <c r="T817" s="61" t="b">
        <v>0</v>
      </c>
      <c r="Z817" s="61" t="b">
        <v>0</v>
      </c>
      <c r="AF817" s="61" t="b">
        <v>0</v>
      </c>
    </row>
    <row r="818">
      <c r="T818" s="61" t="b">
        <v>0</v>
      </c>
      <c r="Z818" s="61" t="b">
        <v>0</v>
      </c>
      <c r="AF818" s="61" t="b">
        <v>0</v>
      </c>
    </row>
    <row r="819">
      <c r="T819" s="61" t="b">
        <v>0</v>
      </c>
      <c r="Z819" s="61" t="b">
        <v>0</v>
      </c>
      <c r="AF819" s="61" t="b">
        <v>0</v>
      </c>
    </row>
    <row r="820">
      <c r="T820" s="61" t="b">
        <v>0</v>
      </c>
      <c r="Z820" s="61" t="b">
        <v>0</v>
      </c>
      <c r="AF820" s="61" t="b">
        <v>0</v>
      </c>
    </row>
    <row r="821">
      <c r="T821" s="61" t="b">
        <v>0</v>
      </c>
      <c r="Z821" s="61" t="b">
        <v>0</v>
      </c>
      <c r="AF821" s="61" t="b">
        <v>0</v>
      </c>
    </row>
    <row r="822">
      <c r="T822" s="61" t="b">
        <v>0</v>
      </c>
      <c r="Z822" s="61" t="b">
        <v>0</v>
      </c>
      <c r="AF822" s="61" t="b">
        <v>0</v>
      </c>
    </row>
    <row r="823">
      <c r="T823" s="61" t="b">
        <v>0</v>
      </c>
      <c r="Z823" s="61" t="b">
        <v>0</v>
      </c>
      <c r="AF823" s="61" t="b">
        <v>0</v>
      </c>
    </row>
    <row r="824">
      <c r="T824" s="61" t="b">
        <v>0</v>
      </c>
      <c r="Z824" s="61" t="b">
        <v>0</v>
      </c>
      <c r="AF824" s="61" t="b">
        <v>0</v>
      </c>
    </row>
    <row r="825">
      <c r="T825" s="61" t="b">
        <v>0</v>
      </c>
      <c r="Z825" s="61" t="b">
        <v>0</v>
      </c>
      <c r="AF825" s="61" t="b">
        <v>0</v>
      </c>
    </row>
    <row r="826">
      <c r="T826" s="61" t="b">
        <v>0</v>
      </c>
      <c r="Z826" s="61" t="b">
        <v>0</v>
      </c>
      <c r="AF826" s="61" t="b">
        <v>0</v>
      </c>
    </row>
    <row r="827">
      <c r="T827" s="61" t="b">
        <v>0</v>
      </c>
      <c r="Z827" s="61" t="b">
        <v>0</v>
      </c>
      <c r="AF827" s="61" t="b">
        <v>0</v>
      </c>
    </row>
    <row r="828">
      <c r="T828" s="61" t="b">
        <v>0</v>
      </c>
      <c r="Z828" s="61" t="b">
        <v>0</v>
      </c>
      <c r="AF828" s="61" t="b">
        <v>0</v>
      </c>
    </row>
    <row r="829">
      <c r="T829" s="61" t="b">
        <v>0</v>
      </c>
      <c r="Z829" s="61" t="b">
        <v>0</v>
      </c>
      <c r="AF829" s="61" t="b">
        <v>0</v>
      </c>
    </row>
    <row r="830">
      <c r="T830" s="61" t="b">
        <v>0</v>
      </c>
      <c r="Z830" s="61" t="b">
        <v>0</v>
      </c>
      <c r="AF830" s="61" t="b">
        <v>0</v>
      </c>
    </row>
    <row r="831">
      <c r="T831" s="61" t="b">
        <v>0</v>
      </c>
      <c r="Z831" s="61" t="b">
        <v>0</v>
      </c>
      <c r="AF831" s="61" t="b">
        <v>0</v>
      </c>
    </row>
    <row r="832">
      <c r="T832" s="61" t="b">
        <v>0</v>
      </c>
      <c r="Z832" s="61" t="b">
        <v>0</v>
      </c>
      <c r="AF832" s="61" t="b">
        <v>0</v>
      </c>
    </row>
    <row r="833">
      <c r="T833" s="61" t="b">
        <v>0</v>
      </c>
      <c r="Z833" s="61" t="b">
        <v>0</v>
      </c>
      <c r="AF833" s="61" t="b">
        <v>0</v>
      </c>
    </row>
    <row r="834">
      <c r="T834" s="61" t="b">
        <v>0</v>
      </c>
      <c r="Z834" s="61" t="b">
        <v>0</v>
      </c>
      <c r="AF834" s="61" t="b">
        <v>0</v>
      </c>
    </row>
    <row r="835">
      <c r="T835" s="61" t="b">
        <v>0</v>
      </c>
      <c r="Z835" s="61" t="b">
        <v>0</v>
      </c>
      <c r="AF835" s="61" t="b">
        <v>0</v>
      </c>
    </row>
    <row r="836">
      <c r="T836" s="61" t="b">
        <v>0</v>
      </c>
      <c r="Z836" s="61" t="b">
        <v>0</v>
      </c>
      <c r="AF836" s="61" t="b">
        <v>0</v>
      </c>
    </row>
    <row r="837">
      <c r="T837" s="61" t="b">
        <v>0</v>
      </c>
      <c r="Z837" s="61" t="b">
        <v>0</v>
      </c>
      <c r="AF837" s="61" t="b">
        <v>0</v>
      </c>
    </row>
    <row r="838">
      <c r="T838" s="61" t="b">
        <v>0</v>
      </c>
      <c r="Z838" s="61" t="b">
        <v>0</v>
      </c>
      <c r="AF838" s="61" t="b">
        <v>0</v>
      </c>
    </row>
    <row r="839">
      <c r="T839" s="61" t="b">
        <v>0</v>
      </c>
      <c r="Z839" s="61" t="b">
        <v>0</v>
      </c>
      <c r="AF839" s="61" t="b">
        <v>0</v>
      </c>
    </row>
    <row r="840">
      <c r="T840" s="61" t="b">
        <v>0</v>
      </c>
      <c r="Z840" s="61" t="b">
        <v>0</v>
      </c>
      <c r="AF840" s="61" t="b">
        <v>0</v>
      </c>
    </row>
    <row r="841">
      <c r="T841" s="61" t="b">
        <v>0</v>
      </c>
      <c r="Z841" s="61" t="b">
        <v>0</v>
      </c>
      <c r="AF841" s="61" t="b">
        <v>0</v>
      </c>
    </row>
    <row r="842">
      <c r="T842" s="61" t="b">
        <v>0</v>
      </c>
      <c r="Z842" s="61" t="b">
        <v>0</v>
      </c>
      <c r="AF842" s="61" t="b">
        <v>0</v>
      </c>
    </row>
    <row r="843">
      <c r="T843" s="61" t="b">
        <v>0</v>
      </c>
      <c r="Z843" s="61" t="b">
        <v>0</v>
      </c>
      <c r="AF843" s="61" t="b">
        <v>0</v>
      </c>
    </row>
    <row r="844">
      <c r="T844" s="61" t="b">
        <v>0</v>
      </c>
      <c r="Z844" s="61" t="b">
        <v>0</v>
      </c>
      <c r="AF844" s="61" t="b">
        <v>0</v>
      </c>
    </row>
    <row r="845">
      <c r="T845" s="61" t="b">
        <v>0</v>
      </c>
      <c r="Z845" s="61" t="b">
        <v>0</v>
      </c>
      <c r="AF845" s="61" t="b">
        <v>0</v>
      </c>
    </row>
    <row r="846">
      <c r="T846" s="61" t="b">
        <v>0</v>
      </c>
      <c r="Z846" s="61" t="b">
        <v>0</v>
      </c>
      <c r="AF846" s="61" t="b">
        <v>0</v>
      </c>
    </row>
    <row r="847">
      <c r="T847" s="61" t="b">
        <v>0</v>
      </c>
      <c r="Z847" s="61" t="b">
        <v>0</v>
      </c>
      <c r="AF847" s="61" t="b">
        <v>0</v>
      </c>
    </row>
    <row r="848">
      <c r="T848" s="61" t="b">
        <v>0</v>
      </c>
      <c r="Z848" s="61" t="b">
        <v>0</v>
      </c>
      <c r="AF848" s="61" t="b">
        <v>0</v>
      </c>
    </row>
    <row r="849">
      <c r="T849" s="61" t="b">
        <v>0</v>
      </c>
      <c r="Z849" s="61" t="b">
        <v>0</v>
      </c>
      <c r="AF849" s="61" t="b">
        <v>0</v>
      </c>
    </row>
    <row r="850">
      <c r="T850" s="61" t="b">
        <v>0</v>
      </c>
      <c r="Z850" s="61" t="b">
        <v>0</v>
      </c>
      <c r="AF850" s="61" t="b">
        <v>0</v>
      </c>
    </row>
    <row r="851">
      <c r="T851" s="61" t="b">
        <v>0</v>
      </c>
      <c r="Z851" s="61" t="b">
        <v>0</v>
      </c>
      <c r="AF851" s="61" t="b">
        <v>0</v>
      </c>
    </row>
    <row r="852">
      <c r="T852" s="61" t="b">
        <v>0</v>
      </c>
      <c r="Z852" s="61" t="b">
        <v>0</v>
      </c>
      <c r="AF852" s="61" t="b">
        <v>0</v>
      </c>
    </row>
    <row r="853">
      <c r="T853" s="61" t="b">
        <v>0</v>
      </c>
      <c r="Z853" s="61" t="b">
        <v>0</v>
      </c>
      <c r="AF853" s="61" t="b">
        <v>0</v>
      </c>
    </row>
    <row r="854">
      <c r="T854" s="61" t="b">
        <v>0</v>
      </c>
      <c r="Z854" s="61" t="b">
        <v>0</v>
      </c>
      <c r="AF854" s="61" t="b">
        <v>0</v>
      </c>
    </row>
    <row r="855">
      <c r="T855" s="61" t="b">
        <v>0</v>
      </c>
      <c r="Z855" s="61" t="b">
        <v>0</v>
      </c>
      <c r="AF855" s="61" t="b">
        <v>0</v>
      </c>
    </row>
    <row r="856">
      <c r="T856" s="61" t="b">
        <v>0</v>
      </c>
      <c r="Z856" s="61" t="b">
        <v>0</v>
      </c>
      <c r="AF856" s="61" t="b">
        <v>0</v>
      </c>
    </row>
    <row r="857">
      <c r="T857" s="61" t="b">
        <v>0</v>
      </c>
      <c r="Z857" s="61" t="b">
        <v>0</v>
      </c>
      <c r="AF857" s="61" t="b">
        <v>0</v>
      </c>
    </row>
    <row r="858">
      <c r="T858" s="61" t="b">
        <v>0</v>
      </c>
      <c r="Z858" s="61" t="b">
        <v>0</v>
      </c>
      <c r="AF858" s="61" t="b">
        <v>0</v>
      </c>
    </row>
    <row r="859">
      <c r="T859" s="61" t="b">
        <v>0</v>
      </c>
      <c r="Z859" s="61" t="b">
        <v>0</v>
      </c>
      <c r="AF859" s="61" t="b">
        <v>0</v>
      </c>
    </row>
    <row r="860">
      <c r="T860" s="61" t="b">
        <v>0</v>
      </c>
      <c r="Z860" s="61" t="b">
        <v>0</v>
      </c>
      <c r="AF860" s="61" t="b">
        <v>0</v>
      </c>
    </row>
    <row r="861">
      <c r="T861" s="61" t="b">
        <v>0</v>
      </c>
      <c r="Z861" s="61" t="b">
        <v>0</v>
      </c>
      <c r="AF861" s="61" t="b">
        <v>0</v>
      </c>
    </row>
    <row r="862">
      <c r="T862" s="61" t="b">
        <v>0</v>
      </c>
      <c r="Z862" s="61" t="b">
        <v>0</v>
      </c>
      <c r="AF862" s="61" t="b">
        <v>0</v>
      </c>
    </row>
    <row r="863">
      <c r="T863" s="61" t="b">
        <v>0</v>
      </c>
      <c r="Z863" s="61" t="b">
        <v>0</v>
      </c>
      <c r="AF863" s="61" t="b">
        <v>0</v>
      </c>
    </row>
    <row r="864">
      <c r="T864" s="61" t="b">
        <v>0</v>
      </c>
      <c r="Z864" s="61" t="b">
        <v>0</v>
      </c>
      <c r="AF864" s="61" t="b">
        <v>0</v>
      </c>
    </row>
    <row r="865">
      <c r="T865" s="61" t="b">
        <v>0</v>
      </c>
      <c r="Z865" s="61" t="b">
        <v>0</v>
      </c>
      <c r="AF865" s="61" t="b">
        <v>0</v>
      </c>
    </row>
    <row r="866">
      <c r="T866" s="61" t="b">
        <v>0</v>
      </c>
      <c r="Z866" s="61" t="b">
        <v>0</v>
      </c>
      <c r="AF866" s="61" t="b">
        <v>0</v>
      </c>
    </row>
    <row r="867">
      <c r="T867" s="61" t="b">
        <v>0</v>
      </c>
      <c r="Z867" s="61" t="b">
        <v>0</v>
      </c>
      <c r="AF867" s="61" t="b">
        <v>0</v>
      </c>
    </row>
    <row r="868">
      <c r="T868" s="61" t="b">
        <v>0</v>
      </c>
      <c r="Z868" s="61" t="b">
        <v>0</v>
      </c>
      <c r="AF868" s="61" t="b">
        <v>0</v>
      </c>
    </row>
    <row r="869">
      <c r="T869" s="61" t="b">
        <v>0</v>
      </c>
      <c r="Z869" s="61" t="b">
        <v>0</v>
      </c>
      <c r="AF869" s="61" t="b">
        <v>0</v>
      </c>
    </row>
    <row r="870">
      <c r="T870" s="61" t="b">
        <v>0</v>
      </c>
      <c r="Z870" s="61" t="b">
        <v>0</v>
      </c>
      <c r="AF870" s="61" t="b">
        <v>0</v>
      </c>
    </row>
    <row r="871">
      <c r="T871" s="61" t="b">
        <v>0</v>
      </c>
      <c r="Z871" s="61" t="b">
        <v>0</v>
      </c>
      <c r="AF871" s="61" t="b">
        <v>0</v>
      </c>
    </row>
    <row r="872">
      <c r="T872" s="61" t="b">
        <v>0</v>
      </c>
      <c r="Z872" s="61" t="b">
        <v>0</v>
      </c>
      <c r="AF872" s="61" t="b">
        <v>0</v>
      </c>
    </row>
    <row r="873">
      <c r="T873" s="61" t="b">
        <v>0</v>
      </c>
      <c r="Z873" s="61" t="b">
        <v>0</v>
      </c>
      <c r="AF873" s="61" t="b">
        <v>0</v>
      </c>
    </row>
    <row r="874">
      <c r="T874" s="61" t="b">
        <v>0</v>
      </c>
      <c r="Z874" s="61" t="b">
        <v>0</v>
      </c>
      <c r="AF874" s="61" t="b">
        <v>0</v>
      </c>
    </row>
    <row r="875">
      <c r="T875" s="61" t="b">
        <v>0</v>
      </c>
      <c r="Z875" s="61" t="b">
        <v>0</v>
      </c>
      <c r="AF875" s="61" t="b">
        <v>0</v>
      </c>
    </row>
    <row r="876">
      <c r="T876" s="61" t="b">
        <v>0</v>
      </c>
      <c r="Z876" s="61" t="b">
        <v>0</v>
      </c>
      <c r="AF876" s="61" t="b">
        <v>0</v>
      </c>
    </row>
    <row r="877">
      <c r="T877" s="61" t="b">
        <v>0</v>
      </c>
      <c r="Z877" s="61" t="b">
        <v>0</v>
      </c>
      <c r="AF877" s="61" t="b">
        <v>0</v>
      </c>
    </row>
    <row r="878">
      <c r="T878" s="61" t="b">
        <v>0</v>
      </c>
      <c r="Z878" s="61" t="b">
        <v>0</v>
      </c>
      <c r="AF878" s="61" t="b">
        <v>0</v>
      </c>
    </row>
    <row r="879">
      <c r="T879" s="61" t="b">
        <v>0</v>
      </c>
      <c r="Z879" s="61" t="b">
        <v>0</v>
      </c>
      <c r="AF879" s="61" t="b">
        <v>0</v>
      </c>
    </row>
    <row r="880">
      <c r="T880" s="61" t="b">
        <v>0</v>
      </c>
      <c r="Z880" s="61" t="b">
        <v>0</v>
      </c>
      <c r="AF880" s="61" t="b">
        <v>0</v>
      </c>
    </row>
    <row r="881">
      <c r="T881" s="61" t="b">
        <v>0</v>
      </c>
      <c r="Z881" s="61" t="b">
        <v>0</v>
      </c>
      <c r="AF881" s="61" t="b">
        <v>0</v>
      </c>
    </row>
    <row r="882">
      <c r="T882" s="61" t="b">
        <v>0</v>
      </c>
      <c r="Z882" s="61" t="b">
        <v>0</v>
      </c>
      <c r="AF882" s="61" t="b">
        <v>0</v>
      </c>
    </row>
    <row r="883">
      <c r="T883" s="61" t="b">
        <v>0</v>
      </c>
      <c r="Z883" s="61" t="b">
        <v>0</v>
      </c>
      <c r="AF883" s="61" t="b">
        <v>0</v>
      </c>
    </row>
    <row r="884">
      <c r="T884" s="61" t="b">
        <v>0</v>
      </c>
      <c r="Z884" s="61" t="b">
        <v>0</v>
      </c>
      <c r="AF884" s="61" t="b">
        <v>0</v>
      </c>
    </row>
    <row r="885">
      <c r="T885" s="61" t="b">
        <v>0</v>
      </c>
      <c r="Z885" s="61" t="b">
        <v>0</v>
      </c>
      <c r="AF885" s="61" t="b">
        <v>0</v>
      </c>
    </row>
    <row r="886">
      <c r="T886" s="61" t="b">
        <v>0</v>
      </c>
      <c r="Z886" s="61" t="b">
        <v>0</v>
      </c>
      <c r="AF886" s="61" t="b">
        <v>0</v>
      </c>
    </row>
    <row r="887">
      <c r="T887" s="61" t="b">
        <v>0</v>
      </c>
      <c r="Z887" s="61" t="b">
        <v>0</v>
      </c>
      <c r="AF887" s="61" t="b">
        <v>0</v>
      </c>
    </row>
    <row r="888">
      <c r="T888" s="61" t="b">
        <v>0</v>
      </c>
      <c r="Z888" s="61" t="b">
        <v>0</v>
      </c>
      <c r="AF888" s="61" t="b">
        <v>0</v>
      </c>
    </row>
    <row r="889">
      <c r="T889" s="61" t="b">
        <v>0</v>
      </c>
      <c r="Z889" s="61" t="b">
        <v>0</v>
      </c>
      <c r="AF889" s="61" t="b">
        <v>0</v>
      </c>
    </row>
    <row r="890">
      <c r="T890" s="61" t="b">
        <v>0</v>
      </c>
      <c r="Z890" s="61" t="b">
        <v>0</v>
      </c>
      <c r="AF890" s="61" t="b">
        <v>0</v>
      </c>
    </row>
    <row r="891">
      <c r="T891" s="61" t="b">
        <v>0</v>
      </c>
      <c r="Z891" s="61" t="b">
        <v>0</v>
      </c>
      <c r="AF891" s="61" t="b">
        <v>0</v>
      </c>
    </row>
    <row r="892">
      <c r="T892" s="61" t="b">
        <v>0</v>
      </c>
      <c r="Z892" s="61" t="b">
        <v>0</v>
      </c>
      <c r="AF892" s="61" t="b">
        <v>0</v>
      </c>
    </row>
    <row r="893">
      <c r="T893" s="61" t="b">
        <v>0</v>
      </c>
      <c r="Z893" s="61" t="b">
        <v>0</v>
      </c>
      <c r="AF893" s="61" t="b">
        <v>0</v>
      </c>
    </row>
    <row r="894">
      <c r="T894" s="61" t="b">
        <v>0</v>
      </c>
      <c r="Z894" s="61" t="b">
        <v>0</v>
      </c>
      <c r="AF894" s="61" t="b">
        <v>0</v>
      </c>
    </row>
    <row r="895">
      <c r="T895" s="61" t="b">
        <v>0</v>
      </c>
      <c r="Z895" s="61" t="b">
        <v>0</v>
      </c>
      <c r="AF895" s="61" t="b">
        <v>0</v>
      </c>
    </row>
    <row r="896">
      <c r="T896" s="61" t="b">
        <v>0</v>
      </c>
      <c r="Z896" s="61" t="b">
        <v>0</v>
      </c>
      <c r="AF896" s="61" t="b">
        <v>0</v>
      </c>
    </row>
    <row r="897">
      <c r="T897" s="61" t="b">
        <v>0</v>
      </c>
      <c r="Z897" s="61" t="b">
        <v>0</v>
      </c>
      <c r="AF897" s="61" t="b">
        <v>0</v>
      </c>
    </row>
    <row r="898">
      <c r="T898" s="61" t="b">
        <v>0</v>
      </c>
      <c r="Z898" s="61" t="b">
        <v>0</v>
      </c>
      <c r="AF898" s="61" t="b">
        <v>0</v>
      </c>
    </row>
    <row r="899">
      <c r="T899" s="61" t="b">
        <v>0</v>
      </c>
      <c r="Z899" s="61" t="b">
        <v>0</v>
      </c>
      <c r="AF899" s="61" t="b">
        <v>0</v>
      </c>
    </row>
    <row r="900">
      <c r="T900" s="61" t="b">
        <v>0</v>
      </c>
      <c r="Z900" s="61" t="b">
        <v>0</v>
      </c>
      <c r="AF900" s="61" t="b">
        <v>0</v>
      </c>
    </row>
    <row r="901">
      <c r="T901" s="61" t="b">
        <v>0</v>
      </c>
      <c r="Z901" s="61" t="b">
        <v>0</v>
      </c>
      <c r="AF901" s="61" t="b">
        <v>0</v>
      </c>
    </row>
    <row r="902">
      <c r="T902" s="61" t="b">
        <v>0</v>
      </c>
      <c r="Z902" s="61" t="b">
        <v>0</v>
      </c>
      <c r="AF902" s="61" t="b">
        <v>0</v>
      </c>
    </row>
    <row r="903">
      <c r="T903" s="61" t="b">
        <v>0</v>
      </c>
      <c r="Z903" s="61" t="b">
        <v>0</v>
      </c>
      <c r="AF903" s="61" t="b">
        <v>0</v>
      </c>
    </row>
    <row r="904">
      <c r="T904" s="61" t="b">
        <v>0</v>
      </c>
      <c r="Z904" s="61" t="b">
        <v>0</v>
      </c>
      <c r="AF904" s="61" t="b">
        <v>0</v>
      </c>
    </row>
    <row r="905">
      <c r="T905" s="61" t="b">
        <v>0</v>
      </c>
      <c r="Z905" s="61" t="b">
        <v>0</v>
      </c>
      <c r="AF905" s="61" t="b">
        <v>0</v>
      </c>
    </row>
    <row r="906">
      <c r="T906" s="61" t="b">
        <v>0</v>
      </c>
      <c r="Z906" s="61" t="b">
        <v>0</v>
      </c>
      <c r="AF906" s="61" t="b">
        <v>0</v>
      </c>
    </row>
    <row r="907">
      <c r="T907" s="61" t="b">
        <v>0</v>
      </c>
      <c r="Z907" s="61" t="b">
        <v>0</v>
      </c>
      <c r="AF907" s="61" t="b">
        <v>0</v>
      </c>
    </row>
    <row r="908">
      <c r="T908" s="61" t="b">
        <v>0</v>
      </c>
      <c r="Z908" s="61" t="b">
        <v>0</v>
      </c>
      <c r="AF908" s="61" t="b">
        <v>0</v>
      </c>
    </row>
    <row r="909">
      <c r="T909" s="61" t="b">
        <v>0</v>
      </c>
      <c r="Z909" s="61" t="b">
        <v>0</v>
      </c>
      <c r="AF909" s="61" t="b">
        <v>0</v>
      </c>
    </row>
    <row r="910">
      <c r="T910" s="61" t="b">
        <v>0</v>
      </c>
      <c r="Z910" s="61" t="b">
        <v>0</v>
      </c>
      <c r="AF910" s="61" t="b">
        <v>0</v>
      </c>
    </row>
    <row r="911">
      <c r="T911" s="61" t="b">
        <v>0</v>
      </c>
      <c r="Z911" s="61" t="b">
        <v>0</v>
      </c>
      <c r="AF911" s="61" t="b">
        <v>0</v>
      </c>
    </row>
    <row r="912">
      <c r="T912" s="61" t="b">
        <v>0</v>
      </c>
      <c r="Z912" s="61" t="b">
        <v>0</v>
      </c>
      <c r="AF912" s="61" t="b">
        <v>0</v>
      </c>
    </row>
    <row r="913">
      <c r="T913" s="61" t="b">
        <v>0</v>
      </c>
      <c r="Z913" s="61" t="b">
        <v>0</v>
      </c>
      <c r="AF913" s="61" t="b">
        <v>0</v>
      </c>
    </row>
    <row r="914">
      <c r="T914" s="61" t="b">
        <v>0</v>
      </c>
      <c r="Z914" s="61" t="b">
        <v>0</v>
      </c>
      <c r="AF914" s="61" t="b">
        <v>0</v>
      </c>
    </row>
    <row r="915">
      <c r="T915" s="61" t="b">
        <v>0</v>
      </c>
      <c r="Z915" s="61" t="b">
        <v>0</v>
      </c>
      <c r="AF915" s="61" t="b">
        <v>0</v>
      </c>
    </row>
    <row r="916">
      <c r="T916" s="61" t="b">
        <v>0</v>
      </c>
      <c r="Z916" s="61" t="b">
        <v>0</v>
      </c>
      <c r="AF916" s="61" t="b">
        <v>0</v>
      </c>
    </row>
    <row r="917">
      <c r="T917" s="61" t="b">
        <v>0</v>
      </c>
      <c r="Z917" s="61" t="b">
        <v>0</v>
      </c>
      <c r="AF917" s="61" t="b">
        <v>0</v>
      </c>
    </row>
    <row r="918">
      <c r="T918" s="61" t="b">
        <v>0</v>
      </c>
      <c r="Z918" s="61" t="b">
        <v>0</v>
      </c>
      <c r="AF918" s="61" t="b">
        <v>0</v>
      </c>
    </row>
    <row r="919">
      <c r="T919" s="61" t="b">
        <v>0</v>
      </c>
      <c r="Z919" s="61" t="b">
        <v>0</v>
      </c>
      <c r="AF919" s="61" t="b">
        <v>0</v>
      </c>
    </row>
    <row r="920">
      <c r="T920" s="61" t="b">
        <v>0</v>
      </c>
      <c r="Z920" s="61" t="b">
        <v>0</v>
      </c>
      <c r="AF920" s="61" t="b">
        <v>0</v>
      </c>
    </row>
    <row r="921">
      <c r="T921" s="61" t="b">
        <v>0</v>
      </c>
      <c r="Z921" s="61" t="b">
        <v>0</v>
      </c>
      <c r="AF921" s="61" t="b">
        <v>0</v>
      </c>
    </row>
    <row r="922">
      <c r="T922" s="61" t="b">
        <v>0</v>
      </c>
      <c r="Z922" s="61" t="b">
        <v>0</v>
      </c>
      <c r="AF922" s="61" t="b">
        <v>0</v>
      </c>
    </row>
    <row r="923">
      <c r="T923" s="61" t="b">
        <v>0</v>
      </c>
      <c r="Z923" s="61" t="b">
        <v>0</v>
      </c>
      <c r="AF923" s="61" t="b">
        <v>0</v>
      </c>
    </row>
    <row r="924">
      <c r="T924" s="61" t="b">
        <v>0</v>
      </c>
      <c r="Z924" s="61" t="b">
        <v>0</v>
      </c>
      <c r="AF924" s="61" t="b">
        <v>0</v>
      </c>
    </row>
    <row r="925">
      <c r="T925" s="61" t="b">
        <v>0</v>
      </c>
      <c r="Z925" s="61" t="b">
        <v>0</v>
      </c>
      <c r="AF925" s="61" t="b">
        <v>0</v>
      </c>
    </row>
    <row r="926">
      <c r="T926" s="61" t="b">
        <v>0</v>
      </c>
      <c r="Z926" s="61" t="b">
        <v>0</v>
      </c>
      <c r="AF926" s="61" t="b">
        <v>0</v>
      </c>
    </row>
    <row r="927">
      <c r="T927" s="61" t="b">
        <v>0</v>
      </c>
      <c r="Z927" s="61" t="b">
        <v>0</v>
      </c>
      <c r="AF927" s="61" t="b">
        <v>0</v>
      </c>
    </row>
    <row r="928">
      <c r="T928" s="61" t="b">
        <v>0</v>
      </c>
      <c r="Z928" s="61" t="b">
        <v>0</v>
      </c>
      <c r="AF928" s="61" t="b">
        <v>0</v>
      </c>
    </row>
    <row r="929">
      <c r="T929" s="61" t="b">
        <v>0</v>
      </c>
      <c r="Z929" s="61" t="b">
        <v>0</v>
      </c>
      <c r="AF929" s="61" t="b">
        <v>0</v>
      </c>
    </row>
    <row r="930">
      <c r="T930" s="61" t="b">
        <v>0</v>
      </c>
      <c r="Z930" s="61" t="b">
        <v>0</v>
      </c>
      <c r="AF930" s="61" t="b">
        <v>0</v>
      </c>
    </row>
    <row r="931">
      <c r="T931" s="61" t="b">
        <v>0</v>
      </c>
      <c r="Z931" s="61" t="b">
        <v>0</v>
      </c>
      <c r="AF931" s="61" t="b">
        <v>0</v>
      </c>
    </row>
    <row r="932">
      <c r="T932" s="61" t="b">
        <v>0</v>
      </c>
      <c r="Z932" s="61" t="b">
        <v>0</v>
      </c>
      <c r="AF932" s="61" t="b">
        <v>0</v>
      </c>
    </row>
    <row r="933">
      <c r="T933" s="61" t="b">
        <v>0</v>
      </c>
      <c r="Z933" s="61" t="b">
        <v>0</v>
      </c>
      <c r="AF933" s="61" t="b">
        <v>0</v>
      </c>
    </row>
    <row r="934">
      <c r="T934" s="61" t="b">
        <v>0</v>
      </c>
      <c r="Z934" s="61" t="b">
        <v>0</v>
      </c>
      <c r="AF934" s="61" t="b">
        <v>0</v>
      </c>
    </row>
    <row r="935">
      <c r="T935" s="61" t="b">
        <v>0</v>
      </c>
      <c r="Z935" s="61" t="b">
        <v>0</v>
      </c>
      <c r="AF935" s="61" t="b">
        <v>0</v>
      </c>
    </row>
    <row r="936">
      <c r="T936" s="61" t="b">
        <v>0</v>
      </c>
      <c r="Z936" s="61" t="b">
        <v>0</v>
      </c>
      <c r="AF936" s="61" t="b">
        <v>0</v>
      </c>
    </row>
    <row r="937">
      <c r="T937" s="61" t="b">
        <v>0</v>
      </c>
      <c r="Z937" s="61" t="b">
        <v>0</v>
      </c>
      <c r="AF937" s="61" t="b">
        <v>0</v>
      </c>
    </row>
    <row r="938">
      <c r="T938" s="61" t="b">
        <v>0</v>
      </c>
      <c r="Z938" s="61" t="b">
        <v>0</v>
      </c>
      <c r="AF938" s="61" t="b">
        <v>0</v>
      </c>
    </row>
    <row r="939">
      <c r="T939" s="61" t="b">
        <v>0</v>
      </c>
      <c r="Z939" s="61" t="b">
        <v>0</v>
      </c>
      <c r="AF939" s="61" t="b">
        <v>0</v>
      </c>
    </row>
    <row r="940">
      <c r="T940" s="61" t="b">
        <v>0</v>
      </c>
      <c r="Z940" s="61" t="b">
        <v>0</v>
      </c>
      <c r="AF940" s="61" t="b">
        <v>0</v>
      </c>
    </row>
    <row r="941">
      <c r="T941" s="61" t="b">
        <v>0</v>
      </c>
      <c r="Z941" s="61" t="b">
        <v>0</v>
      </c>
      <c r="AF941" s="61" t="b">
        <v>0</v>
      </c>
    </row>
    <row r="942">
      <c r="T942" s="61" t="b">
        <v>0</v>
      </c>
      <c r="Z942" s="61" t="b">
        <v>0</v>
      </c>
      <c r="AF942" s="61" t="b">
        <v>0</v>
      </c>
    </row>
    <row r="943">
      <c r="T943" s="61" t="b">
        <v>0</v>
      </c>
      <c r="Z943" s="61" t="b">
        <v>0</v>
      </c>
      <c r="AF943" s="61" t="b">
        <v>0</v>
      </c>
    </row>
    <row r="944">
      <c r="T944" s="61" t="b">
        <v>0</v>
      </c>
      <c r="Z944" s="61" t="b">
        <v>0</v>
      </c>
      <c r="AF944" s="61" t="b">
        <v>0</v>
      </c>
    </row>
    <row r="945">
      <c r="T945" s="61" t="b">
        <v>0</v>
      </c>
      <c r="Z945" s="61" t="b">
        <v>0</v>
      </c>
      <c r="AF945" s="61" t="b">
        <v>0</v>
      </c>
    </row>
    <row r="946">
      <c r="T946" s="61" t="b">
        <v>0</v>
      </c>
      <c r="Z946" s="61" t="b">
        <v>0</v>
      </c>
      <c r="AF946" s="61" t="b">
        <v>0</v>
      </c>
    </row>
    <row r="947">
      <c r="T947" s="61" t="b">
        <v>0</v>
      </c>
      <c r="Z947" s="61" t="b">
        <v>0</v>
      </c>
      <c r="AF947" s="61" t="b">
        <v>0</v>
      </c>
    </row>
    <row r="948">
      <c r="T948" s="61" t="b">
        <v>0</v>
      </c>
      <c r="Z948" s="61" t="b">
        <v>0</v>
      </c>
      <c r="AF948" s="61" t="b">
        <v>0</v>
      </c>
    </row>
    <row r="949">
      <c r="T949" s="61" t="b">
        <v>0</v>
      </c>
      <c r="Z949" s="61" t="b">
        <v>0</v>
      </c>
      <c r="AF949" s="61" t="b">
        <v>0</v>
      </c>
    </row>
    <row r="950">
      <c r="T950" s="61" t="b">
        <v>0</v>
      </c>
      <c r="Z950" s="61" t="b">
        <v>0</v>
      </c>
      <c r="AF950" s="61" t="b">
        <v>0</v>
      </c>
    </row>
    <row r="951">
      <c r="T951" s="61" t="b">
        <v>0</v>
      </c>
      <c r="Z951" s="61" t="b">
        <v>0</v>
      </c>
      <c r="AF951" s="61" t="b">
        <v>0</v>
      </c>
    </row>
    <row r="952">
      <c r="T952" s="61" t="b">
        <v>0</v>
      </c>
      <c r="Z952" s="61" t="b">
        <v>0</v>
      </c>
      <c r="AF952" s="61" t="b">
        <v>0</v>
      </c>
    </row>
    <row r="953">
      <c r="T953" s="61" t="b">
        <v>0</v>
      </c>
      <c r="Z953" s="61" t="b">
        <v>0</v>
      </c>
      <c r="AF953" s="61" t="b">
        <v>0</v>
      </c>
    </row>
    <row r="954">
      <c r="T954" s="61" t="b">
        <v>0</v>
      </c>
      <c r="Z954" s="61" t="b">
        <v>0</v>
      </c>
      <c r="AF954" s="61" t="b">
        <v>0</v>
      </c>
    </row>
    <row r="955">
      <c r="T955" s="61" t="b">
        <v>0</v>
      </c>
      <c r="Z955" s="61" t="b">
        <v>0</v>
      </c>
      <c r="AF955" s="61" t="b">
        <v>0</v>
      </c>
    </row>
    <row r="956">
      <c r="T956" s="61" t="b">
        <v>0</v>
      </c>
      <c r="Z956" s="61" t="b">
        <v>0</v>
      </c>
      <c r="AF956" s="61" t="b">
        <v>0</v>
      </c>
    </row>
    <row r="957">
      <c r="T957" s="61" t="b">
        <v>0</v>
      </c>
      <c r="Z957" s="61" t="b">
        <v>0</v>
      </c>
      <c r="AF957" s="61" t="b">
        <v>0</v>
      </c>
    </row>
    <row r="958">
      <c r="T958" s="61" t="b">
        <v>0</v>
      </c>
      <c r="Z958" s="61" t="b">
        <v>0</v>
      </c>
      <c r="AF958" s="61" t="b">
        <v>0</v>
      </c>
    </row>
    <row r="959">
      <c r="T959" s="61" t="b">
        <v>0</v>
      </c>
      <c r="Z959" s="61" t="b">
        <v>0</v>
      </c>
      <c r="AF959" s="61" t="b">
        <v>0</v>
      </c>
    </row>
    <row r="960">
      <c r="T960" s="61" t="b">
        <v>0</v>
      </c>
      <c r="Z960" s="61" t="b">
        <v>0</v>
      </c>
      <c r="AF960" s="61" t="b">
        <v>0</v>
      </c>
    </row>
    <row r="961">
      <c r="T961" s="61" t="b">
        <v>0</v>
      </c>
      <c r="Z961" s="61" t="b">
        <v>0</v>
      </c>
      <c r="AF961" s="61" t="b">
        <v>0</v>
      </c>
    </row>
    <row r="962">
      <c r="T962" s="61" t="b">
        <v>0</v>
      </c>
      <c r="Z962" s="61" t="b">
        <v>0</v>
      </c>
      <c r="AF962" s="61" t="b">
        <v>0</v>
      </c>
    </row>
    <row r="963">
      <c r="T963" s="61" t="b">
        <v>0</v>
      </c>
      <c r="Z963" s="61" t="b">
        <v>0</v>
      </c>
      <c r="AF963" s="61" t="b">
        <v>0</v>
      </c>
    </row>
    <row r="964">
      <c r="T964" s="61" t="b">
        <v>0</v>
      </c>
      <c r="Z964" s="61" t="b">
        <v>0</v>
      </c>
      <c r="AF964" s="61" t="b">
        <v>0</v>
      </c>
    </row>
    <row r="965">
      <c r="T965" s="61" t="b">
        <v>0</v>
      </c>
      <c r="Z965" s="61" t="b">
        <v>0</v>
      </c>
      <c r="AF965" s="61" t="b">
        <v>0</v>
      </c>
    </row>
    <row r="966">
      <c r="T966" s="61" t="b">
        <v>0</v>
      </c>
      <c r="Z966" s="61" t="b">
        <v>0</v>
      </c>
      <c r="AF966" s="61" t="b">
        <v>0</v>
      </c>
    </row>
    <row r="967">
      <c r="T967" s="61" t="b">
        <v>0</v>
      </c>
      <c r="Z967" s="61" t="b">
        <v>0</v>
      </c>
      <c r="AF967" s="61" t="b">
        <v>0</v>
      </c>
    </row>
    <row r="968">
      <c r="T968" s="61" t="b">
        <v>0</v>
      </c>
      <c r="Z968" s="61" t="b">
        <v>0</v>
      </c>
      <c r="AF968" s="61" t="b">
        <v>0</v>
      </c>
    </row>
    <row r="969">
      <c r="T969" s="61" t="b">
        <v>0</v>
      </c>
      <c r="Z969" s="61" t="b">
        <v>0</v>
      </c>
      <c r="AF969" s="61" t="b">
        <v>0</v>
      </c>
    </row>
    <row r="970">
      <c r="T970" s="61" t="b">
        <v>0</v>
      </c>
      <c r="Z970" s="61" t="b">
        <v>0</v>
      </c>
      <c r="AF970" s="61" t="b">
        <v>0</v>
      </c>
    </row>
    <row r="971">
      <c r="T971" s="61" t="b">
        <v>0</v>
      </c>
      <c r="Z971" s="61" t="b">
        <v>0</v>
      </c>
      <c r="AF971" s="61" t="b">
        <v>0</v>
      </c>
    </row>
    <row r="972">
      <c r="T972" s="61" t="b">
        <v>0</v>
      </c>
      <c r="Z972" s="61" t="b">
        <v>0</v>
      </c>
      <c r="AF972" s="61" t="b">
        <v>0</v>
      </c>
    </row>
    <row r="973">
      <c r="T973" s="61" t="b">
        <v>0</v>
      </c>
      <c r="Z973" s="61" t="b">
        <v>0</v>
      </c>
      <c r="AF973" s="61" t="b">
        <v>0</v>
      </c>
    </row>
    <row r="974">
      <c r="T974" s="61" t="b">
        <v>0</v>
      </c>
      <c r="Z974" s="61" t="b">
        <v>0</v>
      </c>
      <c r="AF974" s="61" t="b">
        <v>0</v>
      </c>
    </row>
    <row r="975">
      <c r="T975" s="61" t="b">
        <v>0</v>
      </c>
      <c r="Z975" s="61" t="b">
        <v>0</v>
      </c>
      <c r="AF975" s="61" t="b">
        <v>0</v>
      </c>
    </row>
    <row r="976">
      <c r="T976" s="61" t="b">
        <v>0</v>
      </c>
      <c r="Z976" s="61" t="b">
        <v>0</v>
      </c>
      <c r="AF976" s="61" t="b">
        <v>0</v>
      </c>
    </row>
    <row r="977">
      <c r="T977" s="61" t="b">
        <v>0</v>
      </c>
      <c r="Z977" s="61" t="b">
        <v>0</v>
      </c>
      <c r="AF977" s="61" t="b">
        <v>0</v>
      </c>
    </row>
    <row r="978">
      <c r="T978" s="61" t="b">
        <v>0</v>
      </c>
      <c r="Z978" s="61" t="b">
        <v>0</v>
      </c>
      <c r="AF978" s="61" t="b">
        <v>0</v>
      </c>
    </row>
    <row r="979">
      <c r="T979" s="61" t="b">
        <v>0</v>
      </c>
      <c r="Z979" s="61" t="b">
        <v>0</v>
      </c>
      <c r="AF979" s="61" t="b">
        <v>0</v>
      </c>
    </row>
    <row r="980">
      <c r="T980" s="61" t="b">
        <v>0</v>
      </c>
      <c r="Z980" s="61" t="b">
        <v>0</v>
      </c>
      <c r="AF980" s="61" t="b">
        <v>0</v>
      </c>
    </row>
    <row r="981">
      <c r="T981" s="61" t="b">
        <v>0</v>
      </c>
      <c r="Z981" s="61" t="b">
        <v>0</v>
      </c>
      <c r="AF981" s="61" t="b">
        <v>0</v>
      </c>
    </row>
    <row r="982">
      <c r="T982" s="61" t="b">
        <v>0</v>
      </c>
      <c r="Z982" s="61" t="b">
        <v>0</v>
      </c>
      <c r="AF982" s="61" t="b">
        <v>0</v>
      </c>
    </row>
    <row r="983">
      <c r="T983" s="61" t="b">
        <v>0</v>
      </c>
      <c r="Z983" s="61" t="b">
        <v>0</v>
      </c>
      <c r="AF983" s="61" t="b">
        <v>0</v>
      </c>
    </row>
    <row r="984">
      <c r="T984" s="61" t="b">
        <v>0</v>
      </c>
      <c r="Z984" s="61" t="b">
        <v>0</v>
      </c>
      <c r="AF984" s="61" t="b">
        <v>0</v>
      </c>
    </row>
    <row r="985">
      <c r="T985" s="61" t="b">
        <v>0</v>
      </c>
      <c r="Z985" s="61" t="b">
        <v>0</v>
      </c>
      <c r="AF985" s="61" t="b">
        <v>0</v>
      </c>
    </row>
    <row r="986">
      <c r="T986" s="61" t="b">
        <v>0</v>
      </c>
      <c r="Z986" s="61" t="b">
        <v>0</v>
      </c>
      <c r="AF986" s="61" t="b">
        <v>0</v>
      </c>
    </row>
    <row r="987">
      <c r="T987" s="61" t="b">
        <v>0</v>
      </c>
      <c r="Z987" s="61" t="b">
        <v>0</v>
      </c>
      <c r="AF987" s="61" t="b">
        <v>0</v>
      </c>
    </row>
    <row r="988">
      <c r="T988" s="61" t="b">
        <v>0</v>
      </c>
      <c r="Z988" s="61" t="b">
        <v>0</v>
      </c>
      <c r="AF988" s="61" t="b">
        <v>0</v>
      </c>
    </row>
    <row r="989">
      <c r="T989" s="61" t="b">
        <v>0</v>
      </c>
      <c r="Z989" s="61" t="b">
        <v>0</v>
      </c>
      <c r="AF989" s="61" t="b">
        <v>0</v>
      </c>
    </row>
    <row r="990">
      <c r="T990" s="61" t="b">
        <v>0</v>
      </c>
      <c r="Z990" s="61" t="b">
        <v>0</v>
      </c>
      <c r="AF990" s="61" t="b">
        <v>0</v>
      </c>
    </row>
    <row r="991">
      <c r="T991" s="61" t="b">
        <v>0</v>
      </c>
      <c r="Z991" s="61" t="b">
        <v>0</v>
      </c>
      <c r="AF991" s="61" t="b">
        <v>0</v>
      </c>
    </row>
    <row r="992">
      <c r="T992" s="61" t="b">
        <v>0</v>
      </c>
      <c r="Z992" s="61" t="b">
        <v>0</v>
      </c>
      <c r="AF992" s="61" t="b">
        <v>0</v>
      </c>
    </row>
    <row r="993">
      <c r="T993" s="61" t="b">
        <v>0</v>
      </c>
      <c r="Z993" s="61" t="b">
        <v>0</v>
      </c>
      <c r="AF993" s="61" t="b">
        <v>0</v>
      </c>
    </row>
    <row r="994">
      <c r="T994" s="61" t="b">
        <v>0</v>
      </c>
      <c r="Z994" s="61" t="b">
        <v>0</v>
      </c>
      <c r="AF994" s="61" t="b">
        <v>0</v>
      </c>
    </row>
    <row r="995">
      <c r="T995" s="61" t="b">
        <v>0</v>
      </c>
      <c r="Z995" s="61" t="b">
        <v>0</v>
      </c>
      <c r="AF995" s="61" t="b">
        <v>0</v>
      </c>
    </row>
    <row r="996">
      <c r="T996" s="61" t="b">
        <v>0</v>
      </c>
      <c r="Z996" s="61" t="b">
        <v>0</v>
      </c>
      <c r="AF996" s="61" t="b">
        <v>0</v>
      </c>
    </row>
    <row r="997">
      <c r="T997" s="61" t="b">
        <v>0</v>
      </c>
      <c r="Z997" s="61" t="b">
        <v>0</v>
      </c>
      <c r="AF997" s="61" t="b">
        <v>0</v>
      </c>
    </row>
    <row r="998">
      <c r="T998" s="61" t="b">
        <v>0</v>
      </c>
      <c r="Z998" s="61" t="b">
        <v>0</v>
      </c>
      <c r="AF998" s="61" t="b">
        <v>0</v>
      </c>
    </row>
    <row r="999">
      <c r="T999" s="61" t="b">
        <v>0</v>
      </c>
      <c r="Z999" s="61" t="b">
        <v>0</v>
      </c>
      <c r="AF999" s="61" t="b">
        <v>0</v>
      </c>
    </row>
    <row r="1000">
      <c r="T1000" s="61" t="b">
        <v>0</v>
      </c>
      <c r="Z1000" s="61" t="b">
        <v>0</v>
      </c>
      <c r="AF1000" s="61" t="b">
        <v>0</v>
      </c>
    </row>
    <row r="1001">
      <c r="T1001" s="61" t="b">
        <v>0</v>
      </c>
      <c r="Z1001" s="61" t="b">
        <v>0</v>
      </c>
      <c r="AF1001" s="61" t="b">
        <v>0</v>
      </c>
    </row>
    <row r="1002">
      <c r="T1002" s="61" t="b">
        <v>0</v>
      </c>
      <c r="Z1002" s="61" t="b">
        <v>0</v>
      </c>
      <c r="AF1002" s="61" t="b">
        <v>0</v>
      </c>
    </row>
    <row r="1003">
      <c r="T1003" s="61" t="b">
        <v>0</v>
      </c>
      <c r="Z1003" s="61" t="b">
        <v>0</v>
      </c>
      <c r="AF1003" s="61" t="b">
        <v>0</v>
      </c>
    </row>
    <row r="1004">
      <c r="T1004" s="61" t="b">
        <v>0</v>
      </c>
      <c r="Z1004" s="61" t="b">
        <v>0</v>
      </c>
      <c r="AF1004" s="61" t="b">
        <v>0</v>
      </c>
    </row>
    <row r="1005">
      <c r="T1005" s="61" t="b">
        <v>0</v>
      </c>
      <c r="Z1005" s="61" t="b">
        <v>0</v>
      </c>
      <c r="AF1005" s="61" t="b">
        <v>0</v>
      </c>
    </row>
    <row r="1006">
      <c r="T1006" s="61" t="b">
        <v>0</v>
      </c>
      <c r="Z1006" s="61" t="b">
        <v>0</v>
      </c>
      <c r="AF1006" s="61" t="b">
        <v>0</v>
      </c>
    </row>
    <row r="1007">
      <c r="T1007" s="61" t="b">
        <v>0</v>
      </c>
      <c r="Z1007" s="61" t="b">
        <v>0</v>
      </c>
      <c r="AF1007" s="61" t="b">
        <v>0</v>
      </c>
    </row>
    <row r="1008">
      <c r="T1008" s="61" t="b">
        <v>0</v>
      </c>
      <c r="Z1008" s="61" t="b">
        <v>0</v>
      </c>
      <c r="AF1008" s="61" t="b">
        <v>0</v>
      </c>
    </row>
    <row r="1009">
      <c r="T1009" s="61" t="b">
        <v>0</v>
      </c>
      <c r="Z1009" s="61" t="b">
        <v>0</v>
      </c>
      <c r="AF1009" s="61" t="b">
        <v>0</v>
      </c>
    </row>
    <row r="1010">
      <c r="T1010" s="61" t="b">
        <v>0</v>
      </c>
      <c r="Z1010" s="61" t="b">
        <v>0</v>
      </c>
      <c r="AF1010" s="61" t="b">
        <v>0</v>
      </c>
    </row>
    <row r="1011">
      <c r="T1011" s="61" t="b">
        <v>0</v>
      </c>
      <c r="Z1011" s="61" t="b">
        <v>0</v>
      </c>
      <c r="AF1011" s="61" t="b">
        <v>0</v>
      </c>
    </row>
    <row r="1012">
      <c r="T1012" s="61" t="b">
        <v>0</v>
      </c>
      <c r="Z1012" s="61" t="b">
        <v>0</v>
      </c>
      <c r="AF1012" s="61" t="b">
        <v>0</v>
      </c>
    </row>
    <row r="1013">
      <c r="T1013" s="61" t="b">
        <v>0</v>
      </c>
      <c r="Z1013" s="61" t="b">
        <v>0</v>
      </c>
      <c r="AF1013" s="61" t="b">
        <v>0</v>
      </c>
    </row>
    <row r="1014">
      <c r="T1014" s="61" t="b">
        <v>0</v>
      </c>
      <c r="Z1014" s="61" t="b">
        <v>0</v>
      </c>
      <c r="AF1014" s="61" t="b">
        <v>0</v>
      </c>
    </row>
    <row r="1015">
      <c r="T1015" s="61" t="b">
        <v>0</v>
      </c>
      <c r="Z1015" s="61" t="b">
        <v>0</v>
      </c>
      <c r="AF1015" s="61" t="b">
        <v>0</v>
      </c>
    </row>
    <row r="1016">
      <c r="T1016" s="61" t="b">
        <v>0</v>
      </c>
      <c r="Z1016" s="61" t="b">
        <v>0</v>
      </c>
      <c r="AF1016" s="61" t="b">
        <v>0</v>
      </c>
    </row>
    <row r="1017">
      <c r="T1017" s="61" t="b">
        <v>0</v>
      </c>
      <c r="Z1017" s="61" t="b">
        <v>0</v>
      </c>
      <c r="AF1017" s="61" t="b">
        <v>0</v>
      </c>
    </row>
    <row r="1018">
      <c r="T1018" s="61" t="b">
        <v>0</v>
      </c>
      <c r="Z1018" s="61" t="b">
        <v>0</v>
      </c>
      <c r="AF1018" s="61" t="b">
        <v>0</v>
      </c>
    </row>
    <row r="1019">
      <c r="T1019" s="61" t="b">
        <v>0</v>
      </c>
      <c r="Z1019" s="61" t="b">
        <v>0</v>
      </c>
      <c r="AF1019" s="61" t="b">
        <v>0</v>
      </c>
    </row>
    <row r="1020">
      <c r="T1020" s="61" t="b">
        <v>0</v>
      </c>
      <c r="Z1020" s="61" t="b">
        <v>0</v>
      </c>
      <c r="AF1020" s="61" t="b">
        <v>0</v>
      </c>
    </row>
    <row r="1021">
      <c r="T1021" s="61" t="b">
        <v>0</v>
      </c>
      <c r="Z1021" s="61" t="b">
        <v>0</v>
      </c>
      <c r="AF1021" s="61" t="b">
        <v>0</v>
      </c>
    </row>
    <row r="1022">
      <c r="T1022" s="61" t="b">
        <v>0</v>
      </c>
      <c r="Z1022" s="61" t="b">
        <v>0</v>
      </c>
      <c r="AF1022" s="61" t="b">
        <v>0</v>
      </c>
    </row>
    <row r="1023">
      <c r="T1023" s="61" t="b">
        <v>0</v>
      </c>
      <c r="Z1023" s="61" t="b">
        <v>0</v>
      </c>
      <c r="AF1023" s="61" t="b">
        <v>0</v>
      </c>
    </row>
    <row r="1024">
      <c r="T1024" s="61" t="b">
        <v>0</v>
      </c>
      <c r="Z1024" s="61" t="b">
        <v>0</v>
      </c>
      <c r="AF1024" s="61" t="b">
        <v>0</v>
      </c>
    </row>
    <row r="1025">
      <c r="T1025" s="61" t="b">
        <v>0</v>
      </c>
      <c r="Z1025" s="61" t="b">
        <v>0</v>
      </c>
      <c r="AF1025" s="61" t="b">
        <v>0</v>
      </c>
    </row>
    <row r="1026">
      <c r="T1026" s="61" t="b">
        <v>0</v>
      </c>
      <c r="Z1026" s="61" t="b">
        <v>0</v>
      </c>
      <c r="AF1026" s="61" t="b">
        <v>0</v>
      </c>
    </row>
    <row r="1027">
      <c r="T1027" s="61" t="b">
        <v>0</v>
      </c>
      <c r="Z1027" s="61" t="b">
        <v>0</v>
      </c>
      <c r="AF1027" s="61" t="b">
        <v>0</v>
      </c>
    </row>
    <row r="1028">
      <c r="T1028" s="61" t="b">
        <v>0</v>
      </c>
      <c r="Z1028" s="61" t="b">
        <v>0</v>
      </c>
      <c r="AF1028" s="61" t="b">
        <v>0</v>
      </c>
    </row>
    <row r="1029">
      <c r="T1029" s="61" t="b">
        <v>0</v>
      </c>
      <c r="Z1029" s="61" t="b">
        <v>0</v>
      </c>
      <c r="AF1029" s="61" t="b">
        <v>0</v>
      </c>
    </row>
  </sheetData>
  <autoFilter ref="$A$1:$AM$191">
    <sortState ref="A1:AM191">
      <sortCondition descending="1" ref="G1:G191"/>
      <sortCondition descending="1" ref="D1:D191"/>
      <sortCondition descending="1" ref="F1:F191"/>
      <sortCondition descending="1" ref="H1:H191"/>
      <sortCondition descending="1" ref="J1:J191"/>
      <sortCondition descending="1" ref="I1:I191"/>
      <sortCondition ref="A1:A191"/>
      <sortCondition ref="B1:B191"/>
      <sortCondition descending="1" ref="S1:S191"/>
      <sortCondition descending="1" ref="R1:R191"/>
      <sortCondition descending="1" ref="Q1:Q191"/>
      <sortCondition descending="1" ref="P1:P191"/>
      <sortCondition descending="1" ref="O1:O191"/>
      <sortCondition ref="K1:K191"/>
      <sortCondition ref="C1:C191"/>
    </sortState>
  </autoFilter>
  <dataValidations>
    <dataValidation type="list" allowBlank="1" showErrorMessage="1" sqref="K2:M191">
      <formula1>"A,B,C,D,E"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</hyperlinks>
  <drawing r:id="rId19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B5394"/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</cols>
  <sheetData>
    <row r="1">
      <c r="A1" s="62"/>
      <c r="B1" s="63"/>
      <c r="C1" s="63" t="s">
        <v>750</v>
      </c>
      <c r="D1" s="63"/>
      <c r="E1" s="64"/>
      <c r="F1" s="64"/>
      <c r="G1" s="64"/>
      <c r="I1" s="65" t="s">
        <v>750</v>
      </c>
      <c r="J1" s="66"/>
      <c r="K1" s="66"/>
      <c r="L1" s="66"/>
      <c r="M1" s="67"/>
      <c r="O1" s="68" t="s">
        <v>751</v>
      </c>
      <c r="P1" s="66"/>
      <c r="Q1" s="66"/>
      <c r="R1" s="66"/>
      <c r="S1" s="67"/>
    </row>
    <row r="2">
      <c r="A2" s="62"/>
      <c r="B2" s="69" t="s">
        <v>752</v>
      </c>
      <c r="C2" s="69" t="s">
        <v>753</v>
      </c>
      <c r="D2" s="69" t="s">
        <v>754</v>
      </c>
      <c r="E2" s="64"/>
      <c r="F2" s="64"/>
      <c r="G2" s="64"/>
      <c r="I2" s="65" t="s">
        <v>755</v>
      </c>
      <c r="J2" s="66"/>
      <c r="K2" s="66"/>
      <c r="L2" s="66"/>
      <c r="M2" s="67"/>
      <c r="O2" s="68" t="s">
        <v>755</v>
      </c>
      <c r="P2" s="66"/>
      <c r="Q2" s="66"/>
      <c r="R2" s="66"/>
      <c r="S2" s="67"/>
    </row>
    <row r="3">
      <c r="A3" s="69" t="s">
        <v>756</v>
      </c>
      <c r="B3" s="70" t="s">
        <v>755</v>
      </c>
      <c r="C3" s="71"/>
      <c r="D3" s="72"/>
      <c r="E3" s="64"/>
      <c r="I3" s="73" t="s">
        <v>757</v>
      </c>
      <c r="J3" s="73" t="s">
        <v>201</v>
      </c>
      <c r="K3" s="73" t="s">
        <v>107</v>
      </c>
      <c r="L3" s="73" t="s">
        <v>42</v>
      </c>
      <c r="M3" s="73" t="s">
        <v>53</v>
      </c>
      <c r="O3" s="74" t="s">
        <v>757</v>
      </c>
      <c r="P3" s="74" t="s">
        <v>201</v>
      </c>
      <c r="Q3" s="74" t="s">
        <v>107</v>
      </c>
      <c r="R3" s="74" t="s">
        <v>42</v>
      </c>
      <c r="S3" s="74" t="s">
        <v>53</v>
      </c>
    </row>
    <row r="4">
      <c r="A4" s="75" t="s">
        <v>33</v>
      </c>
      <c r="B4" s="76">
        <v>308.0</v>
      </c>
      <c r="C4" s="77">
        <f>QUARTILE(I4:I50, 1)</f>
        <v>316.5</v>
      </c>
      <c r="D4" s="77">
        <f>QUARTILE(I4:I50, 3)</f>
        <v>992</v>
      </c>
      <c r="E4" s="78"/>
      <c r="F4" s="27"/>
      <c r="G4" s="27"/>
      <c r="I4" s="79">
        <v>5866.0</v>
      </c>
      <c r="J4" s="79">
        <v>263.0</v>
      </c>
      <c r="K4" s="80">
        <v>716.0</v>
      </c>
      <c r="L4" s="80">
        <v>2492.0</v>
      </c>
      <c r="M4" s="80">
        <v>1862.0</v>
      </c>
      <c r="O4" s="81">
        <v>22594.0</v>
      </c>
      <c r="P4" s="82">
        <v>8515.0</v>
      </c>
      <c r="Q4" s="82">
        <v>4659.0</v>
      </c>
      <c r="R4" s="82">
        <v>91651.0</v>
      </c>
      <c r="S4" s="82">
        <v>7737.0</v>
      </c>
    </row>
    <row r="5">
      <c r="A5" s="83" t="s">
        <v>201</v>
      </c>
      <c r="B5" s="77">
        <f>MEDIAN(J$4:J$200)</f>
        <v>132</v>
      </c>
      <c r="C5" s="77">
        <f>QUARTILE(J4:J200, 1)</f>
        <v>113.25</v>
      </c>
      <c r="D5" s="77">
        <f>QUARTILE(J4:J200, 3)</f>
        <v>177</v>
      </c>
      <c r="E5" s="78"/>
      <c r="F5" s="84"/>
      <c r="G5" s="85"/>
      <c r="I5" s="18">
        <v>3821.0</v>
      </c>
      <c r="J5" s="18">
        <v>188.0</v>
      </c>
      <c r="K5" s="80">
        <v>528.0</v>
      </c>
      <c r="L5" s="80">
        <v>1991.0</v>
      </c>
      <c r="M5" s="80">
        <v>1074.0</v>
      </c>
      <c r="O5" s="86">
        <v>15064.0</v>
      </c>
      <c r="P5" s="86">
        <v>4322.0</v>
      </c>
      <c r="Q5" s="86">
        <v>4348.0</v>
      </c>
      <c r="R5" s="86">
        <v>16070.0</v>
      </c>
      <c r="S5" s="86">
        <v>7427.0</v>
      </c>
    </row>
    <row r="6">
      <c r="A6" s="75" t="s">
        <v>107</v>
      </c>
      <c r="B6" s="77">
        <f>MEDIAN(K$4:K$200)</f>
        <v>207</v>
      </c>
      <c r="C6" s="77">
        <f>QUARTILE(K4:K36, 1)</f>
        <v>93</v>
      </c>
      <c r="D6" s="77">
        <f>QUARTILE(K4:K36, 3)</f>
        <v>316</v>
      </c>
      <c r="E6" s="78"/>
      <c r="F6" s="87"/>
      <c r="G6" s="78"/>
      <c r="I6" s="18">
        <v>3820.0</v>
      </c>
      <c r="J6" s="18">
        <v>144.0</v>
      </c>
      <c r="K6" s="80">
        <v>427.0</v>
      </c>
      <c r="L6" s="80">
        <v>1117.0</v>
      </c>
      <c r="M6" s="80">
        <v>955.0</v>
      </c>
      <c r="O6" s="86">
        <v>13254.0</v>
      </c>
      <c r="P6" s="86">
        <v>559.0</v>
      </c>
      <c r="Q6" s="86">
        <v>3762.0</v>
      </c>
      <c r="R6" s="86">
        <v>15838.0</v>
      </c>
      <c r="S6" s="86">
        <v>1387.0</v>
      </c>
    </row>
    <row r="7">
      <c r="A7" s="75" t="s">
        <v>42</v>
      </c>
      <c r="B7" s="77">
        <f>MEDIAN(L$4:L$200)</f>
        <v>171</v>
      </c>
      <c r="C7" s="77">
        <f>QUARTILE(L4:L46, 1)</f>
        <v>95</v>
      </c>
      <c r="D7" s="77">
        <f>QUARTILE(L4:L46, 3)</f>
        <v>250.5</v>
      </c>
      <c r="E7" s="78"/>
      <c r="F7" s="85"/>
      <c r="G7" s="78"/>
      <c r="I7" s="18">
        <v>2396.0</v>
      </c>
      <c r="J7" s="18">
        <v>120.0</v>
      </c>
      <c r="K7" s="80">
        <v>411.0</v>
      </c>
      <c r="L7" s="80">
        <v>755.0</v>
      </c>
      <c r="M7" s="80">
        <v>952.0</v>
      </c>
      <c r="O7" s="86">
        <v>12791.0</v>
      </c>
      <c r="P7" s="86">
        <v>532.0</v>
      </c>
      <c r="Q7" s="86">
        <v>3383.0</v>
      </c>
      <c r="R7" s="86">
        <v>7099.0</v>
      </c>
      <c r="S7" s="86">
        <v>1387.0</v>
      </c>
    </row>
    <row r="8">
      <c r="A8" s="75" t="s">
        <v>53</v>
      </c>
      <c r="B8" s="77">
        <f>MEDIAN(M$4:M$200)</f>
        <v>354.5</v>
      </c>
      <c r="C8" s="77">
        <f>QUARTILE(M4:M35, 1)</f>
        <v>133.75</v>
      </c>
      <c r="D8" s="77">
        <f>QUARTILE(J7:J203, 3)</f>
        <v>115.5</v>
      </c>
      <c r="E8" s="78"/>
      <c r="F8" s="87"/>
      <c r="G8" s="78"/>
      <c r="I8" s="18">
        <v>2392.0</v>
      </c>
      <c r="J8" s="18">
        <v>111.0</v>
      </c>
      <c r="K8" s="80">
        <v>381.0</v>
      </c>
      <c r="L8" s="80">
        <v>637.0</v>
      </c>
      <c r="M8" s="80">
        <v>927.0</v>
      </c>
      <c r="O8" s="86">
        <v>9604.0</v>
      </c>
      <c r="Q8" s="86">
        <v>2774.0</v>
      </c>
      <c r="R8" s="86">
        <v>7083.0</v>
      </c>
      <c r="S8" s="86">
        <v>1202.0</v>
      </c>
    </row>
    <row r="9">
      <c r="A9" s="88"/>
      <c r="B9" s="89"/>
      <c r="C9" s="89"/>
      <c r="D9" s="89"/>
      <c r="E9" s="27"/>
      <c r="F9" s="27"/>
      <c r="G9" s="27"/>
      <c r="I9" s="18">
        <v>1577.0</v>
      </c>
      <c r="J9" s="18">
        <v>88.0</v>
      </c>
      <c r="K9" s="80">
        <v>367.0</v>
      </c>
      <c r="L9" s="80">
        <v>416.0</v>
      </c>
      <c r="M9" s="80">
        <v>799.0</v>
      </c>
      <c r="O9" s="86">
        <v>7066.0</v>
      </c>
      <c r="Q9" s="86">
        <v>2381.0</v>
      </c>
      <c r="R9" s="86">
        <v>6111.0</v>
      </c>
      <c r="S9" s="86">
        <v>616.0</v>
      </c>
    </row>
    <row r="10">
      <c r="A10" s="62"/>
      <c r="B10" s="90"/>
      <c r="C10" s="90" t="s">
        <v>751</v>
      </c>
      <c r="D10" s="90"/>
      <c r="E10" s="27"/>
      <c r="F10" s="27"/>
      <c r="G10" s="27"/>
      <c r="I10" s="18">
        <v>1369.0</v>
      </c>
      <c r="K10" s="80">
        <v>342.0</v>
      </c>
      <c r="L10" s="80">
        <v>388.0</v>
      </c>
      <c r="M10" s="80">
        <v>748.0</v>
      </c>
      <c r="O10" s="86">
        <v>5747.0</v>
      </c>
      <c r="Q10" s="86">
        <v>2089.0</v>
      </c>
      <c r="R10" s="86">
        <v>6004.0</v>
      </c>
      <c r="S10" s="86">
        <v>612.0</v>
      </c>
    </row>
    <row r="11">
      <c r="A11" s="62"/>
      <c r="B11" s="91" t="s">
        <v>752</v>
      </c>
      <c r="C11" s="91" t="s">
        <v>753</v>
      </c>
      <c r="D11" s="92" t="s">
        <v>754</v>
      </c>
      <c r="E11" s="27"/>
      <c r="F11" s="27"/>
      <c r="G11" s="27"/>
      <c r="I11" s="18">
        <v>1289.0</v>
      </c>
      <c r="K11" s="80">
        <v>335.0</v>
      </c>
      <c r="L11" s="80">
        <v>381.0</v>
      </c>
      <c r="M11" s="80">
        <v>748.0</v>
      </c>
      <c r="O11" s="86">
        <v>5018.0</v>
      </c>
      <c r="Q11" s="86">
        <v>1891.0</v>
      </c>
      <c r="R11" s="86">
        <v>4308.0</v>
      </c>
      <c r="S11" s="86">
        <v>451.0</v>
      </c>
    </row>
    <row r="12">
      <c r="A12" s="91" t="s">
        <v>756</v>
      </c>
      <c r="B12" s="92" t="s">
        <v>755</v>
      </c>
      <c r="C12" s="71"/>
      <c r="D12" s="72"/>
      <c r="E12" s="27"/>
      <c r="F12" s="27"/>
      <c r="G12" s="27"/>
      <c r="I12" s="18">
        <v>1277.0</v>
      </c>
      <c r="K12" s="80">
        <v>316.0</v>
      </c>
      <c r="L12" s="80">
        <v>339.0</v>
      </c>
      <c r="M12" s="80">
        <v>688.0</v>
      </c>
      <c r="O12" s="86">
        <v>4526.0</v>
      </c>
      <c r="Q12" s="86">
        <v>1889.0</v>
      </c>
      <c r="R12" s="86">
        <v>3146.0</v>
      </c>
      <c r="S12" s="86">
        <v>402.0</v>
      </c>
    </row>
    <row r="13">
      <c r="A13" s="75" t="s">
        <v>33</v>
      </c>
      <c r="B13" s="93">
        <f>MEDIAN(O4:O58)</f>
        <v>761</v>
      </c>
      <c r="C13" s="77">
        <f>QUARTILE(O4:O58, 1)</f>
        <v>249.5</v>
      </c>
      <c r="D13" s="77">
        <f>QUARTILE(O4:O58, 3)</f>
        <v>2555.5</v>
      </c>
      <c r="E13" s="27"/>
      <c r="F13" s="27"/>
      <c r="G13" s="27"/>
      <c r="I13" s="18">
        <v>1035.0</v>
      </c>
      <c r="K13" s="80">
        <v>257.0</v>
      </c>
      <c r="L13" s="80">
        <v>337.0</v>
      </c>
      <c r="M13" s="80">
        <v>500.0</v>
      </c>
      <c r="O13" s="86">
        <v>4433.0</v>
      </c>
      <c r="Q13" s="86">
        <v>1758.0</v>
      </c>
      <c r="R13" s="86">
        <v>1730.0</v>
      </c>
      <c r="S13" s="86">
        <v>111.0</v>
      </c>
    </row>
    <row r="14">
      <c r="A14" s="83" t="s">
        <v>201</v>
      </c>
      <c r="B14" s="93">
        <f>MEDIAN(P4:P7)</f>
        <v>2440.5</v>
      </c>
      <c r="C14" s="77">
        <f>QUARTILE(P4:P58, 1)</f>
        <v>552.25</v>
      </c>
      <c r="D14" s="77">
        <f>QUARTILE(P4:P58, 3)</f>
        <v>5370.25</v>
      </c>
      <c r="E14" s="27"/>
      <c r="F14" s="84"/>
      <c r="G14" s="85"/>
      <c r="I14" s="18">
        <v>1003.0</v>
      </c>
      <c r="K14" s="80">
        <v>241.0</v>
      </c>
      <c r="L14" s="80">
        <v>253.0</v>
      </c>
      <c r="M14" s="80">
        <v>461.0</v>
      </c>
      <c r="O14" s="86">
        <v>4362.0</v>
      </c>
      <c r="Q14" s="86">
        <v>1451.0</v>
      </c>
      <c r="R14" s="86">
        <v>1555.0</v>
      </c>
    </row>
    <row r="15">
      <c r="A15" s="75" t="s">
        <v>107</v>
      </c>
      <c r="B15" s="93">
        <f>MEDIAN(Q4:Q66)</f>
        <v>310</v>
      </c>
      <c r="C15" s="77">
        <f>QUARTILE(Q4:Q66, 1)</f>
        <v>178</v>
      </c>
      <c r="D15" s="77">
        <f>QUARTILE(Q4:Q66, 3)</f>
        <v>879.5</v>
      </c>
      <c r="E15" s="27"/>
      <c r="F15" s="27"/>
      <c r="G15" s="27"/>
      <c r="I15" s="18">
        <v>992.0</v>
      </c>
      <c r="K15" s="80">
        <v>236.0</v>
      </c>
      <c r="L15" s="80">
        <v>248.0</v>
      </c>
      <c r="M15" s="80">
        <v>461.0</v>
      </c>
      <c r="O15" s="86">
        <v>3858.0</v>
      </c>
      <c r="Q15" s="86">
        <v>1196.0</v>
      </c>
      <c r="R15" s="86">
        <v>1503.0</v>
      </c>
    </row>
    <row r="16">
      <c r="A16" s="75" t="s">
        <v>42</v>
      </c>
      <c r="B16" s="93">
        <f>MEDIAN(R4:R61)</f>
        <v>308</v>
      </c>
      <c r="C16" s="77">
        <f>QUARTILE(R4:R61, 1)</f>
        <v>114.25</v>
      </c>
      <c r="D16" s="77">
        <f>QUARTILE(R4:R61, 3)</f>
        <v>600.75</v>
      </c>
      <c r="E16" s="27"/>
      <c r="F16" s="27"/>
      <c r="G16" s="27"/>
      <c r="I16" s="18">
        <v>992.0</v>
      </c>
      <c r="K16" s="80">
        <v>235.0</v>
      </c>
      <c r="L16" s="80">
        <v>230.0</v>
      </c>
      <c r="M16" s="80">
        <v>432.0</v>
      </c>
      <c r="O16" s="86">
        <v>3576.0</v>
      </c>
      <c r="Q16" s="86">
        <v>1106.0</v>
      </c>
      <c r="R16" s="86">
        <v>728.0</v>
      </c>
    </row>
    <row r="17">
      <c r="A17" s="75" t="s">
        <v>53</v>
      </c>
      <c r="B17" s="94">
        <f>MEDIAN(S4:S13)</f>
        <v>909</v>
      </c>
      <c r="C17" s="77">
        <f>QUARTILE(S4:S13, 1)</f>
        <v>491.25</v>
      </c>
      <c r="D17" s="77">
        <f>QUARTILE(S4:S13, 3)</f>
        <v>1387</v>
      </c>
      <c r="E17" s="89"/>
      <c r="F17" s="89"/>
      <c r="G17" s="89"/>
      <c r="I17" s="18">
        <v>931.0</v>
      </c>
      <c r="K17" s="80">
        <v>226.0</v>
      </c>
      <c r="L17" s="80">
        <v>220.0</v>
      </c>
      <c r="M17" s="80">
        <v>413.0</v>
      </c>
      <c r="O17" s="86">
        <v>2571.0</v>
      </c>
      <c r="Q17" s="86">
        <v>1091.0</v>
      </c>
      <c r="R17" s="86">
        <v>614.0</v>
      </c>
    </row>
    <row r="18">
      <c r="A18" s="88"/>
      <c r="B18" s="89"/>
      <c r="C18" s="89"/>
      <c r="D18" s="89"/>
      <c r="E18" s="89"/>
      <c r="F18" s="89"/>
      <c r="G18" s="89"/>
      <c r="I18" s="18">
        <v>909.0</v>
      </c>
      <c r="K18" s="80">
        <v>223.0</v>
      </c>
      <c r="L18" s="80">
        <v>212.0</v>
      </c>
      <c r="M18" s="80">
        <v>364.0</v>
      </c>
      <c r="O18" s="86">
        <v>2540.0</v>
      </c>
      <c r="Q18" s="86">
        <v>1017.0</v>
      </c>
      <c r="R18" s="86">
        <v>609.0</v>
      </c>
    </row>
    <row r="19">
      <c r="A19" s="95"/>
      <c r="B19" s="70" t="s">
        <v>750</v>
      </c>
      <c r="C19" s="72"/>
      <c r="D19" s="92" t="s">
        <v>751</v>
      </c>
      <c r="E19" s="72"/>
      <c r="F19" s="96"/>
      <c r="G19" s="96"/>
      <c r="I19" s="18">
        <v>903.0</v>
      </c>
      <c r="K19" s="80">
        <v>219.0</v>
      </c>
      <c r="L19" s="80">
        <v>208.0</v>
      </c>
      <c r="M19" s="80">
        <v>362.0</v>
      </c>
      <c r="O19" s="86">
        <v>2012.0</v>
      </c>
      <c r="Q19" s="86">
        <v>992.0</v>
      </c>
      <c r="R19" s="86">
        <v>576.0</v>
      </c>
    </row>
    <row r="20">
      <c r="A20" s="97" t="s">
        <v>756</v>
      </c>
      <c r="B20" s="69" t="s">
        <v>758</v>
      </c>
      <c r="C20" s="69" t="s">
        <v>759</v>
      </c>
      <c r="D20" s="91" t="s">
        <v>758</v>
      </c>
      <c r="E20" s="91" t="s">
        <v>759</v>
      </c>
      <c r="F20" s="96"/>
      <c r="G20" s="96"/>
      <c r="I20" s="18">
        <v>880.0</v>
      </c>
      <c r="K20" s="80">
        <v>207.0</v>
      </c>
      <c r="L20" s="80">
        <v>206.0</v>
      </c>
      <c r="M20" s="80">
        <v>347.0</v>
      </c>
      <c r="O20" s="86">
        <v>1944.0</v>
      </c>
      <c r="Q20" s="86">
        <v>767.0</v>
      </c>
      <c r="R20" s="86">
        <v>567.0</v>
      </c>
    </row>
    <row r="21">
      <c r="A21" s="98" t="str">
        <f>IFERROR(__xludf.DUMMYFUNCTION("UNIQUE(Alura!B2:B162)"),"Java")</f>
        <v>Java</v>
      </c>
      <c r="B21" s="99">
        <f>IFERROR(__xludf.DUMMYFUNCTION("INDEX(QUERY(Alura!A:AF,""SELECT COUNT (B) WHERE B=""""""&amp;A21&amp;""""""""),2,1)"),48.0)</f>
        <v>48</v>
      </c>
      <c r="C21" s="100">
        <v>1271.0</v>
      </c>
      <c r="D21" s="99">
        <f>IFERROR(__xludf.DUMMYFUNCTION("INDEX(QUERY(Udacity!A:G,""SELECT COUNT (B) WHERE B=""""""&amp;A21&amp;""""""""),2,1)"),55.0)</f>
        <v>55</v>
      </c>
      <c r="E21" s="100">
        <v>5063.0</v>
      </c>
      <c r="F21" s="27"/>
      <c r="G21" s="27"/>
      <c r="I21" s="18">
        <v>859.0</v>
      </c>
      <c r="K21" s="80">
        <v>180.0</v>
      </c>
      <c r="L21" s="80">
        <v>188.0</v>
      </c>
      <c r="M21" s="80">
        <v>322.0</v>
      </c>
      <c r="O21" s="86">
        <v>1915.0</v>
      </c>
      <c r="Q21" s="86">
        <v>748.0</v>
      </c>
      <c r="R21" s="86">
        <v>442.0</v>
      </c>
    </row>
    <row r="22">
      <c r="A22" s="98" t="str">
        <f>IFERROR(__xludf.DUMMYFUNCTION("""COMPUTED_VALUE"""),"Javascript")</f>
        <v>Javascript</v>
      </c>
      <c r="B22" s="99">
        <f>IFERROR(__xludf.DUMMYFUNCTION("INDEX(QUERY(Alura!A:AF,""SELECT COUNT (B) WHERE B=""""""&amp;A22&amp;""""""""),2,1)"),43.0)</f>
        <v>43</v>
      </c>
      <c r="C22" s="100">
        <v>418.0</v>
      </c>
      <c r="D22" s="99">
        <f>IFERROR(__xludf.DUMMYFUNCTION("INDEX(QUERY(Udacity!A:G,""SELECT COUNT (B) WHERE B=""""""&amp;A22&amp;""""""""),2,1)"),58.0)</f>
        <v>58</v>
      </c>
      <c r="E22" s="100">
        <v>1910.0</v>
      </c>
      <c r="F22" s="27"/>
      <c r="G22" s="27"/>
      <c r="I22" s="18">
        <v>814.0</v>
      </c>
      <c r="K22" s="80">
        <v>169.0</v>
      </c>
      <c r="L22" s="80">
        <v>176.0</v>
      </c>
      <c r="M22" s="80">
        <v>309.0</v>
      </c>
      <c r="O22" s="86">
        <v>1813.0</v>
      </c>
      <c r="Q22" s="86">
        <v>725.0</v>
      </c>
      <c r="R22" s="86">
        <v>438.0</v>
      </c>
    </row>
    <row r="23">
      <c r="A23" s="98" t="str">
        <f>IFERROR(__xludf.DUMMYFUNCTION("""COMPUTED_VALUE"""),"Typescript")</f>
        <v>Typescript</v>
      </c>
      <c r="B23" s="99">
        <f>IFERROR(__xludf.DUMMYFUNCTION("INDEX(QUERY(Alura!A:AF,""SELECT COUNT (B) WHERE B=""""""&amp;A23&amp;""""""""),2,1)"),32.0)</f>
        <v>32</v>
      </c>
      <c r="C23" s="100">
        <v>510.0</v>
      </c>
      <c r="D23" s="99">
        <f>IFERROR(__xludf.DUMMYFUNCTION("INDEX(QUERY(Udacity!A:G,""SELECT COUNT (B) WHERE B=""""""&amp;A23&amp;""""""""),2,1)"),10.0)</f>
        <v>10</v>
      </c>
      <c r="E23" s="100">
        <v>821.0</v>
      </c>
      <c r="F23" s="27"/>
      <c r="G23" s="27"/>
      <c r="I23" s="18">
        <v>813.0</v>
      </c>
      <c r="K23" s="80">
        <v>142.0</v>
      </c>
      <c r="L23" s="80">
        <v>174.0</v>
      </c>
      <c r="M23" s="80">
        <v>281.0</v>
      </c>
      <c r="O23" s="86">
        <v>1569.0</v>
      </c>
      <c r="Q23" s="86">
        <v>625.0</v>
      </c>
      <c r="R23" s="86">
        <v>389.0</v>
      </c>
    </row>
    <row r="24">
      <c r="A24" s="98" t="str">
        <f>IFERROR(__xludf.DUMMYFUNCTION("""COMPUTED_VALUE"""),"Python")</f>
        <v>Python</v>
      </c>
      <c r="B24" s="99">
        <f>IFERROR(__xludf.DUMMYFUNCTION("INDEX(QUERY(Alura!A:AF,""SELECT COUNT (B) WHERE B=""""""&amp;A24&amp;""""""""),2,1)"),33.0)</f>
        <v>33</v>
      </c>
      <c r="C24" s="100">
        <v>282.0</v>
      </c>
      <c r="D24" s="99">
        <f>IFERROR(__xludf.DUMMYFUNCTION("INDEX(QUERY(Udacity!A:G,""SELECT COUNT (B) WHERE B=""""""&amp;A24&amp;""""""""),2,1)"),63.0)</f>
        <v>63</v>
      </c>
      <c r="E24" s="100">
        <v>870.0</v>
      </c>
      <c r="F24" s="27"/>
      <c r="G24" s="27"/>
      <c r="I24" s="18">
        <v>725.0</v>
      </c>
      <c r="K24" s="80">
        <v>125.0</v>
      </c>
      <c r="L24" s="80">
        <v>174.0</v>
      </c>
      <c r="M24" s="80">
        <v>270.0</v>
      </c>
      <c r="O24" s="86">
        <v>1536.0</v>
      </c>
      <c r="Q24" s="86">
        <v>620.0</v>
      </c>
      <c r="R24" s="86">
        <v>382.0</v>
      </c>
    </row>
    <row r="25">
      <c r="A25" s="101" t="str">
        <f>IFERROR(__xludf.DUMMYFUNCTION("""COMPUTED_VALUE"""),"Go")</f>
        <v>Go</v>
      </c>
      <c r="B25" s="99">
        <f>IFERROR(__xludf.DUMMYFUNCTION("INDEX(QUERY(Alura!A:AF,""SELECT COUNT (B) WHERE B=""""""&amp;A25&amp;""""""""),2,1)"),6.0)</f>
        <v>6</v>
      </c>
      <c r="C25" s="100">
        <v>27.0</v>
      </c>
      <c r="D25" s="99">
        <f>IFERROR(__xludf.DUMMYFUNCTION("INDEX(QUERY(Udacity!A:G,""SELECT COUNT (B) WHERE B=""""""&amp;A25&amp;""""""""),2,1)"),4.0)</f>
        <v>4</v>
      </c>
      <c r="E25" s="100">
        <v>143.0</v>
      </c>
      <c r="F25" s="27"/>
      <c r="G25" s="27"/>
      <c r="I25" s="18">
        <v>700.0</v>
      </c>
      <c r="K25" s="80">
        <v>119.0</v>
      </c>
      <c r="L25" s="80">
        <v>171.0</v>
      </c>
      <c r="M25" s="80">
        <v>228.0</v>
      </c>
      <c r="O25" s="86">
        <v>1004.0</v>
      </c>
      <c r="Q25" s="86">
        <v>596.0</v>
      </c>
      <c r="R25" s="86">
        <v>364.0</v>
      </c>
    </row>
    <row r="26">
      <c r="A26" s="102" t="s">
        <v>760</v>
      </c>
      <c r="B26" s="103">
        <f>SUM(B21:B25)</f>
        <v>162</v>
      </c>
      <c r="C26" s="103">
        <f>sum(C21:C25)</f>
        <v>2508</v>
      </c>
      <c r="D26" s="104">
        <f t="shared" ref="D26:E26" si="1">SUM(D21:D25)</f>
        <v>190</v>
      </c>
      <c r="E26" s="103">
        <f t="shared" si="1"/>
        <v>8807</v>
      </c>
      <c r="F26" s="27"/>
      <c r="G26" s="27"/>
      <c r="I26" s="18">
        <v>700.0</v>
      </c>
      <c r="K26" s="80">
        <v>113.0</v>
      </c>
      <c r="L26" s="80">
        <v>166.0</v>
      </c>
      <c r="M26" s="80">
        <v>201.0</v>
      </c>
      <c r="O26" s="86">
        <v>933.0</v>
      </c>
      <c r="Q26" s="86">
        <v>536.0</v>
      </c>
      <c r="R26" s="86">
        <v>332.0</v>
      </c>
    </row>
    <row r="27">
      <c r="I27" s="18">
        <v>620.0</v>
      </c>
      <c r="K27" s="80">
        <v>97.0</v>
      </c>
      <c r="L27" s="80">
        <v>160.0</v>
      </c>
      <c r="M27" s="80">
        <v>135.0</v>
      </c>
      <c r="O27" s="86">
        <v>920.0</v>
      </c>
      <c r="Q27" s="86">
        <v>518.0</v>
      </c>
      <c r="R27" s="86">
        <v>330.0</v>
      </c>
    </row>
    <row r="28">
      <c r="I28" s="18">
        <v>612.0</v>
      </c>
      <c r="K28" s="80">
        <v>93.0</v>
      </c>
      <c r="L28" s="80">
        <v>142.0</v>
      </c>
      <c r="M28" s="80">
        <v>130.0</v>
      </c>
      <c r="O28" s="86">
        <v>841.0</v>
      </c>
      <c r="Q28" s="86">
        <v>434.0</v>
      </c>
      <c r="R28" s="86">
        <v>326.0</v>
      </c>
    </row>
    <row r="29">
      <c r="I29" s="18">
        <v>603.0</v>
      </c>
      <c r="K29" s="80">
        <v>79.0</v>
      </c>
      <c r="L29" s="80">
        <v>142.0</v>
      </c>
      <c r="M29" s="80">
        <v>129.0</v>
      </c>
      <c r="O29" s="86">
        <v>828.0</v>
      </c>
      <c r="Q29" s="86">
        <v>416.0</v>
      </c>
      <c r="R29" s="86">
        <v>325.0</v>
      </c>
    </row>
    <row r="30">
      <c r="I30" s="18">
        <v>590.0</v>
      </c>
      <c r="K30" s="80">
        <v>76.0</v>
      </c>
      <c r="L30" s="80">
        <v>141.0</v>
      </c>
      <c r="M30" s="80">
        <v>128.0</v>
      </c>
      <c r="O30" s="86">
        <v>819.0</v>
      </c>
      <c r="Q30" s="86">
        <v>400.0</v>
      </c>
      <c r="R30" s="86">
        <v>321.0</v>
      </c>
    </row>
    <row r="31">
      <c r="A31" s="105" t="s">
        <v>761</v>
      </c>
      <c r="B31" s="106">
        <f>SUM(Alura!H:J)</f>
        <v>1286</v>
      </c>
      <c r="I31" s="18">
        <v>501.0</v>
      </c>
      <c r="K31" s="80">
        <v>72.0</v>
      </c>
      <c r="L31" s="80">
        <v>134.0</v>
      </c>
      <c r="M31" s="80">
        <v>118.0</v>
      </c>
      <c r="O31" s="86">
        <v>761.0</v>
      </c>
      <c r="Q31" s="86">
        <v>387.0</v>
      </c>
      <c r="R31" s="86">
        <v>319.0</v>
      </c>
    </row>
    <row r="32">
      <c r="A32" s="107" t="s">
        <v>762</v>
      </c>
      <c r="B32" s="108">
        <f>SUM(Udacity!H:J)</f>
        <v>6568</v>
      </c>
      <c r="I32" s="18">
        <v>449.0</v>
      </c>
      <c r="K32" s="80">
        <v>65.0</v>
      </c>
      <c r="L32" s="80">
        <v>126.0</v>
      </c>
      <c r="M32" s="80">
        <v>114.0</v>
      </c>
      <c r="O32" s="86">
        <v>733.0</v>
      </c>
      <c r="Q32" s="86">
        <v>381.0</v>
      </c>
      <c r="R32" s="86">
        <v>317.0</v>
      </c>
    </row>
    <row r="33">
      <c r="A33" s="109" t="s">
        <v>763</v>
      </c>
      <c r="B33" s="109">
        <f>SUM(B31:B32)</f>
        <v>7854</v>
      </c>
      <c r="I33" s="18">
        <v>407.0</v>
      </c>
      <c r="K33" s="80">
        <v>64.0</v>
      </c>
      <c r="L33" s="80">
        <v>108.0</v>
      </c>
      <c r="M33" s="80">
        <v>108.0</v>
      </c>
      <c r="O33" s="86">
        <v>709.0</v>
      </c>
      <c r="Q33" s="86">
        <v>315.0</v>
      </c>
      <c r="R33" s="86">
        <v>299.0</v>
      </c>
    </row>
    <row r="34">
      <c r="I34" s="18">
        <v>403.0</v>
      </c>
      <c r="K34" s="80">
        <v>61.0</v>
      </c>
      <c r="L34" s="80">
        <v>99.0</v>
      </c>
      <c r="M34" s="80">
        <v>97.0</v>
      </c>
      <c r="O34" s="86">
        <v>697.0</v>
      </c>
      <c r="Q34" s="86">
        <v>313.0</v>
      </c>
      <c r="R34" s="86">
        <v>280.0</v>
      </c>
    </row>
    <row r="35">
      <c r="I35" s="18">
        <v>393.0</v>
      </c>
      <c r="K35" s="80">
        <v>56.0</v>
      </c>
      <c r="L35" s="80">
        <v>96.0</v>
      </c>
      <c r="M35" s="80">
        <v>91.0</v>
      </c>
      <c r="O35" s="86">
        <v>657.0</v>
      </c>
      <c r="Q35" s="86">
        <v>310.0</v>
      </c>
      <c r="R35" s="86">
        <v>253.0</v>
      </c>
    </row>
    <row r="36">
      <c r="I36" s="18">
        <v>378.0</v>
      </c>
      <c r="K36" s="80">
        <v>35.0</v>
      </c>
      <c r="L36" s="80">
        <v>94.0</v>
      </c>
      <c r="O36" s="86">
        <v>644.0</v>
      </c>
      <c r="Q36" s="86">
        <v>301.0</v>
      </c>
      <c r="R36" s="86">
        <v>248.0</v>
      </c>
    </row>
    <row r="37">
      <c r="I37" s="18">
        <v>343.0</v>
      </c>
      <c r="L37" s="80">
        <v>93.0</v>
      </c>
      <c r="O37" s="86">
        <v>527.0</v>
      </c>
      <c r="Q37" s="86">
        <v>299.0</v>
      </c>
      <c r="R37" s="86">
        <v>239.0</v>
      </c>
    </row>
    <row r="38">
      <c r="I38" s="18">
        <v>328.0</v>
      </c>
      <c r="L38" s="80">
        <v>85.0</v>
      </c>
      <c r="O38" s="86">
        <v>490.0</v>
      </c>
      <c r="Q38" s="86">
        <v>298.0</v>
      </c>
      <c r="R38" s="86">
        <v>237.0</v>
      </c>
    </row>
    <row r="39">
      <c r="I39" s="18">
        <v>305.0</v>
      </c>
      <c r="L39" s="80">
        <v>73.0</v>
      </c>
      <c r="O39" s="86">
        <v>332.0</v>
      </c>
      <c r="Q39" s="86">
        <v>280.0</v>
      </c>
      <c r="R39" s="86">
        <v>217.0</v>
      </c>
    </row>
    <row r="40">
      <c r="I40" s="18">
        <v>288.0</v>
      </c>
      <c r="L40" s="80">
        <v>69.0</v>
      </c>
      <c r="O40" s="86">
        <v>275.0</v>
      </c>
      <c r="Q40" s="86">
        <v>280.0</v>
      </c>
      <c r="R40" s="86">
        <v>201.0</v>
      </c>
    </row>
    <row r="41">
      <c r="F41" s="110"/>
      <c r="G41" s="111"/>
      <c r="I41" s="18">
        <v>273.0</v>
      </c>
      <c r="L41" s="80">
        <v>68.0</v>
      </c>
      <c r="O41" s="86">
        <v>272.0</v>
      </c>
      <c r="Q41" s="86">
        <v>279.0</v>
      </c>
      <c r="R41" s="86">
        <v>178.0</v>
      </c>
    </row>
    <row r="42">
      <c r="I42" s="18">
        <v>271.0</v>
      </c>
      <c r="L42" s="80">
        <v>62.0</v>
      </c>
      <c r="O42" s="86">
        <v>267.0</v>
      </c>
      <c r="Q42" s="86">
        <v>244.0</v>
      </c>
      <c r="R42" s="86">
        <v>166.0</v>
      </c>
    </row>
    <row r="43">
      <c r="I43" s="18">
        <v>256.0</v>
      </c>
      <c r="L43" s="80">
        <v>55.0</v>
      </c>
      <c r="O43" s="86">
        <v>262.0</v>
      </c>
      <c r="Q43" s="86">
        <v>242.0</v>
      </c>
      <c r="R43" s="86">
        <v>162.0</v>
      </c>
    </row>
    <row r="44">
      <c r="I44" s="18">
        <v>226.0</v>
      </c>
      <c r="L44" s="80">
        <v>53.0</v>
      </c>
      <c r="O44" s="86">
        <v>260.0</v>
      </c>
      <c r="Q44" s="86">
        <v>231.0</v>
      </c>
      <c r="R44" s="86">
        <v>138.0</v>
      </c>
    </row>
    <row r="45">
      <c r="I45" s="18">
        <v>225.0</v>
      </c>
      <c r="L45" s="80">
        <v>26.0</v>
      </c>
      <c r="O45" s="86">
        <v>239.0</v>
      </c>
      <c r="Q45" s="86">
        <v>220.0</v>
      </c>
      <c r="R45" s="86">
        <v>133.0</v>
      </c>
    </row>
    <row r="46">
      <c r="I46" s="18">
        <v>208.0</v>
      </c>
      <c r="L46" s="80">
        <v>24.0</v>
      </c>
      <c r="O46" s="86">
        <v>233.0</v>
      </c>
      <c r="Q46" s="86">
        <v>220.0</v>
      </c>
      <c r="R46" s="86">
        <v>124.0</v>
      </c>
    </row>
    <row r="47">
      <c r="I47" s="18">
        <v>205.0</v>
      </c>
      <c r="O47" s="86">
        <v>230.0</v>
      </c>
      <c r="Q47" s="86">
        <v>213.0</v>
      </c>
      <c r="R47" s="86">
        <v>111.0</v>
      </c>
    </row>
    <row r="48">
      <c r="I48" s="18">
        <v>198.0</v>
      </c>
      <c r="O48" s="86">
        <v>213.0</v>
      </c>
      <c r="Q48" s="86">
        <v>213.0</v>
      </c>
      <c r="R48" s="86">
        <v>110.0</v>
      </c>
    </row>
    <row r="49">
      <c r="I49" s="18">
        <v>135.0</v>
      </c>
      <c r="O49" s="86">
        <v>207.0</v>
      </c>
      <c r="Q49" s="86">
        <v>199.0</v>
      </c>
      <c r="R49" s="86">
        <v>110.0</v>
      </c>
    </row>
    <row r="50">
      <c r="I50" s="18">
        <v>118.0</v>
      </c>
      <c r="O50" s="86">
        <v>186.0</v>
      </c>
      <c r="Q50" s="86">
        <v>181.0</v>
      </c>
      <c r="R50" s="86">
        <v>109.0</v>
      </c>
    </row>
    <row r="51">
      <c r="I51" s="18">
        <v>19.0</v>
      </c>
      <c r="O51" s="86">
        <v>179.0</v>
      </c>
      <c r="Q51" s="86">
        <v>175.0</v>
      </c>
      <c r="R51" s="86">
        <v>105.0</v>
      </c>
    </row>
    <row r="52">
      <c r="O52" s="86">
        <v>156.0</v>
      </c>
      <c r="Q52" s="86">
        <v>157.0</v>
      </c>
      <c r="R52" s="86">
        <v>105.0</v>
      </c>
    </row>
    <row r="53">
      <c r="O53" s="86">
        <v>154.0</v>
      </c>
      <c r="Q53" s="86">
        <v>157.0</v>
      </c>
      <c r="R53" s="86">
        <v>97.0</v>
      </c>
    </row>
    <row r="54">
      <c r="O54" s="86">
        <v>148.0</v>
      </c>
      <c r="Q54" s="86">
        <v>131.0</v>
      </c>
      <c r="R54" s="86">
        <v>86.0</v>
      </c>
    </row>
    <row r="55">
      <c r="O55" s="86">
        <v>81.0</v>
      </c>
      <c r="Q55" s="86">
        <v>112.0</v>
      </c>
      <c r="R55" s="86">
        <v>79.0</v>
      </c>
    </row>
    <row r="56">
      <c r="O56" s="86">
        <v>81.0</v>
      </c>
      <c r="Q56" s="86">
        <v>112.0</v>
      </c>
      <c r="R56" s="86">
        <v>67.0</v>
      </c>
    </row>
    <row r="57">
      <c r="O57" s="86">
        <v>55.0</v>
      </c>
      <c r="Q57" s="86">
        <v>79.0</v>
      </c>
      <c r="R57" s="86">
        <v>66.0</v>
      </c>
    </row>
    <row r="58">
      <c r="O58" s="86">
        <v>44.0</v>
      </c>
      <c r="Q58" s="86">
        <v>79.0</v>
      </c>
      <c r="R58" s="86">
        <v>62.0</v>
      </c>
    </row>
    <row r="59">
      <c r="Q59" s="86">
        <v>65.0</v>
      </c>
      <c r="R59" s="86">
        <v>56.0</v>
      </c>
    </row>
    <row r="60">
      <c r="Q60" s="86">
        <v>63.0</v>
      </c>
      <c r="R60" s="86">
        <v>55.0</v>
      </c>
    </row>
    <row r="61">
      <c r="Q61" s="86">
        <v>61.0</v>
      </c>
      <c r="R61" s="86">
        <v>11.0</v>
      </c>
    </row>
    <row r="62">
      <c r="Q62" s="86">
        <v>60.0</v>
      </c>
    </row>
    <row r="63">
      <c r="Q63" s="86">
        <v>51.0</v>
      </c>
    </row>
    <row r="64">
      <c r="Q64" s="86">
        <v>41.0</v>
      </c>
    </row>
    <row r="65">
      <c r="Q65" s="86">
        <v>31.0</v>
      </c>
    </row>
    <row r="66">
      <c r="Q66" s="86">
        <v>21.0</v>
      </c>
    </row>
  </sheetData>
  <mergeCells count="9">
    <mergeCell ref="B19:C19"/>
    <mergeCell ref="D19:E19"/>
    <mergeCell ref="I1:M1"/>
    <mergeCell ref="O1:S1"/>
    <mergeCell ref="I2:M2"/>
    <mergeCell ref="O2:S2"/>
    <mergeCell ref="B3:D3"/>
    <mergeCell ref="E3:G3"/>
    <mergeCell ref="B12:D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4.5"/>
    <col customWidth="1" min="3" max="3" width="11.75"/>
    <col customWidth="1" min="4" max="4" width="1.13"/>
    <col customWidth="1" min="5" max="5" width="13.5"/>
    <col customWidth="1" min="6" max="6" width="13.38"/>
    <col customWidth="1" min="7" max="7" width="1.0"/>
    <col customWidth="1" min="8" max="9" width="12.88"/>
    <col customWidth="1" min="10" max="10" width="9.63"/>
    <col customWidth="1" min="13" max="13" width="14.63"/>
    <col customWidth="1" min="14" max="14" width="16.0"/>
  </cols>
  <sheetData>
    <row r="1" ht="7.5" customHeight="1">
      <c r="A1" s="112"/>
      <c r="B1" s="113"/>
      <c r="C1" s="113"/>
      <c r="D1" s="113"/>
      <c r="E1" s="113"/>
      <c r="F1" s="113"/>
      <c r="G1" s="113"/>
      <c r="H1" s="113"/>
      <c r="I1" s="113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</row>
    <row r="2">
      <c r="B2" s="114" t="s">
        <v>750</v>
      </c>
      <c r="C2" s="115"/>
      <c r="D2" s="115"/>
      <c r="E2" s="115"/>
      <c r="F2" s="115"/>
      <c r="G2" s="115"/>
      <c r="H2" s="115"/>
      <c r="I2" s="116"/>
    </row>
    <row r="3">
      <c r="B3" s="114" t="s">
        <v>764</v>
      </c>
      <c r="C3" s="116"/>
      <c r="D3" s="117"/>
      <c r="E3" s="114" t="s">
        <v>765</v>
      </c>
      <c r="F3" s="116"/>
      <c r="G3" s="117"/>
      <c r="H3" s="114" t="s">
        <v>766</v>
      </c>
      <c r="I3" s="116"/>
      <c r="J3" s="49"/>
      <c r="K3" s="118" t="s">
        <v>764</v>
      </c>
      <c r="L3" s="118" t="s">
        <v>765</v>
      </c>
      <c r="M3" s="118" t="s">
        <v>766</v>
      </c>
      <c r="N3" s="32"/>
    </row>
    <row r="4">
      <c r="B4" s="119" t="s">
        <v>767</v>
      </c>
      <c r="C4" s="119" t="s">
        <v>768</v>
      </c>
      <c r="D4" s="120"/>
      <c r="E4" s="119" t="s">
        <v>767</v>
      </c>
      <c r="F4" s="119" t="s">
        <v>768</v>
      </c>
      <c r="G4" s="121"/>
      <c r="H4" s="119" t="s">
        <v>767</v>
      </c>
      <c r="I4" s="119" t="s">
        <v>768</v>
      </c>
      <c r="K4" s="122" t="s">
        <v>769</v>
      </c>
      <c r="L4" s="122" t="s">
        <v>769</v>
      </c>
      <c r="M4" s="122" t="s">
        <v>769</v>
      </c>
      <c r="N4" s="122" t="s">
        <v>770</v>
      </c>
      <c r="O4" s="49"/>
    </row>
    <row r="5">
      <c r="A5" s="123" t="s">
        <v>201</v>
      </c>
      <c r="B5" s="124">
        <f>IFERROR(__xludf.DUMMYFUNCTION("SUM(FILTER(Alura!H2:H200,Alura!B2:B200=A5))"),4.0)</f>
        <v>4</v>
      </c>
      <c r="C5" s="125">
        <f t="shared" ref="C5:C10" si="1">DIVIDE(K5,N5)</f>
        <v>0.1666666667</v>
      </c>
      <c r="D5" s="126"/>
      <c r="E5" s="127">
        <f>IFERROR(__xludf.DUMMYFUNCTION("SUM(FILTER(Alura!I$2:I$200,Alura!$B$2:B$200=A5))"),5.0)</f>
        <v>5</v>
      </c>
      <c r="F5" s="128">
        <f t="shared" ref="F5:F10" si="2">DIVIDE(L5,N5)</f>
        <v>0.8333333333</v>
      </c>
      <c r="G5" s="129"/>
      <c r="H5" s="124">
        <f>IFERROR(__xludf.DUMMYFUNCTION("SUM(FILTER(Alura!J$2:J$200,Alura!$B$2:B$200=A5))"),0.0)</f>
        <v>0</v>
      </c>
      <c r="I5" s="125">
        <f t="shared" ref="I5:I9" si="3">DIVIDE(M5, N5)</f>
        <v>0</v>
      </c>
      <c r="K5" s="18">
        <f>COUNTIFS(Alura!H:H, "&gt;=1", Alura!B:B, A5)</f>
        <v>1</v>
      </c>
      <c r="L5" s="18">
        <f>COUNTIFS(Alura!I:I, "&gt;=1", Alura!$B:$B, A5)</f>
        <v>5</v>
      </c>
      <c r="M5" s="18">
        <f>COUNTIFS(Alura!J:J, "&gt;=1", Alura!$B:$B, A5)</f>
        <v>0</v>
      </c>
      <c r="N5" s="18">
        <f>COUNTIF(Alura!B:B, A5)</f>
        <v>6</v>
      </c>
      <c r="O5" s="49"/>
    </row>
    <row r="6">
      <c r="A6" s="123" t="s">
        <v>33</v>
      </c>
      <c r="B6" s="124">
        <f>IFERROR(__xludf.DUMMYFUNCTION("SUM(FILTER(Alura!H2:H201,Alura!B2:B201=A6))"),412.0)</f>
        <v>412</v>
      </c>
      <c r="C6" s="125">
        <f t="shared" si="1"/>
        <v>0.7916666667</v>
      </c>
      <c r="D6" s="126"/>
      <c r="E6" s="127">
        <f>IFERROR(__xludf.DUMMYFUNCTION("SUM(FILTER(Alura!I$2:I$200,Alura!$B$2:B$200=A6))"),37.0)</f>
        <v>37</v>
      </c>
      <c r="F6" s="130">
        <f t="shared" si="2"/>
        <v>0.4166666667</v>
      </c>
      <c r="G6" s="129"/>
      <c r="H6" s="124">
        <f>IFERROR(__xludf.DUMMYFUNCTION("SUM(FILTER(Alura!J$2:J$200,Alura!$B$2:B$200=A6))"),16.0)</f>
        <v>16</v>
      </c>
      <c r="I6" s="125">
        <f t="shared" si="3"/>
        <v>0.3333333333</v>
      </c>
      <c r="K6" s="18">
        <f>COUNTIFS(Alura!H:H, "&gt;=1", Alura!B:B, A6)</f>
        <v>38</v>
      </c>
      <c r="L6" s="18">
        <f>COUNTIFS(Alura!I:I, "&gt;=1", Alura!$B:$B, A6)</f>
        <v>20</v>
      </c>
      <c r="M6" s="18">
        <f>COUNTIFS(Alura!J:J, "&gt;=1", Alura!$B:$B, A6)</f>
        <v>16</v>
      </c>
      <c r="N6" s="18">
        <f>COUNTIF(Alura!B:B, A6)</f>
        <v>48</v>
      </c>
      <c r="O6" s="49"/>
    </row>
    <row r="7">
      <c r="A7" s="123" t="s">
        <v>42</v>
      </c>
      <c r="B7" s="124">
        <f>IFERROR(__xludf.DUMMYFUNCTION("SUM(FILTER(Alura!H2:H202,Alura!B2:B202=A7))"),480.0)</f>
        <v>480</v>
      </c>
      <c r="C7" s="125">
        <f t="shared" si="1"/>
        <v>0.8139534884</v>
      </c>
      <c r="D7" s="126"/>
      <c r="E7" s="127">
        <f>IFERROR(__xludf.DUMMYFUNCTION("SUM(FILTER(Alura!I$2:I$200,Alura!$B$2:B$200=A7))"),17.0)</f>
        <v>17</v>
      </c>
      <c r="F7" s="130">
        <f t="shared" si="2"/>
        <v>0.1395348837</v>
      </c>
      <c r="G7" s="129"/>
      <c r="H7" s="124">
        <f>IFERROR(__xludf.DUMMYFUNCTION("SUM(FILTER(Alura!J$2:J$200,Alura!$B$2:B$200=A7))"),0.0)</f>
        <v>0</v>
      </c>
      <c r="I7" s="125">
        <f t="shared" si="3"/>
        <v>0</v>
      </c>
      <c r="K7" s="18">
        <f>COUNTIFS(Alura!H:H, "&gt;=1", Alura!B:B, A7)</f>
        <v>35</v>
      </c>
      <c r="L7" s="18">
        <f>COUNTIFS(Alura!I:I, "&gt;=1", Alura!$B:$B, A7)</f>
        <v>6</v>
      </c>
      <c r="M7" s="18">
        <f>COUNTIFS(Alura!J:J, "&gt;=1", Alura!$B:$B, A7)</f>
        <v>0</v>
      </c>
      <c r="N7" s="18">
        <f>COUNTIF(Alura!B:B, A7)</f>
        <v>43</v>
      </c>
      <c r="O7" s="49"/>
    </row>
    <row r="8">
      <c r="A8" s="123" t="s">
        <v>107</v>
      </c>
      <c r="B8" s="124">
        <f>IFERROR(__xludf.DUMMYFUNCTION("SUM(FILTER(Alura!H2:H203,Alura!B2:B203=A8))"),193.0)</f>
        <v>193</v>
      </c>
      <c r="C8" s="125">
        <f t="shared" si="1"/>
        <v>0.5757575758</v>
      </c>
      <c r="D8" s="126"/>
      <c r="E8" s="127">
        <f>IFERROR(__xludf.DUMMYFUNCTION("SUM(FILTER(Alura!I$2:I$200,Alura!$B$2:B$200=A8))"),33.0)</f>
        <v>33</v>
      </c>
      <c r="F8" s="130">
        <f t="shared" si="2"/>
        <v>0.2121212121</v>
      </c>
      <c r="G8" s="129"/>
      <c r="H8" s="124">
        <f>IFERROR(__xludf.DUMMYFUNCTION("SUM(FILTER(Alura!J$2:J$200,Alura!$B$2:B$200=A8))"),0.0)</f>
        <v>0</v>
      </c>
      <c r="I8" s="125">
        <f t="shared" si="3"/>
        <v>0</v>
      </c>
      <c r="K8" s="18">
        <f>COUNTIFS(Alura!H:H, "&gt;=1", Alura!B:B, A8)</f>
        <v>19</v>
      </c>
      <c r="L8" s="18">
        <f>COUNTIFS(Alura!I:I, "&gt;=1", Alura!$B:$B, A8)</f>
        <v>7</v>
      </c>
      <c r="M8" s="18">
        <f>COUNTIFS(Alura!J:J, "&gt;=1", Alura!$B:$B, A8)</f>
        <v>0</v>
      </c>
      <c r="N8" s="18">
        <f>COUNTIF(Alura!B:B, A8)</f>
        <v>33</v>
      </c>
      <c r="O8" s="49"/>
    </row>
    <row r="9">
      <c r="A9" s="123" t="s">
        <v>53</v>
      </c>
      <c r="B9" s="124">
        <f>IFERROR(__xludf.DUMMYFUNCTION("SUM(FILTER(Alura!H6:H204,Alura!B6:B204=A9))"),68.0)</f>
        <v>68</v>
      </c>
      <c r="C9" s="125">
        <f t="shared" si="1"/>
        <v>0.6875</v>
      </c>
      <c r="D9" s="126"/>
      <c r="E9" s="127">
        <f>IFERROR(__xludf.DUMMYFUNCTION("SUM(FILTER(Alura!I$2:I$200,Alura!$B$2:B$200=A9))"),19.0)</f>
        <v>19</v>
      </c>
      <c r="F9" s="130">
        <f t="shared" si="2"/>
        <v>0.40625</v>
      </c>
      <c r="G9" s="129"/>
      <c r="H9" s="124">
        <f>IFERROR(__xludf.DUMMYFUNCTION("SUM(FILTER(Alura!J$2:J$200,Alura!$B$2:B$200=A9))"),2.0)</f>
        <v>2</v>
      </c>
      <c r="I9" s="125">
        <f t="shared" si="3"/>
        <v>0.0625</v>
      </c>
      <c r="K9" s="18">
        <f>COUNTIFS(Alura!H:H, "&gt;=1", Alura!B:B, A9)</f>
        <v>22</v>
      </c>
      <c r="L9" s="18">
        <f>COUNTIFS(Alura!I:I, "&gt;=1", Alura!$B:$B, A9)</f>
        <v>13</v>
      </c>
      <c r="M9" s="18">
        <f>COUNTIFS(Alura!J:J, "&gt;=1", Alura!$B:$B, A9)</f>
        <v>2</v>
      </c>
      <c r="N9" s="18">
        <f>COUNTIF(Alura!B:B, A9)</f>
        <v>32</v>
      </c>
      <c r="O9" s="49"/>
    </row>
    <row r="10">
      <c r="A10" s="131" t="s">
        <v>763</v>
      </c>
      <c r="B10" s="132">
        <f>SUM(Alura!H2:H200)</f>
        <v>1157</v>
      </c>
      <c r="C10" s="133">
        <f t="shared" si="1"/>
        <v>0.7098765432</v>
      </c>
      <c r="D10" s="134"/>
      <c r="E10" s="135">
        <f>SUM(Alura!I2:I200)</f>
        <v>111</v>
      </c>
      <c r="F10" s="136">
        <f t="shared" si="2"/>
        <v>0.3148148148</v>
      </c>
      <c r="G10" s="137"/>
      <c r="H10" s="138">
        <f>SUM(Alura!J2:J200)</f>
        <v>18</v>
      </c>
      <c r="I10" s="133">
        <f>DIVIDE(M10,N10)</f>
        <v>0.1111111111</v>
      </c>
      <c r="K10" s="18">
        <f>COUNTIFS(Alura!H:H, "&gt;=1")</f>
        <v>115</v>
      </c>
      <c r="L10" s="18">
        <f>COUNTIFS(Alura!I:I, "&gt;=1")</f>
        <v>51</v>
      </c>
      <c r="M10" s="18">
        <f>COUNTIFS(Alura!J:J, "&gt;=1")</f>
        <v>18</v>
      </c>
      <c r="N10" s="139">
        <f>SUM(N5:N9)</f>
        <v>162</v>
      </c>
    </row>
    <row r="11">
      <c r="C11" s="140"/>
      <c r="F11" s="140"/>
      <c r="I11" s="140"/>
    </row>
    <row r="12">
      <c r="C12" s="140"/>
      <c r="F12" s="140"/>
      <c r="I12" s="140"/>
    </row>
    <row r="13">
      <c r="B13" s="141" t="s">
        <v>751</v>
      </c>
      <c r="C13" s="115"/>
      <c r="D13" s="115"/>
      <c r="E13" s="115"/>
      <c r="F13" s="115"/>
      <c r="G13" s="115"/>
      <c r="H13" s="115"/>
      <c r="I13" s="116"/>
    </row>
    <row r="14">
      <c r="B14" s="141" t="s">
        <v>764</v>
      </c>
      <c r="C14" s="116"/>
      <c r="D14" s="142"/>
      <c r="E14" s="141" t="s">
        <v>765</v>
      </c>
      <c r="F14" s="116"/>
      <c r="G14" s="142"/>
      <c r="H14" s="141" t="s">
        <v>766</v>
      </c>
      <c r="I14" s="116"/>
      <c r="K14" s="118" t="s">
        <v>764</v>
      </c>
      <c r="L14" s="118" t="s">
        <v>765</v>
      </c>
      <c r="M14" s="118" t="s">
        <v>766</v>
      </c>
      <c r="N14" s="27"/>
    </row>
    <row r="15">
      <c r="B15" s="143" t="s">
        <v>767</v>
      </c>
      <c r="C15" s="143" t="s">
        <v>768</v>
      </c>
      <c r="D15" s="120"/>
      <c r="E15" s="143" t="s">
        <v>767</v>
      </c>
      <c r="F15" s="143" t="s">
        <v>768</v>
      </c>
      <c r="G15" s="120"/>
      <c r="H15" s="143" t="s">
        <v>767</v>
      </c>
      <c r="I15" s="143" t="s">
        <v>768</v>
      </c>
      <c r="K15" s="122" t="s">
        <v>769</v>
      </c>
      <c r="L15" s="122" t="s">
        <v>769</v>
      </c>
      <c r="M15" s="122" t="s">
        <v>769</v>
      </c>
      <c r="N15" s="122" t="s">
        <v>771</v>
      </c>
    </row>
    <row r="16">
      <c r="A16" s="144" t="s">
        <v>201</v>
      </c>
      <c r="B16" s="124">
        <f>IFERROR(__xludf.DUMMYFUNCTION("SUM(FILTER(Udacity!H2:H191,Udacity!$B2:$B191=A5))"),279.0)</f>
        <v>279</v>
      </c>
      <c r="C16" s="125">
        <f t="shared" ref="C16:C21" si="4">DIVIDE(K16,N16)</f>
        <v>1</v>
      </c>
      <c r="D16" s="126"/>
      <c r="E16" s="145">
        <f>IFERROR(__xludf.DUMMYFUNCTION("SUM(FILTER(Udacity!$I$2:$I$191,Udacity!$B$2:$B$191=$A5))"),0.0)</f>
        <v>0</v>
      </c>
      <c r="F16" s="146">
        <f t="shared" ref="F16:F21" si="5">DIVIDE(L16,N16)</f>
        <v>0</v>
      </c>
      <c r="G16" s="126"/>
      <c r="H16" s="124">
        <f>IFERROR(__xludf.DUMMYFUNCTION("SUM(FILTER(Udacity!$J$2:$J$191,Udacity!$B$2:$B$191=$A5))"),0.0)</f>
        <v>0</v>
      </c>
      <c r="I16" s="125">
        <f t="shared" ref="I16:I21" si="6">DIVIDE(M16,N16)</f>
        <v>0</v>
      </c>
      <c r="K16" s="18">
        <f>COUNTIFS(Udacity!H:H, "&gt;=1", Udacity!B:B, A16)</f>
        <v>4</v>
      </c>
      <c r="L16" s="18">
        <f>COUNTIFS(Udacity!I:I, "&gt;=1", Udacity!$B:$B, $A16)</f>
        <v>0</v>
      </c>
      <c r="M16" s="18">
        <f>COUNTIFS(Udacity!J:J, "&gt;=1", Udacity!$B:$B, $A16)</f>
        <v>0</v>
      </c>
      <c r="N16" s="18">
        <f>COUNTIF(Udacity!B:B, A16)</f>
        <v>4</v>
      </c>
    </row>
    <row r="17">
      <c r="A17" s="144" t="s">
        <v>33</v>
      </c>
      <c r="B17" s="124">
        <f>IFERROR(__xludf.DUMMYFUNCTION("SUM(FILTER(Udacity!H3:H191,Udacity!B3:B191=A6))"),998.0)</f>
        <v>998</v>
      </c>
      <c r="C17" s="125">
        <f t="shared" si="4"/>
        <v>0.7272727273</v>
      </c>
      <c r="D17" s="126"/>
      <c r="E17" s="145">
        <f>IFERROR(__xludf.DUMMYFUNCTION("SUM(FILTER(Udacity!$I$2:$I$191,Udacity!$B$2:$B$191=$A6))"),73.0)</f>
        <v>73</v>
      </c>
      <c r="F17" s="146">
        <f t="shared" si="5"/>
        <v>0.3454545455</v>
      </c>
      <c r="G17" s="126"/>
      <c r="H17" s="124">
        <f>IFERROR(__xludf.DUMMYFUNCTION("SUM(FILTER(Udacity!$J$2:$J$191,Udacity!$B$2:$B$191=$A6))"),13.0)</f>
        <v>13</v>
      </c>
      <c r="I17" s="125">
        <f t="shared" si="6"/>
        <v>0.2181818182</v>
      </c>
      <c r="K17" s="18">
        <f>COUNTIFS(Udacity!H:H, "&gt;=1", Udacity!B:B, A17)</f>
        <v>40</v>
      </c>
      <c r="L17" s="18">
        <f>COUNTIFS(Udacity!I:I, "&gt;=1", Udacity!$B:$B, $A17)</f>
        <v>19</v>
      </c>
      <c r="M17" s="18">
        <f>COUNTIFS(Udacity!J:J, "&gt;=1", Udacity!$B:$B, $A17)</f>
        <v>12</v>
      </c>
      <c r="N17" s="18">
        <f>COUNTIF(Udacity!B:B, A17)</f>
        <v>55</v>
      </c>
    </row>
    <row r="18">
      <c r="A18" s="144" t="s">
        <v>42</v>
      </c>
      <c r="B18" s="124">
        <f>IFERROR(__xludf.DUMMYFUNCTION("SUM(FILTER(Udacity!H4:H191,Udacity!B4:B191=A7))"),964.0)</f>
        <v>964</v>
      </c>
      <c r="C18" s="125">
        <f t="shared" si="4"/>
        <v>0.8620689655</v>
      </c>
      <c r="D18" s="126"/>
      <c r="E18" s="145">
        <f>IFERROR(__xludf.DUMMYFUNCTION("SUM(FILTER(Udacity!$I$2:$I$191,Udacity!$B$2:$B$191=$A7))"),270.0)</f>
        <v>270</v>
      </c>
      <c r="F18" s="146">
        <f t="shared" si="5"/>
        <v>0.3448275862</v>
      </c>
      <c r="G18" s="126"/>
      <c r="H18" s="124">
        <f>IFERROR(__xludf.DUMMYFUNCTION("SUM(FILTER(Udacity!$J$2:$J$191,Udacity!$B$2:$B$191=$A7))"),12.0)</f>
        <v>12</v>
      </c>
      <c r="I18" s="125">
        <f t="shared" si="6"/>
        <v>0.03448275862</v>
      </c>
      <c r="K18" s="18">
        <f>COUNTIFS(Udacity!H:H, "&gt;=1", Udacity!B:B, A18)</f>
        <v>50</v>
      </c>
      <c r="L18" s="18">
        <f>COUNTIFS(Udacity!I:I, "&gt;=1", Udacity!$B:$B, $A18)</f>
        <v>20</v>
      </c>
      <c r="M18" s="18">
        <f>COUNTIFS(Udacity!J:J, "&gt;=1", Udacity!$B:$B, $A18)</f>
        <v>2</v>
      </c>
      <c r="N18" s="18">
        <f>COUNTIF(Udacity!B:B, A18)</f>
        <v>58</v>
      </c>
    </row>
    <row r="19">
      <c r="A19" s="144" t="s">
        <v>107</v>
      </c>
      <c r="B19" s="124">
        <f>IFERROR(__xludf.DUMMYFUNCTION("SUM(FILTER(Udacity!H5:H191,Udacity!B5:B191=A8))"),2725.0)</f>
        <v>2725</v>
      </c>
      <c r="C19" s="125">
        <f t="shared" si="4"/>
        <v>0.9523809524</v>
      </c>
      <c r="D19" s="126"/>
      <c r="E19" s="145">
        <f>IFERROR(__xludf.DUMMYFUNCTION("SUM(FILTER(Udacity!$I$2:$I$191,Udacity!$B$2:$B$191=$A8))"),55.0)</f>
        <v>55</v>
      </c>
      <c r="F19" s="146">
        <f t="shared" si="5"/>
        <v>0.1587301587</v>
      </c>
      <c r="G19" s="126"/>
      <c r="H19" s="124">
        <f>IFERROR(__xludf.DUMMYFUNCTION("SUM(FILTER(Udacity!$J$2:$J$191,Udacity!$B$2:$B$191=$A8))"),0.0)</f>
        <v>0</v>
      </c>
      <c r="I19" s="125">
        <f t="shared" si="6"/>
        <v>0</v>
      </c>
      <c r="K19" s="18">
        <f>COUNTIFS(Udacity!H:H, "&gt;=1", Udacity!B:B, A19)</f>
        <v>60</v>
      </c>
      <c r="L19" s="18">
        <f>COUNTIFS(Udacity!I:I, "&gt;=1", Udacity!$B:$B, $A19)</f>
        <v>10</v>
      </c>
      <c r="M19" s="18">
        <f>COUNTIFS(Udacity!J:J, "&gt;=1", Udacity!$B:$B, $A19)</f>
        <v>0</v>
      </c>
      <c r="N19" s="18">
        <f>COUNTIF(Udacity!B:B, A19)</f>
        <v>63</v>
      </c>
    </row>
    <row r="20">
      <c r="A20" s="144" t="s">
        <v>53</v>
      </c>
      <c r="B20" s="124">
        <f>IFERROR(__xludf.DUMMYFUNCTION("SUM(FILTER(Udacity!H6:H191,Udacity!B6:B191=A9))"),137.0)</f>
        <v>137</v>
      </c>
      <c r="C20" s="125">
        <f t="shared" si="4"/>
        <v>0.9</v>
      </c>
      <c r="D20" s="126"/>
      <c r="E20" s="145">
        <f>IFERROR(__xludf.DUMMYFUNCTION("SUM(FILTER(Udacity!$I$2:$I$191,Udacity!$B$2:$B$191=$A9))"),3.0)</f>
        <v>3</v>
      </c>
      <c r="F20" s="146">
        <f t="shared" si="5"/>
        <v>0.3</v>
      </c>
      <c r="G20" s="126"/>
      <c r="H20" s="124">
        <f>IFERROR(__xludf.DUMMYFUNCTION("SUM(FILTER(Udacity!$J$2:$J$191,Udacity!$B$2:$B$191=$A9))"),0.0)</f>
        <v>0</v>
      </c>
      <c r="I20" s="125">
        <f t="shared" si="6"/>
        <v>0</v>
      </c>
      <c r="K20" s="18">
        <f>COUNTIFS(Udacity!H:H, "&gt;=1", Udacity!B:B, A20)</f>
        <v>9</v>
      </c>
      <c r="L20" s="18">
        <f>COUNTIFS(Udacity!I:I, "&gt;=1", Udacity!$B:$B, $A20)</f>
        <v>3</v>
      </c>
      <c r="M20" s="18">
        <f>COUNTIFS(Udacity!J:J, "&gt;=1", Udacity!$B:$B, $A20)</f>
        <v>0</v>
      </c>
      <c r="N20" s="18">
        <f>COUNTIF(Udacity!B:B, A20)</f>
        <v>10</v>
      </c>
    </row>
    <row r="21">
      <c r="A21" s="147" t="s">
        <v>763</v>
      </c>
      <c r="B21" s="132">
        <f>SUM(Udacity!H2:H191)</f>
        <v>6142</v>
      </c>
      <c r="C21" s="133">
        <f t="shared" si="4"/>
        <v>0.8578947368</v>
      </c>
      <c r="D21" s="148"/>
      <c r="E21" s="149">
        <f>SUM(Udacity!I2:I191)</f>
        <v>401</v>
      </c>
      <c r="F21" s="150">
        <f t="shared" si="5"/>
        <v>0.2736842105</v>
      </c>
      <c r="G21" s="151"/>
      <c r="H21" s="132">
        <f>SUM(Udacity!J2:J191)</f>
        <v>25</v>
      </c>
      <c r="I21" s="133">
        <f t="shared" si="6"/>
        <v>0.07368421053</v>
      </c>
      <c r="K21" s="139">
        <f t="shared" ref="K21:N21" si="7">SUM(K16:K20)</f>
        <v>163</v>
      </c>
      <c r="L21" s="139">
        <f t="shared" si="7"/>
        <v>52</v>
      </c>
      <c r="M21" s="139">
        <f t="shared" si="7"/>
        <v>14</v>
      </c>
      <c r="N21" s="139">
        <f t="shared" si="7"/>
        <v>190</v>
      </c>
    </row>
    <row r="22">
      <c r="C22" s="140"/>
      <c r="F22" s="140"/>
      <c r="I22" s="140"/>
    </row>
    <row r="23">
      <c r="C23" s="140"/>
      <c r="F23" s="140"/>
      <c r="I23" s="140"/>
    </row>
    <row r="24">
      <c r="C24" s="140"/>
      <c r="F24" s="140"/>
      <c r="I24" s="140"/>
    </row>
    <row r="25">
      <c r="C25" s="140"/>
      <c r="F25" s="140"/>
      <c r="I25" s="140"/>
    </row>
    <row r="26">
      <c r="C26" s="140"/>
      <c r="F26" s="140"/>
      <c r="I26" s="140"/>
    </row>
    <row r="27">
      <c r="C27" s="140"/>
      <c r="F27" s="140"/>
      <c r="I27" s="140"/>
    </row>
    <row r="28">
      <c r="C28" s="140"/>
      <c r="F28" s="140"/>
      <c r="I28" s="140"/>
    </row>
    <row r="29">
      <c r="C29" s="140"/>
      <c r="F29" s="140"/>
      <c r="I29" s="140"/>
    </row>
    <row r="30">
      <c r="C30" s="140"/>
      <c r="F30" s="140"/>
      <c r="I30" s="140"/>
    </row>
    <row r="31">
      <c r="C31" s="140"/>
      <c r="F31" s="140"/>
      <c r="I31" s="140"/>
    </row>
    <row r="32">
      <c r="C32" s="140"/>
      <c r="F32" s="140"/>
      <c r="I32" s="140"/>
    </row>
    <row r="33">
      <c r="C33" s="140"/>
      <c r="F33" s="140"/>
      <c r="I33" s="140"/>
    </row>
    <row r="34">
      <c r="C34" s="140"/>
      <c r="F34" s="140"/>
      <c r="I34" s="140"/>
    </row>
    <row r="35">
      <c r="C35" s="140"/>
      <c r="F35" s="140"/>
      <c r="I35" s="140"/>
    </row>
    <row r="36">
      <c r="C36" s="140"/>
      <c r="F36" s="140"/>
      <c r="I36" s="140"/>
    </row>
    <row r="37">
      <c r="C37" s="140"/>
      <c r="F37" s="140"/>
      <c r="I37" s="140"/>
    </row>
    <row r="38">
      <c r="C38" s="140"/>
      <c r="F38" s="140"/>
      <c r="I38" s="140"/>
    </row>
    <row r="39">
      <c r="C39" s="140"/>
      <c r="F39" s="140"/>
      <c r="I39" s="140"/>
    </row>
    <row r="40">
      <c r="C40" s="140"/>
      <c r="F40" s="140"/>
      <c r="I40" s="140"/>
    </row>
    <row r="41">
      <c r="C41" s="140"/>
      <c r="F41" s="140"/>
      <c r="I41" s="140"/>
    </row>
    <row r="42">
      <c r="C42" s="140"/>
      <c r="F42" s="140"/>
      <c r="I42" s="140"/>
    </row>
    <row r="43">
      <c r="C43" s="140"/>
      <c r="F43" s="140"/>
      <c r="I43" s="140"/>
    </row>
    <row r="44">
      <c r="C44" s="140"/>
      <c r="F44" s="140"/>
      <c r="I44" s="140"/>
    </row>
    <row r="45">
      <c r="C45" s="140"/>
      <c r="F45" s="140"/>
      <c r="I45" s="140"/>
    </row>
    <row r="46">
      <c r="C46" s="140"/>
      <c r="F46" s="140"/>
      <c r="I46" s="140"/>
    </row>
    <row r="47">
      <c r="C47" s="140"/>
      <c r="F47" s="140"/>
      <c r="I47" s="140"/>
    </row>
    <row r="48">
      <c r="C48" s="140"/>
      <c r="F48" s="140"/>
      <c r="I48" s="140"/>
    </row>
    <row r="49">
      <c r="C49" s="140"/>
      <c r="F49" s="140"/>
      <c r="I49" s="140"/>
    </row>
    <row r="50">
      <c r="C50" s="140"/>
      <c r="F50" s="140"/>
      <c r="I50" s="140"/>
    </row>
    <row r="51">
      <c r="C51" s="140"/>
      <c r="F51" s="140"/>
      <c r="I51" s="140"/>
    </row>
    <row r="52">
      <c r="C52" s="140"/>
      <c r="F52" s="140"/>
      <c r="I52" s="140"/>
    </row>
    <row r="53">
      <c r="C53" s="140"/>
      <c r="F53" s="140"/>
      <c r="I53" s="140"/>
    </row>
    <row r="54">
      <c r="C54" s="140"/>
      <c r="F54" s="140"/>
      <c r="I54" s="140"/>
    </row>
    <row r="55">
      <c r="C55" s="140"/>
      <c r="F55" s="140"/>
      <c r="I55" s="140"/>
    </row>
    <row r="56">
      <c r="C56" s="140"/>
      <c r="F56" s="140"/>
      <c r="I56" s="140"/>
    </row>
    <row r="57">
      <c r="C57" s="140"/>
      <c r="F57" s="140"/>
      <c r="I57" s="140"/>
    </row>
    <row r="58">
      <c r="C58" s="140"/>
      <c r="F58" s="140"/>
      <c r="I58" s="140"/>
    </row>
    <row r="59">
      <c r="C59" s="140"/>
      <c r="F59" s="140"/>
      <c r="I59" s="140"/>
    </row>
    <row r="60">
      <c r="C60" s="140"/>
      <c r="F60" s="140"/>
      <c r="I60" s="140"/>
    </row>
    <row r="61">
      <c r="C61" s="140"/>
      <c r="F61" s="140"/>
      <c r="I61" s="140"/>
    </row>
    <row r="62">
      <c r="C62" s="140"/>
      <c r="F62" s="140"/>
      <c r="I62" s="140"/>
    </row>
    <row r="63">
      <c r="C63" s="140"/>
      <c r="F63" s="140"/>
      <c r="I63" s="140"/>
    </row>
    <row r="64">
      <c r="C64" s="140"/>
      <c r="F64" s="140"/>
      <c r="I64" s="140"/>
    </row>
    <row r="65">
      <c r="C65" s="140"/>
      <c r="F65" s="140"/>
      <c r="I65" s="140"/>
    </row>
    <row r="66">
      <c r="C66" s="140"/>
      <c r="F66" s="140"/>
      <c r="I66" s="140"/>
    </row>
    <row r="67">
      <c r="C67" s="140"/>
      <c r="F67" s="140"/>
      <c r="I67" s="140"/>
    </row>
    <row r="68">
      <c r="C68" s="140"/>
      <c r="F68" s="140"/>
      <c r="I68" s="140"/>
    </row>
    <row r="69">
      <c r="C69" s="140"/>
      <c r="F69" s="140"/>
      <c r="I69" s="140"/>
    </row>
    <row r="70">
      <c r="C70" s="140"/>
      <c r="F70" s="140"/>
      <c r="I70" s="140"/>
    </row>
    <row r="71">
      <c r="C71" s="140"/>
      <c r="F71" s="140"/>
      <c r="I71" s="140"/>
    </row>
    <row r="72">
      <c r="C72" s="140"/>
      <c r="F72" s="140"/>
      <c r="I72" s="140"/>
    </row>
    <row r="73">
      <c r="C73" s="140"/>
      <c r="F73" s="140"/>
      <c r="I73" s="140"/>
    </row>
    <row r="74">
      <c r="C74" s="140"/>
      <c r="F74" s="140"/>
      <c r="I74" s="140"/>
    </row>
    <row r="75">
      <c r="C75" s="140"/>
      <c r="F75" s="140"/>
      <c r="I75" s="140"/>
    </row>
    <row r="76">
      <c r="C76" s="140"/>
      <c r="F76" s="140"/>
      <c r="I76" s="140"/>
    </row>
    <row r="77">
      <c r="C77" s="140"/>
      <c r="F77" s="140"/>
      <c r="I77" s="140"/>
    </row>
    <row r="78">
      <c r="C78" s="140"/>
      <c r="F78" s="140"/>
      <c r="I78" s="140"/>
    </row>
    <row r="79">
      <c r="C79" s="140"/>
      <c r="F79" s="140"/>
      <c r="I79" s="140"/>
    </row>
    <row r="80">
      <c r="C80" s="140"/>
      <c r="F80" s="140"/>
      <c r="I80" s="140"/>
    </row>
    <row r="81">
      <c r="C81" s="140"/>
      <c r="F81" s="140"/>
      <c r="I81" s="140"/>
    </row>
    <row r="82">
      <c r="C82" s="140"/>
      <c r="F82" s="140"/>
      <c r="I82" s="140"/>
    </row>
    <row r="83">
      <c r="C83" s="140"/>
      <c r="F83" s="140"/>
      <c r="I83" s="140"/>
    </row>
    <row r="84">
      <c r="C84" s="140"/>
      <c r="F84" s="140"/>
      <c r="I84" s="140"/>
    </row>
    <row r="85">
      <c r="C85" s="140"/>
      <c r="F85" s="140"/>
      <c r="I85" s="140"/>
    </row>
    <row r="86">
      <c r="C86" s="140"/>
      <c r="F86" s="140"/>
      <c r="I86" s="140"/>
    </row>
    <row r="87">
      <c r="C87" s="140"/>
      <c r="F87" s="140"/>
      <c r="I87" s="140"/>
    </row>
    <row r="88">
      <c r="C88" s="140"/>
      <c r="F88" s="140"/>
      <c r="I88" s="140"/>
    </row>
    <row r="89">
      <c r="C89" s="140"/>
      <c r="F89" s="140"/>
      <c r="I89" s="140"/>
    </row>
    <row r="90">
      <c r="C90" s="140"/>
      <c r="F90" s="140"/>
      <c r="I90" s="140"/>
    </row>
    <row r="91">
      <c r="C91" s="140"/>
      <c r="F91" s="140"/>
      <c r="I91" s="140"/>
    </row>
    <row r="92">
      <c r="C92" s="140"/>
      <c r="F92" s="140"/>
      <c r="I92" s="140"/>
    </row>
    <row r="93">
      <c r="C93" s="140"/>
      <c r="F93" s="140"/>
      <c r="I93" s="140"/>
    </row>
    <row r="94">
      <c r="C94" s="140"/>
      <c r="F94" s="140"/>
      <c r="I94" s="140"/>
    </row>
    <row r="95">
      <c r="C95" s="140"/>
      <c r="F95" s="140"/>
      <c r="I95" s="140"/>
    </row>
    <row r="96">
      <c r="C96" s="140"/>
      <c r="F96" s="140"/>
      <c r="I96" s="140"/>
    </row>
    <row r="97">
      <c r="C97" s="140"/>
      <c r="F97" s="140"/>
      <c r="I97" s="140"/>
    </row>
    <row r="98">
      <c r="C98" s="140"/>
      <c r="F98" s="140"/>
      <c r="I98" s="140"/>
    </row>
    <row r="99">
      <c r="C99" s="140"/>
      <c r="F99" s="140"/>
      <c r="I99" s="140"/>
    </row>
    <row r="100">
      <c r="C100" s="140"/>
      <c r="F100" s="140"/>
      <c r="I100" s="140"/>
    </row>
    <row r="101">
      <c r="C101" s="140"/>
      <c r="F101" s="140"/>
      <c r="I101" s="140"/>
    </row>
    <row r="102">
      <c r="C102" s="140"/>
      <c r="F102" s="140"/>
      <c r="I102" s="140"/>
    </row>
    <row r="103">
      <c r="C103" s="140"/>
      <c r="F103" s="140"/>
      <c r="I103" s="140"/>
    </row>
    <row r="104">
      <c r="C104" s="140"/>
      <c r="F104" s="140"/>
      <c r="I104" s="140"/>
    </row>
    <row r="105">
      <c r="C105" s="140"/>
      <c r="F105" s="140"/>
      <c r="I105" s="140"/>
    </row>
    <row r="106">
      <c r="C106" s="140"/>
      <c r="F106" s="140"/>
      <c r="I106" s="140"/>
    </row>
    <row r="107">
      <c r="C107" s="140"/>
      <c r="F107" s="140"/>
      <c r="I107" s="140"/>
    </row>
    <row r="108">
      <c r="C108" s="140"/>
      <c r="F108" s="140"/>
      <c r="I108" s="140"/>
    </row>
    <row r="109">
      <c r="C109" s="140"/>
      <c r="F109" s="140"/>
      <c r="I109" s="140"/>
    </row>
    <row r="110">
      <c r="C110" s="140"/>
      <c r="F110" s="140"/>
      <c r="I110" s="140"/>
    </row>
    <row r="111">
      <c r="C111" s="140"/>
      <c r="F111" s="140"/>
      <c r="I111" s="140"/>
    </row>
    <row r="112">
      <c r="C112" s="140"/>
      <c r="F112" s="140"/>
      <c r="I112" s="140"/>
    </row>
    <row r="113">
      <c r="C113" s="140"/>
      <c r="F113" s="140"/>
      <c r="I113" s="140"/>
    </row>
    <row r="114">
      <c r="C114" s="140"/>
      <c r="F114" s="140"/>
      <c r="I114" s="140"/>
    </row>
    <row r="115">
      <c r="C115" s="140"/>
      <c r="F115" s="140"/>
      <c r="I115" s="140"/>
    </row>
    <row r="116">
      <c r="C116" s="140"/>
      <c r="F116" s="140"/>
      <c r="I116" s="140"/>
    </row>
    <row r="117">
      <c r="C117" s="140"/>
      <c r="F117" s="140"/>
      <c r="I117" s="140"/>
    </row>
    <row r="118">
      <c r="C118" s="140"/>
      <c r="F118" s="140"/>
      <c r="I118" s="140"/>
    </row>
    <row r="119">
      <c r="C119" s="140"/>
      <c r="F119" s="140"/>
      <c r="I119" s="140"/>
    </row>
    <row r="120">
      <c r="C120" s="140"/>
      <c r="F120" s="140"/>
      <c r="I120" s="140"/>
    </row>
    <row r="121">
      <c r="C121" s="140"/>
      <c r="F121" s="140"/>
      <c r="I121" s="140"/>
    </row>
    <row r="122">
      <c r="C122" s="140"/>
      <c r="F122" s="140"/>
      <c r="I122" s="140"/>
    </row>
    <row r="123">
      <c r="C123" s="140"/>
      <c r="F123" s="140"/>
      <c r="I123" s="140"/>
    </row>
    <row r="124">
      <c r="C124" s="140"/>
      <c r="F124" s="140"/>
      <c r="I124" s="140"/>
    </row>
    <row r="125">
      <c r="C125" s="140"/>
      <c r="F125" s="140"/>
      <c r="I125" s="140"/>
    </row>
    <row r="126">
      <c r="C126" s="140"/>
      <c r="F126" s="140"/>
      <c r="I126" s="140"/>
    </row>
    <row r="127">
      <c r="C127" s="140"/>
      <c r="F127" s="140"/>
      <c r="I127" s="140"/>
    </row>
    <row r="128">
      <c r="C128" s="140"/>
      <c r="F128" s="140"/>
      <c r="I128" s="140"/>
    </row>
    <row r="129">
      <c r="C129" s="140"/>
      <c r="F129" s="140"/>
      <c r="I129" s="140"/>
    </row>
    <row r="130">
      <c r="C130" s="140"/>
      <c r="F130" s="140"/>
      <c r="I130" s="140"/>
    </row>
    <row r="131">
      <c r="C131" s="140"/>
      <c r="F131" s="140"/>
      <c r="I131" s="140"/>
    </row>
    <row r="132">
      <c r="C132" s="140"/>
      <c r="F132" s="140"/>
      <c r="I132" s="140"/>
    </row>
    <row r="133">
      <c r="C133" s="140"/>
      <c r="F133" s="140"/>
      <c r="I133" s="140"/>
    </row>
    <row r="134">
      <c r="C134" s="140"/>
      <c r="F134" s="140"/>
      <c r="I134" s="140"/>
    </row>
    <row r="135">
      <c r="C135" s="140"/>
      <c r="F135" s="140"/>
      <c r="I135" s="140"/>
    </row>
    <row r="136">
      <c r="C136" s="140"/>
      <c r="F136" s="140"/>
      <c r="I136" s="140"/>
    </row>
    <row r="137">
      <c r="C137" s="140"/>
      <c r="F137" s="140"/>
      <c r="I137" s="140"/>
    </row>
    <row r="138">
      <c r="C138" s="140"/>
      <c r="F138" s="140"/>
      <c r="I138" s="140"/>
    </row>
    <row r="139">
      <c r="C139" s="140"/>
      <c r="F139" s="140"/>
      <c r="I139" s="140"/>
    </row>
    <row r="140">
      <c r="C140" s="140"/>
      <c r="F140" s="140"/>
      <c r="I140" s="140"/>
    </row>
    <row r="141">
      <c r="C141" s="140"/>
      <c r="F141" s="140"/>
      <c r="I141" s="140"/>
    </row>
    <row r="142">
      <c r="C142" s="140"/>
      <c r="F142" s="140"/>
      <c r="I142" s="140"/>
    </row>
    <row r="143">
      <c r="C143" s="140"/>
      <c r="F143" s="140"/>
      <c r="I143" s="140"/>
    </row>
    <row r="144">
      <c r="C144" s="140"/>
      <c r="F144" s="140"/>
      <c r="I144" s="140"/>
    </row>
    <row r="145">
      <c r="C145" s="140"/>
      <c r="F145" s="140"/>
      <c r="I145" s="140"/>
    </row>
    <row r="146">
      <c r="C146" s="140"/>
      <c r="F146" s="140"/>
      <c r="I146" s="140"/>
    </row>
    <row r="147">
      <c r="C147" s="140"/>
      <c r="F147" s="140"/>
      <c r="I147" s="140"/>
    </row>
    <row r="148">
      <c r="C148" s="140"/>
      <c r="F148" s="140"/>
      <c r="I148" s="140"/>
    </row>
    <row r="149">
      <c r="C149" s="140"/>
      <c r="F149" s="140"/>
      <c r="I149" s="140"/>
    </row>
    <row r="150">
      <c r="C150" s="140"/>
      <c r="F150" s="140"/>
      <c r="I150" s="140"/>
    </row>
    <row r="151">
      <c r="C151" s="140"/>
      <c r="F151" s="140"/>
      <c r="I151" s="140"/>
    </row>
    <row r="152">
      <c r="C152" s="140"/>
      <c r="F152" s="140"/>
      <c r="I152" s="140"/>
    </row>
    <row r="153">
      <c r="C153" s="140"/>
      <c r="F153" s="140"/>
      <c r="I153" s="140"/>
    </row>
    <row r="154">
      <c r="C154" s="140"/>
      <c r="F154" s="140"/>
      <c r="I154" s="140"/>
    </row>
    <row r="155">
      <c r="C155" s="140"/>
      <c r="F155" s="140"/>
      <c r="I155" s="140"/>
    </row>
    <row r="156">
      <c r="C156" s="140"/>
      <c r="F156" s="140"/>
      <c r="I156" s="140"/>
    </row>
    <row r="157">
      <c r="C157" s="140"/>
      <c r="F157" s="140"/>
      <c r="I157" s="140"/>
    </row>
    <row r="158">
      <c r="C158" s="140"/>
      <c r="F158" s="140"/>
      <c r="I158" s="140"/>
    </row>
    <row r="159">
      <c r="C159" s="140"/>
      <c r="F159" s="140"/>
      <c r="I159" s="140"/>
    </row>
    <row r="160">
      <c r="C160" s="140"/>
      <c r="F160" s="140"/>
      <c r="I160" s="140"/>
    </row>
    <row r="161">
      <c r="C161" s="140"/>
      <c r="F161" s="140"/>
      <c r="I161" s="140"/>
    </row>
    <row r="162">
      <c r="C162" s="140"/>
      <c r="F162" s="140"/>
      <c r="I162" s="140"/>
    </row>
    <row r="163">
      <c r="C163" s="140"/>
      <c r="F163" s="140"/>
      <c r="I163" s="140"/>
    </row>
    <row r="164">
      <c r="C164" s="140"/>
      <c r="F164" s="140"/>
      <c r="I164" s="140"/>
    </row>
    <row r="165">
      <c r="C165" s="140"/>
      <c r="F165" s="140"/>
      <c r="I165" s="140"/>
    </row>
    <row r="166">
      <c r="C166" s="140"/>
      <c r="F166" s="140"/>
      <c r="I166" s="140"/>
    </row>
    <row r="167">
      <c r="C167" s="140"/>
      <c r="F167" s="140"/>
      <c r="I167" s="140"/>
    </row>
    <row r="168">
      <c r="C168" s="140"/>
      <c r="F168" s="140"/>
      <c r="I168" s="140"/>
    </row>
    <row r="169">
      <c r="C169" s="140"/>
      <c r="F169" s="140"/>
      <c r="I169" s="140"/>
    </row>
    <row r="170">
      <c r="C170" s="140"/>
      <c r="F170" s="140"/>
      <c r="I170" s="140"/>
    </row>
    <row r="171">
      <c r="C171" s="140"/>
      <c r="F171" s="140"/>
      <c r="I171" s="140"/>
    </row>
    <row r="172">
      <c r="C172" s="140"/>
      <c r="F172" s="140"/>
      <c r="I172" s="140"/>
    </row>
    <row r="173">
      <c r="C173" s="140"/>
      <c r="F173" s="140"/>
      <c r="I173" s="140"/>
    </row>
    <row r="174">
      <c r="C174" s="140"/>
      <c r="F174" s="140"/>
      <c r="I174" s="140"/>
    </row>
    <row r="175">
      <c r="C175" s="140"/>
      <c r="F175" s="140"/>
      <c r="I175" s="140"/>
    </row>
    <row r="176">
      <c r="C176" s="140"/>
      <c r="F176" s="140"/>
      <c r="I176" s="140"/>
    </row>
    <row r="177">
      <c r="C177" s="140"/>
      <c r="F177" s="140"/>
      <c r="I177" s="140"/>
    </row>
    <row r="178">
      <c r="C178" s="140"/>
      <c r="F178" s="140"/>
      <c r="I178" s="140"/>
    </row>
    <row r="179">
      <c r="C179" s="140"/>
      <c r="F179" s="140"/>
      <c r="I179" s="140"/>
    </row>
    <row r="180">
      <c r="C180" s="140"/>
      <c r="F180" s="140"/>
      <c r="I180" s="140"/>
    </row>
    <row r="181">
      <c r="C181" s="140"/>
      <c r="F181" s="140"/>
      <c r="I181" s="140"/>
    </row>
    <row r="182">
      <c r="C182" s="140"/>
      <c r="F182" s="140"/>
      <c r="I182" s="140"/>
    </row>
    <row r="183">
      <c r="C183" s="140"/>
      <c r="F183" s="140"/>
      <c r="I183" s="140"/>
    </row>
    <row r="184">
      <c r="C184" s="140"/>
      <c r="F184" s="140"/>
      <c r="I184" s="140"/>
    </row>
    <row r="185">
      <c r="C185" s="140"/>
      <c r="F185" s="140"/>
      <c r="I185" s="140"/>
    </row>
    <row r="186">
      <c r="C186" s="140"/>
      <c r="F186" s="140"/>
      <c r="I186" s="140"/>
    </row>
    <row r="187">
      <c r="C187" s="140"/>
      <c r="F187" s="140"/>
      <c r="I187" s="140"/>
    </row>
    <row r="188">
      <c r="C188" s="140"/>
      <c r="F188" s="140"/>
      <c r="I188" s="140"/>
    </row>
    <row r="189">
      <c r="C189" s="140"/>
      <c r="F189" s="140"/>
      <c r="I189" s="140"/>
    </row>
    <row r="190">
      <c r="C190" s="140"/>
      <c r="F190" s="140"/>
      <c r="I190" s="140"/>
    </row>
    <row r="191">
      <c r="C191" s="140"/>
      <c r="F191" s="140"/>
      <c r="I191" s="140"/>
    </row>
    <row r="192">
      <c r="C192" s="140"/>
      <c r="F192" s="140"/>
      <c r="I192" s="140"/>
    </row>
    <row r="193">
      <c r="C193" s="140"/>
      <c r="F193" s="140"/>
      <c r="I193" s="140"/>
    </row>
    <row r="194">
      <c r="C194" s="140"/>
      <c r="F194" s="140"/>
      <c r="I194" s="140"/>
    </row>
    <row r="195">
      <c r="C195" s="140"/>
      <c r="F195" s="140"/>
      <c r="I195" s="140"/>
    </row>
    <row r="196">
      <c r="C196" s="140"/>
      <c r="F196" s="140"/>
      <c r="I196" s="140"/>
    </row>
    <row r="197">
      <c r="C197" s="140"/>
      <c r="F197" s="140"/>
      <c r="I197" s="140"/>
    </row>
    <row r="198">
      <c r="C198" s="140"/>
      <c r="F198" s="140"/>
      <c r="I198" s="140"/>
    </row>
    <row r="199">
      <c r="C199" s="140"/>
      <c r="F199" s="140"/>
      <c r="I199" s="140"/>
    </row>
    <row r="200">
      <c r="C200" s="140"/>
      <c r="F200" s="140"/>
      <c r="I200" s="140"/>
    </row>
    <row r="201">
      <c r="C201" s="140"/>
      <c r="F201" s="140"/>
      <c r="I201" s="140"/>
    </row>
    <row r="202">
      <c r="C202" s="140"/>
      <c r="F202" s="140"/>
      <c r="I202" s="140"/>
    </row>
    <row r="203">
      <c r="C203" s="140"/>
      <c r="F203" s="140"/>
      <c r="I203" s="140"/>
    </row>
    <row r="204">
      <c r="C204" s="140"/>
      <c r="F204" s="140"/>
      <c r="I204" s="140"/>
    </row>
    <row r="205">
      <c r="C205" s="140"/>
      <c r="F205" s="140"/>
      <c r="I205" s="140"/>
    </row>
    <row r="206">
      <c r="C206" s="140"/>
      <c r="F206" s="140"/>
      <c r="I206" s="140"/>
    </row>
    <row r="207">
      <c r="C207" s="140"/>
      <c r="F207" s="140"/>
      <c r="I207" s="140"/>
    </row>
    <row r="208">
      <c r="C208" s="140"/>
      <c r="F208" s="140"/>
      <c r="I208" s="140"/>
    </row>
    <row r="209">
      <c r="C209" s="140"/>
      <c r="F209" s="140"/>
      <c r="I209" s="140"/>
    </row>
    <row r="210">
      <c r="C210" s="140"/>
      <c r="F210" s="140"/>
      <c r="I210" s="140"/>
    </row>
    <row r="211">
      <c r="C211" s="140"/>
      <c r="F211" s="140"/>
      <c r="I211" s="140"/>
    </row>
    <row r="212">
      <c r="C212" s="140"/>
      <c r="F212" s="140"/>
      <c r="I212" s="140"/>
    </row>
    <row r="213">
      <c r="C213" s="140"/>
      <c r="F213" s="140"/>
      <c r="I213" s="140"/>
    </row>
    <row r="214">
      <c r="C214" s="140"/>
      <c r="F214" s="140"/>
      <c r="I214" s="140"/>
    </row>
    <row r="215">
      <c r="C215" s="140"/>
      <c r="F215" s="140"/>
      <c r="I215" s="140"/>
    </row>
    <row r="216">
      <c r="C216" s="140"/>
      <c r="F216" s="140"/>
      <c r="I216" s="140"/>
    </row>
    <row r="217">
      <c r="C217" s="140"/>
      <c r="F217" s="140"/>
      <c r="I217" s="140"/>
    </row>
    <row r="218">
      <c r="C218" s="140"/>
      <c r="F218" s="140"/>
      <c r="I218" s="140"/>
    </row>
    <row r="219">
      <c r="C219" s="140"/>
      <c r="F219" s="140"/>
      <c r="I219" s="140"/>
    </row>
    <row r="220">
      <c r="C220" s="140"/>
      <c r="F220" s="140"/>
      <c r="I220" s="140"/>
    </row>
    <row r="221">
      <c r="C221" s="140"/>
      <c r="F221" s="140"/>
      <c r="I221" s="140"/>
    </row>
    <row r="222">
      <c r="C222" s="140"/>
      <c r="F222" s="140"/>
      <c r="I222" s="140"/>
    </row>
    <row r="223">
      <c r="C223" s="140"/>
      <c r="F223" s="140"/>
      <c r="I223" s="140"/>
    </row>
    <row r="224">
      <c r="C224" s="140"/>
      <c r="F224" s="140"/>
      <c r="I224" s="140"/>
    </row>
    <row r="225">
      <c r="C225" s="140"/>
      <c r="F225" s="140"/>
      <c r="I225" s="140"/>
    </row>
    <row r="226">
      <c r="C226" s="140"/>
      <c r="F226" s="140"/>
      <c r="I226" s="140"/>
    </row>
    <row r="227">
      <c r="C227" s="140"/>
      <c r="F227" s="140"/>
      <c r="I227" s="140"/>
    </row>
    <row r="228">
      <c r="C228" s="140"/>
      <c r="F228" s="140"/>
      <c r="I228" s="140"/>
    </row>
    <row r="229">
      <c r="C229" s="140"/>
      <c r="F229" s="140"/>
      <c r="I229" s="140"/>
    </row>
    <row r="230">
      <c r="C230" s="140"/>
      <c r="F230" s="140"/>
      <c r="I230" s="140"/>
    </row>
    <row r="231">
      <c r="C231" s="140"/>
      <c r="F231" s="140"/>
      <c r="I231" s="140"/>
    </row>
    <row r="232">
      <c r="C232" s="140"/>
      <c r="F232" s="140"/>
      <c r="I232" s="140"/>
    </row>
    <row r="233">
      <c r="C233" s="140"/>
      <c r="F233" s="140"/>
      <c r="I233" s="140"/>
    </row>
    <row r="234">
      <c r="C234" s="140"/>
      <c r="F234" s="140"/>
      <c r="I234" s="140"/>
    </row>
    <row r="235">
      <c r="C235" s="140"/>
      <c r="F235" s="140"/>
      <c r="I235" s="140"/>
    </row>
    <row r="236">
      <c r="C236" s="140"/>
      <c r="F236" s="140"/>
      <c r="I236" s="140"/>
    </row>
    <row r="237">
      <c r="C237" s="140"/>
      <c r="F237" s="140"/>
      <c r="I237" s="140"/>
    </row>
    <row r="238">
      <c r="C238" s="140"/>
      <c r="F238" s="140"/>
      <c r="I238" s="140"/>
    </row>
    <row r="239">
      <c r="C239" s="140"/>
      <c r="F239" s="140"/>
      <c r="I239" s="140"/>
    </row>
    <row r="240">
      <c r="C240" s="140"/>
      <c r="F240" s="140"/>
      <c r="I240" s="140"/>
    </row>
    <row r="241">
      <c r="C241" s="140"/>
      <c r="F241" s="140"/>
      <c r="I241" s="140"/>
    </row>
    <row r="242">
      <c r="C242" s="140"/>
      <c r="F242" s="140"/>
      <c r="I242" s="140"/>
    </row>
    <row r="243">
      <c r="C243" s="140"/>
      <c r="F243" s="140"/>
      <c r="I243" s="140"/>
    </row>
    <row r="244">
      <c r="C244" s="140"/>
      <c r="F244" s="140"/>
      <c r="I244" s="140"/>
    </row>
    <row r="245">
      <c r="C245" s="140"/>
      <c r="F245" s="140"/>
      <c r="I245" s="140"/>
    </row>
    <row r="246">
      <c r="C246" s="140"/>
      <c r="F246" s="140"/>
      <c r="I246" s="140"/>
    </row>
    <row r="247">
      <c r="C247" s="140"/>
      <c r="F247" s="140"/>
      <c r="I247" s="140"/>
    </row>
    <row r="248">
      <c r="C248" s="140"/>
      <c r="F248" s="140"/>
      <c r="I248" s="140"/>
    </row>
    <row r="249">
      <c r="C249" s="140"/>
      <c r="F249" s="140"/>
      <c r="I249" s="140"/>
    </row>
    <row r="250">
      <c r="C250" s="140"/>
      <c r="F250" s="140"/>
      <c r="I250" s="140"/>
    </row>
    <row r="251">
      <c r="C251" s="140"/>
      <c r="F251" s="140"/>
      <c r="I251" s="140"/>
    </row>
    <row r="252">
      <c r="C252" s="140"/>
      <c r="F252" s="140"/>
      <c r="I252" s="140"/>
    </row>
    <row r="253">
      <c r="C253" s="140"/>
      <c r="F253" s="140"/>
      <c r="I253" s="140"/>
    </row>
    <row r="254">
      <c r="C254" s="140"/>
      <c r="F254" s="140"/>
      <c r="I254" s="140"/>
    </row>
    <row r="255">
      <c r="C255" s="140"/>
      <c r="F255" s="140"/>
      <c r="I255" s="140"/>
    </row>
    <row r="256">
      <c r="C256" s="140"/>
      <c r="F256" s="140"/>
      <c r="I256" s="140"/>
    </row>
    <row r="257">
      <c r="C257" s="140"/>
      <c r="F257" s="140"/>
      <c r="I257" s="140"/>
    </row>
    <row r="258">
      <c r="C258" s="140"/>
      <c r="F258" s="140"/>
      <c r="I258" s="140"/>
    </row>
    <row r="259">
      <c r="C259" s="140"/>
      <c r="F259" s="140"/>
      <c r="I259" s="140"/>
    </row>
    <row r="260">
      <c r="C260" s="140"/>
      <c r="F260" s="140"/>
      <c r="I260" s="140"/>
    </row>
    <row r="261">
      <c r="C261" s="140"/>
      <c r="F261" s="140"/>
      <c r="I261" s="140"/>
    </row>
    <row r="262">
      <c r="C262" s="140"/>
      <c r="F262" s="140"/>
      <c r="I262" s="140"/>
    </row>
    <row r="263">
      <c r="C263" s="140"/>
      <c r="F263" s="140"/>
      <c r="I263" s="140"/>
    </row>
    <row r="264">
      <c r="C264" s="140"/>
      <c r="F264" s="140"/>
      <c r="I264" s="140"/>
    </row>
    <row r="265">
      <c r="C265" s="140"/>
      <c r="F265" s="140"/>
      <c r="I265" s="140"/>
    </row>
    <row r="266">
      <c r="C266" s="140"/>
      <c r="F266" s="140"/>
      <c r="I266" s="140"/>
    </row>
    <row r="267">
      <c r="C267" s="140"/>
      <c r="F267" s="140"/>
      <c r="I267" s="140"/>
    </row>
    <row r="268">
      <c r="C268" s="140"/>
      <c r="F268" s="140"/>
      <c r="I268" s="140"/>
    </row>
    <row r="269">
      <c r="C269" s="140"/>
      <c r="F269" s="140"/>
      <c r="I269" s="140"/>
    </row>
    <row r="270">
      <c r="C270" s="140"/>
      <c r="F270" s="140"/>
      <c r="I270" s="140"/>
    </row>
    <row r="271">
      <c r="C271" s="140"/>
      <c r="F271" s="140"/>
      <c r="I271" s="140"/>
    </row>
    <row r="272">
      <c r="C272" s="140"/>
      <c r="F272" s="140"/>
      <c r="I272" s="140"/>
    </row>
    <row r="273">
      <c r="C273" s="140"/>
      <c r="F273" s="140"/>
      <c r="I273" s="140"/>
    </row>
    <row r="274">
      <c r="C274" s="140"/>
      <c r="F274" s="140"/>
      <c r="I274" s="140"/>
    </row>
    <row r="275">
      <c r="C275" s="140"/>
      <c r="F275" s="140"/>
      <c r="I275" s="140"/>
    </row>
    <row r="276">
      <c r="C276" s="140"/>
      <c r="F276" s="140"/>
      <c r="I276" s="140"/>
    </row>
    <row r="277">
      <c r="C277" s="140"/>
      <c r="F277" s="140"/>
      <c r="I277" s="140"/>
    </row>
    <row r="278">
      <c r="C278" s="140"/>
      <c r="F278" s="140"/>
      <c r="I278" s="140"/>
    </row>
    <row r="279">
      <c r="C279" s="140"/>
      <c r="F279" s="140"/>
      <c r="I279" s="140"/>
    </row>
    <row r="280">
      <c r="C280" s="140"/>
      <c r="F280" s="140"/>
      <c r="I280" s="140"/>
    </row>
    <row r="281">
      <c r="C281" s="140"/>
      <c r="F281" s="140"/>
      <c r="I281" s="140"/>
    </row>
    <row r="282">
      <c r="C282" s="140"/>
      <c r="F282" s="140"/>
      <c r="I282" s="140"/>
    </row>
    <row r="283">
      <c r="C283" s="140"/>
      <c r="F283" s="140"/>
      <c r="I283" s="140"/>
    </row>
    <row r="284">
      <c r="C284" s="140"/>
      <c r="F284" s="140"/>
      <c r="I284" s="140"/>
    </row>
    <row r="285">
      <c r="C285" s="140"/>
      <c r="F285" s="140"/>
      <c r="I285" s="140"/>
    </row>
    <row r="286">
      <c r="C286" s="140"/>
      <c r="F286" s="140"/>
      <c r="I286" s="140"/>
    </row>
    <row r="287">
      <c r="C287" s="140"/>
      <c r="F287" s="140"/>
      <c r="I287" s="140"/>
    </row>
    <row r="288">
      <c r="C288" s="140"/>
      <c r="F288" s="140"/>
      <c r="I288" s="140"/>
    </row>
    <row r="289">
      <c r="C289" s="140"/>
      <c r="F289" s="140"/>
      <c r="I289" s="140"/>
    </row>
    <row r="290">
      <c r="C290" s="140"/>
      <c r="F290" s="140"/>
      <c r="I290" s="140"/>
    </row>
    <row r="291">
      <c r="C291" s="140"/>
      <c r="F291" s="140"/>
      <c r="I291" s="140"/>
    </row>
    <row r="292">
      <c r="C292" s="140"/>
      <c r="F292" s="140"/>
      <c r="I292" s="140"/>
    </row>
    <row r="293">
      <c r="C293" s="140"/>
      <c r="F293" s="140"/>
      <c r="I293" s="140"/>
    </row>
    <row r="294">
      <c r="C294" s="140"/>
      <c r="F294" s="140"/>
      <c r="I294" s="140"/>
    </row>
    <row r="295">
      <c r="C295" s="140"/>
      <c r="F295" s="140"/>
      <c r="I295" s="140"/>
    </row>
    <row r="296">
      <c r="C296" s="140"/>
      <c r="F296" s="140"/>
      <c r="I296" s="140"/>
    </row>
    <row r="297">
      <c r="C297" s="140"/>
      <c r="F297" s="140"/>
      <c r="I297" s="140"/>
    </row>
    <row r="298">
      <c r="C298" s="140"/>
      <c r="F298" s="140"/>
      <c r="I298" s="140"/>
    </row>
    <row r="299">
      <c r="C299" s="140"/>
      <c r="F299" s="140"/>
      <c r="I299" s="140"/>
    </row>
    <row r="300">
      <c r="C300" s="140"/>
      <c r="F300" s="140"/>
      <c r="I300" s="140"/>
    </row>
    <row r="301">
      <c r="C301" s="140"/>
      <c r="F301" s="140"/>
      <c r="I301" s="140"/>
    </row>
    <row r="302">
      <c r="C302" s="140"/>
      <c r="F302" s="140"/>
      <c r="I302" s="140"/>
    </row>
    <row r="303">
      <c r="C303" s="140"/>
      <c r="F303" s="140"/>
      <c r="I303" s="140"/>
    </row>
    <row r="304">
      <c r="C304" s="140"/>
      <c r="F304" s="140"/>
      <c r="I304" s="140"/>
    </row>
    <row r="305">
      <c r="C305" s="140"/>
      <c r="F305" s="140"/>
      <c r="I305" s="140"/>
    </row>
    <row r="306">
      <c r="C306" s="140"/>
      <c r="F306" s="140"/>
      <c r="I306" s="140"/>
    </row>
    <row r="307">
      <c r="C307" s="140"/>
      <c r="F307" s="140"/>
      <c r="I307" s="140"/>
    </row>
    <row r="308">
      <c r="C308" s="140"/>
      <c r="F308" s="140"/>
      <c r="I308" s="140"/>
    </row>
    <row r="309">
      <c r="C309" s="140"/>
      <c r="F309" s="140"/>
      <c r="I309" s="140"/>
    </row>
    <row r="310">
      <c r="C310" s="140"/>
      <c r="F310" s="140"/>
      <c r="I310" s="140"/>
    </row>
    <row r="311">
      <c r="C311" s="140"/>
      <c r="F311" s="140"/>
      <c r="I311" s="140"/>
    </row>
    <row r="312">
      <c r="C312" s="140"/>
      <c r="F312" s="140"/>
      <c r="I312" s="140"/>
    </row>
    <row r="313">
      <c r="C313" s="140"/>
      <c r="F313" s="140"/>
      <c r="I313" s="140"/>
    </row>
    <row r="314">
      <c r="C314" s="140"/>
      <c r="F314" s="140"/>
      <c r="I314" s="140"/>
    </row>
    <row r="315">
      <c r="C315" s="140"/>
      <c r="F315" s="140"/>
      <c r="I315" s="140"/>
    </row>
    <row r="316">
      <c r="C316" s="140"/>
      <c r="F316" s="140"/>
      <c r="I316" s="140"/>
    </row>
    <row r="317">
      <c r="C317" s="140"/>
      <c r="F317" s="140"/>
      <c r="I317" s="140"/>
    </row>
    <row r="318">
      <c r="C318" s="140"/>
      <c r="F318" s="140"/>
      <c r="I318" s="140"/>
    </row>
    <row r="319">
      <c r="C319" s="140"/>
      <c r="F319" s="140"/>
      <c r="I319" s="140"/>
    </row>
    <row r="320">
      <c r="C320" s="140"/>
      <c r="F320" s="140"/>
      <c r="I320" s="140"/>
    </row>
    <row r="321">
      <c r="C321" s="140"/>
      <c r="F321" s="140"/>
      <c r="I321" s="140"/>
    </row>
    <row r="322">
      <c r="C322" s="140"/>
      <c r="F322" s="140"/>
      <c r="I322" s="140"/>
    </row>
    <row r="323">
      <c r="C323" s="140"/>
      <c r="F323" s="140"/>
      <c r="I323" s="140"/>
    </row>
    <row r="324">
      <c r="C324" s="140"/>
      <c r="F324" s="140"/>
      <c r="I324" s="140"/>
    </row>
    <row r="325">
      <c r="C325" s="140"/>
      <c r="F325" s="140"/>
      <c r="I325" s="140"/>
    </row>
    <row r="326">
      <c r="C326" s="140"/>
      <c r="F326" s="140"/>
      <c r="I326" s="140"/>
    </row>
    <row r="327">
      <c r="C327" s="140"/>
      <c r="F327" s="140"/>
      <c r="I327" s="140"/>
    </row>
    <row r="328">
      <c r="C328" s="140"/>
      <c r="F328" s="140"/>
      <c r="I328" s="140"/>
    </row>
    <row r="329">
      <c r="C329" s="140"/>
      <c r="F329" s="140"/>
      <c r="I329" s="140"/>
    </row>
    <row r="330">
      <c r="C330" s="140"/>
      <c r="F330" s="140"/>
      <c r="I330" s="140"/>
    </row>
    <row r="331">
      <c r="C331" s="140"/>
      <c r="F331" s="140"/>
      <c r="I331" s="140"/>
    </row>
    <row r="332">
      <c r="C332" s="140"/>
      <c r="F332" s="140"/>
      <c r="I332" s="140"/>
    </row>
    <row r="333">
      <c r="C333" s="140"/>
      <c r="F333" s="140"/>
      <c r="I333" s="140"/>
    </row>
    <row r="334">
      <c r="C334" s="140"/>
      <c r="F334" s="140"/>
      <c r="I334" s="140"/>
    </row>
    <row r="335">
      <c r="C335" s="140"/>
      <c r="F335" s="140"/>
      <c r="I335" s="140"/>
    </row>
    <row r="336">
      <c r="C336" s="140"/>
      <c r="F336" s="140"/>
      <c r="I336" s="140"/>
    </row>
    <row r="337">
      <c r="C337" s="140"/>
      <c r="F337" s="140"/>
      <c r="I337" s="140"/>
    </row>
    <row r="338">
      <c r="C338" s="140"/>
      <c r="F338" s="140"/>
      <c r="I338" s="140"/>
    </row>
    <row r="339">
      <c r="C339" s="140"/>
      <c r="F339" s="140"/>
      <c r="I339" s="140"/>
    </row>
    <row r="340">
      <c r="C340" s="140"/>
      <c r="F340" s="140"/>
      <c r="I340" s="140"/>
    </row>
    <row r="341">
      <c r="C341" s="140"/>
      <c r="F341" s="140"/>
      <c r="I341" s="140"/>
    </row>
    <row r="342">
      <c r="C342" s="140"/>
      <c r="F342" s="140"/>
      <c r="I342" s="140"/>
    </row>
    <row r="343">
      <c r="C343" s="140"/>
      <c r="F343" s="140"/>
      <c r="I343" s="140"/>
    </row>
    <row r="344">
      <c r="C344" s="140"/>
      <c r="F344" s="140"/>
      <c r="I344" s="140"/>
    </row>
    <row r="345">
      <c r="C345" s="140"/>
      <c r="F345" s="140"/>
      <c r="I345" s="140"/>
    </row>
    <row r="346">
      <c r="C346" s="140"/>
      <c r="F346" s="140"/>
      <c r="I346" s="140"/>
    </row>
    <row r="347">
      <c r="C347" s="140"/>
      <c r="F347" s="140"/>
      <c r="I347" s="140"/>
    </row>
    <row r="348">
      <c r="C348" s="140"/>
      <c r="F348" s="140"/>
      <c r="I348" s="140"/>
    </row>
    <row r="349">
      <c r="C349" s="140"/>
      <c r="F349" s="140"/>
      <c r="I349" s="140"/>
    </row>
    <row r="350">
      <c r="C350" s="140"/>
      <c r="F350" s="140"/>
      <c r="I350" s="140"/>
    </row>
    <row r="351">
      <c r="C351" s="140"/>
      <c r="F351" s="140"/>
      <c r="I351" s="140"/>
    </row>
    <row r="352">
      <c r="C352" s="140"/>
      <c r="F352" s="140"/>
      <c r="I352" s="140"/>
    </row>
    <row r="353">
      <c r="C353" s="140"/>
      <c r="F353" s="140"/>
      <c r="I353" s="140"/>
    </row>
    <row r="354">
      <c r="C354" s="140"/>
      <c r="F354" s="140"/>
      <c r="I354" s="140"/>
    </row>
    <row r="355">
      <c r="C355" s="140"/>
      <c r="F355" s="140"/>
      <c r="I355" s="140"/>
    </row>
    <row r="356">
      <c r="C356" s="140"/>
      <c r="F356" s="140"/>
      <c r="I356" s="140"/>
    </row>
    <row r="357">
      <c r="C357" s="140"/>
      <c r="F357" s="140"/>
      <c r="I357" s="140"/>
    </row>
    <row r="358">
      <c r="C358" s="140"/>
      <c r="F358" s="140"/>
      <c r="I358" s="140"/>
    </row>
    <row r="359">
      <c r="C359" s="140"/>
      <c r="F359" s="140"/>
      <c r="I359" s="140"/>
    </row>
    <row r="360">
      <c r="C360" s="140"/>
      <c r="F360" s="140"/>
      <c r="I360" s="140"/>
    </row>
    <row r="361">
      <c r="C361" s="140"/>
      <c r="F361" s="140"/>
      <c r="I361" s="140"/>
    </row>
    <row r="362">
      <c r="C362" s="140"/>
      <c r="F362" s="140"/>
      <c r="I362" s="140"/>
    </row>
    <row r="363">
      <c r="C363" s="140"/>
      <c r="F363" s="140"/>
      <c r="I363" s="140"/>
    </row>
    <row r="364">
      <c r="C364" s="140"/>
      <c r="F364" s="140"/>
      <c r="I364" s="140"/>
    </row>
    <row r="365">
      <c r="C365" s="140"/>
      <c r="F365" s="140"/>
      <c r="I365" s="140"/>
    </row>
    <row r="366">
      <c r="C366" s="140"/>
      <c r="F366" s="140"/>
      <c r="I366" s="140"/>
    </row>
    <row r="367">
      <c r="C367" s="140"/>
      <c r="F367" s="140"/>
      <c r="I367" s="140"/>
    </row>
    <row r="368">
      <c r="C368" s="140"/>
      <c r="F368" s="140"/>
      <c r="I368" s="140"/>
    </row>
    <row r="369">
      <c r="C369" s="140"/>
      <c r="F369" s="140"/>
      <c r="I369" s="140"/>
    </row>
    <row r="370">
      <c r="C370" s="140"/>
      <c r="F370" s="140"/>
      <c r="I370" s="140"/>
    </row>
    <row r="371">
      <c r="C371" s="140"/>
      <c r="F371" s="140"/>
      <c r="I371" s="140"/>
    </row>
    <row r="372">
      <c r="C372" s="140"/>
      <c r="F372" s="140"/>
      <c r="I372" s="140"/>
    </row>
    <row r="373">
      <c r="C373" s="140"/>
      <c r="F373" s="140"/>
      <c r="I373" s="140"/>
    </row>
    <row r="374">
      <c r="C374" s="140"/>
      <c r="F374" s="140"/>
      <c r="I374" s="140"/>
    </row>
    <row r="375">
      <c r="C375" s="140"/>
      <c r="F375" s="140"/>
      <c r="I375" s="140"/>
    </row>
    <row r="376">
      <c r="C376" s="140"/>
      <c r="F376" s="140"/>
      <c r="I376" s="140"/>
    </row>
    <row r="377">
      <c r="C377" s="140"/>
      <c r="F377" s="140"/>
      <c r="I377" s="140"/>
    </row>
    <row r="378">
      <c r="C378" s="140"/>
      <c r="F378" s="140"/>
      <c r="I378" s="140"/>
    </row>
    <row r="379">
      <c r="C379" s="140"/>
      <c r="F379" s="140"/>
      <c r="I379" s="140"/>
    </row>
    <row r="380">
      <c r="C380" s="140"/>
      <c r="F380" s="140"/>
      <c r="I380" s="140"/>
    </row>
    <row r="381">
      <c r="C381" s="140"/>
      <c r="F381" s="140"/>
      <c r="I381" s="140"/>
    </row>
    <row r="382">
      <c r="C382" s="140"/>
      <c r="F382" s="140"/>
      <c r="I382" s="140"/>
    </row>
    <row r="383">
      <c r="C383" s="140"/>
      <c r="F383" s="140"/>
      <c r="I383" s="140"/>
    </row>
    <row r="384">
      <c r="C384" s="140"/>
      <c r="F384" s="140"/>
      <c r="I384" s="140"/>
    </row>
    <row r="385">
      <c r="C385" s="140"/>
      <c r="F385" s="140"/>
      <c r="I385" s="140"/>
    </row>
    <row r="386">
      <c r="C386" s="140"/>
      <c r="F386" s="140"/>
      <c r="I386" s="140"/>
    </row>
    <row r="387">
      <c r="C387" s="140"/>
      <c r="F387" s="140"/>
      <c r="I387" s="140"/>
    </row>
    <row r="388">
      <c r="C388" s="140"/>
      <c r="F388" s="140"/>
      <c r="I388" s="140"/>
    </row>
    <row r="389">
      <c r="C389" s="140"/>
      <c r="F389" s="140"/>
      <c r="I389" s="140"/>
    </row>
    <row r="390">
      <c r="C390" s="140"/>
      <c r="F390" s="140"/>
      <c r="I390" s="140"/>
    </row>
    <row r="391">
      <c r="C391" s="140"/>
      <c r="F391" s="140"/>
      <c r="I391" s="140"/>
    </row>
    <row r="392">
      <c r="C392" s="140"/>
      <c r="F392" s="140"/>
      <c r="I392" s="140"/>
    </row>
    <row r="393">
      <c r="C393" s="140"/>
      <c r="F393" s="140"/>
      <c r="I393" s="140"/>
    </row>
    <row r="394">
      <c r="C394" s="140"/>
      <c r="F394" s="140"/>
      <c r="I394" s="140"/>
    </row>
    <row r="395">
      <c r="C395" s="140"/>
      <c r="F395" s="140"/>
      <c r="I395" s="140"/>
    </row>
    <row r="396">
      <c r="C396" s="140"/>
      <c r="F396" s="140"/>
      <c r="I396" s="140"/>
    </row>
    <row r="397">
      <c r="C397" s="140"/>
      <c r="F397" s="140"/>
      <c r="I397" s="140"/>
    </row>
    <row r="398">
      <c r="C398" s="140"/>
      <c r="F398" s="140"/>
      <c r="I398" s="140"/>
    </row>
    <row r="399">
      <c r="C399" s="140"/>
      <c r="F399" s="140"/>
      <c r="I399" s="140"/>
    </row>
    <row r="400">
      <c r="C400" s="140"/>
      <c r="F400" s="140"/>
      <c r="I400" s="140"/>
    </row>
    <row r="401">
      <c r="C401" s="140"/>
      <c r="F401" s="140"/>
      <c r="I401" s="140"/>
    </row>
    <row r="402">
      <c r="C402" s="140"/>
      <c r="F402" s="140"/>
      <c r="I402" s="140"/>
    </row>
    <row r="403">
      <c r="C403" s="140"/>
      <c r="F403" s="140"/>
      <c r="I403" s="140"/>
    </row>
    <row r="404">
      <c r="C404" s="140"/>
      <c r="F404" s="140"/>
      <c r="I404" s="140"/>
    </row>
    <row r="405">
      <c r="C405" s="140"/>
      <c r="F405" s="140"/>
      <c r="I405" s="140"/>
    </row>
    <row r="406">
      <c r="C406" s="140"/>
      <c r="F406" s="140"/>
      <c r="I406" s="140"/>
    </row>
    <row r="407">
      <c r="C407" s="140"/>
      <c r="F407" s="140"/>
      <c r="I407" s="140"/>
    </row>
    <row r="408">
      <c r="C408" s="140"/>
      <c r="F408" s="140"/>
      <c r="I408" s="140"/>
    </row>
    <row r="409">
      <c r="C409" s="140"/>
      <c r="F409" s="140"/>
      <c r="I409" s="140"/>
    </row>
    <row r="410">
      <c r="C410" s="140"/>
      <c r="F410" s="140"/>
      <c r="I410" s="140"/>
    </row>
    <row r="411">
      <c r="C411" s="140"/>
      <c r="F411" s="140"/>
      <c r="I411" s="140"/>
    </row>
    <row r="412">
      <c r="C412" s="140"/>
      <c r="F412" s="140"/>
      <c r="I412" s="140"/>
    </row>
    <row r="413">
      <c r="C413" s="140"/>
      <c r="F413" s="140"/>
      <c r="I413" s="140"/>
    </row>
    <row r="414">
      <c r="C414" s="140"/>
      <c r="F414" s="140"/>
      <c r="I414" s="140"/>
    </row>
    <row r="415">
      <c r="C415" s="140"/>
      <c r="F415" s="140"/>
      <c r="I415" s="140"/>
    </row>
    <row r="416">
      <c r="C416" s="140"/>
      <c r="F416" s="140"/>
      <c r="I416" s="140"/>
    </row>
    <row r="417">
      <c r="C417" s="140"/>
      <c r="F417" s="140"/>
      <c r="I417" s="140"/>
    </row>
    <row r="418">
      <c r="C418" s="140"/>
      <c r="F418" s="140"/>
      <c r="I418" s="140"/>
    </row>
    <row r="419">
      <c r="C419" s="140"/>
      <c r="F419" s="140"/>
      <c r="I419" s="140"/>
    </row>
    <row r="420">
      <c r="C420" s="140"/>
      <c r="F420" s="140"/>
      <c r="I420" s="140"/>
    </row>
    <row r="421">
      <c r="C421" s="140"/>
      <c r="F421" s="140"/>
      <c r="I421" s="140"/>
    </row>
    <row r="422">
      <c r="C422" s="140"/>
      <c r="F422" s="140"/>
      <c r="I422" s="140"/>
    </row>
    <row r="423">
      <c r="C423" s="140"/>
      <c r="F423" s="140"/>
      <c r="I423" s="140"/>
    </row>
    <row r="424">
      <c r="C424" s="140"/>
      <c r="F424" s="140"/>
      <c r="I424" s="140"/>
    </row>
    <row r="425">
      <c r="C425" s="140"/>
      <c r="F425" s="140"/>
      <c r="I425" s="140"/>
    </row>
    <row r="426">
      <c r="C426" s="140"/>
      <c r="F426" s="140"/>
      <c r="I426" s="140"/>
    </row>
    <row r="427">
      <c r="C427" s="140"/>
      <c r="F427" s="140"/>
      <c r="I427" s="140"/>
    </row>
    <row r="428">
      <c r="C428" s="140"/>
      <c r="F428" s="140"/>
      <c r="I428" s="140"/>
    </row>
    <row r="429">
      <c r="C429" s="140"/>
      <c r="F429" s="140"/>
      <c r="I429" s="140"/>
    </row>
    <row r="430">
      <c r="C430" s="140"/>
      <c r="F430" s="140"/>
      <c r="I430" s="140"/>
    </row>
    <row r="431">
      <c r="C431" s="140"/>
      <c r="F431" s="140"/>
      <c r="I431" s="140"/>
    </row>
    <row r="432">
      <c r="C432" s="140"/>
      <c r="F432" s="140"/>
      <c r="I432" s="140"/>
    </row>
    <row r="433">
      <c r="C433" s="140"/>
      <c r="F433" s="140"/>
      <c r="I433" s="140"/>
    </row>
    <row r="434">
      <c r="C434" s="140"/>
      <c r="F434" s="140"/>
      <c r="I434" s="140"/>
    </row>
    <row r="435">
      <c r="C435" s="140"/>
      <c r="F435" s="140"/>
      <c r="I435" s="140"/>
    </row>
    <row r="436">
      <c r="C436" s="140"/>
      <c r="F436" s="140"/>
      <c r="I436" s="140"/>
    </row>
    <row r="437">
      <c r="C437" s="140"/>
      <c r="F437" s="140"/>
      <c r="I437" s="140"/>
    </row>
    <row r="438">
      <c r="C438" s="140"/>
      <c r="F438" s="140"/>
      <c r="I438" s="140"/>
    </row>
    <row r="439">
      <c r="C439" s="140"/>
      <c r="F439" s="140"/>
      <c r="I439" s="140"/>
    </row>
    <row r="440">
      <c r="C440" s="140"/>
      <c r="F440" s="140"/>
      <c r="I440" s="140"/>
    </row>
    <row r="441">
      <c r="C441" s="140"/>
      <c r="F441" s="140"/>
      <c r="I441" s="140"/>
    </row>
    <row r="442">
      <c r="C442" s="140"/>
      <c r="F442" s="140"/>
      <c r="I442" s="140"/>
    </row>
    <row r="443">
      <c r="C443" s="140"/>
      <c r="F443" s="140"/>
      <c r="I443" s="140"/>
    </row>
    <row r="444">
      <c r="C444" s="140"/>
      <c r="F444" s="140"/>
      <c r="I444" s="140"/>
    </row>
    <row r="445">
      <c r="C445" s="140"/>
      <c r="F445" s="140"/>
      <c r="I445" s="140"/>
    </row>
    <row r="446">
      <c r="C446" s="140"/>
      <c r="F446" s="140"/>
      <c r="I446" s="140"/>
    </row>
    <row r="447">
      <c r="C447" s="140"/>
      <c r="F447" s="140"/>
      <c r="I447" s="140"/>
    </row>
    <row r="448">
      <c r="C448" s="140"/>
      <c r="F448" s="140"/>
      <c r="I448" s="140"/>
    </row>
    <row r="449">
      <c r="C449" s="140"/>
      <c r="F449" s="140"/>
      <c r="I449" s="140"/>
    </row>
    <row r="450">
      <c r="C450" s="140"/>
      <c r="F450" s="140"/>
      <c r="I450" s="140"/>
    </row>
    <row r="451">
      <c r="C451" s="140"/>
      <c r="F451" s="140"/>
      <c r="I451" s="140"/>
    </row>
    <row r="452">
      <c r="C452" s="140"/>
      <c r="F452" s="140"/>
      <c r="I452" s="140"/>
    </row>
    <row r="453">
      <c r="C453" s="140"/>
      <c r="F453" s="140"/>
      <c r="I453" s="140"/>
    </row>
    <row r="454">
      <c r="C454" s="140"/>
      <c r="F454" s="140"/>
      <c r="I454" s="140"/>
    </row>
    <row r="455">
      <c r="C455" s="140"/>
      <c r="F455" s="140"/>
      <c r="I455" s="140"/>
    </row>
    <row r="456">
      <c r="C456" s="140"/>
      <c r="F456" s="140"/>
      <c r="I456" s="140"/>
    </row>
    <row r="457">
      <c r="C457" s="140"/>
      <c r="F457" s="140"/>
      <c r="I457" s="140"/>
    </row>
    <row r="458">
      <c r="C458" s="140"/>
      <c r="F458" s="140"/>
      <c r="I458" s="140"/>
    </row>
    <row r="459">
      <c r="C459" s="140"/>
      <c r="F459" s="140"/>
      <c r="I459" s="140"/>
    </row>
    <row r="460">
      <c r="C460" s="140"/>
      <c r="F460" s="140"/>
      <c r="I460" s="140"/>
    </row>
    <row r="461">
      <c r="C461" s="140"/>
      <c r="F461" s="140"/>
      <c r="I461" s="140"/>
    </row>
    <row r="462">
      <c r="C462" s="140"/>
      <c r="F462" s="140"/>
      <c r="I462" s="140"/>
    </row>
    <row r="463">
      <c r="C463" s="140"/>
      <c r="F463" s="140"/>
      <c r="I463" s="140"/>
    </row>
    <row r="464">
      <c r="C464" s="140"/>
      <c r="F464" s="140"/>
      <c r="I464" s="140"/>
    </row>
    <row r="465">
      <c r="C465" s="140"/>
      <c r="F465" s="140"/>
      <c r="I465" s="140"/>
    </row>
    <row r="466">
      <c r="C466" s="140"/>
      <c r="F466" s="140"/>
      <c r="I466" s="140"/>
    </row>
    <row r="467">
      <c r="C467" s="140"/>
      <c r="F467" s="140"/>
      <c r="I467" s="140"/>
    </row>
    <row r="468">
      <c r="C468" s="140"/>
      <c r="F468" s="140"/>
      <c r="I468" s="140"/>
    </row>
    <row r="469">
      <c r="C469" s="140"/>
      <c r="F469" s="140"/>
      <c r="I469" s="140"/>
    </row>
    <row r="470">
      <c r="C470" s="140"/>
      <c r="F470" s="140"/>
      <c r="I470" s="140"/>
    </row>
    <row r="471">
      <c r="C471" s="140"/>
      <c r="F471" s="140"/>
      <c r="I471" s="140"/>
    </row>
    <row r="472">
      <c r="C472" s="140"/>
      <c r="F472" s="140"/>
      <c r="I472" s="140"/>
    </row>
    <row r="473">
      <c r="C473" s="140"/>
      <c r="F473" s="140"/>
      <c r="I473" s="140"/>
    </row>
    <row r="474">
      <c r="C474" s="140"/>
      <c r="F474" s="140"/>
      <c r="I474" s="140"/>
    </row>
    <row r="475">
      <c r="C475" s="140"/>
      <c r="F475" s="140"/>
      <c r="I475" s="140"/>
    </row>
    <row r="476">
      <c r="C476" s="140"/>
      <c r="F476" s="140"/>
      <c r="I476" s="140"/>
    </row>
    <row r="477">
      <c r="C477" s="140"/>
      <c r="F477" s="140"/>
      <c r="I477" s="140"/>
    </row>
    <row r="478">
      <c r="C478" s="140"/>
      <c r="F478" s="140"/>
      <c r="I478" s="140"/>
    </row>
    <row r="479">
      <c r="C479" s="140"/>
      <c r="F479" s="140"/>
      <c r="I479" s="140"/>
    </row>
    <row r="480">
      <c r="C480" s="140"/>
      <c r="F480" s="140"/>
      <c r="I480" s="140"/>
    </row>
    <row r="481">
      <c r="C481" s="140"/>
      <c r="F481" s="140"/>
      <c r="I481" s="140"/>
    </row>
    <row r="482">
      <c r="C482" s="140"/>
      <c r="F482" s="140"/>
      <c r="I482" s="140"/>
    </row>
    <row r="483">
      <c r="C483" s="140"/>
      <c r="F483" s="140"/>
      <c r="I483" s="140"/>
    </row>
    <row r="484">
      <c r="C484" s="140"/>
      <c r="F484" s="140"/>
      <c r="I484" s="140"/>
    </row>
    <row r="485">
      <c r="C485" s="140"/>
      <c r="F485" s="140"/>
      <c r="I485" s="140"/>
    </row>
    <row r="486">
      <c r="C486" s="140"/>
      <c r="F486" s="140"/>
      <c r="I486" s="140"/>
    </row>
    <row r="487">
      <c r="C487" s="140"/>
      <c r="F487" s="140"/>
      <c r="I487" s="140"/>
    </row>
    <row r="488">
      <c r="C488" s="140"/>
      <c r="F488" s="140"/>
      <c r="I488" s="140"/>
    </row>
    <row r="489">
      <c r="C489" s="140"/>
      <c r="F489" s="140"/>
      <c r="I489" s="140"/>
    </row>
    <row r="490">
      <c r="C490" s="140"/>
      <c r="F490" s="140"/>
      <c r="I490" s="140"/>
    </row>
    <row r="491">
      <c r="C491" s="140"/>
      <c r="F491" s="140"/>
      <c r="I491" s="140"/>
    </row>
    <row r="492">
      <c r="C492" s="140"/>
      <c r="F492" s="140"/>
      <c r="I492" s="140"/>
    </row>
    <row r="493">
      <c r="C493" s="140"/>
      <c r="F493" s="140"/>
      <c r="I493" s="140"/>
    </row>
    <row r="494">
      <c r="C494" s="140"/>
      <c r="F494" s="140"/>
      <c r="I494" s="140"/>
    </row>
    <row r="495">
      <c r="C495" s="140"/>
      <c r="F495" s="140"/>
      <c r="I495" s="140"/>
    </row>
    <row r="496">
      <c r="C496" s="140"/>
      <c r="F496" s="140"/>
      <c r="I496" s="140"/>
    </row>
    <row r="497">
      <c r="C497" s="140"/>
      <c r="F497" s="140"/>
      <c r="I497" s="140"/>
    </row>
    <row r="498">
      <c r="C498" s="140"/>
      <c r="F498" s="140"/>
      <c r="I498" s="140"/>
    </row>
    <row r="499">
      <c r="C499" s="140"/>
      <c r="F499" s="140"/>
      <c r="I499" s="140"/>
    </row>
    <row r="500">
      <c r="C500" s="140"/>
      <c r="F500" s="140"/>
      <c r="I500" s="140"/>
    </row>
    <row r="501">
      <c r="C501" s="140"/>
      <c r="F501" s="140"/>
      <c r="I501" s="140"/>
    </row>
    <row r="502">
      <c r="C502" s="140"/>
      <c r="F502" s="140"/>
      <c r="I502" s="140"/>
    </row>
    <row r="503">
      <c r="C503" s="140"/>
      <c r="F503" s="140"/>
      <c r="I503" s="140"/>
    </row>
    <row r="504">
      <c r="C504" s="140"/>
      <c r="F504" s="140"/>
      <c r="I504" s="140"/>
    </row>
    <row r="505">
      <c r="C505" s="140"/>
      <c r="F505" s="140"/>
      <c r="I505" s="140"/>
    </row>
    <row r="506">
      <c r="C506" s="140"/>
      <c r="F506" s="140"/>
      <c r="I506" s="140"/>
    </row>
    <row r="507">
      <c r="C507" s="140"/>
      <c r="F507" s="140"/>
      <c r="I507" s="140"/>
    </row>
    <row r="508">
      <c r="C508" s="140"/>
      <c r="F508" s="140"/>
      <c r="I508" s="140"/>
    </row>
    <row r="509">
      <c r="C509" s="140"/>
      <c r="F509" s="140"/>
      <c r="I509" s="140"/>
    </row>
    <row r="510">
      <c r="C510" s="140"/>
      <c r="F510" s="140"/>
      <c r="I510" s="140"/>
    </row>
    <row r="511">
      <c r="C511" s="140"/>
      <c r="F511" s="140"/>
      <c r="I511" s="140"/>
    </row>
    <row r="512">
      <c r="C512" s="140"/>
      <c r="F512" s="140"/>
      <c r="I512" s="140"/>
    </row>
    <row r="513">
      <c r="C513" s="140"/>
      <c r="F513" s="140"/>
      <c r="I513" s="140"/>
    </row>
    <row r="514">
      <c r="C514" s="140"/>
      <c r="F514" s="140"/>
      <c r="I514" s="140"/>
    </row>
    <row r="515">
      <c r="C515" s="140"/>
      <c r="F515" s="140"/>
      <c r="I515" s="140"/>
    </row>
    <row r="516">
      <c r="C516" s="140"/>
      <c r="F516" s="140"/>
      <c r="I516" s="140"/>
    </row>
    <row r="517">
      <c r="C517" s="140"/>
      <c r="F517" s="140"/>
      <c r="I517" s="140"/>
    </row>
    <row r="518">
      <c r="C518" s="140"/>
      <c r="F518" s="140"/>
      <c r="I518" s="140"/>
    </row>
    <row r="519">
      <c r="C519" s="140"/>
      <c r="F519" s="140"/>
      <c r="I519" s="140"/>
    </row>
    <row r="520">
      <c r="C520" s="140"/>
      <c r="F520" s="140"/>
      <c r="I520" s="140"/>
    </row>
    <row r="521">
      <c r="C521" s="140"/>
      <c r="F521" s="140"/>
      <c r="I521" s="140"/>
    </row>
    <row r="522">
      <c r="C522" s="140"/>
      <c r="F522" s="140"/>
      <c r="I522" s="140"/>
    </row>
    <row r="523">
      <c r="C523" s="140"/>
      <c r="F523" s="140"/>
      <c r="I523" s="140"/>
    </row>
    <row r="524">
      <c r="C524" s="140"/>
      <c r="F524" s="140"/>
      <c r="I524" s="140"/>
    </row>
    <row r="525">
      <c r="C525" s="140"/>
      <c r="F525" s="140"/>
      <c r="I525" s="140"/>
    </row>
    <row r="526">
      <c r="C526" s="140"/>
      <c r="F526" s="140"/>
      <c r="I526" s="140"/>
    </row>
    <row r="527">
      <c r="C527" s="140"/>
      <c r="F527" s="140"/>
      <c r="I527" s="140"/>
    </row>
    <row r="528">
      <c r="C528" s="140"/>
      <c r="F528" s="140"/>
      <c r="I528" s="140"/>
    </row>
    <row r="529">
      <c r="C529" s="140"/>
      <c r="F529" s="140"/>
      <c r="I529" s="140"/>
    </row>
    <row r="530">
      <c r="C530" s="140"/>
      <c r="F530" s="140"/>
      <c r="I530" s="140"/>
    </row>
    <row r="531">
      <c r="C531" s="140"/>
      <c r="F531" s="140"/>
      <c r="I531" s="140"/>
    </row>
    <row r="532">
      <c r="C532" s="140"/>
      <c r="F532" s="140"/>
      <c r="I532" s="140"/>
    </row>
    <row r="533">
      <c r="C533" s="140"/>
      <c r="F533" s="140"/>
      <c r="I533" s="140"/>
    </row>
    <row r="534">
      <c r="C534" s="140"/>
      <c r="F534" s="140"/>
      <c r="I534" s="140"/>
    </row>
    <row r="535">
      <c r="C535" s="140"/>
      <c r="F535" s="140"/>
      <c r="I535" s="140"/>
    </row>
    <row r="536">
      <c r="C536" s="140"/>
      <c r="F536" s="140"/>
      <c r="I536" s="140"/>
    </row>
    <row r="537">
      <c r="C537" s="140"/>
      <c r="F537" s="140"/>
      <c r="I537" s="140"/>
    </row>
    <row r="538">
      <c r="C538" s="140"/>
      <c r="F538" s="140"/>
      <c r="I538" s="140"/>
    </row>
    <row r="539">
      <c r="C539" s="140"/>
      <c r="F539" s="140"/>
      <c r="I539" s="140"/>
    </row>
    <row r="540">
      <c r="C540" s="140"/>
      <c r="F540" s="140"/>
      <c r="I540" s="140"/>
    </row>
    <row r="541">
      <c r="C541" s="140"/>
      <c r="F541" s="140"/>
      <c r="I541" s="140"/>
    </row>
    <row r="542">
      <c r="C542" s="140"/>
      <c r="F542" s="140"/>
      <c r="I542" s="140"/>
    </row>
    <row r="543">
      <c r="C543" s="140"/>
      <c r="F543" s="140"/>
      <c r="I543" s="140"/>
    </row>
    <row r="544">
      <c r="C544" s="140"/>
      <c r="F544" s="140"/>
      <c r="I544" s="140"/>
    </row>
    <row r="545">
      <c r="C545" s="140"/>
      <c r="F545" s="140"/>
      <c r="I545" s="140"/>
    </row>
    <row r="546">
      <c r="C546" s="140"/>
      <c r="F546" s="140"/>
      <c r="I546" s="140"/>
    </row>
    <row r="547">
      <c r="C547" s="140"/>
      <c r="F547" s="140"/>
      <c r="I547" s="140"/>
    </row>
    <row r="548">
      <c r="C548" s="140"/>
      <c r="F548" s="140"/>
      <c r="I548" s="140"/>
    </row>
    <row r="549">
      <c r="C549" s="140"/>
      <c r="F549" s="140"/>
      <c r="I549" s="140"/>
    </row>
    <row r="550">
      <c r="C550" s="140"/>
      <c r="F550" s="140"/>
      <c r="I550" s="140"/>
    </row>
    <row r="551">
      <c r="C551" s="140"/>
      <c r="F551" s="140"/>
      <c r="I551" s="140"/>
    </row>
    <row r="552">
      <c r="C552" s="140"/>
      <c r="F552" s="140"/>
      <c r="I552" s="140"/>
    </row>
    <row r="553">
      <c r="C553" s="140"/>
      <c r="F553" s="140"/>
      <c r="I553" s="140"/>
    </row>
    <row r="554">
      <c r="C554" s="140"/>
      <c r="F554" s="140"/>
      <c r="I554" s="140"/>
    </row>
    <row r="555">
      <c r="C555" s="140"/>
      <c r="F555" s="140"/>
      <c r="I555" s="140"/>
    </row>
    <row r="556">
      <c r="C556" s="140"/>
      <c r="F556" s="140"/>
      <c r="I556" s="140"/>
    </row>
    <row r="557">
      <c r="C557" s="140"/>
      <c r="F557" s="140"/>
      <c r="I557" s="140"/>
    </row>
    <row r="558">
      <c r="C558" s="140"/>
      <c r="F558" s="140"/>
      <c r="I558" s="140"/>
    </row>
    <row r="559">
      <c r="C559" s="140"/>
      <c r="F559" s="140"/>
      <c r="I559" s="140"/>
    </row>
    <row r="560">
      <c r="C560" s="140"/>
      <c r="F560" s="140"/>
      <c r="I560" s="140"/>
    </row>
    <row r="561">
      <c r="C561" s="140"/>
      <c r="F561" s="140"/>
      <c r="I561" s="140"/>
    </row>
    <row r="562">
      <c r="C562" s="140"/>
      <c r="F562" s="140"/>
      <c r="I562" s="140"/>
    </row>
    <row r="563">
      <c r="C563" s="140"/>
      <c r="F563" s="140"/>
      <c r="I563" s="140"/>
    </row>
    <row r="564">
      <c r="C564" s="140"/>
      <c r="F564" s="140"/>
      <c r="I564" s="140"/>
    </row>
    <row r="565">
      <c r="C565" s="140"/>
      <c r="F565" s="140"/>
      <c r="I565" s="140"/>
    </row>
    <row r="566">
      <c r="C566" s="140"/>
      <c r="F566" s="140"/>
      <c r="I566" s="140"/>
    </row>
    <row r="567">
      <c r="C567" s="140"/>
      <c r="F567" s="140"/>
      <c r="I567" s="140"/>
    </row>
    <row r="568">
      <c r="C568" s="140"/>
      <c r="F568" s="140"/>
      <c r="I568" s="140"/>
    </row>
    <row r="569">
      <c r="C569" s="140"/>
      <c r="F569" s="140"/>
      <c r="I569" s="140"/>
    </row>
    <row r="570">
      <c r="C570" s="140"/>
      <c r="F570" s="140"/>
      <c r="I570" s="140"/>
    </row>
    <row r="571">
      <c r="C571" s="140"/>
      <c r="F571" s="140"/>
      <c r="I571" s="140"/>
    </row>
    <row r="572">
      <c r="C572" s="140"/>
      <c r="F572" s="140"/>
      <c r="I572" s="140"/>
    </row>
    <row r="573">
      <c r="C573" s="140"/>
      <c r="F573" s="140"/>
      <c r="I573" s="140"/>
    </row>
    <row r="574">
      <c r="C574" s="140"/>
      <c r="F574" s="140"/>
      <c r="I574" s="140"/>
    </row>
    <row r="575">
      <c r="C575" s="140"/>
      <c r="F575" s="140"/>
      <c r="I575" s="140"/>
    </row>
    <row r="576">
      <c r="C576" s="140"/>
      <c r="F576" s="140"/>
      <c r="I576" s="140"/>
    </row>
    <row r="577">
      <c r="C577" s="140"/>
      <c r="F577" s="140"/>
      <c r="I577" s="140"/>
    </row>
    <row r="578">
      <c r="C578" s="140"/>
      <c r="F578" s="140"/>
      <c r="I578" s="140"/>
    </row>
    <row r="579">
      <c r="C579" s="140"/>
      <c r="F579" s="140"/>
      <c r="I579" s="140"/>
    </row>
    <row r="580">
      <c r="C580" s="140"/>
      <c r="F580" s="140"/>
      <c r="I580" s="140"/>
    </row>
    <row r="581">
      <c r="C581" s="140"/>
      <c r="F581" s="140"/>
      <c r="I581" s="140"/>
    </row>
    <row r="582">
      <c r="C582" s="140"/>
      <c r="F582" s="140"/>
      <c r="I582" s="140"/>
    </row>
    <row r="583">
      <c r="C583" s="140"/>
      <c r="F583" s="140"/>
      <c r="I583" s="140"/>
    </row>
    <row r="584">
      <c r="C584" s="140"/>
      <c r="F584" s="140"/>
      <c r="I584" s="140"/>
    </row>
    <row r="585">
      <c r="C585" s="140"/>
      <c r="F585" s="140"/>
      <c r="I585" s="140"/>
    </row>
    <row r="586">
      <c r="C586" s="140"/>
      <c r="F586" s="140"/>
      <c r="I586" s="140"/>
    </row>
    <row r="587">
      <c r="C587" s="140"/>
      <c r="F587" s="140"/>
      <c r="I587" s="140"/>
    </row>
    <row r="588">
      <c r="C588" s="140"/>
      <c r="F588" s="140"/>
      <c r="I588" s="140"/>
    </row>
    <row r="589">
      <c r="C589" s="140"/>
      <c r="F589" s="140"/>
      <c r="I589" s="140"/>
    </row>
    <row r="590">
      <c r="C590" s="140"/>
      <c r="F590" s="140"/>
      <c r="I590" s="140"/>
    </row>
    <row r="591">
      <c r="C591" s="140"/>
      <c r="F591" s="140"/>
      <c r="I591" s="140"/>
    </row>
    <row r="592">
      <c r="C592" s="140"/>
      <c r="F592" s="140"/>
      <c r="I592" s="140"/>
    </row>
    <row r="593">
      <c r="C593" s="140"/>
      <c r="F593" s="140"/>
      <c r="I593" s="140"/>
    </row>
    <row r="594">
      <c r="C594" s="140"/>
      <c r="F594" s="140"/>
      <c r="I594" s="140"/>
    </row>
    <row r="595">
      <c r="C595" s="140"/>
      <c r="F595" s="140"/>
      <c r="I595" s="140"/>
    </row>
    <row r="596">
      <c r="C596" s="140"/>
      <c r="F596" s="140"/>
      <c r="I596" s="140"/>
    </row>
    <row r="597">
      <c r="C597" s="140"/>
      <c r="F597" s="140"/>
      <c r="I597" s="140"/>
    </row>
    <row r="598">
      <c r="C598" s="140"/>
      <c r="F598" s="140"/>
      <c r="I598" s="140"/>
    </row>
    <row r="599">
      <c r="C599" s="140"/>
      <c r="F599" s="140"/>
      <c r="I599" s="140"/>
    </row>
    <row r="600">
      <c r="C600" s="140"/>
      <c r="F600" s="140"/>
      <c r="I600" s="140"/>
    </row>
    <row r="601">
      <c r="C601" s="140"/>
      <c r="F601" s="140"/>
      <c r="I601" s="140"/>
    </row>
    <row r="602">
      <c r="C602" s="140"/>
      <c r="F602" s="140"/>
      <c r="I602" s="140"/>
    </row>
    <row r="603">
      <c r="C603" s="140"/>
      <c r="F603" s="140"/>
      <c r="I603" s="140"/>
    </row>
    <row r="604">
      <c r="C604" s="140"/>
      <c r="F604" s="140"/>
      <c r="I604" s="140"/>
    </row>
    <row r="605">
      <c r="C605" s="140"/>
      <c r="F605" s="140"/>
      <c r="I605" s="140"/>
    </row>
    <row r="606">
      <c r="C606" s="140"/>
      <c r="F606" s="140"/>
      <c r="I606" s="140"/>
    </row>
    <row r="607">
      <c r="C607" s="140"/>
      <c r="F607" s="140"/>
      <c r="I607" s="140"/>
    </row>
    <row r="608">
      <c r="C608" s="140"/>
      <c r="F608" s="140"/>
      <c r="I608" s="140"/>
    </row>
    <row r="609">
      <c r="C609" s="140"/>
      <c r="F609" s="140"/>
      <c r="I609" s="140"/>
    </row>
    <row r="610">
      <c r="C610" s="140"/>
      <c r="F610" s="140"/>
      <c r="I610" s="140"/>
    </row>
    <row r="611">
      <c r="C611" s="140"/>
      <c r="F611" s="140"/>
      <c r="I611" s="140"/>
    </row>
    <row r="612">
      <c r="C612" s="140"/>
      <c r="F612" s="140"/>
      <c r="I612" s="140"/>
    </row>
    <row r="613">
      <c r="C613" s="140"/>
      <c r="F613" s="140"/>
      <c r="I613" s="140"/>
    </row>
    <row r="614">
      <c r="C614" s="140"/>
      <c r="F614" s="140"/>
      <c r="I614" s="140"/>
    </row>
    <row r="615">
      <c r="C615" s="140"/>
      <c r="F615" s="140"/>
      <c r="I615" s="140"/>
    </row>
    <row r="616">
      <c r="C616" s="140"/>
      <c r="F616" s="140"/>
      <c r="I616" s="140"/>
    </row>
    <row r="617">
      <c r="C617" s="140"/>
      <c r="F617" s="140"/>
      <c r="I617" s="140"/>
    </row>
    <row r="618">
      <c r="C618" s="140"/>
      <c r="F618" s="140"/>
      <c r="I618" s="140"/>
    </row>
    <row r="619">
      <c r="C619" s="140"/>
      <c r="F619" s="140"/>
      <c r="I619" s="140"/>
    </row>
    <row r="620">
      <c r="C620" s="140"/>
      <c r="F620" s="140"/>
      <c r="I620" s="140"/>
    </row>
    <row r="621">
      <c r="C621" s="140"/>
      <c r="F621" s="140"/>
      <c r="I621" s="140"/>
    </row>
    <row r="622">
      <c r="C622" s="140"/>
      <c r="F622" s="140"/>
      <c r="I622" s="140"/>
    </row>
    <row r="623">
      <c r="C623" s="140"/>
      <c r="F623" s="140"/>
      <c r="I623" s="140"/>
    </row>
    <row r="624">
      <c r="C624" s="140"/>
      <c r="F624" s="140"/>
      <c r="I624" s="140"/>
    </row>
    <row r="625">
      <c r="C625" s="140"/>
      <c r="F625" s="140"/>
      <c r="I625" s="140"/>
    </row>
    <row r="626">
      <c r="C626" s="140"/>
      <c r="F626" s="140"/>
      <c r="I626" s="140"/>
    </row>
    <row r="627">
      <c r="C627" s="140"/>
      <c r="F627" s="140"/>
      <c r="I627" s="140"/>
    </row>
    <row r="628">
      <c r="C628" s="140"/>
      <c r="F628" s="140"/>
      <c r="I628" s="140"/>
    </row>
    <row r="629">
      <c r="C629" s="140"/>
      <c r="F629" s="140"/>
      <c r="I629" s="140"/>
    </row>
    <row r="630">
      <c r="C630" s="140"/>
      <c r="F630" s="140"/>
      <c r="I630" s="140"/>
    </row>
    <row r="631">
      <c r="C631" s="140"/>
      <c r="F631" s="140"/>
      <c r="I631" s="140"/>
    </row>
    <row r="632">
      <c r="C632" s="140"/>
      <c r="F632" s="140"/>
      <c r="I632" s="140"/>
    </row>
    <row r="633">
      <c r="C633" s="140"/>
      <c r="F633" s="140"/>
      <c r="I633" s="140"/>
    </row>
    <row r="634">
      <c r="C634" s="140"/>
      <c r="F634" s="140"/>
      <c r="I634" s="140"/>
    </row>
    <row r="635">
      <c r="C635" s="140"/>
      <c r="F635" s="140"/>
      <c r="I635" s="140"/>
    </row>
    <row r="636">
      <c r="C636" s="140"/>
      <c r="F636" s="140"/>
      <c r="I636" s="140"/>
    </row>
    <row r="637">
      <c r="C637" s="140"/>
      <c r="F637" s="140"/>
      <c r="I637" s="140"/>
    </row>
    <row r="638">
      <c r="C638" s="140"/>
      <c r="F638" s="140"/>
      <c r="I638" s="140"/>
    </row>
    <row r="639">
      <c r="C639" s="140"/>
      <c r="F639" s="140"/>
      <c r="I639" s="140"/>
    </row>
    <row r="640">
      <c r="C640" s="140"/>
      <c r="F640" s="140"/>
      <c r="I640" s="140"/>
    </row>
    <row r="641">
      <c r="C641" s="140"/>
      <c r="F641" s="140"/>
      <c r="I641" s="140"/>
    </row>
    <row r="642">
      <c r="C642" s="140"/>
      <c r="F642" s="140"/>
      <c r="I642" s="140"/>
    </row>
    <row r="643">
      <c r="C643" s="140"/>
      <c r="F643" s="140"/>
      <c r="I643" s="140"/>
    </row>
    <row r="644">
      <c r="C644" s="140"/>
      <c r="F644" s="140"/>
      <c r="I644" s="140"/>
    </row>
    <row r="645">
      <c r="C645" s="140"/>
      <c r="F645" s="140"/>
      <c r="I645" s="140"/>
    </row>
    <row r="646">
      <c r="C646" s="140"/>
      <c r="F646" s="140"/>
      <c r="I646" s="140"/>
    </row>
    <row r="647">
      <c r="C647" s="140"/>
      <c r="F647" s="140"/>
      <c r="I647" s="140"/>
    </row>
    <row r="648">
      <c r="C648" s="140"/>
      <c r="F648" s="140"/>
      <c r="I648" s="140"/>
    </row>
    <row r="649">
      <c r="C649" s="140"/>
      <c r="F649" s="140"/>
      <c r="I649" s="140"/>
    </row>
    <row r="650">
      <c r="C650" s="140"/>
      <c r="F650" s="140"/>
      <c r="I650" s="140"/>
    </row>
    <row r="651">
      <c r="C651" s="140"/>
      <c r="F651" s="140"/>
      <c r="I651" s="140"/>
    </row>
    <row r="652">
      <c r="C652" s="140"/>
      <c r="F652" s="140"/>
      <c r="I652" s="140"/>
    </row>
    <row r="653">
      <c r="C653" s="140"/>
      <c r="F653" s="140"/>
      <c r="I653" s="140"/>
    </row>
    <row r="654">
      <c r="C654" s="140"/>
      <c r="F654" s="140"/>
      <c r="I654" s="140"/>
    </row>
    <row r="655">
      <c r="C655" s="140"/>
      <c r="F655" s="140"/>
      <c r="I655" s="140"/>
    </row>
    <row r="656">
      <c r="C656" s="140"/>
      <c r="F656" s="140"/>
      <c r="I656" s="140"/>
    </row>
    <row r="657">
      <c r="C657" s="140"/>
      <c r="F657" s="140"/>
      <c r="I657" s="140"/>
    </row>
    <row r="658">
      <c r="C658" s="140"/>
      <c r="F658" s="140"/>
      <c r="I658" s="140"/>
    </row>
    <row r="659">
      <c r="C659" s="140"/>
      <c r="F659" s="140"/>
      <c r="I659" s="140"/>
    </row>
    <row r="660">
      <c r="C660" s="140"/>
      <c r="F660" s="140"/>
      <c r="I660" s="140"/>
    </row>
    <row r="661">
      <c r="C661" s="140"/>
      <c r="F661" s="140"/>
      <c r="I661" s="140"/>
    </row>
    <row r="662">
      <c r="C662" s="140"/>
      <c r="F662" s="140"/>
      <c r="I662" s="140"/>
    </row>
    <row r="663">
      <c r="C663" s="140"/>
      <c r="F663" s="140"/>
      <c r="I663" s="140"/>
    </row>
    <row r="664">
      <c r="C664" s="140"/>
      <c r="F664" s="140"/>
      <c r="I664" s="140"/>
    </row>
    <row r="665">
      <c r="C665" s="140"/>
      <c r="F665" s="140"/>
      <c r="I665" s="140"/>
    </row>
    <row r="666">
      <c r="C666" s="140"/>
      <c r="F666" s="140"/>
      <c r="I666" s="140"/>
    </row>
    <row r="667">
      <c r="C667" s="140"/>
      <c r="F667" s="140"/>
      <c r="I667" s="140"/>
    </row>
    <row r="668">
      <c r="C668" s="140"/>
      <c r="F668" s="140"/>
      <c r="I668" s="140"/>
    </row>
    <row r="669">
      <c r="C669" s="140"/>
      <c r="F669" s="140"/>
      <c r="I669" s="140"/>
    </row>
    <row r="670">
      <c r="C670" s="140"/>
      <c r="F670" s="140"/>
      <c r="I670" s="140"/>
    </row>
    <row r="671">
      <c r="C671" s="140"/>
      <c r="F671" s="140"/>
      <c r="I671" s="140"/>
    </row>
    <row r="672">
      <c r="C672" s="140"/>
      <c r="F672" s="140"/>
      <c r="I672" s="140"/>
    </row>
    <row r="673">
      <c r="C673" s="140"/>
      <c r="F673" s="140"/>
      <c r="I673" s="140"/>
    </row>
    <row r="674">
      <c r="C674" s="140"/>
      <c r="F674" s="140"/>
      <c r="I674" s="140"/>
    </row>
    <row r="675">
      <c r="C675" s="140"/>
      <c r="F675" s="140"/>
      <c r="I675" s="140"/>
    </row>
    <row r="676">
      <c r="C676" s="140"/>
      <c r="F676" s="140"/>
      <c r="I676" s="140"/>
    </row>
    <row r="677">
      <c r="C677" s="140"/>
      <c r="F677" s="140"/>
      <c r="I677" s="140"/>
    </row>
    <row r="678">
      <c r="C678" s="140"/>
      <c r="F678" s="140"/>
      <c r="I678" s="140"/>
    </row>
    <row r="679">
      <c r="C679" s="140"/>
      <c r="F679" s="140"/>
      <c r="I679" s="140"/>
    </row>
    <row r="680">
      <c r="C680" s="140"/>
      <c r="F680" s="140"/>
      <c r="I680" s="140"/>
    </row>
    <row r="681">
      <c r="C681" s="140"/>
      <c r="F681" s="140"/>
      <c r="I681" s="140"/>
    </row>
    <row r="682">
      <c r="C682" s="140"/>
      <c r="F682" s="140"/>
      <c r="I682" s="140"/>
    </row>
    <row r="683">
      <c r="C683" s="140"/>
      <c r="F683" s="140"/>
      <c r="I683" s="140"/>
    </row>
    <row r="684">
      <c r="C684" s="140"/>
      <c r="F684" s="140"/>
      <c r="I684" s="140"/>
    </row>
    <row r="685">
      <c r="C685" s="140"/>
      <c r="F685" s="140"/>
      <c r="I685" s="140"/>
    </row>
    <row r="686">
      <c r="C686" s="140"/>
      <c r="F686" s="140"/>
      <c r="I686" s="140"/>
    </row>
    <row r="687">
      <c r="C687" s="140"/>
      <c r="F687" s="140"/>
      <c r="I687" s="140"/>
    </row>
    <row r="688">
      <c r="C688" s="140"/>
      <c r="F688" s="140"/>
      <c r="I688" s="140"/>
    </row>
    <row r="689">
      <c r="C689" s="140"/>
      <c r="F689" s="140"/>
      <c r="I689" s="140"/>
    </row>
    <row r="690">
      <c r="C690" s="140"/>
      <c r="F690" s="140"/>
      <c r="I690" s="140"/>
    </row>
    <row r="691">
      <c r="C691" s="140"/>
      <c r="F691" s="140"/>
      <c r="I691" s="140"/>
    </row>
    <row r="692">
      <c r="C692" s="140"/>
      <c r="F692" s="140"/>
      <c r="I692" s="140"/>
    </row>
    <row r="693">
      <c r="C693" s="140"/>
      <c r="F693" s="140"/>
      <c r="I693" s="140"/>
    </row>
    <row r="694">
      <c r="C694" s="140"/>
      <c r="F694" s="140"/>
      <c r="I694" s="140"/>
    </row>
    <row r="695">
      <c r="C695" s="140"/>
      <c r="F695" s="140"/>
      <c r="I695" s="140"/>
    </row>
    <row r="696">
      <c r="C696" s="140"/>
      <c r="F696" s="140"/>
      <c r="I696" s="140"/>
    </row>
    <row r="697">
      <c r="C697" s="140"/>
      <c r="F697" s="140"/>
      <c r="I697" s="140"/>
    </row>
    <row r="698">
      <c r="C698" s="140"/>
      <c r="F698" s="140"/>
      <c r="I698" s="140"/>
    </row>
    <row r="699">
      <c r="C699" s="140"/>
      <c r="F699" s="140"/>
      <c r="I699" s="140"/>
    </row>
    <row r="700">
      <c r="C700" s="140"/>
      <c r="F700" s="140"/>
      <c r="I700" s="140"/>
    </row>
    <row r="701">
      <c r="C701" s="140"/>
      <c r="F701" s="140"/>
      <c r="I701" s="140"/>
    </row>
    <row r="702">
      <c r="C702" s="140"/>
      <c r="F702" s="140"/>
      <c r="I702" s="140"/>
    </row>
    <row r="703">
      <c r="C703" s="140"/>
      <c r="F703" s="140"/>
      <c r="I703" s="140"/>
    </row>
    <row r="704">
      <c r="C704" s="140"/>
      <c r="F704" s="140"/>
      <c r="I704" s="140"/>
    </row>
    <row r="705">
      <c r="C705" s="140"/>
      <c r="F705" s="140"/>
      <c r="I705" s="140"/>
    </row>
    <row r="706">
      <c r="C706" s="140"/>
      <c r="F706" s="140"/>
      <c r="I706" s="140"/>
    </row>
    <row r="707">
      <c r="C707" s="140"/>
      <c r="F707" s="140"/>
      <c r="I707" s="140"/>
    </row>
    <row r="708">
      <c r="C708" s="140"/>
      <c r="F708" s="140"/>
      <c r="I708" s="140"/>
    </row>
    <row r="709">
      <c r="C709" s="140"/>
      <c r="F709" s="140"/>
      <c r="I709" s="140"/>
    </row>
    <row r="710">
      <c r="C710" s="140"/>
      <c r="F710" s="140"/>
      <c r="I710" s="140"/>
    </row>
    <row r="711">
      <c r="C711" s="140"/>
      <c r="F711" s="140"/>
      <c r="I711" s="140"/>
    </row>
    <row r="712">
      <c r="C712" s="140"/>
      <c r="F712" s="140"/>
      <c r="I712" s="140"/>
    </row>
    <row r="713">
      <c r="C713" s="140"/>
      <c r="F713" s="140"/>
      <c r="I713" s="140"/>
    </row>
    <row r="714">
      <c r="C714" s="140"/>
      <c r="F714" s="140"/>
      <c r="I714" s="140"/>
    </row>
    <row r="715">
      <c r="C715" s="140"/>
      <c r="F715" s="140"/>
      <c r="I715" s="140"/>
    </row>
    <row r="716">
      <c r="C716" s="140"/>
      <c r="F716" s="140"/>
      <c r="I716" s="140"/>
    </row>
    <row r="717">
      <c r="C717" s="140"/>
      <c r="F717" s="140"/>
      <c r="I717" s="140"/>
    </row>
    <row r="718">
      <c r="C718" s="140"/>
      <c r="F718" s="140"/>
      <c r="I718" s="140"/>
    </row>
    <row r="719">
      <c r="C719" s="140"/>
      <c r="F719" s="140"/>
      <c r="I719" s="140"/>
    </row>
    <row r="720">
      <c r="C720" s="140"/>
      <c r="F720" s="140"/>
      <c r="I720" s="140"/>
    </row>
    <row r="721">
      <c r="C721" s="140"/>
      <c r="F721" s="140"/>
      <c r="I721" s="140"/>
    </row>
    <row r="722">
      <c r="C722" s="140"/>
      <c r="F722" s="140"/>
      <c r="I722" s="140"/>
    </row>
    <row r="723">
      <c r="C723" s="140"/>
      <c r="F723" s="140"/>
      <c r="I723" s="140"/>
    </row>
    <row r="724">
      <c r="C724" s="140"/>
      <c r="F724" s="140"/>
      <c r="I724" s="140"/>
    </row>
    <row r="725">
      <c r="C725" s="140"/>
      <c r="F725" s="140"/>
      <c r="I725" s="140"/>
    </row>
    <row r="726">
      <c r="C726" s="140"/>
      <c r="F726" s="140"/>
      <c r="I726" s="140"/>
    </row>
    <row r="727">
      <c r="C727" s="140"/>
      <c r="F727" s="140"/>
      <c r="I727" s="140"/>
    </row>
    <row r="728">
      <c r="C728" s="140"/>
      <c r="F728" s="140"/>
      <c r="I728" s="140"/>
    </row>
    <row r="729">
      <c r="C729" s="140"/>
      <c r="F729" s="140"/>
      <c r="I729" s="140"/>
    </row>
    <row r="730">
      <c r="C730" s="140"/>
      <c r="F730" s="140"/>
      <c r="I730" s="140"/>
    </row>
    <row r="731">
      <c r="C731" s="140"/>
      <c r="F731" s="140"/>
      <c r="I731" s="140"/>
    </row>
    <row r="732">
      <c r="C732" s="140"/>
      <c r="F732" s="140"/>
      <c r="I732" s="140"/>
    </row>
    <row r="733">
      <c r="C733" s="140"/>
      <c r="F733" s="140"/>
      <c r="I733" s="140"/>
    </row>
    <row r="734">
      <c r="C734" s="140"/>
      <c r="F734" s="140"/>
      <c r="I734" s="140"/>
    </row>
    <row r="735">
      <c r="C735" s="140"/>
      <c r="F735" s="140"/>
      <c r="I735" s="140"/>
    </row>
    <row r="736">
      <c r="C736" s="140"/>
      <c r="F736" s="140"/>
      <c r="I736" s="140"/>
    </row>
    <row r="737">
      <c r="C737" s="140"/>
      <c r="F737" s="140"/>
      <c r="I737" s="140"/>
    </row>
    <row r="738">
      <c r="C738" s="140"/>
      <c r="F738" s="140"/>
      <c r="I738" s="140"/>
    </row>
    <row r="739">
      <c r="C739" s="140"/>
      <c r="F739" s="140"/>
      <c r="I739" s="140"/>
    </row>
    <row r="740">
      <c r="C740" s="140"/>
      <c r="F740" s="140"/>
      <c r="I740" s="140"/>
    </row>
    <row r="741">
      <c r="C741" s="140"/>
      <c r="F741" s="140"/>
      <c r="I741" s="140"/>
    </row>
    <row r="742">
      <c r="C742" s="140"/>
      <c r="F742" s="140"/>
      <c r="I742" s="140"/>
    </row>
    <row r="743">
      <c r="C743" s="140"/>
      <c r="F743" s="140"/>
      <c r="I743" s="140"/>
    </row>
    <row r="744">
      <c r="C744" s="140"/>
      <c r="F744" s="140"/>
      <c r="I744" s="140"/>
    </row>
    <row r="745">
      <c r="C745" s="140"/>
      <c r="F745" s="140"/>
      <c r="I745" s="140"/>
    </row>
    <row r="746">
      <c r="C746" s="140"/>
      <c r="F746" s="140"/>
      <c r="I746" s="140"/>
    </row>
    <row r="747">
      <c r="C747" s="140"/>
      <c r="F747" s="140"/>
      <c r="I747" s="140"/>
    </row>
    <row r="748">
      <c r="C748" s="140"/>
      <c r="F748" s="140"/>
      <c r="I748" s="140"/>
    </row>
    <row r="749">
      <c r="C749" s="140"/>
      <c r="F749" s="140"/>
      <c r="I749" s="140"/>
    </row>
    <row r="750">
      <c r="C750" s="140"/>
      <c r="F750" s="140"/>
      <c r="I750" s="140"/>
    </row>
    <row r="751">
      <c r="C751" s="140"/>
      <c r="F751" s="140"/>
      <c r="I751" s="140"/>
    </row>
    <row r="752">
      <c r="C752" s="140"/>
      <c r="F752" s="140"/>
      <c r="I752" s="140"/>
    </row>
    <row r="753">
      <c r="C753" s="140"/>
      <c r="F753" s="140"/>
      <c r="I753" s="140"/>
    </row>
    <row r="754">
      <c r="C754" s="140"/>
      <c r="F754" s="140"/>
      <c r="I754" s="140"/>
    </row>
    <row r="755">
      <c r="C755" s="140"/>
      <c r="F755" s="140"/>
      <c r="I755" s="140"/>
    </row>
    <row r="756">
      <c r="C756" s="140"/>
      <c r="F756" s="140"/>
      <c r="I756" s="140"/>
    </row>
    <row r="757">
      <c r="C757" s="140"/>
      <c r="F757" s="140"/>
      <c r="I757" s="140"/>
    </row>
    <row r="758">
      <c r="C758" s="140"/>
      <c r="F758" s="140"/>
      <c r="I758" s="140"/>
    </row>
    <row r="759">
      <c r="C759" s="140"/>
      <c r="F759" s="140"/>
      <c r="I759" s="140"/>
    </row>
    <row r="760">
      <c r="C760" s="140"/>
      <c r="F760" s="140"/>
      <c r="I760" s="140"/>
    </row>
    <row r="761">
      <c r="C761" s="140"/>
      <c r="F761" s="140"/>
      <c r="I761" s="140"/>
    </row>
    <row r="762">
      <c r="C762" s="140"/>
      <c r="F762" s="140"/>
      <c r="I762" s="140"/>
    </row>
    <row r="763">
      <c r="C763" s="140"/>
      <c r="F763" s="140"/>
      <c r="I763" s="140"/>
    </row>
    <row r="764">
      <c r="C764" s="140"/>
      <c r="F764" s="140"/>
      <c r="I764" s="140"/>
    </row>
    <row r="765">
      <c r="C765" s="140"/>
      <c r="F765" s="140"/>
      <c r="I765" s="140"/>
    </row>
    <row r="766">
      <c r="C766" s="140"/>
      <c r="F766" s="140"/>
      <c r="I766" s="140"/>
    </row>
    <row r="767">
      <c r="C767" s="140"/>
      <c r="F767" s="140"/>
      <c r="I767" s="140"/>
    </row>
    <row r="768">
      <c r="C768" s="140"/>
      <c r="F768" s="140"/>
      <c r="I768" s="140"/>
    </row>
    <row r="769">
      <c r="C769" s="140"/>
      <c r="F769" s="140"/>
      <c r="I769" s="140"/>
    </row>
    <row r="770">
      <c r="C770" s="140"/>
      <c r="F770" s="140"/>
      <c r="I770" s="140"/>
    </row>
    <row r="771">
      <c r="C771" s="140"/>
      <c r="F771" s="140"/>
      <c r="I771" s="140"/>
    </row>
    <row r="772">
      <c r="C772" s="140"/>
      <c r="F772" s="140"/>
      <c r="I772" s="140"/>
    </row>
    <row r="773">
      <c r="C773" s="140"/>
      <c r="F773" s="140"/>
      <c r="I773" s="140"/>
    </row>
    <row r="774">
      <c r="C774" s="140"/>
      <c r="F774" s="140"/>
      <c r="I774" s="140"/>
    </row>
    <row r="775">
      <c r="C775" s="140"/>
      <c r="F775" s="140"/>
      <c r="I775" s="140"/>
    </row>
    <row r="776">
      <c r="C776" s="140"/>
      <c r="F776" s="140"/>
      <c r="I776" s="140"/>
    </row>
    <row r="777">
      <c r="C777" s="140"/>
      <c r="F777" s="140"/>
      <c r="I777" s="140"/>
    </row>
    <row r="778">
      <c r="C778" s="140"/>
      <c r="F778" s="140"/>
      <c r="I778" s="140"/>
    </row>
    <row r="779">
      <c r="C779" s="140"/>
      <c r="F779" s="140"/>
      <c r="I779" s="140"/>
    </row>
    <row r="780">
      <c r="C780" s="140"/>
      <c r="F780" s="140"/>
      <c r="I780" s="140"/>
    </row>
    <row r="781">
      <c r="C781" s="140"/>
      <c r="F781" s="140"/>
      <c r="I781" s="140"/>
    </row>
    <row r="782">
      <c r="C782" s="140"/>
      <c r="F782" s="140"/>
      <c r="I782" s="140"/>
    </row>
    <row r="783">
      <c r="C783" s="140"/>
      <c r="F783" s="140"/>
      <c r="I783" s="140"/>
    </row>
    <row r="784">
      <c r="C784" s="140"/>
      <c r="F784" s="140"/>
      <c r="I784" s="140"/>
    </row>
    <row r="785">
      <c r="C785" s="140"/>
      <c r="F785" s="140"/>
      <c r="I785" s="140"/>
    </row>
    <row r="786">
      <c r="C786" s="140"/>
      <c r="F786" s="140"/>
      <c r="I786" s="140"/>
    </row>
    <row r="787">
      <c r="C787" s="140"/>
      <c r="F787" s="140"/>
      <c r="I787" s="140"/>
    </row>
    <row r="788">
      <c r="C788" s="140"/>
      <c r="F788" s="140"/>
      <c r="I788" s="140"/>
    </row>
    <row r="789">
      <c r="C789" s="140"/>
      <c r="F789" s="140"/>
      <c r="I789" s="140"/>
    </row>
    <row r="790">
      <c r="C790" s="140"/>
      <c r="F790" s="140"/>
      <c r="I790" s="140"/>
    </row>
    <row r="791">
      <c r="C791" s="140"/>
      <c r="F791" s="140"/>
      <c r="I791" s="140"/>
    </row>
    <row r="792">
      <c r="C792" s="140"/>
      <c r="F792" s="140"/>
      <c r="I792" s="140"/>
    </row>
    <row r="793">
      <c r="C793" s="140"/>
      <c r="F793" s="140"/>
      <c r="I793" s="140"/>
    </row>
    <row r="794">
      <c r="C794" s="140"/>
      <c r="F794" s="140"/>
      <c r="I794" s="140"/>
    </row>
    <row r="795">
      <c r="C795" s="140"/>
      <c r="F795" s="140"/>
      <c r="I795" s="140"/>
    </row>
    <row r="796">
      <c r="C796" s="140"/>
      <c r="F796" s="140"/>
      <c r="I796" s="140"/>
    </row>
    <row r="797">
      <c r="C797" s="140"/>
      <c r="F797" s="140"/>
      <c r="I797" s="140"/>
    </row>
    <row r="798">
      <c r="C798" s="140"/>
      <c r="F798" s="140"/>
      <c r="I798" s="140"/>
    </row>
    <row r="799">
      <c r="C799" s="140"/>
      <c r="F799" s="140"/>
      <c r="I799" s="140"/>
    </row>
    <row r="800">
      <c r="C800" s="140"/>
      <c r="F800" s="140"/>
      <c r="I800" s="140"/>
    </row>
    <row r="801">
      <c r="C801" s="140"/>
      <c r="F801" s="140"/>
      <c r="I801" s="140"/>
    </row>
    <row r="802">
      <c r="C802" s="140"/>
      <c r="F802" s="140"/>
      <c r="I802" s="140"/>
    </row>
    <row r="803">
      <c r="C803" s="140"/>
      <c r="F803" s="140"/>
      <c r="I803" s="140"/>
    </row>
    <row r="804">
      <c r="C804" s="140"/>
      <c r="F804" s="140"/>
      <c r="I804" s="140"/>
    </row>
    <row r="805">
      <c r="C805" s="140"/>
      <c r="F805" s="140"/>
      <c r="I805" s="140"/>
    </row>
    <row r="806">
      <c r="C806" s="140"/>
      <c r="F806" s="140"/>
      <c r="I806" s="140"/>
    </row>
    <row r="807">
      <c r="C807" s="140"/>
      <c r="F807" s="140"/>
      <c r="I807" s="140"/>
    </row>
    <row r="808">
      <c r="C808" s="140"/>
      <c r="F808" s="140"/>
      <c r="I808" s="140"/>
    </row>
    <row r="809">
      <c r="C809" s="140"/>
      <c r="F809" s="140"/>
      <c r="I809" s="140"/>
    </row>
    <row r="810">
      <c r="C810" s="140"/>
      <c r="F810" s="140"/>
      <c r="I810" s="140"/>
    </row>
    <row r="811">
      <c r="C811" s="140"/>
      <c r="F811" s="140"/>
      <c r="I811" s="140"/>
    </row>
    <row r="812">
      <c r="C812" s="140"/>
      <c r="F812" s="140"/>
      <c r="I812" s="140"/>
    </row>
    <row r="813">
      <c r="C813" s="140"/>
      <c r="F813" s="140"/>
      <c r="I813" s="140"/>
    </row>
    <row r="814">
      <c r="C814" s="140"/>
      <c r="F814" s="140"/>
      <c r="I814" s="140"/>
    </row>
    <row r="815">
      <c r="C815" s="140"/>
      <c r="F815" s="140"/>
      <c r="I815" s="140"/>
    </row>
    <row r="816">
      <c r="C816" s="140"/>
      <c r="F816" s="140"/>
      <c r="I816" s="140"/>
    </row>
    <row r="817">
      <c r="C817" s="140"/>
      <c r="F817" s="140"/>
      <c r="I817" s="140"/>
    </row>
    <row r="818">
      <c r="C818" s="140"/>
      <c r="F818" s="140"/>
      <c r="I818" s="140"/>
    </row>
    <row r="819">
      <c r="C819" s="140"/>
      <c r="F819" s="140"/>
      <c r="I819" s="140"/>
    </row>
    <row r="820">
      <c r="C820" s="140"/>
      <c r="F820" s="140"/>
      <c r="I820" s="140"/>
    </row>
    <row r="821">
      <c r="C821" s="140"/>
      <c r="F821" s="140"/>
      <c r="I821" s="140"/>
    </row>
    <row r="822">
      <c r="C822" s="140"/>
      <c r="F822" s="140"/>
      <c r="I822" s="140"/>
    </row>
    <row r="823">
      <c r="C823" s="140"/>
      <c r="F823" s="140"/>
      <c r="I823" s="140"/>
    </row>
    <row r="824">
      <c r="C824" s="140"/>
      <c r="F824" s="140"/>
      <c r="I824" s="140"/>
    </row>
    <row r="825">
      <c r="C825" s="140"/>
      <c r="F825" s="140"/>
      <c r="I825" s="140"/>
    </row>
    <row r="826">
      <c r="C826" s="140"/>
      <c r="F826" s="140"/>
      <c r="I826" s="140"/>
    </row>
    <row r="827">
      <c r="C827" s="140"/>
      <c r="F827" s="140"/>
      <c r="I827" s="140"/>
    </row>
    <row r="828">
      <c r="C828" s="140"/>
      <c r="F828" s="140"/>
      <c r="I828" s="140"/>
    </row>
    <row r="829">
      <c r="C829" s="140"/>
      <c r="F829" s="140"/>
      <c r="I829" s="140"/>
    </row>
    <row r="830">
      <c r="C830" s="140"/>
      <c r="F830" s="140"/>
      <c r="I830" s="140"/>
    </row>
    <row r="831">
      <c r="C831" s="140"/>
      <c r="F831" s="140"/>
      <c r="I831" s="140"/>
    </row>
    <row r="832">
      <c r="C832" s="140"/>
      <c r="F832" s="140"/>
      <c r="I832" s="140"/>
    </row>
    <row r="833">
      <c r="C833" s="140"/>
      <c r="F833" s="140"/>
      <c r="I833" s="140"/>
    </row>
    <row r="834">
      <c r="C834" s="140"/>
      <c r="F834" s="140"/>
      <c r="I834" s="140"/>
    </row>
    <row r="835">
      <c r="C835" s="140"/>
      <c r="F835" s="140"/>
      <c r="I835" s="140"/>
    </row>
    <row r="836">
      <c r="C836" s="140"/>
      <c r="F836" s="140"/>
      <c r="I836" s="140"/>
    </row>
    <row r="837">
      <c r="C837" s="140"/>
      <c r="F837" s="140"/>
      <c r="I837" s="140"/>
    </row>
    <row r="838">
      <c r="C838" s="140"/>
      <c r="F838" s="140"/>
      <c r="I838" s="140"/>
    </row>
    <row r="839">
      <c r="C839" s="140"/>
      <c r="F839" s="140"/>
      <c r="I839" s="140"/>
    </row>
    <row r="840">
      <c r="C840" s="140"/>
      <c r="F840" s="140"/>
      <c r="I840" s="140"/>
    </row>
    <row r="841">
      <c r="C841" s="140"/>
      <c r="F841" s="140"/>
      <c r="I841" s="140"/>
    </row>
    <row r="842">
      <c r="C842" s="140"/>
      <c r="F842" s="140"/>
      <c r="I842" s="140"/>
    </row>
    <row r="843">
      <c r="C843" s="140"/>
      <c r="F843" s="140"/>
      <c r="I843" s="140"/>
    </row>
    <row r="844">
      <c r="C844" s="140"/>
      <c r="F844" s="140"/>
      <c r="I844" s="140"/>
    </row>
    <row r="845">
      <c r="C845" s="140"/>
      <c r="F845" s="140"/>
      <c r="I845" s="140"/>
    </row>
    <row r="846">
      <c r="C846" s="140"/>
      <c r="F846" s="140"/>
      <c r="I846" s="140"/>
    </row>
    <row r="847">
      <c r="C847" s="140"/>
      <c r="F847" s="140"/>
      <c r="I847" s="140"/>
    </row>
    <row r="848">
      <c r="C848" s="140"/>
      <c r="F848" s="140"/>
      <c r="I848" s="140"/>
    </row>
    <row r="849">
      <c r="C849" s="140"/>
      <c r="F849" s="140"/>
      <c r="I849" s="140"/>
    </row>
    <row r="850">
      <c r="C850" s="140"/>
      <c r="F850" s="140"/>
      <c r="I850" s="140"/>
    </row>
    <row r="851">
      <c r="C851" s="140"/>
      <c r="F851" s="140"/>
      <c r="I851" s="140"/>
    </row>
    <row r="852">
      <c r="C852" s="140"/>
      <c r="F852" s="140"/>
      <c r="I852" s="140"/>
    </row>
    <row r="853">
      <c r="C853" s="140"/>
      <c r="F853" s="140"/>
      <c r="I853" s="140"/>
    </row>
    <row r="854">
      <c r="C854" s="140"/>
      <c r="F854" s="140"/>
      <c r="I854" s="140"/>
    </row>
    <row r="855">
      <c r="C855" s="140"/>
      <c r="F855" s="140"/>
      <c r="I855" s="140"/>
    </row>
    <row r="856">
      <c r="C856" s="140"/>
      <c r="F856" s="140"/>
      <c r="I856" s="140"/>
    </row>
    <row r="857">
      <c r="C857" s="140"/>
      <c r="F857" s="140"/>
      <c r="I857" s="140"/>
    </row>
    <row r="858">
      <c r="C858" s="140"/>
      <c r="F858" s="140"/>
      <c r="I858" s="140"/>
    </row>
    <row r="859">
      <c r="C859" s="140"/>
      <c r="F859" s="140"/>
      <c r="I859" s="140"/>
    </row>
    <row r="860">
      <c r="C860" s="140"/>
      <c r="F860" s="140"/>
      <c r="I860" s="140"/>
    </row>
    <row r="861">
      <c r="C861" s="140"/>
      <c r="F861" s="140"/>
      <c r="I861" s="140"/>
    </row>
    <row r="862">
      <c r="C862" s="140"/>
      <c r="F862" s="140"/>
      <c r="I862" s="140"/>
    </row>
    <row r="863">
      <c r="C863" s="140"/>
      <c r="F863" s="140"/>
      <c r="I863" s="140"/>
    </row>
    <row r="864">
      <c r="C864" s="140"/>
      <c r="F864" s="140"/>
      <c r="I864" s="140"/>
    </row>
    <row r="865">
      <c r="C865" s="140"/>
      <c r="F865" s="140"/>
      <c r="I865" s="140"/>
    </row>
    <row r="866">
      <c r="C866" s="140"/>
      <c r="F866" s="140"/>
      <c r="I866" s="140"/>
    </row>
    <row r="867">
      <c r="C867" s="140"/>
      <c r="F867" s="140"/>
      <c r="I867" s="140"/>
    </row>
    <row r="868">
      <c r="C868" s="140"/>
      <c r="F868" s="140"/>
      <c r="I868" s="140"/>
    </row>
    <row r="869">
      <c r="C869" s="140"/>
      <c r="F869" s="140"/>
      <c r="I869" s="140"/>
    </row>
    <row r="870">
      <c r="C870" s="140"/>
      <c r="F870" s="140"/>
      <c r="I870" s="140"/>
    </row>
    <row r="871">
      <c r="C871" s="140"/>
      <c r="F871" s="140"/>
      <c r="I871" s="140"/>
    </row>
    <row r="872">
      <c r="C872" s="140"/>
      <c r="F872" s="140"/>
      <c r="I872" s="140"/>
    </row>
    <row r="873">
      <c r="C873" s="140"/>
      <c r="F873" s="140"/>
      <c r="I873" s="140"/>
    </row>
    <row r="874">
      <c r="C874" s="140"/>
      <c r="F874" s="140"/>
      <c r="I874" s="140"/>
    </row>
    <row r="875">
      <c r="C875" s="140"/>
      <c r="F875" s="140"/>
      <c r="I875" s="140"/>
    </row>
    <row r="876">
      <c r="C876" s="140"/>
      <c r="F876" s="140"/>
      <c r="I876" s="140"/>
    </row>
    <row r="877">
      <c r="C877" s="140"/>
      <c r="F877" s="140"/>
      <c r="I877" s="140"/>
    </row>
    <row r="878">
      <c r="C878" s="140"/>
      <c r="F878" s="140"/>
      <c r="I878" s="140"/>
    </row>
    <row r="879">
      <c r="C879" s="140"/>
      <c r="F879" s="140"/>
      <c r="I879" s="140"/>
    </row>
    <row r="880">
      <c r="C880" s="140"/>
      <c r="F880" s="140"/>
      <c r="I880" s="140"/>
    </row>
    <row r="881">
      <c r="C881" s="140"/>
      <c r="F881" s="140"/>
      <c r="I881" s="140"/>
    </row>
    <row r="882">
      <c r="C882" s="140"/>
      <c r="F882" s="140"/>
      <c r="I882" s="140"/>
    </row>
    <row r="883">
      <c r="C883" s="140"/>
      <c r="F883" s="140"/>
      <c r="I883" s="140"/>
    </row>
    <row r="884">
      <c r="C884" s="140"/>
      <c r="F884" s="140"/>
      <c r="I884" s="140"/>
    </row>
    <row r="885">
      <c r="C885" s="140"/>
      <c r="F885" s="140"/>
      <c r="I885" s="140"/>
    </row>
    <row r="886">
      <c r="C886" s="140"/>
      <c r="F886" s="140"/>
      <c r="I886" s="140"/>
    </row>
    <row r="887">
      <c r="C887" s="140"/>
      <c r="F887" s="140"/>
      <c r="I887" s="140"/>
    </row>
    <row r="888">
      <c r="C888" s="140"/>
      <c r="F888" s="140"/>
      <c r="I888" s="140"/>
    </row>
    <row r="889">
      <c r="C889" s="140"/>
      <c r="F889" s="140"/>
      <c r="I889" s="140"/>
    </row>
    <row r="890">
      <c r="C890" s="140"/>
      <c r="F890" s="140"/>
      <c r="I890" s="140"/>
    </row>
    <row r="891">
      <c r="C891" s="140"/>
      <c r="F891" s="140"/>
      <c r="I891" s="140"/>
    </row>
    <row r="892">
      <c r="C892" s="140"/>
      <c r="F892" s="140"/>
      <c r="I892" s="140"/>
    </row>
    <row r="893">
      <c r="C893" s="140"/>
      <c r="F893" s="140"/>
      <c r="I893" s="140"/>
    </row>
    <row r="894">
      <c r="C894" s="140"/>
      <c r="F894" s="140"/>
      <c r="I894" s="140"/>
    </row>
    <row r="895">
      <c r="C895" s="140"/>
      <c r="F895" s="140"/>
      <c r="I895" s="140"/>
    </row>
    <row r="896">
      <c r="C896" s="140"/>
      <c r="F896" s="140"/>
      <c r="I896" s="140"/>
    </row>
    <row r="897">
      <c r="C897" s="140"/>
      <c r="F897" s="140"/>
      <c r="I897" s="140"/>
    </row>
    <row r="898">
      <c r="C898" s="140"/>
      <c r="F898" s="140"/>
      <c r="I898" s="140"/>
    </row>
    <row r="899">
      <c r="C899" s="140"/>
      <c r="F899" s="140"/>
      <c r="I899" s="140"/>
    </row>
    <row r="900">
      <c r="C900" s="140"/>
      <c r="F900" s="140"/>
      <c r="I900" s="140"/>
    </row>
    <row r="901">
      <c r="C901" s="140"/>
      <c r="F901" s="140"/>
      <c r="I901" s="140"/>
    </row>
    <row r="902">
      <c r="C902" s="140"/>
      <c r="F902" s="140"/>
      <c r="I902" s="140"/>
    </row>
    <row r="903">
      <c r="C903" s="140"/>
      <c r="F903" s="140"/>
      <c r="I903" s="140"/>
    </row>
    <row r="904">
      <c r="C904" s="140"/>
      <c r="F904" s="140"/>
      <c r="I904" s="140"/>
    </row>
    <row r="905">
      <c r="C905" s="140"/>
      <c r="F905" s="140"/>
      <c r="I905" s="140"/>
    </row>
    <row r="906">
      <c r="C906" s="140"/>
      <c r="F906" s="140"/>
      <c r="I906" s="140"/>
    </row>
    <row r="907">
      <c r="C907" s="140"/>
      <c r="F907" s="140"/>
      <c r="I907" s="140"/>
    </row>
    <row r="908">
      <c r="C908" s="140"/>
      <c r="F908" s="140"/>
      <c r="I908" s="140"/>
    </row>
    <row r="909">
      <c r="C909" s="140"/>
      <c r="F909" s="140"/>
      <c r="I909" s="140"/>
    </row>
    <row r="910">
      <c r="C910" s="140"/>
      <c r="F910" s="140"/>
      <c r="I910" s="140"/>
    </row>
    <row r="911">
      <c r="C911" s="140"/>
      <c r="F911" s="140"/>
      <c r="I911" s="140"/>
    </row>
    <row r="912">
      <c r="C912" s="140"/>
      <c r="F912" s="140"/>
      <c r="I912" s="140"/>
    </row>
    <row r="913">
      <c r="C913" s="140"/>
      <c r="F913" s="140"/>
      <c r="I913" s="140"/>
    </row>
    <row r="914">
      <c r="C914" s="140"/>
      <c r="F914" s="140"/>
      <c r="I914" s="140"/>
    </row>
    <row r="915">
      <c r="C915" s="140"/>
      <c r="F915" s="140"/>
      <c r="I915" s="140"/>
    </row>
    <row r="916">
      <c r="C916" s="140"/>
      <c r="F916" s="140"/>
      <c r="I916" s="140"/>
    </row>
    <row r="917">
      <c r="C917" s="140"/>
      <c r="F917" s="140"/>
      <c r="I917" s="140"/>
    </row>
    <row r="918">
      <c r="C918" s="140"/>
      <c r="F918" s="140"/>
      <c r="I918" s="140"/>
    </row>
    <row r="919">
      <c r="C919" s="140"/>
      <c r="F919" s="140"/>
      <c r="I919" s="140"/>
    </row>
    <row r="920">
      <c r="C920" s="140"/>
      <c r="F920" s="140"/>
      <c r="I920" s="140"/>
    </row>
    <row r="921">
      <c r="C921" s="140"/>
      <c r="F921" s="140"/>
      <c r="I921" s="140"/>
    </row>
    <row r="922">
      <c r="C922" s="140"/>
      <c r="F922" s="140"/>
      <c r="I922" s="140"/>
    </row>
    <row r="923">
      <c r="C923" s="140"/>
      <c r="F923" s="140"/>
      <c r="I923" s="140"/>
    </row>
    <row r="924">
      <c r="C924" s="140"/>
      <c r="F924" s="140"/>
      <c r="I924" s="140"/>
    </row>
    <row r="925">
      <c r="C925" s="140"/>
      <c r="F925" s="140"/>
      <c r="I925" s="140"/>
    </row>
    <row r="926">
      <c r="C926" s="140"/>
      <c r="F926" s="140"/>
      <c r="I926" s="140"/>
    </row>
    <row r="927">
      <c r="C927" s="140"/>
      <c r="F927" s="140"/>
      <c r="I927" s="140"/>
    </row>
    <row r="928">
      <c r="C928" s="140"/>
      <c r="F928" s="140"/>
      <c r="I928" s="140"/>
    </row>
    <row r="929">
      <c r="C929" s="140"/>
      <c r="F929" s="140"/>
      <c r="I929" s="140"/>
    </row>
    <row r="930">
      <c r="C930" s="140"/>
      <c r="F930" s="140"/>
      <c r="I930" s="140"/>
    </row>
    <row r="931">
      <c r="C931" s="140"/>
      <c r="F931" s="140"/>
      <c r="I931" s="140"/>
    </row>
    <row r="932">
      <c r="C932" s="140"/>
      <c r="F932" s="140"/>
      <c r="I932" s="140"/>
    </row>
    <row r="933">
      <c r="C933" s="140"/>
      <c r="F933" s="140"/>
      <c r="I933" s="140"/>
    </row>
    <row r="934">
      <c r="C934" s="140"/>
      <c r="F934" s="140"/>
      <c r="I934" s="140"/>
    </row>
    <row r="935">
      <c r="C935" s="140"/>
      <c r="F935" s="140"/>
      <c r="I935" s="140"/>
    </row>
    <row r="936">
      <c r="C936" s="140"/>
      <c r="F936" s="140"/>
      <c r="I936" s="140"/>
    </row>
    <row r="937">
      <c r="C937" s="140"/>
      <c r="F937" s="140"/>
      <c r="I937" s="140"/>
    </row>
    <row r="938">
      <c r="C938" s="140"/>
      <c r="F938" s="140"/>
      <c r="I938" s="140"/>
    </row>
    <row r="939">
      <c r="C939" s="140"/>
      <c r="F939" s="140"/>
      <c r="I939" s="140"/>
    </row>
    <row r="940">
      <c r="C940" s="140"/>
      <c r="F940" s="140"/>
      <c r="I940" s="140"/>
    </row>
    <row r="941">
      <c r="C941" s="140"/>
      <c r="F941" s="140"/>
      <c r="I941" s="140"/>
    </row>
    <row r="942">
      <c r="C942" s="140"/>
      <c r="F942" s="140"/>
      <c r="I942" s="140"/>
    </row>
    <row r="943">
      <c r="C943" s="140"/>
      <c r="F943" s="140"/>
      <c r="I943" s="140"/>
    </row>
    <row r="944">
      <c r="C944" s="140"/>
      <c r="F944" s="140"/>
      <c r="I944" s="140"/>
    </row>
    <row r="945">
      <c r="C945" s="140"/>
      <c r="F945" s="140"/>
      <c r="I945" s="140"/>
    </row>
    <row r="946">
      <c r="C946" s="140"/>
      <c r="F946" s="140"/>
      <c r="I946" s="140"/>
    </row>
    <row r="947">
      <c r="C947" s="140"/>
      <c r="F947" s="140"/>
      <c r="I947" s="140"/>
    </row>
    <row r="948">
      <c r="C948" s="140"/>
      <c r="F948" s="140"/>
      <c r="I948" s="140"/>
    </row>
    <row r="949">
      <c r="C949" s="140"/>
      <c r="F949" s="140"/>
      <c r="I949" s="140"/>
    </row>
    <row r="950">
      <c r="C950" s="140"/>
      <c r="F950" s="140"/>
      <c r="I950" s="140"/>
    </row>
    <row r="951">
      <c r="C951" s="140"/>
      <c r="F951" s="140"/>
      <c r="I951" s="140"/>
    </row>
    <row r="952">
      <c r="C952" s="140"/>
      <c r="F952" s="140"/>
      <c r="I952" s="140"/>
    </row>
    <row r="953">
      <c r="C953" s="140"/>
      <c r="F953" s="140"/>
      <c r="I953" s="140"/>
    </row>
    <row r="954">
      <c r="C954" s="140"/>
      <c r="F954" s="140"/>
      <c r="I954" s="140"/>
    </row>
    <row r="955">
      <c r="C955" s="140"/>
      <c r="F955" s="140"/>
      <c r="I955" s="140"/>
    </row>
    <row r="956">
      <c r="C956" s="140"/>
      <c r="F956" s="140"/>
      <c r="I956" s="140"/>
    </row>
    <row r="957">
      <c r="C957" s="140"/>
      <c r="F957" s="140"/>
      <c r="I957" s="140"/>
    </row>
    <row r="958">
      <c r="C958" s="140"/>
      <c r="F958" s="140"/>
      <c r="I958" s="140"/>
    </row>
    <row r="959">
      <c r="C959" s="140"/>
      <c r="F959" s="140"/>
      <c r="I959" s="140"/>
    </row>
    <row r="960">
      <c r="C960" s="140"/>
      <c r="F960" s="140"/>
      <c r="I960" s="140"/>
    </row>
    <row r="961">
      <c r="C961" s="140"/>
      <c r="F961" s="140"/>
      <c r="I961" s="140"/>
    </row>
    <row r="962">
      <c r="C962" s="140"/>
      <c r="F962" s="140"/>
      <c r="I962" s="140"/>
    </row>
    <row r="963">
      <c r="C963" s="140"/>
      <c r="F963" s="140"/>
      <c r="I963" s="140"/>
    </row>
    <row r="964">
      <c r="C964" s="140"/>
      <c r="F964" s="140"/>
      <c r="I964" s="140"/>
    </row>
    <row r="965">
      <c r="C965" s="140"/>
      <c r="F965" s="140"/>
      <c r="I965" s="140"/>
    </row>
    <row r="966">
      <c r="C966" s="140"/>
      <c r="F966" s="140"/>
      <c r="I966" s="140"/>
    </row>
    <row r="967">
      <c r="C967" s="140"/>
      <c r="F967" s="140"/>
      <c r="I967" s="140"/>
    </row>
    <row r="968">
      <c r="C968" s="140"/>
      <c r="F968" s="140"/>
      <c r="I968" s="140"/>
    </row>
    <row r="969">
      <c r="C969" s="140"/>
      <c r="F969" s="140"/>
      <c r="I969" s="140"/>
    </row>
    <row r="970">
      <c r="C970" s="140"/>
      <c r="F970" s="140"/>
      <c r="I970" s="140"/>
    </row>
    <row r="971">
      <c r="C971" s="140"/>
      <c r="F971" s="140"/>
      <c r="I971" s="140"/>
    </row>
    <row r="972">
      <c r="C972" s="140"/>
      <c r="F972" s="140"/>
      <c r="I972" s="140"/>
    </row>
    <row r="973">
      <c r="C973" s="140"/>
      <c r="F973" s="140"/>
      <c r="I973" s="140"/>
    </row>
    <row r="974">
      <c r="C974" s="140"/>
      <c r="F974" s="140"/>
      <c r="I974" s="140"/>
    </row>
    <row r="975">
      <c r="C975" s="140"/>
      <c r="F975" s="140"/>
      <c r="I975" s="140"/>
    </row>
    <row r="976">
      <c r="C976" s="140"/>
      <c r="F976" s="140"/>
      <c r="I976" s="140"/>
    </row>
    <row r="977">
      <c r="C977" s="140"/>
      <c r="F977" s="140"/>
      <c r="I977" s="140"/>
    </row>
    <row r="978">
      <c r="C978" s="140"/>
      <c r="F978" s="140"/>
      <c r="I978" s="140"/>
    </row>
    <row r="979">
      <c r="C979" s="140"/>
      <c r="F979" s="140"/>
      <c r="I979" s="140"/>
    </row>
    <row r="980">
      <c r="C980" s="140"/>
      <c r="F980" s="140"/>
      <c r="I980" s="140"/>
    </row>
    <row r="981">
      <c r="C981" s="140"/>
      <c r="F981" s="140"/>
      <c r="I981" s="140"/>
    </row>
    <row r="982">
      <c r="C982" s="140"/>
      <c r="F982" s="140"/>
      <c r="I982" s="140"/>
    </row>
    <row r="983">
      <c r="C983" s="140"/>
      <c r="F983" s="140"/>
      <c r="I983" s="140"/>
    </row>
    <row r="984">
      <c r="C984" s="140"/>
      <c r="F984" s="140"/>
      <c r="I984" s="140"/>
    </row>
    <row r="985">
      <c r="C985" s="140"/>
      <c r="F985" s="140"/>
      <c r="I985" s="140"/>
    </row>
    <row r="986">
      <c r="C986" s="140"/>
      <c r="F986" s="140"/>
      <c r="I986" s="140"/>
    </row>
    <row r="987">
      <c r="C987" s="140"/>
      <c r="F987" s="140"/>
      <c r="I987" s="140"/>
    </row>
    <row r="988">
      <c r="C988" s="140"/>
      <c r="F988" s="140"/>
      <c r="I988" s="140"/>
    </row>
    <row r="989">
      <c r="C989" s="140"/>
      <c r="F989" s="140"/>
      <c r="I989" s="140"/>
    </row>
    <row r="990">
      <c r="C990" s="140"/>
      <c r="F990" s="140"/>
      <c r="I990" s="140"/>
    </row>
    <row r="991">
      <c r="C991" s="140"/>
      <c r="F991" s="140"/>
      <c r="I991" s="140"/>
    </row>
    <row r="992">
      <c r="C992" s="140"/>
      <c r="F992" s="140"/>
      <c r="I992" s="140"/>
    </row>
    <row r="993">
      <c r="C993" s="140"/>
      <c r="F993" s="140"/>
      <c r="I993" s="140"/>
    </row>
    <row r="994">
      <c r="C994" s="140"/>
      <c r="F994" s="140"/>
      <c r="I994" s="140"/>
    </row>
    <row r="995">
      <c r="C995" s="140"/>
      <c r="F995" s="140"/>
      <c r="I995" s="140"/>
    </row>
  </sheetData>
  <mergeCells count="8">
    <mergeCell ref="B2:I2"/>
    <mergeCell ref="B3:C3"/>
    <mergeCell ref="E3:F3"/>
    <mergeCell ref="H3:I3"/>
    <mergeCell ref="B13:I13"/>
    <mergeCell ref="B14:C14"/>
    <mergeCell ref="E14:F14"/>
    <mergeCell ref="H14:I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13"/>
    <col customWidth="1" min="5" max="5" width="21.0"/>
  </cols>
  <sheetData>
    <row r="1">
      <c r="A1" s="49" t="s">
        <v>772</v>
      </c>
      <c r="B1" s="152" t="s">
        <v>773</v>
      </c>
    </row>
    <row r="2">
      <c r="A2" s="49" t="s">
        <v>774</v>
      </c>
      <c r="B2" s="152">
        <v>88.0</v>
      </c>
      <c r="C2" s="153"/>
      <c r="D2" s="111"/>
    </row>
    <row r="3">
      <c r="A3" s="49" t="s">
        <v>774</v>
      </c>
      <c r="B3" s="152">
        <v>12.0</v>
      </c>
      <c r="C3" s="153"/>
      <c r="D3" s="111"/>
    </row>
    <row r="4">
      <c r="A4" s="49" t="s">
        <v>774</v>
      </c>
      <c r="B4" s="152">
        <v>47.0</v>
      </c>
      <c r="D4" s="154" t="s">
        <v>775</v>
      </c>
      <c r="E4" s="154" t="s">
        <v>776</v>
      </c>
      <c r="F4" s="154" t="s">
        <v>777</v>
      </c>
    </row>
    <row r="5">
      <c r="A5" s="49" t="s">
        <v>774</v>
      </c>
      <c r="B5" s="152">
        <v>6.0</v>
      </c>
      <c r="D5" s="155" t="s">
        <v>778</v>
      </c>
      <c r="E5" s="156">
        <f>IFERROR(__xludf.DUMMYFUNCTION("INDEX(QUERY(A:B, ""SELECT COUNT(A)  WHERE B &lt; 3 AND A = """"code_smell""""""),2,1)"),148.0)</f>
        <v>148</v>
      </c>
      <c r="F5" s="157">
        <f t="shared" ref="F5:F9" si="1">E5/$E$10</f>
        <v>0.4204545455</v>
      </c>
    </row>
    <row r="6">
      <c r="A6" s="49" t="s">
        <v>774</v>
      </c>
      <c r="B6" s="152">
        <v>0.0</v>
      </c>
      <c r="D6" s="158">
        <v>44995.0</v>
      </c>
      <c r="E6" s="155">
        <f>IFERROR(__xludf.DUMMYFUNCTION("INDEX(QUERY(A:B, ""SELECT COUNT(A)  WHERE B &gt; 2 AND B &lt;= 10 AND A = """"code_smell""""""),2,1)"),101.0)</f>
        <v>101</v>
      </c>
      <c r="F6" s="157">
        <f t="shared" si="1"/>
        <v>0.2869318182</v>
      </c>
    </row>
    <row r="7">
      <c r="A7" s="49" t="s">
        <v>774</v>
      </c>
      <c r="B7" s="152">
        <v>46.0</v>
      </c>
      <c r="D7" s="155" t="s">
        <v>779</v>
      </c>
      <c r="E7" s="156">
        <f>IFERROR(__xludf.DUMMYFUNCTION("INDEX(QUERY(A:B, ""SELECT COUNT(A)  WHERE B &gt; 10 AND B &lt;=50 AND A = """"code_smell""""""),2,1)"),81.0)</f>
        <v>81</v>
      </c>
      <c r="F7" s="157">
        <f t="shared" si="1"/>
        <v>0.2301136364</v>
      </c>
    </row>
    <row r="8">
      <c r="A8" s="49" t="s">
        <v>774</v>
      </c>
      <c r="B8" s="152">
        <v>0.0</v>
      </c>
      <c r="D8" s="155" t="s">
        <v>780</v>
      </c>
      <c r="E8" s="155">
        <f>IFERROR(__xludf.DUMMYFUNCTION("INDEX(QUERY(A:B, ""SELECT COUNT(A)  WHERE B &gt; 51 AND B &lt;=99 AND A = """"code_smell""""""),2,1)"),9.0)</f>
        <v>9</v>
      </c>
      <c r="F8" s="157">
        <f t="shared" si="1"/>
        <v>0.02556818182</v>
      </c>
    </row>
    <row r="9">
      <c r="A9" s="49" t="s">
        <v>774</v>
      </c>
      <c r="B9" s="152">
        <v>0.0</v>
      </c>
      <c r="D9" s="155" t="s">
        <v>781</v>
      </c>
      <c r="E9" s="156">
        <f>IFERROR(__xludf.DUMMYFUNCTION("INDEX(QUERY(A:B, ""SELECT COUNT(A)  WHERE B &gt; 100 AND A = """"code_smell""""""),2,1)"),13.0)</f>
        <v>13</v>
      </c>
      <c r="F9" s="157">
        <f t="shared" si="1"/>
        <v>0.03693181818</v>
      </c>
    </row>
    <row r="10">
      <c r="A10" s="49" t="s">
        <v>774</v>
      </c>
      <c r="B10" s="152">
        <v>34.0</v>
      </c>
      <c r="D10" s="155" t="s">
        <v>763</v>
      </c>
      <c r="E10" s="156">
        <f t="shared" ref="E10:F10" si="2">SUM(E5:E9)</f>
        <v>352</v>
      </c>
      <c r="F10" s="157">
        <f t="shared" si="2"/>
        <v>1</v>
      </c>
    </row>
    <row r="11">
      <c r="A11" s="49" t="s">
        <v>774</v>
      </c>
      <c r="B11" s="152">
        <v>52.0</v>
      </c>
    </row>
    <row r="12">
      <c r="A12" s="49" t="s">
        <v>774</v>
      </c>
      <c r="B12" s="152">
        <v>36.0</v>
      </c>
      <c r="D12" s="140"/>
      <c r="E12" s="140"/>
      <c r="F12" s="140"/>
    </row>
    <row r="13">
      <c r="A13" s="49" t="s">
        <v>774</v>
      </c>
      <c r="B13" s="152">
        <v>61.0</v>
      </c>
      <c r="D13" s="140"/>
      <c r="E13" s="140"/>
      <c r="F13" s="140"/>
    </row>
    <row r="14">
      <c r="A14" s="49" t="s">
        <v>774</v>
      </c>
      <c r="B14" s="152">
        <v>11.0</v>
      </c>
      <c r="D14" s="140"/>
      <c r="E14" s="140"/>
      <c r="F14" s="140"/>
    </row>
    <row r="15">
      <c r="A15" s="49" t="s">
        <v>774</v>
      </c>
      <c r="B15" s="152">
        <v>2.0</v>
      </c>
      <c r="D15" s="159" t="s">
        <v>782</v>
      </c>
      <c r="E15" s="159" t="s">
        <v>776</v>
      </c>
      <c r="F15" s="159" t="s">
        <v>777</v>
      </c>
    </row>
    <row r="16">
      <c r="A16" s="49" t="s">
        <v>774</v>
      </c>
      <c r="B16" s="152">
        <v>23.0</v>
      </c>
      <c r="D16" s="155">
        <v>0.0</v>
      </c>
      <c r="E16" s="156">
        <f>IFERROR(__xludf.DUMMYFUNCTION("INDEX(QUERY(A:B, ""SELECT COUNT(A)  WHERE B &lt;= 0 AND A = """"bugs""""""),2,1)"),249.0)</f>
        <v>249</v>
      </c>
      <c r="F16" s="157">
        <f t="shared" ref="F16:F20" si="3">E16/$E$10</f>
        <v>0.7073863636</v>
      </c>
    </row>
    <row r="17">
      <c r="A17" s="49" t="s">
        <v>774</v>
      </c>
      <c r="B17" s="152">
        <v>24.0</v>
      </c>
      <c r="D17" s="155">
        <v>1.0</v>
      </c>
      <c r="E17" s="156">
        <f>IFERROR(__xludf.DUMMYFUNCTION("INDEX(QUERY(A:B, ""SELECT COUNT(A)  WHERE B &gt; 0 AND B &lt; 2 AND A = """"bugs""""""),2,1)"),50.0)</f>
        <v>50</v>
      </c>
      <c r="F17" s="157">
        <f t="shared" si="3"/>
        <v>0.1420454545</v>
      </c>
    </row>
    <row r="18">
      <c r="A18" s="49" t="s">
        <v>774</v>
      </c>
      <c r="B18" s="152">
        <v>31.0</v>
      </c>
      <c r="D18" s="158">
        <v>44967.0</v>
      </c>
      <c r="E18" s="156">
        <f>IFERROR(__xludf.DUMMYFUNCTION("INDEX(QUERY(A:B, ""SELECT COUNT(A)  WHERE B &gt; 1AND B &lt;= 10 AND A = """"bugs""""""),2,1)"),46.0)</f>
        <v>46</v>
      </c>
      <c r="F18" s="157">
        <f t="shared" si="3"/>
        <v>0.1306818182</v>
      </c>
    </row>
    <row r="19">
      <c r="A19" s="49" t="s">
        <v>774</v>
      </c>
      <c r="B19" s="152">
        <v>0.0</v>
      </c>
      <c r="D19" s="155" t="s">
        <v>783</v>
      </c>
      <c r="E19" s="156">
        <f>IFERROR(__xludf.DUMMYFUNCTION("INDEX(QUERY(A:B, ""SELECT COUNT(A)  WHERE B &gt; 10 AND B &lt;= 100 AND A = """"bugs""""""),2,1)"),6.0)</f>
        <v>6</v>
      </c>
      <c r="F19" s="157">
        <f t="shared" si="3"/>
        <v>0.01704545455</v>
      </c>
    </row>
    <row r="20">
      <c r="A20" s="49" t="s">
        <v>774</v>
      </c>
      <c r="B20" s="152">
        <v>8.0</v>
      </c>
      <c r="D20" s="155" t="s">
        <v>781</v>
      </c>
      <c r="E20" s="156">
        <f>IFERROR(__xludf.DUMMYFUNCTION("INDEX(QUERY(A:B, ""SELECT COUNT(A)  WHERE B &gt; 100 AND A = """"bugs""""""),2,1)"),1.0)</f>
        <v>1</v>
      </c>
      <c r="F20" s="157">
        <f t="shared" si="3"/>
        <v>0.002840909091</v>
      </c>
    </row>
    <row r="21">
      <c r="A21" s="49" t="s">
        <v>774</v>
      </c>
      <c r="B21" s="152">
        <v>30.0</v>
      </c>
      <c r="D21" s="155" t="s">
        <v>763</v>
      </c>
      <c r="E21" s="156">
        <f t="shared" ref="E21:F21" si="4">SUM(E16:E20)</f>
        <v>352</v>
      </c>
      <c r="F21" s="157">
        <f t="shared" si="4"/>
        <v>1</v>
      </c>
    </row>
    <row r="22">
      <c r="A22" s="49" t="s">
        <v>774</v>
      </c>
      <c r="B22" s="152">
        <v>0.0</v>
      </c>
    </row>
    <row r="23">
      <c r="A23" s="49" t="s">
        <v>774</v>
      </c>
      <c r="B23" s="152">
        <v>15.0</v>
      </c>
      <c r="D23" s="140"/>
      <c r="E23" s="140"/>
      <c r="F23" s="140"/>
    </row>
    <row r="24">
      <c r="A24" s="49" t="s">
        <v>774</v>
      </c>
      <c r="B24" s="152">
        <v>35.0</v>
      </c>
      <c r="D24" s="140"/>
      <c r="E24" s="140"/>
      <c r="F24" s="140"/>
    </row>
    <row r="25">
      <c r="A25" s="49" t="s">
        <v>774</v>
      </c>
      <c r="B25" s="152">
        <v>0.0</v>
      </c>
      <c r="D25" s="160" t="s">
        <v>784</v>
      </c>
      <c r="E25" s="160" t="s">
        <v>776</v>
      </c>
      <c r="F25" s="160" t="s">
        <v>777</v>
      </c>
    </row>
    <row r="26">
      <c r="A26" s="49" t="s">
        <v>774</v>
      </c>
      <c r="B26" s="152">
        <v>16.0</v>
      </c>
      <c r="D26" s="155">
        <v>0.0</v>
      </c>
      <c r="E26" s="156">
        <f>IFERROR(__xludf.DUMMYFUNCTION("INDEX(QUERY(A:B, ""SELECT COUNT(A)  WHERE B &lt;= 0 AND A = """"vulnerability""""""),2,1)"),320.0)</f>
        <v>320</v>
      </c>
      <c r="F26" s="161">
        <f t="shared" ref="F26:F28" si="5">E26/$E$10</f>
        <v>0.9090909091</v>
      </c>
    </row>
    <row r="27">
      <c r="A27" s="49" t="s">
        <v>774</v>
      </c>
      <c r="B27" s="152">
        <v>12.0</v>
      </c>
      <c r="D27" s="155">
        <v>1.0</v>
      </c>
      <c r="E27" s="156">
        <f>IFERROR(__xludf.DUMMYFUNCTION("INDEX(QUERY(A:B, ""SELECT COUNT(A)  WHERE B &gt; 0 AND B &lt; 2 AND A = """"vulnerability""""""),2,1)"),29.0)</f>
        <v>29</v>
      </c>
      <c r="F27" s="161">
        <f t="shared" si="5"/>
        <v>0.08238636364</v>
      </c>
    </row>
    <row r="28">
      <c r="A28" s="49" t="s">
        <v>774</v>
      </c>
      <c r="B28" s="152">
        <v>46.0</v>
      </c>
      <c r="D28" s="158">
        <v>44967.0</v>
      </c>
      <c r="E28" s="156">
        <f>IFERROR(__xludf.DUMMYFUNCTION("INDEX(QUERY(A:B, ""SELECT COUNT(A)  WHERE B &gt; 1AND B &lt;= 9 AND A = """"vulnerability""""""),2,1)"),3.0)</f>
        <v>3</v>
      </c>
      <c r="F28" s="161">
        <f t="shared" si="5"/>
        <v>0.008522727273</v>
      </c>
    </row>
    <row r="29">
      <c r="A29" s="49" t="s">
        <v>774</v>
      </c>
      <c r="B29" s="152">
        <v>12.0</v>
      </c>
      <c r="D29" s="155" t="s">
        <v>763</v>
      </c>
      <c r="E29" s="156">
        <f>SUM(E24:E28)</f>
        <v>352</v>
      </c>
      <c r="F29" s="161">
        <f>SUM(F26:F28)</f>
        <v>1</v>
      </c>
    </row>
    <row r="30">
      <c r="A30" s="49" t="s">
        <v>774</v>
      </c>
      <c r="B30" s="152">
        <v>40.0</v>
      </c>
      <c r="F30" s="162"/>
    </row>
    <row r="31">
      <c r="A31" s="49" t="s">
        <v>774</v>
      </c>
      <c r="B31" s="152">
        <v>0.0</v>
      </c>
    </row>
    <row r="32">
      <c r="A32" s="49" t="s">
        <v>774</v>
      </c>
      <c r="B32" s="152">
        <v>7.0</v>
      </c>
      <c r="D32" s="163"/>
    </row>
    <row r="33">
      <c r="A33" s="49" t="s">
        <v>774</v>
      </c>
      <c r="B33" s="152">
        <v>50.0</v>
      </c>
    </row>
    <row r="34">
      <c r="A34" s="49" t="s">
        <v>774</v>
      </c>
      <c r="B34" s="152">
        <v>41.0</v>
      </c>
    </row>
    <row r="35">
      <c r="A35" s="49" t="s">
        <v>774</v>
      </c>
      <c r="B35" s="152">
        <v>8.0</v>
      </c>
    </row>
    <row r="36">
      <c r="A36" s="49" t="s">
        <v>774</v>
      </c>
      <c r="B36" s="152">
        <v>4.0</v>
      </c>
    </row>
    <row r="37">
      <c r="A37" s="49" t="s">
        <v>774</v>
      </c>
      <c r="B37" s="152">
        <v>4.0</v>
      </c>
    </row>
    <row r="38">
      <c r="A38" s="49" t="s">
        <v>774</v>
      </c>
      <c r="B38" s="152">
        <v>144.0</v>
      </c>
    </row>
    <row r="39">
      <c r="A39" s="49" t="s">
        <v>774</v>
      </c>
      <c r="B39" s="152">
        <v>16.0</v>
      </c>
    </row>
    <row r="40">
      <c r="A40" s="49" t="s">
        <v>774</v>
      </c>
      <c r="B40" s="152">
        <v>8.0</v>
      </c>
    </row>
    <row r="41">
      <c r="A41" s="49" t="s">
        <v>774</v>
      </c>
      <c r="B41" s="152">
        <v>8.0</v>
      </c>
    </row>
    <row r="42">
      <c r="A42" s="49" t="s">
        <v>774</v>
      </c>
      <c r="B42" s="152">
        <v>95.0</v>
      </c>
    </row>
    <row r="43">
      <c r="A43" s="49" t="s">
        <v>774</v>
      </c>
      <c r="B43" s="152">
        <v>0.0</v>
      </c>
    </row>
    <row r="44">
      <c r="A44" s="49" t="s">
        <v>774</v>
      </c>
      <c r="B44" s="152">
        <v>16.0</v>
      </c>
    </row>
    <row r="45">
      <c r="A45" s="49" t="s">
        <v>774</v>
      </c>
      <c r="B45" s="152">
        <v>0.0</v>
      </c>
    </row>
    <row r="46">
      <c r="A46" s="49" t="s">
        <v>774</v>
      </c>
      <c r="B46" s="152">
        <v>2.0</v>
      </c>
    </row>
    <row r="47">
      <c r="A47" s="49" t="s">
        <v>774</v>
      </c>
      <c r="B47" s="152">
        <v>8.0</v>
      </c>
    </row>
    <row r="48">
      <c r="A48" s="49" t="s">
        <v>774</v>
      </c>
      <c r="B48" s="152">
        <v>24.0</v>
      </c>
    </row>
    <row r="49">
      <c r="A49" s="49" t="s">
        <v>774</v>
      </c>
      <c r="B49" s="152">
        <v>8.0</v>
      </c>
    </row>
    <row r="50">
      <c r="A50" s="49" t="s">
        <v>774</v>
      </c>
      <c r="B50" s="152">
        <v>13.0</v>
      </c>
    </row>
    <row r="51">
      <c r="A51" s="49" t="s">
        <v>774</v>
      </c>
      <c r="B51" s="152">
        <v>1039.0</v>
      </c>
    </row>
    <row r="52">
      <c r="A52" s="49" t="s">
        <v>774</v>
      </c>
      <c r="B52" s="152">
        <v>33.0</v>
      </c>
    </row>
    <row r="53">
      <c r="A53" s="49" t="s">
        <v>774</v>
      </c>
      <c r="B53" s="152">
        <v>23.0</v>
      </c>
    </row>
    <row r="54">
      <c r="A54" s="49" t="s">
        <v>774</v>
      </c>
      <c r="B54" s="152">
        <v>7.0</v>
      </c>
    </row>
    <row r="55">
      <c r="A55" s="49" t="s">
        <v>774</v>
      </c>
      <c r="B55" s="152">
        <v>7.0</v>
      </c>
    </row>
    <row r="56">
      <c r="A56" s="49" t="s">
        <v>774</v>
      </c>
      <c r="B56" s="152">
        <v>1.0</v>
      </c>
    </row>
    <row r="57">
      <c r="A57" s="49" t="s">
        <v>774</v>
      </c>
      <c r="B57" s="152">
        <v>1.0</v>
      </c>
    </row>
    <row r="58">
      <c r="A58" s="49" t="s">
        <v>774</v>
      </c>
      <c r="B58" s="152">
        <v>60.0</v>
      </c>
    </row>
    <row r="59">
      <c r="A59" s="49" t="s">
        <v>774</v>
      </c>
      <c r="B59" s="152">
        <v>26.0</v>
      </c>
    </row>
    <row r="60">
      <c r="A60" s="49" t="s">
        <v>774</v>
      </c>
      <c r="B60" s="152">
        <v>2.0</v>
      </c>
    </row>
    <row r="61">
      <c r="A61" s="49" t="s">
        <v>774</v>
      </c>
      <c r="B61" s="152">
        <v>5.0</v>
      </c>
    </row>
    <row r="62">
      <c r="A62" s="49" t="s">
        <v>774</v>
      </c>
      <c r="B62" s="152">
        <v>46.0</v>
      </c>
    </row>
    <row r="63">
      <c r="A63" s="49" t="s">
        <v>774</v>
      </c>
      <c r="B63" s="152">
        <v>16.0</v>
      </c>
    </row>
    <row r="64">
      <c r="A64" s="49" t="s">
        <v>774</v>
      </c>
      <c r="B64" s="152">
        <v>1.0</v>
      </c>
    </row>
    <row r="65">
      <c r="A65" s="49" t="s">
        <v>774</v>
      </c>
      <c r="B65" s="152">
        <v>8.0</v>
      </c>
    </row>
    <row r="66">
      <c r="A66" s="49" t="s">
        <v>774</v>
      </c>
      <c r="B66" s="152">
        <v>20.0</v>
      </c>
    </row>
    <row r="67">
      <c r="A67" s="49" t="s">
        <v>774</v>
      </c>
      <c r="B67" s="152">
        <v>4.0</v>
      </c>
    </row>
    <row r="68">
      <c r="A68" s="49" t="s">
        <v>774</v>
      </c>
      <c r="B68" s="152">
        <v>6.0</v>
      </c>
    </row>
    <row r="69">
      <c r="A69" s="49" t="s">
        <v>774</v>
      </c>
      <c r="B69" s="152">
        <v>10.0</v>
      </c>
    </row>
    <row r="70">
      <c r="A70" s="49" t="s">
        <v>774</v>
      </c>
      <c r="B70" s="152">
        <v>20.0</v>
      </c>
    </row>
    <row r="71">
      <c r="A71" s="49" t="s">
        <v>774</v>
      </c>
      <c r="B71" s="152">
        <v>0.0</v>
      </c>
    </row>
    <row r="72">
      <c r="A72" s="49" t="s">
        <v>774</v>
      </c>
      <c r="B72" s="152">
        <v>129.0</v>
      </c>
    </row>
    <row r="73">
      <c r="A73" s="49" t="s">
        <v>774</v>
      </c>
      <c r="B73" s="152">
        <v>28.0</v>
      </c>
    </row>
    <row r="74">
      <c r="A74" s="49" t="s">
        <v>774</v>
      </c>
      <c r="B74" s="152">
        <v>9.0</v>
      </c>
    </row>
    <row r="75">
      <c r="A75" s="49" t="s">
        <v>774</v>
      </c>
      <c r="B75" s="152">
        <v>0.0</v>
      </c>
    </row>
    <row r="76">
      <c r="A76" s="49" t="s">
        <v>774</v>
      </c>
      <c r="B76" s="152">
        <v>0.0</v>
      </c>
    </row>
    <row r="77">
      <c r="A77" s="49" t="s">
        <v>774</v>
      </c>
      <c r="B77" s="152">
        <v>33.0</v>
      </c>
    </row>
    <row r="78">
      <c r="A78" s="49" t="s">
        <v>774</v>
      </c>
      <c r="B78" s="152">
        <v>13.0</v>
      </c>
    </row>
    <row r="79">
      <c r="A79" s="49" t="s">
        <v>774</v>
      </c>
      <c r="B79" s="152">
        <v>0.0</v>
      </c>
    </row>
    <row r="80">
      <c r="A80" s="49" t="s">
        <v>774</v>
      </c>
      <c r="B80" s="152">
        <v>36.0</v>
      </c>
    </row>
    <row r="81">
      <c r="A81" s="49" t="s">
        <v>774</v>
      </c>
      <c r="B81" s="152">
        <v>0.0</v>
      </c>
    </row>
    <row r="82">
      <c r="A82" s="49" t="s">
        <v>774</v>
      </c>
      <c r="B82" s="152">
        <v>12.0</v>
      </c>
    </row>
    <row r="83">
      <c r="A83" s="49" t="s">
        <v>774</v>
      </c>
      <c r="B83" s="152">
        <v>1.0</v>
      </c>
    </row>
    <row r="84">
      <c r="A84" s="49" t="s">
        <v>774</v>
      </c>
      <c r="B84" s="152">
        <v>4.0</v>
      </c>
    </row>
    <row r="85">
      <c r="A85" s="49" t="s">
        <v>774</v>
      </c>
      <c r="B85" s="152">
        <v>13.0</v>
      </c>
    </row>
    <row r="86">
      <c r="A86" s="49" t="s">
        <v>774</v>
      </c>
      <c r="B86" s="152">
        <v>0.0</v>
      </c>
    </row>
    <row r="87">
      <c r="A87" s="49" t="s">
        <v>774</v>
      </c>
      <c r="B87" s="152">
        <v>0.0</v>
      </c>
    </row>
    <row r="88">
      <c r="A88" s="49" t="s">
        <v>774</v>
      </c>
      <c r="B88" s="152">
        <v>7.0</v>
      </c>
    </row>
    <row r="89">
      <c r="A89" s="49" t="s">
        <v>774</v>
      </c>
      <c r="B89" s="152">
        <v>32.0</v>
      </c>
    </row>
    <row r="90">
      <c r="A90" s="49" t="s">
        <v>774</v>
      </c>
      <c r="B90" s="152">
        <v>32.0</v>
      </c>
    </row>
    <row r="91">
      <c r="A91" s="49" t="s">
        <v>774</v>
      </c>
      <c r="B91" s="152">
        <v>32.0</v>
      </c>
    </row>
    <row r="92">
      <c r="A92" s="49" t="s">
        <v>774</v>
      </c>
      <c r="B92" s="152">
        <v>3.0</v>
      </c>
    </row>
    <row r="93">
      <c r="A93" s="49" t="s">
        <v>774</v>
      </c>
      <c r="B93" s="152">
        <v>3.0</v>
      </c>
    </row>
    <row r="94">
      <c r="A94" s="49" t="s">
        <v>774</v>
      </c>
      <c r="B94" s="152">
        <v>0.0</v>
      </c>
    </row>
    <row r="95">
      <c r="A95" s="49" t="s">
        <v>774</v>
      </c>
      <c r="B95" s="152">
        <v>1.0</v>
      </c>
    </row>
    <row r="96">
      <c r="A96" s="49" t="s">
        <v>774</v>
      </c>
      <c r="B96" s="152">
        <v>182.0</v>
      </c>
    </row>
    <row r="97">
      <c r="A97" s="49" t="s">
        <v>774</v>
      </c>
      <c r="B97" s="152">
        <v>182.0</v>
      </c>
    </row>
    <row r="98">
      <c r="A98" s="49" t="s">
        <v>774</v>
      </c>
      <c r="B98" s="152">
        <v>5.0</v>
      </c>
    </row>
    <row r="99">
      <c r="A99" s="49" t="s">
        <v>774</v>
      </c>
      <c r="B99" s="152">
        <v>3.0</v>
      </c>
    </row>
    <row r="100">
      <c r="A100" s="49" t="s">
        <v>774</v>
      </c>
      <c r="B100" s="152">
        <v>20.0</v>
      </c>
    </row>
    <row r="101">
      <c r="A101" s="49" t="s">
        <v>774</v>
      </c>
      <c r="B101" s="152">
        <v>31.0</v>
      </c>
    </row>
    <row r="102">
      <c r="A102" s="49" t="s">
        <v>774</v>
      </c>
      <c r="B102" s="152">
        <v>28.0</v>
      </c>
    </row>
    <row r="103">
      <c r="A103" s="49" t="s">
        <v>774</v>
      </c>
      <c r="B103" s="152">
        <v>59.0</v>
      </c>
    </row>
    <row r="104">
      <c r="A104" s="49" t="s">
        <v>774</v>
      </c>
      <c r="B104" s="152">
        <v>10.0</v>
      </c>
    </row>
    <row r="105">
      <c r="A105" s="49" t="s">
        <v>774</v>
      </c>
      <c r="B105" s="152">
        <v>364.0</v>
      </c>
    </row>
    <row r="106">
      <c r="A106" s="49" t="s">
        <v>774</v>
      </c>
      <c r="B106" s="152">
        <v>11.0</v>
      </c>
    </row>
    <row r="107">
      <c r="A107" s="49" t="s">
        <v>774</v>
      </c>
      <c r="B107" s="152">
        <v>233.0</v>
      </c>
    </row>
    <row r="108">
      <c r="A108" s="49" t="s">
        <v>774</v>
      </c>
      <c r="B108" s="152">
        <v>40.0</v>
      </c>
    </row>
    <row r="109">
      <c r="A109" s="49" t="s">
        <v>774</v>
      </c>
      <c r="B109" s="152">
        <v>0.0</v>
      </c>
    </row>
    <row r="110">
      <c r="A110" s="49" t="s">
        <v>774</v>
      </c>
      <c r="B110" s="152">
        <v>0.0</v>
      </c>
    </row>
    <row r="111">
      <c r="A111" s="49" t="s">
        <v>774</v>
      </c>
      <c r="B111" s="152">
        <v>4.0</v>
      </c>
    </row>
    <row r="112">
      <c r="A112" s="49" t="s">
        <v>774</v>
      </c>
      <c r="B112" s="152">
        <v>0.0</v>
      </c>
    </row>
    <row r="113">
      <c r="A113" s="49" t="s">
        <v>774</v>
      </c>
      <c r="B113" s="152">
        <v>3.0</v>
      </c>
    </row>
    <row r="114">
      <c r="A114" s="49" t="s">
        <v>774</v>
      </c>
      <c r="B114" s="152">
        <v>10.0</v>
      </c>
    </row>
    <row r="115">
      <c r="A115" s="49" t="s">
        <v>774</v>
      </c>
      <c r="B115" s="152">
        <v>4.0</v>
      </c>
    </row>
    <row r="116">
      <c r="A116" s="49" t="s">
        <v>774</v>
      </c>
      <c r="B116" s="152">
        <v>0.0</v>
      </c>
    </row>
    <row r="117">
      <c r="A117" s="49" t="s">
        <v>774</v>
      </c>
      <c r="B117" s="152">
        <v>32.0</v>
      </c>
    </row>
    <row r="118">
      <c r="A118" s="49" t="s">
        <v>774</v>
      </c>
      <c r="B118" s="152">
        <v>8.0</v>
      </c>
    </row>
    <row r="119">
      <c r="A119" s="49" t="s">
        <v>774</v>
      </c>
      <c r="B119" s="152">
        <v>15.0</v>
      </c>
    </row>
    <row r="120">
      <c r="A120" s="49" t="s">
        <v>774</v>
      </c>
      <c r="B120" s="152">
        <v>122.0</v>
      </c>
    </row>
    <row r="121">
      <c r="A121" s="49" t="s">
        <v>774</v>
      </c>
      <c r="B121" s="152">
        <v>24.0</v>
      </c>
    </row>
    <row r="122">
      <c r="A122" s="49" t="s">
        <v>774</v>
      </c>
      <c r="B122" s="152">
        <v>3.0</v>
      </c>
    </row>
    <row r="123">
      <c r="A123" s="49" t="s">
        <v>774</v>
      </c>
      <c r="B123" s="152">
        <v>3.0</v>
      </c>
    </row>
    <row r="124">
      <c r="A124" s="49" t="s">
        <v>774</v>
      </c>
      <c r="B124" s="152">
        <v>32.0</v>
      </c>
    </row>
    <row r="125">
      <c r="A125" s="49" t="s">
        <v>774</v>
      </c>
      <c r="B125" s="152">
        <v>4.0</v>
      </c>
    </row>
    <row r="126">
      <c r="A126" s="49" t="s">
        <v>774</v>
      </c>
      <c r="B126" s="152">
        <v>10.0</v>
      </c>
    </row>
    <row r="127">
      <c r="A127" s="49" t="s">
        <v>774</v>
      </c>
      <c r="B127" s="152">
        <v>5.0</v>
      </c>
    </row>
    <row r="128">
      <c r="A128" s="49" t="s">
        <v>774</v>
      </c>
      <c r="B128" s="152">
        <v>8.0</v>
      </c>
    </row>
    <row r="129">
      <c r="A129" s="49" t="s">
        <v>774</v>
      </c>
      <c r="B129" s="152">
        <v>0.0</v>
      </c>
    </row>
    <row r="130">
      <c r="A130" s="49" t="s">
        <v>774</v>
      </c>
      <c r="B130" s="152">
        <v>5.0</v>
      </c>
    </row>
    <row r="131">
      <c r="A131" s="49" t="s">
        <v>774</v>
      </c>
      <c r="B131" s="152">
        <v>0.0</v>
      </c>
    </row>
    <row r="132">
      <c r="A132" s="49" t="s">
        <v>774</v>
      </c>
      <c r="B132" s="152">
        <v>7.0</v>
      </c>
    </row>
    <row r="133">
      <c r="A133" s="49" t="s">
        <v>774</v>
      </c>
      <c r="B133" s="152">
        <v>3.0</v>
      </c>
    </row>
    <row r="134">
      <c r="A134" s="49" t="s">
        <v>774</v>
      </c>
      <c r="B134" s="152">
        <v>0.0</v>
      </c>
    </row>
    <row r="135">
      <c r="A135" s="49" t="s">
        <v>774</v>
      </c>
      <c r="B135" s="152">
        <v>0.0</v>
      </c>
    </row>
    <row r="136">
      <c r="A136" s="49" t="s">
        <v>774</v>
      </c>
      <c r="B136" s="152">
        <v>0.0</v>
      </c>
    </row>
    <row r="137">
      <c r="A137" s="49" t="s">
        <v>774</v>
      </c>
      <c r="B137" s="152">
        <v>9.0</v>
      </c>
    </row>
    <row r="138">
      <c r="A138" s="49" t="s">
        <v>774</v>
      </c>
      <c r="B138" s="152">
        <v>2.0</v>
      </c>
    </row>
    <row r="139">
      <c r="A139" s="49" t="s">
        <v>774</v>
      </c>
      <c r="B139" s="152">
        <v>12.0</v>
      </c>
    </row>
    <row r="140">
      <c r="A140" s="49" t="s">
        <v>774</v>
      </c>
      <c r="B140" s="152">
        <v>2.0</v>
      </c>
    </row>
    <row r="141">
      <c r="A141" s="49" t="s">
        <v>774</v>
      </c>
      <c r="B141" s="152">
        <v>3.0</v>
      </c>
    </row>
    <row r="142">
      <c r="A142" s="49" t="s">
        <v>774</v>
      </c>
      <c r="B142" s="152">
        <v>3.0</v>
      </c>
    </row>
    <row r="143">
      <c r="A143" s="49" t="s">
        <v>774</v>
      </c>
      <c r="B143" s="152">
        <v>42.0</v>
      </c>
    </row>
    <row r="144">
      <c r="A144" s="49" t="s">
        <v>774</v>
      </c>
      <c r="B144" s="152">
        <v>3.0</v>
      </c>
    </row>
    <row r="145">
      <c r="A145" s="49" t="s">
        <v>774</v>
      </c>
      <c r="B145" s="152">
        <v>31.0</v>
      </c>
    </row>
    <row r="146">
      <c r="A146" s="49" t="s">
        <v>774</v>
      </c>
      <c r="B146" s="152">
        <v>31.0</v>
      </c>
    </row>
    <row r="147">
      <c r="A147" s="49" t="s">
        <v>774</v>
      </c>
      <c r="B147" s="152">
        <v>18.0</v>
      </c>
    </row>
    <row r="148">
      <c r="A148" s="49" t="s">
        <v>774</v>
      </c>
      <c r="B148" s="152">
        <v>3.0</v>
      </c>
    </row>
    <row r="149">
      <c r="A149" s="49" t="s">
        <v>774</v>
      </c>
      <c r="B149" s="152">
        <v>3.0</v>
      </c>
    </row>
    <row r="150">
      <c r="A150" s="49" t="s">
        <v>774</v>
      </c>
      <c r="B150" s="152">
        <v>4.0</v>
      </c>
    </row>
    <row r="151">
      <c r="A151" s="49" t="s">
        <v>774</v>
      </c>
      <c r="B151" s="152">
        <v>10.0</v>
      </c>
    </row>
    <row r="152">
      <c r="A152" s="49" t="s">
        <v>774</v>
      </c>
      <c r="B152" s="152">
        <v>6.0</v>
      </c>
    </row>
    <row r="153">
      <c r="A153" s="49" t="s">
        <v>774</v>
      </c>
      <c r="B153" s="152">
        <v>2.0</v>
      </c>
    </row>
    <row r="154">
      <c r="A154" s="49" t="s">
        <v>774</v>
      </c>
      <c r="B154" s="152">
        <v>871.0</v>
      </c>
    </row>
    <row r="155">
      <c r="A155" s="49" t="s">
        <v>774</v>
      </c>
      <c r="B155" s="152">
        <v>1.0</v>
      </c>
    </row>
    <row r="156">
      <c r="A156" s="49" t="s">
        <v>774</v>
      </c>
      <c r="B156" s="152">
        <v>1.0</v>
      </c>
    </row>
    <row r="157">
      <c r="A157" s="49" t="s">
        <v>774</v>
      </c>
      <c r="B157" s="152">
        <v>25.0</v>
      </c>
    </row>
    <row r="158">
      <c r="A158" s="49" t="s">
        <v>774</v>
      </c>
      <c r="B158" s="152">
        <v>1.0</v>
      </c>
    </row>
    <row r="159">
      <c r="A159" s="49" t="s">
        <v>774</v>
      </c>
      <c r="B159" s="152">
        <v>1.0</v>
      </c>
    </row>
    <row r="160">
      <c r="A160" s="49" t="s">
        <v>774</v>
      </c>
      <c r="B160" s="152">
        <v>11.0</v>
      </c>
    </row>
    <row r="161">
      <c r="A161" s="49" t="s">
        <v>774</v>
      </c>
      <c r="B161" s="152">
        <v>1.0</v>
      </c>
    </row>
    <row r="162">
      <c r="A162" s="49" t="s">
        <v>774</v>
      </c>
      <c r="B162" s="152">
        <v>2.0</v>
      </c>
    </row>
    <row r="163">
      <c r="A163" s="49" t="s">
        <v>774</v>
      </c>
      <c r="B163" s="152">
        <v>42.0</v>
      </c>
    </row>
    <row r="164">
      <c r="A164" s="49" t="s">
        <v>774</v>
      </c>
      <c r="B164" s="152">
        <v>1.0</v>
      </c>
    </row>
    <row r="165">
      <c r="A165" s="49" t="s">
        <v>774</v>
      </c>
      <c r="B165" s="152">
        <v>4.0</v>
      </c>
    </row>
    <row r="166">
      <c r="A166" s="49" t="s">
        <v>774</v>
      </c>
      <c r="B166" s="152">
        <v>1.0</v>
      </c>
    </row>
    <row r="167">
      <c r="A167" s="49" t="s">
        <v>774</v>
      </c>
      <c r="B167" s="152">
        <v>4.0</v>
      </c>
    </row>
    <row r="168">
      <c r="A168" s="49" t="s">
        <v>774</v>
      </c>
      <c r="B168" s="152">
        <v>7.0</v>
      </c>
    </row>
    <row r="169">
      <c r="A169" s="49" t="s">
        <v>774</v>
      </c>
      <c r="B169" s="152">
        <v>28.0</v>
      </c>
    </row>
    <row r="170">
      <c r="A170" s="49" t="s">
        <v>774</v>
      </c>
      <c r="B170" s="152">
        <v>12.0</v>
      </c>
    </row>
    <row r="171">
      <c r="A171" s="49" t="s">
        <v>774</v>
      </c>
      <c r="B171" s="152">
        <v>14.0</v>
      </c>
    </row>
    <row r="172">
      <c r="A172" s="49" t="s">
        <v>774</v>
      </c>
      <c r="B172" s="152">
        <v>1.0</v>
      </c>
    </row>
    <row r="173">
      <c r="A173" s="49" t="s">
        <v>774</v>
      </c>
      <c r="B173" s="152">
        <v>1.0</v>
      </c>
    </row>
    <row r="174">
      <c r="A174" s="49" t="s">
        <v>774</v>
      </c>
      <c r="B174" s="152">
        <v>38.0</v>
      </c>
    </row>
    <row r="175">
      <c r="A175" s="49" t="s">
        <v>774</v>
      </c>
      <c r="B175" s="152">
        <v>38.0</v>
      </c>
    </row>
    <row r="176">
      <c r="A176" s="49" t="s">
        <v>774</v>
      </c>
      <c r="B176" s="152">
        <v>4.0</v>
      </c>
    </row>
    <row r="177">
      <c r="A177" s="49" t="s">
        <v>774</v>
      </c>
      <c r="B177" s="152">
        <v>95.0</v>
      </c>
    </row>
    <row r="178">
      <c r="A178" s="49" t="s">
        <v>774</v>
      </c>
      <c r="B178" s="152">
        <v>76.0</v>
      </c>
    </row>
    <row r="179">
      <c r="A179" s="49" t="s">
        <v>774</v>
      </c>
      <c r="B179" s="152">
        <v>4.0</v>
      </c>
    </row>
    <row r="180">
      <c r="A180" s="49" t="s">
        <v>774</v>
      </c>
      <c r="B180" s="152">
        <v>1.0</v>
      </c>
    </row>
    <row r="181">
      <c r="A181" s="49" t="s">
        <v>774</v>
      </c>
      <c r="B181" s="152">
        <v>1.0</v>
      </c>
    </row>
    <row r="182">
      <c r="A182" s="49" t="s">
        <v>774</v>
      </c>
      <c r="B182" s="152">
        <v>217.0</v>
      </c>
    </row>
    <row r="183">
      <c r="A183" s="49" t="s">
        <v>774</v>
      </c>
      <c r="B183" s="152">
        <v>0.0</v>
      </c>
    </row>
    <row r="184">
      <c r="A184" s="49" t="s">
        <v>774</v>
      </c>
      <c r="B184" s="152">
        <v>13.0</v>
      </c>
    </row>
    <row r="185">
      <c r="A185" s="49" t="s">
        <v>774</v>
      </c>
      <c r="B185" s="152">
        <v>3.0</v>
      </c>
    </row>
    <row r="186">
      <c r="A186" s="49" t="s">
        <v>774</v>
      </c>
      <c r="B186" s="152">
        <v>6.0</v>
      </c>
    </row>
    <row r="187">
      <c r="A187" s="49" t="s">
        <v>774</v>
      </c>
      <c r="B187" s="152">
        <v>95.0</v>
      </c>
    </row>
    <row r="188">
      <c r="A188" s="49" t="s">
        <v>774</v>
      </c>
      <c r="B188" s="152">
        <v>4.0</v>
      </c>
    </row>
    <row r="189">
      <c r="A189" s="49" t="s">
        <v>774</v>
      </c>
      <c r="B189" s="152">
        <v>4.0</v>
      </c>
    </row>
    <row r="190">
      <c r="A190" s="49" t="s">
        <v>774</v>
      </c>
      <c r="B190" s="152">
        <v>12.0</v>
      </c>
    </row>
    <row r="191">
      <c r="A191" s="49" t="s">
        <v>774</v>
      </c>
      <c r="B191" s="152">
        <v>12.0</v>
      </c>
    </row>
    <row r="192">
      <c r="A192" s="49" t="s">
        <v>774</v>
      </c>
      <c r="B192" s="152">
        <v>0.0</v>
      </c>
    </row>
    <row r="193">
      <c r="A193" s="49" t="s">
        <v>774</v>
      </c>
      <c r="B193" s="152">
        <v>37.0</v>
      </c>
    </row>
    <row r="194">
      <c r="A194" s="49" t="s">
        <v>774</v>
      </c>
      <c r="B194" s="152">
        <v>6.0</v>
      </c>
    </row>
    <row r="195">
      <c r="A195" s="49" t="s">
        <v>774</v>
      </c>
      <c r="B195" s="152">
        <v>0.0</v>
      </c>
    </row>
    <row r="196">
      <c r="A196" s="49" t="s">
        <v>774</v>
      </c>
      <c r="B196" s="152">
        <v>1.0</v>
      </c>
    </row>
    <row r="197">
      <c r="A197" s="49" t="s">
        <v>774</v>
      </c>
      <c r="B197" s="152">
        <v>5.0</v>
      </c>
    </row>
    <row r="198">
      <c r="A198" s="49" t="s">
        <v>774</v>
      </c>
      <c r="B198" s="152">
        <v>1.0</v>
      </c>
    </row>
    <row r="199">
      <c r="A199" s="49" t="s">
        <v>774</v>
      </c>
      <c r="B199" s="152">
        <v>0.0</v>
      </c>
    </row>
    <row r="200">
      <c r="A200" s="49" t="s">
        <v>774</v>
      </c>
      <c r="B200" s="152">
        <v>4.0</v>
      </c>
    </row>
    <row r="201">
      <c r="A201" s="49" t="s">
        <v>774</v>
      </c>
      <c r="B201" s="152">
        <v>0.0</v>
      </c>
    </row>
    <row r="202">
      <c r="A202" s="49" t="s">
        <v>774</v>
      </c>
      <c r="B202" s="152">
        <v>0.0</v>
      </c>
    </row>
    <row r="203">
      <c r="A203" s="49" t="s">
        <v>774</v>
      </c>
      <c r="B203" s="152">
        <v>4.0</v>
      </c>
    </row>
    <row r="204">
      <c r="A204" s="49" t="s">
        <v>774</v>
      </c>
      <c r="B204" s="152">
        <v>1.0</v>
      </c>
    </row>
    <row r="205">
      <c r="A205" s="49" t="s">
        <v>774</v>
      </c>
      <c r="B205" s="152">
        <v>1.0</v>
      </c>
    </row>
    <row r="206">
      <c r="A206" s="49" t="s">
        <v>774</v>
      </c>
      <c r="B206" s="152">
        <v>0.0</v>
      </c>
    </row>
    <row r="207">
      <c r="A207" s="49" t="s">
        <v>774</v>
      </c>
      <c r="B207" s="152">
        <v>2.0</v>
      </c>
    </row>
    <row r="208">
      <c r="A208" s="49" t="s">
        <v>774</v>
      </c>
      <c r="B208" s="152">
        <v>4.0</v>
      </c>
    </row>
    <row r="209">
      <c r="A209" s="49" t="s">
        <v>774</v>
      </c>
      <c r="B209" s="152">
        <v>0.0</v>
      </c>
    </row>
    <row r="210">
      <c r="A210" s="49" t="s">
        <v>774</v>
      </c>
      <c r="B210" s="152">
        <v>0.0</v>
      </c>
    </row>
    <row r="211">
      <c r="A211" s="49" t="s">
        <v>774</v>
      </c>
      <c r="B211" s="152">
        <v>9.0</v>
      </c>
    </row>
    <row r="212">
      <c r="A212" s="49" t="s">
        <v>774</v>
      </c>
      <c r="B212" s="152">
        <v>0.0</v>
      </c>
    </row>
    <row r="213">
      <c r="A213" s="49" t="s">
        <v>774</v>
      </c>
      <c r="B213" s="152">
        <v>1.0</v>
      </c>
    </row>
    <row r="214">
      <c r="A214" s="49" t="s">
        <v>774</v>
      </c>
      <c r="B214" s="152">
        <v>1.0</v>
      </c>
    </row>
    <row r="215">
      <c r="A215" s="49" t="s">
        <v>774</v>
      </c>
      <c r="B215" s="152">
        <v>1.0</v>
      </c>
    </row>
    <row r="216">
      <c r="A216" s="49" t="s">
        <v>774</v>
      </c>
      <c r="B216" s="152">
        <v>0.0</v>
      </c>
    </row>
    <row r="217">
      <c r="A217" s="49" t="s">
        <v>774</v>
      </c>
      <c r="B217" s="152">
        <v>9.0</v>
      </c>
    </row>
    <row r="218">
      <c r="A218" s="49" t="s">
        <v>774</v>
      </c>
      <c r="B218" s="152">
        <v>125.0</v>
      </c>
    </row>
    <row r="219">
      <c r="A219" s="49" t="s">
        <v>774</v>
      </c>
      <c r="B219" s="152">
        <v>9.0</v>
      </c>
    </row>
    <row r="220">
      <c r="A220" s="49" t="s">
        <v>774</v>
      </c>
      <c r="B220" s="152">
        <v>9.0</v>
      </c>
    </row>
    <row r="221">
      <c r="A221" s="49" t="s">
        <v>774</v>
      </c>
      <c r="B221" s="152">
        <v>0.0</v>
      </c>
    </row>
    <row r="222">
      <c r="A222" s="49" t="s">
        <v>774</v>
      </c>
      <c r="B222" s="152">
        <v>0.0</v>
      </c>
    </row>
    <row r="223">
      <c r="A223" s="49" t="s">
        <v>774</v>
      </c>
      <c r="B223" s="152">
        <v>14.0</v>
      </c>
    </row>
    <row r="224">
      <c r="A224" s="49" t="s">
        <v>774</v>
      </c>
      <c r="B224" s="152">
        <v>0.0</v>
      </c>
    </row>
    <row r="225">
      <c r="A225" s="49" t="s">
        <v>774</v>
      </c>
      <c r="B225" s="152">
        <v>0.0</v>
      </c>
    </row>
    <row r="226">
      <c r="A226" s="49" t="s">
        <v>774</v>
      </c>
      <c r="B226" s="152">
        <v>0.0</v>
      </c>
    </row>
    <row r="227">
      <c r="A227" s="49" t="s">
        <v>774</v>
      </c>
      <c r="B227" s="152">
        <v>1.0</v>
      </c>
    </row>
    <row r="228">
      <c r="A228" s="49" t="s">
        <v>774</v>
      </c>
      <c r="B228" s="152">
        <v>1.0</v>
      </c>
    </row>
    <row r="229">
      <c r="A229" s="49" t="s">
        <v>774</v>
      </c>
      <c r="B229" s="152">
        <v>1.0</v>
      </c>
    </row>
    <row r="230">
      <c r="A230" s="49" t="s">
        <v>774</v>
      </c>
      <c r="B230" s="152">
        <v>1.0</v>
      </c>
    </row>
    <row r="231">
      <c r="A231" s="49" t="s">
        <v>774</v>
      </c>
      <c r="B231" s="152">
        <v>26.0</v>
      </c>
    </row>
    <row r="232">
      <c r="A232" s="49" t="s">
        <v>774</v>
      </c>
      <c r="B232" s="152">
        <v>1.0</v>
      </c>
    </row>
    <row r="233">
      <c r="A233" s="49" t="s">
        <v>774</v>
      </c>
      <c r="B233" s="152">
        <v>1.0</v>
      </c>
    </row>
    <row r="234">
      <c r="A234" s="49" t="s">
        <v>774</v>
      </c>
      <c r="B234" s="152">
        <v>1.0</v>
      </c>
    </row>
    <row r="235">
      <c r="A235" s="49" t="s">
        <v>774</v>
      </c>
      <c r="B235" s="152">
        <v>2.0</v>
      </c>
    </row>
    <row r="236">
      <c r="A236" s="49" t="s">
        <v>774</v>
      </c>
      <c r="B236" s="152">
        <v>0.0</v>
      </c>
    </row>
    <row r="237">
      <c r="A237" s="49" t="s">
        <v>774</v>
      </c>
      <c r="B237" s="152">
        <v>1.0</v>
      </c>
    </row>
    <row r="238">
      <c r="A238" s="49" t="s">
        <v>774</v>
      </c>
      <c r="B238" s="152">
        <v>1.0</v>
      </c>
    </row>
    <row r="239">
      <c r="A239" s="49" t="s">
        <v>774</v>
      </c>
      <c r="B239" s="152">
        <v>9.0</v>
      </c>
    </row>
    <row r="240">
      <c r="A240" s="49" t="s">
        <v>774</v>
      </c>
      <c r="B240" s="152">
        <v>0.0</v>
      </c>
    </row>
    <row r="241">
      <c r="A241" s="49" t="s">
        <v>774</v>
      </c>
      <c r="B241" s="152">
        <v>0.0</v>
      </c>
    </row>
    <row r="242">
      <c r="A242" s="49" t="s">
        <v>774</v>
      </c>
      <c r="B242" s="152">
        <v>1.0</v>
      </c>
    </row>
    <row r="243">
      <c r="A243" s="49" t="s">
        <v>774</v>
      </c>
      <c r="B243" s="152">
        <v>1.0</v>
      </c>
    </row>
    <row r="244">
      <c r="A244" s="49" t="s">
        <v>774</v>
      </c>
      <c r="B244" s="152">
        <v>5.0</v>
      </c>
    </row>
    <row r="245">
      <c r="A245" s="49" t="s">
        <v>774</v>
      </c>
      <c r="B245" s="152">
        <v>0.0</v>
      </c>
    </row>
    <row r="246">
      <c r="A246" s="49" t="s">
        <v>774</v>
      </c>
      <c r="B246" s="152">
        <v>1.0</v>
      </c>
    </row>
    <row r="247">
      <c r="A247" s="49" t="s">
        <v>774</v>
      </c>
      <c r="B247" s="152">
        <v>0.0</v>
      </c>
    </row>
    <row r="248">
      <c r="A248" s="49" t="s">
        <v>774</v>
      </c>
      <c r="B248" s="152">
        <v>0.0</v>
      </c>
    </row>
    <row r="249">
      <c r="A249" s="49" t="s">
        <v>774</v>
      </c>
      <c r="B249" s="152">
        <v>2.0</v>
      </c>
    </row>
    <row r="250">
      <c r="A250" s="49" t="s">
        <v>774</v>
      </c>
      <c r="B250" s="152">
        <v>0.0</v>
      </c>
    </row>
    <row r="251">
      <c r="A251" s="49" t="s">
        <v>774</v>
      </c>
      <c r="B251" s="152">
        <v>1.0</v>
      </c>
    </row>
    <row r="252">
      <c r="A252" s="49" t="s">
        <v>774</v>
      </c>
      <c r="B252" s="152">
        <v>9.0</v>
      </c>
    </row>
    <row r="253">
      <c r="A253" s="49" t="s">
        <v>774</v>
      </c>
      <c r="B253" s="152">
        <v>0.0</v>
      </c>
    </row>
    <row r="254">
      <c r="A254" s="49" t="s">
        <v>774</v>
      </c>
      <c r="B254" s="152">
        <v>1.0</v>
      </c>
    </row>
    <row r="255">
      <c r="A255" s="49" t="s">
        <v>774</v>
      </c>
      <c r="B255" s="152">
        <v>3.0</v>
      </c>
    </row>
    <row r="256">
      <c r="A256" s="49" t="s">
        <v>774</v>
      </c>
      <c r="B256" s="152">
        <v>48.0</v>
      </c>
    </row>
    <row r="257">
      <c r="A257" s="49" t="s">
        <v>774</v>
      </c>
      <c r="B257" s="152">
        <v>0.0</v>
      </c>
    </row>
    <row r="258">
      <c r="A258" s="49" t="s">
        <v>774</v>
      </c>
      <c r="B258" s="152">
        <v>3.0</v>
      </c>
    </row>
    <row r="259">
      <c r="A259" s="49" t="s">
        <v>774</v>
      </c>
      <c r="B259" s="152">
        <v>0.0</v>
      </c>
    </row>
    <row r="260">
      <c r="A260" s="49" t="s">
        <v>774</v>
      </c>
      <c r="B260" s="152">
        <v>4.0</v>
      </c>
    </row>
    <row r="261">
      <c r="A261" s="49" t="s">
        <v>774</v>
      </c>
      <c r="B261" s="152">
        <v>48.0</v>
      </c>
    </row>
    <row r="262">
      <c r="A262" s="49" t="s">
        <v>774</v>
      </c>
      <c r="B262" s="152">
        <v>1.0</v>
      </c>
    </row>
    <row r="263">
      <c r="A263" s="49" t="s">
        <v>774</v>
      </c>
      <c r="B263" s="152">
        <v>0.0</v>
      </c>
    </row>
    <row r="264">
      <c r="A264" s="49" t="s">
        <v>774</v>
      </c>
      <c r="B264" s="152">
        <v>1.0</v>
      </c>
    </row>
    <row r="265">
      <c r="A265" s="49" t="s">
        <v>774</v>
      </c>
      <c r="B265" s="152">
        <v>1.0</v>
      </c>
    </row>
    <row r="266">
      <c r="A266" s="49" t="s">
        <v>774</v>
      </c>
      <c r="B266" s="152">
        <v>1.0</v>
      </c>
    </row>
    <row r="267">
      <c r="A267" s="49" t="s">
        <v>774</v>
      </c>
      <c r="B267" s="152">
        <v>7.0</v>
      </c>
    </row>
    <row r="268">
      <c r="A268" s="49" t="s">
        <v>774</v>
      </c>
      <c r="B268" s="152">
        <v>2.0</v>
      </c>
    </row>
    <row r="269">
      <c r="A269" s="49" t="s">
        <v>774</v>
      </c>
      <c r="B269" s="152">
        <v>4.0</v>
      </c>
    </row>
    <row r="270">
      <c r="A270" s="49" t="s">
        <v>774</v>
      </c>
      <c r="B270" s="152">
        <v>0.0</v>
      </c>
    </row>
    <row r="271">
      <c r="A271" s="49" t="s">
        <v>774</v>
      </c>
      <c r="B271" s="152">
        <v>4.0</v>
      </c>
    </row>
    <row r="272">
      <c r="A272" s="49" t="s">
        <v>774</v>
      </c>
      <c r="B272" s="152">
        <v>4.0</v>
      </c>
    </row>
    <row r="273">
      <c r="A273" s="49" t="s">
        <v>774</v>
      </c>
      <c r="B273" s="152">
        <v>2.0</v>
      </c>
    </row>
    <row r="274">
      <c r="A274" s="49" t="s">
        <v>774</v>
      </c>
      <c r="B274" s="152">
        <v>1.0</v>
      </c>
    </row>
    <row r="275">
      <c r="A275" s="49" t="s">
        <v>774</v>
      </c>
      <c r="B275" s="152">
        <v>4.0</v>
      </c>
    </row>
    <row r="276">
      <c r="A276" s="49" t="s">
        <v>774</v>
      </c>
      <c r="B276" s="152">
        <v>9.0</v>
      </c>
    </row>
    <row r="277">
      <c r="A277" s="49" t="s">
        <v>774</v>
      </c>
      <c r="B277" s="152">
        <v>7.0</v>
      </c>
    </row>
    <row r="278">
      <c r="A278" s="49" t="s">
        <v>774</v>
      </c>
      <c r="B278" s="152">
        <v>1.0</v>
      </c>
    </row>
    <row r="279">
      <c r="A279" s="49" t="s">
        <v>774</v>
      </c>
      <c r="B279" s="152">
        <v>23.0</v>
      </c>
    </row>
    <row r="280">
      <c r="A280" s="49" t="s">
        <v>774</v>
      </c>
      <c r="B280" s="152">
        <v>3.0</v>
      </c>
    </row>
    <row r="281">
      <c r="A281" s="49" t="s">
        <v>774</v>
      </c>
      <c r="B281" s="152">
        <v>6.0</v>
      </c>
    </row>
    <row r="282">
      <c r="A282" s="49" t="s">
        <v>774</v>
      </c>
      <c r="B282" s="152">
        <v>1.0</v>
      </c>
    </row>
    <row r="283">
      <c r="A283" s="49" t="s">
        <v>774</v>
      </c>
      <c r="B283" s="152">
        <v>2.0</v>
      </c>
    </row>
    <row r="284">
      <c r="A284" s="49" t="s">
        <v>774</v>
      </c>
      <c r="B284" s="152">
        <v>4.0</v>
      </c>
    </row>
    <row r="285">
      <c r="A285" s="49" t="s">
        <v>774</v>
      </c>
      <c r="B285" s="152">
        <v>4.0</v>
      </c>
    </row>
    <row r="286">
      <c r="A286" s="49" t="s">
        <v>774</v>
      </c>
      <c r="B286" s="152">
        <v>1.0</v>
      </c>
    </row>
    <row r="287">
      <c r="A287" s="49" t="s">
        <v>774</v>
      </c>
      <c r="B287" s="152">
        <v>1.0</v>
      </c>
    </row>
    <row r="288">
      <c r="A288" s="49" t="s">
        <v>774</v>
      </c>
      <c r="B288" s="152">
        <v>2.0</v>
      </c>
    </row>
    <row r="289">
      <c r="A289" s="49" t="s">
        <v>774</v>
      </c>
      <c r="B289" s="152">
        <v>3.0</v>
      </c>
    </row>
    <row r="290">
      <c r="A290" s="49" t="s">
        <v>774</v>
      </c>
      <c r="B290" s="152">
        <v>5.0</v>
      </c>
    </row>
    <row r="291">
      <c r="A291" s="49" t="s">
        <v>774</v>
      </c>
      <c r="B291" s="152">
        <v>0.0</v>
      </c>
    </row>
    <row r="292">
      <c r="A292" s="49" t="s">
        <v>774</v>
      </c>
      <c r="B292" s="152">
        <v>1.0</v>
      </c>
    </row>
    <row r="293">
      <c r="A293" s="49" t="s">
        <v>774</v>
      </c>
      <c r="B293" s="152">
        <v>132.0</v>
      </c>
    </row>
    <row r="294">
      <c r="A294" s="49" t="s">
        <v>774</v>
      </c>
      <c r="B294" s="152">
        <v>0.0</v>
      </c>
    </row>
    <row r="295">
      <c r="A295" s="49" t="s">
        <v>774</v>
      </c>
      <c r="B295" s="152">
        <v>1.0</v>
      </c>
    </row>
    <row r="296">
      <c r="A296" s="49" t="s">
        <v>774</v>
      </c>
      <c r="B296" s="152">
        <v>32.0</v>
      </c>
    </row>
    <row r="297">
      <c r="A297" s="49" t="s">
        <v>774</v>
      </c>
      <c r="B297" s="152">
        <v>9.0</v>
      </c>
    </row>
    <row r="298">
      <c r="A298" s="49" t="s">
        <v>774</v>
      </c>
      <c r="B298" s="152">
        <v>4.0</v>
      </c>
    </row>
    <row r="299">
      <c r="A299" s="49" t="s">
        <v>774</v>
      </c>
      <c r="B299" s="152">
        <v>10.0</v>
      </c>
    </row>
    <row r="300">
      <c r="A300" s="49" t="s">
        <v>774</v>
      </c>
      <c r="B300" s="152">
        <v>5.0</v>
      </c>
    </row>
    <row r="301">
      <c r="A301" s="49" t="s">
        <v>774</v>
      </c>
      <c r="B301" s="152">
        <v>8.0</v>
      </c>
    </row>
    <row r="302">
      <c r="A302" s="49" t="s">
        <v>774</v>
      </c>
      <c r="B302" s="152">
        <v>1.0</v>
      </c>
    </row>
    <row r="303">
      <c r="A303" s="49" t="s">
        <v>774</v>
      </c>
      <c r="B303" s="152">
        <v>2.0</v>
      </c>
    </row>
    <row r="304">
      <c r="A304" s="49" t="s">
        <v>774</v>
      </c>
      <c r="B304" s="152">
        <v>18.0</v>
      </c>
    </row>
    <row r="305">
      <c r="A305" s="49" t="s">
        <v>774</v>
      </c>
      <c r="B305" s="152">
        <v>3.0</v>
      </c>
    </row>
    <row r="306">
      <c r="A306" s="49" t="s">
        <v>774</v>
      </c>
      <c r="B306" s="152">
        <v>0.0</v>
      </c>
    </row>
    <row r="307">
      <c r="A307" s="49" t="s">
        <v>774</v>
      </c>
      <c r="B307" s="152">
        <v>33.0</v>
      </c>
    </row>
    <row r="308">
      <c r="A308" s="49" t="s">
        <v>774</v>
      </c>
      <c r="B308" s="152">
        <v>0.0</v>
      </c>
    </row>
    <row r="309">
      <c r="A309" s="49" t="s">
        <v>774</v>
      </c>
      <c r="B309" s="152">
        <v>0.0</v>
      </c>
    </row>
    <row r="310">
      <c r="A310" s="49" t="s">
        <v>774</v>
      </c>
      <c r="B310" s="152">
        <v>2.0</v>
      </c>
    </row>
    <row r="311">
      <c r="A311" s="49" t="s">
        <v>774</v>
      </c>
      <c r="B311" s="152">
        <v>7.0</v>
      </c>
    </row>
    <row r="312">
      <c r="A312" s="49" t="s">
        <v>774</v>
      </c>
      <c r="B312" s="152">
        <v>11.0</v>
      </c>
    </row>
    <row r="313">
      <c r="A313" s="49" t="s">
        <v>774</v>
      </c>
      <c r="B313" s="152">
        <v>0.0</v>
      </c>
    </row>
    <row r="314">
      <c r="A314" s="49" t="s">
        <v>774</v>
      </c>
      <c r="B314" s="152">
        <v>8.0</v>
      </c>
    </row>
    <row r="315">
      <c r="A315" s="49" t="s">
        <v>774</v>
      </c>
      <c r="B315" s="152">
        <v>5.0</v>
      </c>
    </row>
    <row r="316">
      <c r="A316" s="49" t="s">
        <v>774</v>
      </c>
      <c r="B316" s="152">
        <v>25.0</v>
      </c>
    </row>
    <row r="317">
      <c r="A317" s="49" t="s">
        <v>774</v>
      </c>
      <c r="B317" s="152">
        <v>1.0</v>
      </c>
    </row>
    <row r="318">
      <c r="A318" s="49" t="s">
        <v>774</v>
      </c>
      <c r="B318" s="152">
        <v>1.0</v>
      </c>
    </row>
    <row r="319">
      <c r="A319" s="49" t="s">
        <v>774</v>
      </c>
      <c r="B319" s="152">
        <v>3.0</v>
      </c>
    </row>
    <row r="320">
      <c r="A320" s="49" t="s">
        <v>774</v>
      </c>
      <c r="B320" s="152">
        <v>25.0</v>
      </c>
    </row>
    <row r="321">
      <c r="A321" s="49" t="s">
        <v>774</v>
      </c>
      <c r="B321" s="152">
        <v>0.0</v>
      </c>
    </row>
    <row r="322">
      <c r="A322" s="49" t="s">
        <v>774</v>
      </c>
      <c r="B322" s="152">
        <v>18.0</v>
      </c>
    </row>
    <row r="323">
      <c r="A323" s="49" t="s">
        <v>774</v>
      </c>
      <c r="B323" s="152">
        <v>37.0</v>
      </c>
    </row>
    <row r="324">
      <c r="A324" s="49" t="s">
        <v>774</v>
      </c>
      <c r="B324" s="152">
        <v>0.0</v>
      </c>
    </row>
    <row r="325">
      <c r="A325" s="49" t="s">
        <v>774</v>
      </c>
      <c r="B325" s="152">
        <v>21.0</v>
      </c>
    </row>
    <row r="326">
      <c r="A326" s="49" t="s">
        <v>774</v>
      </c>
      <c r="B326" s="152">
        <v>6.0</v>
      </c>
    </row>
    <row r="327">
      <c r="A327" s="49" t="s">
        <v>774</v>
      </c>
      <c r="B327" s="152">
        <v>33.0</v>
      </c>
    </row>
    <row r="328">
      <c r="A328" s="49" t="s">
        <v>774</v>
      </c>
      <c r="B328" s="152">
        <v>132.0</v>
      </c>
    </row>
    <row r="329">
      <c r="A329" s="49" t="s">
        <v>774</v>
      </c>
      <c r="B329" s="152">
        <v>1.0</v>
      </c>
    </row>
    <row r="330">
      <c r="A330" s="49" t="s">
        <v>774</v>
      </c>
      <c r="B330" s="152">
        <v>0.0</v>
      </c>
    </row>
    <row r="331">
      <c r="A331" s="49" t="s">
        <v>774</v>
      </c>
      <c r="B331" s="152">
        <v>0.0</v>
      </c>
    </row>
    <row r="332">
      <c r="A332" s="49" t="s">
        <v>774</v>
      </c>
      <c r="B332" s="152">
        <v>0.0</v>
      </c>
    </row>
    <row r="333">
      <c r="A333" s="49" t="s">
        <v>774</v>
      </c>
      <c r="B333" s="152">
        <v>33.0</v>
      </c>
    </row>
    <row r="334">
      <c r="A334" s="49" t="s">
        <v>774</v>
      </c>
      <c r="B334" s="152">
        <v>6.0</v>
      </c>
    </row>
    <row r="335">
      <c r="A335" s="49" t="s">
        <v>774</v>
      </c>
      <c r="B335" s="152">
        <v>1.0</v>
      </c>
    </row>
    <row r="336">
      <c r="A336" s="49" t="s">
        <v>774</v>
      </c>
      <c r="B336" s="152">
        <v>1.0</v>
      </c>
    </row>
    <row r="337">
      <c r="A337" s="49" t="s">
        <v>774</v>
      </c>
      <c r="B337" s="152">
        <v>1.0</v>
      </c>
    </row>
    <row r="338">
      <c r="A338" s="49" t="s">
        <v>774</v>
      </c>
      <c r="B338" s="152">
        <v>3.0</v>
      </c>
    </row>
    <row r="339">
      <c r="A339" s="49" t="s">
        <v>774</v>
      </c>
      <c r="B339" s="152">
        <v>1.0</v>
      </c>
    </row>
    <row r="340">
      <c r="A340" s="49" t="s">
        <v>774</v>
      </c>
      <c r="B340" s="152">
        <v>0.0</v>
      </c>
    </row>
    <row r="341">
      <c r="A341" s="49" t="s">
        <v>774</v>
      </c>
      <c r="B341" s="152">
        <v>1.0</v>
      </c>
    </row>
    <row r="342">
      <c r="A342" s="49" t="s">
        <v>774</v>
      </c>
      <c r="B342" s="152">
        <v>3.0</v>
      </c>
    </row>
    <row r="343">
      <c r="A343" s="49" t="s">
        <v>774</v>
      </c>
      <c r="B343" s="152">
        <v>1.0</v>
      </c>
    </row>
    <row r="344">
      <c r="A344" s="49" t="s">
        <v>774</v>
      </c>
      <c r="B344" s="152">
        <v>0.0</v>
      </c>
    </row>
    <row r="345">
      <c r="A345" s="49" t="s">
        <v>774</v>
      </c>
      <c r="B345" s="152">
        <v>0.0</v>
      </c>
    </row>
    <row r="346">
      <c r="A346" s="49" t="s">
        <v>774</v>
      </c>
      <c r="B346" s="152">
        <v>0.0</v>
      </c>
    </row>
    <row r="347">
      <c r="A347" s="49" t="s">
        <v>774</v>
      </c>
      <c r="B347" s="152">
        <v>7.0</v>
      </c>
    </row>
    <row r="348">
      <c r="A348" s="49" t="s">
        <v>774</v>
      </c>
      <c r="B348" s="152">
        <v>7.0</v>
      </c>
    </row>
    <row r="349">
      <c r="A349" s="49" t="s">
        <v>774</v>
      </c>
      <c r="B349" s="152">
        <v>0.0</v>
      </c>
    </row>
    <row r="350">
      <c r="A350" s="49" t="s">
        <v>774</v>
      </c>
      <c r="B350" s="152">
        <v>0.0</v>
      </c>
    </row>
    <row r="351">
      <c r="A351" s="49" t="s">
        <v>774</v>
      </c>
      <c r="B351" s="152">
        <v>0.0</v>
      </c>
    </row>
    <row r="352">
      <c r="A352" s="49" t="s">
        <v>774</v>
      </c>
      <c r="B352" s="152">
        <v>0.0</v>
      </c>
    </row>
    <row r="353">
      <c r="A353" s="49" t="s">
        <v>774</v>
      </c>
      <c r="B353" s="152">
        <v>0.0</v>
      </c>
    </row>
    <row r="354">
      <c r="A354" s="49" t="s">
        <v>785</v>
      </c>
      <c r="B354" s="152">
        <v>0.0</v>
      </c>
    </row>
    <row r="355">
      <c r="A355" s="49" t="s">
        <v>785</v>
      </c>
      <c r="B355" s="152">
        <v>0.0</v>
      </c>
    </row>
    <row r="356">
      <c r="A356" s="49" t="s">
        <v>785</v>
      </c>
      <c r="B356" s="152">
        <v>0.0</v>
      </c>
    </row>
    <row r="357">
      <c r="A357" s="49" t="s">
        <v>785</v>
      </c>
      <c r="B357" s="152">
        <v>0.0</v>
      </c>
    </row>
    <row r="358">
      <c r="A358" s="49" t="s">
        <v>785</v>
      </c>
      <c r="B358" s="152">
        <v>0.0</v>
      </c>
    </row>
    <row r="359">
      <c r="A359" s="49" t="s">
        <v>785</v>
      </c>
      <c r="B359" s="152">
        <v>0.0</v>
      </c>
    </row>
    <row r="360">
      <c r="A360" s="49" t="s">
        <v>785</v>
      </c>
      <c r="B360" s="152">
        <v>6.0</v>
      </c>
    </row>
    <row r="361">
      <c r="A361" s="49" t="s">
        <v>785</v>
      </c>
      <c r="B361" s="152">
        <v>0.0</v>
      </c>
    </row>
    <row r="362">
      <c r="A362" s="49" t="s">
        <v>785</v>
      </c>
      <c r="B362" s="152">
        <v>0.0</v>
      </c>
    </row>
    <row r="363">
      <c r="A363" s="49" t="s">
        <v>785</v>
      </c>
      <c r="B363" s="152">
        <v>4.0</v>
      </c>
    </row>
    <row r="364">
      <c r="A364" s="49" t="s">
        <v>785</v>
      </c>
      <c r="B364" s="152">
        <v>0.0</v>
      </c>
    </row>
    <row r="365">
      <c r="A365" s="49" t="s">
        <v>785</v>
      </c>
      <c r="B365" s="152">
        <v>0.0</v>
      </c>
    </row>
    <row r="366">
      <c r="A366" s="49" t="s">
        <v>785</v>
      </c>
      <c r="B366" s="152">
        <v>0.0</v>
      </c>
    </row>
    <row r="367">
      <c r="A367" s="49" t="s">
        <v>785</v>
      </c>
      <c r="B367" s="152">
        <v>0.0</v>
      </c>
    </row>
    <row r="368">
      <c r="A368" s="49" t="s">
        <v>785</v>
      </c>
      <c r="B368" s="152">
        <v>1.0</v>
      </c>
    </row>
    <row r="369">
      <c r="A369" s="49" t="s">
        <v>785</v>
      </c>
      <c r="B369" s="152">
        <v>5.0</v>
      </c>
    </row>
    <row r="370">
      <c r="A370" s="49" t="s">
        <v>785</v>
      </c>
      <c r="B370" s="152">
        <v>3.0</v>
      </c>
    </row>
    <row r="371">
      <c r="A371" s="49" t="s">
        <v>785</v>
      </c>
      <c r="B371" s="152">
        <v>6.0</v>
      </c>
    </row>
    <row r="372">
      <c r="A372" s="49" t="s">
        <v>785</v>
      </c>
      <c r="B372" s="152">
        <v>0.0</v>
      </c>
    </row>
    <row r="373">
      <c r="A373" s="49" t="s">
        <v>785</v>
      </c>
      <c r="B373" s="152">
        <v>0.0</v>
      </c>
    </row>
    <row r="374">
      <c r="A374" s="49" t="s">
        <v>785</v>
      </c>
      <c r="B374" s="152">
        <v>0.0</v>
      </c>
    </row>
    <row r="375">
      <c r="A375" s="49" t="s">
        <v>785</v>
      </c>
      <c r="B375" s="152">
        <v>4.0</v>
      </c>
    </row>
    <row r="376">
      <c r="A376" s="49" t="s">
        <v>785</v>
      </c>
      <c r="B376" s="152">
        <v>0.0</v>
      </c>
    </row>
    <row r="377">
      <c r="A377" s="49" t="s">
        <v>785</v>
      </c>
      <c r="B377" s="152">
        <v>11.0</v>
      </c>
    </row>
    <row r="378">
      <c r="A378" s="49" t="s">
        <v>785</v>
      </c>
      <c r="B378" s="152">
        <v>0.0</v>
      </c>
    </row>
    <row r="379">
      <c r="A379" s="49" t="s">
        <v>785</v>
      </c>
      <c r="B379" s="152">
        <v>2.0</v>
      </c>
    </row>
    <row r="380">
      <c r="A380" s="49" t="s">
        <v>785</v>
      </c>
      <c r="B380" s="152">
        <v>0.0</v>
      </c>
    </row>
    <row r="381">
      <c r="A381" s="49" t="s">
        <v>785</v>
      </c>
      <c r="B381" s="152">
        <v>0.0</v>
      </c>
    </row>
    <row r="382">
      <c r="A382" s="49" t="s">
        <v>785</v>
      </c>
      <c r="B382" s="152">
        <v>1.0</v>
      </c>
    </row>
    <row r="383">
      <c r="A383" s="49" t="s">
        <v>785</v>
      </c>
      <c r="B383" s="152">
        <v>0.0</v>
      </c>
    </row>
    <row r="384">
      <c r="A384" s="49" t="s">
        <v>785</v>
      </c>
      <c r="B384" s="152">
        <v>0.0</v>
      </c>
    </row>
    <row r="385">
      <c r="A385" s="49" t="s">
        <v>785</v>
      </c>
      <c r="B385" s="152">
        <v>2.0</v>
      </c>
    </row>
    <row r="386">
      <c r="A386" s="49" t="s">
        <v>785</v>
      </c>
      <c r="B386" s="152">
        <v>0.0</v>
      </c>
    </row>
    <row r="387">
      <c r="A387" s="49" t="s">
        <v>785</v>
      </c>
      <c r="B387" s="152">
        <v>1.0</v>
      </c>
    </row>
    <row r="388">
      <c r="A388" s="49" t="s">
        <v>785</v>
      </c>
      <c r="B388" s="152">
        <v>1.0</v>
      </c>
    </row>
    <row r="389">
      <c r="A389" s="49" t="s">
        <v>785</v>
      </c>
      <c r="B389" s="152">
        <v>1.0</v>
      </c>
    </row>
    <row r="390">
      <c r="A390" s="49" t="s">
        <v>785</v>
      </c>
      <c r="B390" s="152">
        <v>0.0</v>
      </c>
    </row>
    <row r="391">
      <c r="A391" s="49" t="s">
        <v>785</v>
      </c>
      <c r="B391" s="152">
        <v>0.0</v>
      </c>
    </row>
    <row r="392">
      <c r="A392" s="49" t="s">
        <v>785</v>
      </c>
      <c r="B392" s="152">
        <v>0.0</v>
      </c>
    </row>
    <row r="393">
      <c r="A393" s="49" t="s">
        <v>785</v>
      </c>
      <c r="B393" s="152">
        <v>0.0</v>
      </c>
    </row>
    <row r="394">
      <c r="A394" s="49" t="s">
        <v>785</v>
      </c>
      <c r="B394" s="152">
        <v>1.0</v>
      </c>
    </row>
    <row r="395">
      <c r="A395" s="49" t="s">
        <v>785</v>
      </c>
      <c r="B395" s="152">
        <v>0.0</v>
      </c>
    </row>
    <row r="396">
      <c r="A396" s="49" t="s">
        <v>785</v>
      </c>
      <c r="B396" s="152">
        <v>0.0</v>
      </c>
    </row>
    <row r="397">
      <c r="A397" s="49" t="s">
        <v>785</v>
      </c>
      <c r="B397" s="152">
        <v>4.0</v>
      </c>
    </row>
    <row r="398">
      <c r="A398" s="49" t="s">
        <v>785</v>
      </c>
      <c r="B398" s="152">
        <v>0.0</v>
      </c>
    </row>
    <row r="399">
      <c r="A399" s="49" t="s">
        <v>785</v>
      </c>
      <c r="B399" s="152">
        <v>0.0</v>
      </c>
    </row>
    <row r="400">
      <c r="A400" s="49" t="s">
        <v>785</v>
      </c>
      <c r="B400" s="152">
        <v>3.0</v>
      </c>
    </row>
    <row r="401">
      <c r="A401" s="49" t="s">
        <v>785</v>
      </c>
      <c r="B401" s="152">
        <v>0.0</v>
      </c>
    </row>
    <row r="402">
      <c r="A402" s="49" t="s">
        <v>785</v>
      </c>
      <c r="B402" s="152">
        <v>0.0</v>
      </c>
    </row>
    <row r="403">
      <c r="A403" s="49" t="s">
        <v>785</v>
      </c>
      <c r="B403" s="152">
        <v>167.0</v>
      </c>
    </row>
    <row r="404">
      <c r="A404" s="49" t="s">
        <v>785</v>
      </c>
      <c r="B404" s="152">
        <v>0.0</v>
      </c>
    </row>
    <row r="405">
      <c r="A405" s="49" t="s">
        <v>785</v>
      </c>
      <c r="B405" s="152">
        <v>1.0</v>
      </c>
    </row>
    <row r="406">
      <c r="A406" s="49" t="s">
        <v>785</v>
      </c>
      <c r="B406" s="152">
        <v>0.0</v>
      </c>
    </row>
    <row r="407">
      <c r="A407" s="49" t="s">
        <v>785</v>
      </c>
      <c r="B407" s="152">
        <v>0.0</v>
      </c>
    </row>
    <row r="408">
      <c r="A408" s="49" t="s">
        <v>785</v>
      </c>
      <c r="B408" s="152">
        <v>0.0</v>
      </c>
    </row>
    <row r="409">
      <c r="A409" s="49" t="s">
        <v>785</v>
      </c>
      <c r="B409" s="152">
        <v>0.0</v>
      </c>
    </row>
    <row r="410">
      <c r="A410" s="49" t="s">
        <v>785</v>
      </c>
      <c r="B410" s="152">
        <v>0.0</v>
      </c>
    </row>
    <row r="411">
      <c r="A411" s="49" t="s">
        <v>785</v>
      </c>
      <c r="B411" s="152">
        <v>0.0</v>
      </c>
    </row>
    <row r="412">
      <c r="A412" s="49" t="s">
        <v>785</v>
      </c>
      <c r="B412" s="152">
        <v>0.0</v>
      </c>
    </row>
    <row r="413">
      <c r="A413" s="49" t="s">
        <v>785</v>
      </c>
      <c r="B413" s="152">
        <v>0.0</v>
      </c>
    </row>
    <row r="414">
      <c r="A414" s="49" t="s">
        <v>785</v>
      </c>
      <c r="B414" s="152">
        <v>0.0</v>
      </c>
    </row>
    <row r="415">
      <c r="A415" s="49" t="s">
        <v>785</v>
      </c>
      <c r="B415" s="152">
        <v>0.0</v>
      </c>
    </row>
    <row r="416">
      <c r="A416" s="49" t="s">
        <v>785</v>
      </c>
      <c r="B416" s="152">
        <v>0.0</v>
      </c>
    </row>
    <row r="417">
      <c r="A417" s="49" t="s">
        <v>785</v>
      </c>
      <c r="B417" s="152">
        <v>0.0</v>
      </c>
    </row>
    <row r="418">
      <c r="A418" s="49" t="s">
        <v>785</v>
      </c>
      <c r="B418" s="152">
        <v>0.0</v>
      </c>
    </row>
    <row r="419">
      <c r="A419" s="49" t="s">
        <v>785</v>
      </c>
      <c r="B419" s="152">
        <v>0.0</v>
      </c>
    </row>
    <row r="420">
      <c r="A420" s="49" t="s">
        <v>785</v>
      </c>
      <c r="B420" s="152">
        <v>0.0</v>
      </c>
    </row>
    <row r="421">
      <c r="A421" s="49" t="s">
        <v>785</v>
      </c>
      <c r="B421" s="152">
        <v>0.0</v>
      </c>
    </row>
    <row r="422">
      <c r="A422" s="49" t="s">
        <v>785</v>
      </c>
      <c r="B422" s="152">
        <v>0.0</v>
      </c>
    </row>
    <row r="423">
      <c r="A423" s="49" t="s">
        <v>785</v>
      </c>
      <c r="B423" s="152">
        <v>0.0</v>
      </c>
    </row>
    <row r="424">
      <c r="A424" s="49" t="s">
        <v>785</v>
      </c>
      <c r="B424" s="152">
        <v>0.0</v>
      </c>
    </row>
    <row r="425">
      <c r="A425" s="49" t="s">
        <v>785</v>
      </c>
      <c r="B425" s="152">
        <v>1.0</v>
      </c>
    </row>
    <row r="426">
      <c r="A426" s="49" t="s">
        <v>785</v>
      </c>
      <c r="B426" s="152">
        <v>3.0</v>
      </c>
    </row>
    <row r="427">
      <c r="A427" s="49" t="s">
        <v>785</v>
      </c>
      <c r="B427" s="152">
        <v>6.0</v>
      </c>
    </row>
    <row r="428">
      <c r="A428" s="49" t="s">
        <v>785</v>
      </c>
      <c r="B428" s="152">
        <v>0.0</v>
      </c>
    </row>
    <row r="429">
      <c r="A429" s="49" t="s">
        <v>785</v>
      </c>
      <c r="B429" s="152">
        <v>0.0</v>
      </c>
    </row>
    <row r="430">
      <c r="A430" s="49" t="s">
        <v>785</v>
      </c>
      <c r="B430" s="152">
        <v>1.0</v>
      </c>
    </row>
    <row r="431">
      <c r="A431" s="49" t="s">
        <v>785</v>
      </c>
      <c r="B431" s="152">
        <v>0.0</v>
      </c>
    </row>
    <row r="432">
      <c r="A432" s="49" t="s">
        <v>785</v>
      </c>
      <c r="B432" s="152">
        <v>0.0</v>
      </c>
    </row>
    <row r="433">
      <c r="A433" s="49" t="s">
        <v>785</v>
      </c>
      <c r="B433" s="152">
        <v>1.0</v>
      </c>
    </row>
    <row r="434">
      <c r="A434" s="49" t="s">
        <v>785</v>
      </c>
      <c r="B434" s="152">
        <v>0.0</v>
      </c>
    </row>
    <row r="435">
      <c r="A435" s="49" t="s">
        <v>785</v>
      </c>
      <c r="B435" s="152">
        <v>0.0</v>
      </c>
    </row>
    <row r="436">
      <c r="A436" s="49" t="s">
        <v>785</v>
      </c>
      <c r="B436" s="152">
        <v>0.0</v>
      </c>
    </row>
    <row r="437">
      <c r="A437" s="49" t="s">
        <v>785</v>
      </c>
      <c r="B437" s="152">
        <v>1.0</v>
      </c>
    </row>
    <row r="438">
      <c r="A438" s="49" t="s">
        <v>785</v>
      </c>
      <c r="B438" s="152">
        <v>0.0</v>
      </c>
    </row>
    <row r="439">
      <c r="A439" s="49" t="s">
        <v>785</v>
      </c>
      <c r="B439" s="152">
        <v>0.0</v>
      </c>
    </row>
    <row r="440">
      <c r="A440" s="49" t="s">
        <v>785</v>
      </c>
      <c r="B440" s="152">
        <v>0.0</v>
      </c>
    </row>
    <row r="441">
      <c r="A441" s="49" t="s">
        <v>785</v>
      </c>
      <c r="B441" s="152">
        <v>0.0</v>
      </c>
    </row>
    <row r="442">
      <c r="A442" s="49" t="s">
        <v>785</v>
      </c>
      <c r="B442" s="152">
        <v>0.0</v>
      </c>
    </row>
    <row r="443">
      <c r="A443" s="49" t="s">
        <v>785</v>
      </c>
      <c r="B443" s="152">
        <v>0.0</v>
      </c>
    </row>
    <row r="444">
      <c r="A444" s="49" t="s">
        <v>785</v>
      </c>
      <c r="B444" s="152">
        <v>0.0</v>
      </c>
    </row>
    <row r="445">
      <c r="A445" s="49" t="s">
        <v>785</v>
      </c>
      <c r="B445" s="152">
        <v>0.0</v>
      </c>
    </row>
    <row r="446">
      <c r="A446" s="49" t="s">
        <v>785</v>
      </c>
      <c r="B446" s="152">
        <v>0.0</v>
      </c>
    </row>
    <row r="447">
      <c r="A447" s="49" t="s">
        <v>785</v>
      </c>
      <c r="B447" s="152">
        <v>0.0</v>
      </c>
    </row>
    <row r="448">
      <c r="A448" s="49" t="s">
        <v>785</v>
      </c>
      <c r="B448" s="152">
        <v>0.0</v>
      </c>
    </row>
    <row r="449">
      <c r="A449" s="49" t="s">
        <v>785</v>
      </c>
      <c r="B449" s="152">
        <v>0.0</v>
      </c>
    </row>
    <row r="450">
      <c r="A450" s="49" t="s">
        <v>785</v>
      </c>
      <c r="B450" s="152">
        <v>0.0</v>
      </c>
    </row>
    <row r="451">
      <c r="A451" s="49" t="s">
        <v>785</v>
      </c>
      <c r="B451" s="152">
        <v>0.0</v>
      </c>
    </row>
    <row r="452">
      <c r="A452" s="49" t="s">
        <v>785</v>
      </c>
      <c r="B452" s="152">
        <v>0.0</v>
      </c>
    </row>
    <row r="453">
      <c r="A453" s="49" t="s">
        <v>785</v>
      </c>
      <c r="B453" s="152">
        <v>0.0</v>
      </c>
    </row>
    <row r="454">
      <c r="A454" s="49" t="s">
        <v>785</v>
      </c>
      <c r="B454" s="152">
        <v>0.0</v>
      </c>
    </row>
    <row r="455">
      <c r="A455" s="49" t="s">
        <v>785</v>
      </c>
      <c r="B455" s="152">
        <v>0.0</v>
      </c>
    </row>
    <row r="456">
      <c r="A456" s="49" t="s">
        <v>785</v>
      </c>
      <c r="B456" s="152">
        <v>0.0</v>
      </c>
    </row>
    <row r="457">
      <c r="A457" s="49" t="s">
        <v>785</v>
      </c>
      <c r="B457" s="152">
        <v>0.0</v>
      </c>
    </row>
    <row r="458">
      <c r="A458" s="49" t="s">
        <v>785</v>
      </c>
      <c r="B458" s="152">
        <v>0.0</v>
      </c>
    </row>
    <row r="459">
      <c r="A459" s="49" t="s">
        <v>785</v>
      </c>
      <c r="B459" s="152">
        <v>0.0</v>
      </c>
    </row>
    <row r="460">
      <c r="A460" s="49" t="s">
        <v>785</v>
      </c>
      <c r="B460" s="152">
        <v>0.0</v>
      </c>
    </row>
    <row r="461">
      <c r="A461" s="49" t="s">
        <v>785</v>
      </c>
      <c r="B461" s="152">
        <v>1.0</v>
      </c>
    </row>
    <row r="462">
      <c r="A462" s="49" t="s">
        <v>785</v>
      </c>
      <c r="B462" s="152">
        <v>6.0</v>
      </c>
    </row>
    <row r="463">
      <c r="A463" s="49" t="s">
        <v>785</v>
      </c>
      <c r="B463" s="152">
        <v>0.0</v>
      </c>
    </row>
    <row r="464">
      <c r="A464" s="49" t="s">
        <v>785</v>
      </c>
      <c r="B464" s="152">
        <v>1.0</v>
      </c>
    </row>
    <row r="465">
      <c r="A465" s="49" t="s">
        <v>785</v>
      </c>
      <c r="B465" s="152">
        <v>0.0</v>
      </c>
    </row>
    <row r="466">
      <c r="A466" s="49" t="s">
        <v>785</v>
      </c>
      <c r="B466" s="152">
        <v>0.0</v>
      </c>
    </row>
    <row r="467">
      <c r="A467" s="49" t="s">
        <v>785</v>
      </c>
      <c r="B467" s="152">
        <v>0.0</v>
      </c>
    </row>
    <row r="468">
      <c r="A468" s="49" t="s">
        <v>785</v>
      </c>
      <c r="B468" s="152">
        <v>6.0</v>
      </c>
    </row>
    <row r="469">
      <c r="A469" s="49" t="s">
        <v>785</v>
      </c>
      <c r="B469" s="152">
        <v>2.0</v>
      </c>
    </row>
    <row r="470">
      <c r="A470" s="49" t="s">
        <v>785</v>
      </c>
      <c r="B470" s="152">
        <v>2.0</v>
      </c>
    </row>
    <row r="471">
      <c r="A471" s="49" t="s">
        <v>785</v>
      </c>
      <c r="B471" s="152">
        <v>1.0</v>
      </c>
    </row>
    <row r="472">
      <c r="A472" s="49" t="s">
        <v>785</v>
      </c>
      <c r="B472" s="152">
        <v>5.0</v>
      </c>
    </row>
    <row r="473">
      <c r="A473" s="49" t="s">
        <v>785</v>
      </c>
      <c r="B473" s="152">
        <v>0.0</v>
      </c>
    </row>
    <row r="474">
      <c r="A474" s="49" t="s">
        <v>785</v>
      </c>
      <c r="B474" s="152">
        <v>0.0</v>
      </c>
    </row>
    <row r="475">
      <c r="A475" s="49" t="s">
        <v>785</v>
      </c>
      <c r="B475" s="152">
        <v>0.0</v>
      </c>
    </row>
    <row r="476">
      <c r="A476" s="49" t="s">
        <v>785</v>
      </c>
      <c r="B476" s="152">
        <v>0.0</v>
      </c>
    </row>
    <row r="477">
      <c r="A477" s="49" t="s">
        <v>785</v>
      </c>
      <c r="B477" s="152">
        <v>0.0</v>
      </c>
    </row>
    <row r="478">
      <c r="A478" s="49" t="s">
        <v>785</v>
      </c>
      <c r="B478" s="152">
        <v>0.0</v>
      </c>
    </row>
    <row r="479">
      <c r="A479" s="49" t="s">
        <v>785</v>
      </c>
      <c r="B479" s="152">
        <v>2.0</v>
      </c>
    </row>
    <row r="480">
      <c r="A480" s="49" t="s">
        <v>785</v>
      </c>
      <c r="B480" s="152">
        <v>0.0</v>
      </c>
    </row>
    <row r="481">
      <c r="A481" s="49" t="s">
        <v>785</v>
      </c>
      <c r="B481" s="152">
        <v>0.0</v>
      </c>
    </row>
    <row r="482">
      <c r="A482" s="49" t="s">
        <v>785</v>
      </c>
      <c r="B482" s="152">
        <v>0.0</v>
      </c>
    </row>
    <row r="483">
      <c r="A483" s="49" t="s">
        <v>785</v>
      </c>
      <c r="B483" s="152">
        <v>8.0</v>
      </c>
    </row>
    <row r="484">
      <c r="A484" s="49" t="s">
        <v>785</v>
      </c>
      <c r="B484" s="152">
        <v>0.0</v>
      </c>
    </row>
    <row r="485">
      <c r="A485" s="49" t="s">
        <v>785</v>
      </c>
      <c r="B485" s="152">
        <v>0.0</v>
      </c>
    </row>
    <row r="486">
      <c r="A486" s="49" t="s">
        <v>785</v>
      </c>
      <c r="B486" s="152">
        <v>6.0</v>
      </c>
    </row>
    <row r="487">
      <c r="A487" s="49" t="s">
        <v>785</v>
      </c>
      <c r="B487" s="152">
        <v>6.0</v>
      </c>
    </row>
    <row r="488">
      <c r="A488" s="49" t="s">
        <v>785</v>
      </c>
      <c r="B488" s="152">
        <v>6.0</v>
      </c>
    </row>
    <row r="489">
      <c r="A489" s="49" t="s">
        <v>785</v>
      </c>
      <c r="B489" s="152">
        <v>4.0</v>
      </c>
    </row>
    <row r="490">
      <c r="A490" s="49" t="s">
        <v>785</v>
      </c>
      <c r="B490" s="152">
        <v>0.0</v>
      </c>
    </row>
    <row r="491">
      <c r="A491" s="49" t="s">
        <v>785</v>
      </c>
      <c r="B491" s="152">
        <v>0.0</v>
      </c>
    </row>
    <row r="492">
      <c r="A492" s="49" t="s">
        <v>785</v>
      </c>
      <c r="B492" s="152">
        <v>0.0</v>
      </c>
    </row>
    <row r="493">
      <c r="A493" s="49" t="s">
        <v>785</v>
      </c>
      <c r="B493" s="152">
        <v>0.0</v>
      </c>
    </row>
    <row r="494">
      <c r="A494" s="49" t="s">
        <v>785</v>
      </c>
      <c r="B494" s="152">
        <v>0.0</v>
      </c>
    </row>
    <row r="495">
      <c r="A495" s="49" t="s">
        <v>785</v>
      </c>
      <c r="B495" s="152">
        <v>0.0</v>
      </c>
    </row>
    <row r="496">
      <c r="A496" s="49" t="s">
        <v>785</v>
      </c>
      <c r="B496" s="152">
        <v>0.0</v>
      </c>
    </row>
    <row r="497">
      <c r="A497" s="49" t="s">
        <v>785</v>
      </c>
      <c r="B497" s="152">
        <v>0.0</v>
      </c>
    </row>
    <row r="498">
      <c r="A498" s="49" t="s">
        <v>785</v>
      </c>
      <c r="B498" s="152">
        <v>0.0</v>
      </c>
    </row>
    <row r="499">
      <c r="A499" s="49" t="s">
        <v>785</v>
      </c>
      <c r="B499" s="152">
        <v>0.0</v>
      </c>
    </row>
    <row r="500">
      <c r="A500" s="49" t="s">
        <v>785</v>
      </c>
      <c r="B500" s="152">
        <v>0.0</v>
      </c>
    </row>
    <row r="501">
      <c r="A501" s="49" t="s">
        <v>785</v>
      </c>
      <c r="B501" s="152">
        <v>0.0</v>
      </c>
    </row>
    <row r="502">
      <c r="A502" s="49" t="s">
        <v>785</v>
      </c>
      <c r="B502" s="152">
        <v>0.0</v>
      </c>
    </row>
    <row r="503">
      <c r="A503" s="49" t="s">
        <v>785</v>
      </c>
      <c r="B503" s="152">
        <v>0.0</v>
      </c>
    </row>
    <row r="504">
      <c r="A504" s="49" t="s">
        <v>785</v>
      </c>
      <c r="B504" s="152">
        <v>0.0</v>
      </c>
    </row>
    <row r="505">
      <c r="A505" s="49" t="s">
        <v>785</v>
      </c>
      <c r="B505" s="152">
        <v>21.0</v>
      </c>
    </row>
    <row r="506">
      <c r="A506" s="49" t="s">
        <v>785</v>
      </c>
      <c r="B506" s="152">
        <v>32.0</v>
      </c>
    </row>
    <row r="507">
      <c r="A507" s="49" t="s">
        <v>785</v>
      </c>
      <c r="B507" s="152">
        <v>1.0</v>
      </c>
    </row>
    <row r="508">
      <c r="A508" s="49" t="s">
        <v>785</v>
      </c>
      <c r="B508" s="152">
        <v>0.0</v>
      </c>
    </row>
    <row r="509">
      <c r="A509" s="49" t="s">
        <v>785</v>
      </c>
      <c r="B509" s="152">
        <v>0.0</v>
      </c>
    </row>
    <row r="510">
      <c r="A510" s="49" t="s">
        <v>785</v>
      </c>
      <c r="B510" s="152">
        <v>0.0</v>
      </c>
    </row>
    <row r="511">
      <c r="A511" s="49" t="s">
        <v>785</v>
      </c>
      <c r="B511" s="152">
        <v>0.0</v>
      </c>
    </row>
    <row r="512">
      <c r="A512" s="49" t="s">
        <v>785</v>
      </c>
      <c r="B512" s="152">
        <v>0.0</v>
      </c>
    </row>
    <row r="513">
      <c r="A513" s="49" t="s">
        <v>785</v>
      </c>
      <c r="B513" s="152">
        <v>0.0</v>
      </c>
    </row>
    <row r="514">
      <c r="A514" s="49" t="s">
        <v>785</v>
      </c>
      <c r="B514" s="152">
        <v>0.0</v>
      </c>
    </row>
    <row r="515">
      <c r="A515" s="49" t="s">
        <v>785</v>
      </c>
      <c r="B515" s="152">
        <v>13.0</v>
      </c>
    </row>
    <row r="516">
      <c r="A516" s="49" t="s">
        <v>785</v>
      </c>
      <c r="B516" s="152">
        <v>0.0</v>
      </c>
    </row>
    <row r="517">
      <c r="A517" s="49" t="s">
        <v>785</v>
      </c>
      <c r="B517" s="152">
        <v>0.0</v>
      </c>
    </row>
    <row r="518">
      <c r="A518" s="49" t="s">
        <v>785</v>
      </c>
      <c r="B518" s="152">
        <v>0.0</v>
      </c>
    </row>
    <row r="519">
      <c r="A519" s="49" t="s">
        <v>785</v>
      </c>
      <c r="B519" s="152">
        <v>0.0</v>
      </c>
    </row>
    <row r="520">
      <c r="A520" s="49" t="s">
        <v>785</v>
      </c>
      <c r="B520" s="152">
        <v>1.0</v>
      </c>
    </row>
    <row r="521">
      <c r="A521" s="49" t="s">
        <v>785</v>
      </c>
      <c r="B521" s="152">
        <v>2.0</v>
      </c>
    </row>
    <row r="522">
      <c r="A522" s="49" t="s">
        <v>785</v>
      </c>
      <c r="B522" s="152">
        <v>0.0</v>
      </c>
    </row>
    <row r="523">
      <c r="A523" s="49" t="s">
        <v>785</v>
      </c>
      <c r="B523" s="152">
        <v>0.0</v>
      </c>
    </row>
    <row r="524">
      <c r="A524" s="49" t="s">
        <v>785</v>
      </c>
      <c r="B524" s="152">
        <v>0.0</v>
      </c>
    </row>
    <row r="525">
      <c r="A525" s="49" t="s">
        <v>785</v>
      </c>
      <c r="B525" s="152">
        <v>0.0</v>
      </c>
    </row>
    <row r="526">
      <c r="A526" s="49" t="s">
        <v>785</v>
      </c>
      <c r="B526" s="152">
        <v>4.0</v>
      </c>
    </row>
    <row r="527">
      <c r="A527" s="49" t="s">
        <v>785</v>
      </c>
      <c r="B527" s="152">
        <v>4.0</v>
      </c>
    </row>
    <row r="528">
      <c r="A528" s="49" t="s">
        <v>785</v>
      </c>
      <c r="B528" s="152">
        <v>0.0</v>
      </c>
    </row>
    <row r="529">
      <c r="A529" s="49" t="s">
        <v>785</v>
      </c>
      <c r="B529" s="152">
        <v>0.0</v>
      </c>
    </row>
    <row r="530">
      <c r="A530" s="49" t="s">
        <v>785</v>
      </c>
      <c r="B530" s="152">
        <v>0.0</v>
      </c>
    </row>
    <row r="531">
      <c r="A531" s="49" t="s">
        <v>785</v>
      </c>
      <c r="B531" s="152">
        <v>0.0</v>
      </c>
    </row>
    <row r="532">
      <c r="A532" s="49" t="s">
        <v>785</v>
      </c>
      <c r="B532" s="152">
        <v>0.0</v>
      </c>
    </row>
    <row r="533">
      <c r="A533" s="49" t="s">
        <v>785</v>
      </c>
      <c r="B533" s="152">
        <v>0.0</v>
      </c>
    </row>
    <row r="534">
      <c r="A534" s="49" t="s">
        <v>785</v>
      </c>
      <c r="B534" s="152">
        <v>18.0</v>
      </c>
    </row>
    <row r="535">
      <c r="A535" s="49" t="s">
        <v>785</v>
      </c>
      <c r="B535" s="152">
        <v>1.0</v>
      </c>
    </row>
    <row r="536">
      <c r="A536" s="49" t="s">
        <v>785</v>
      </c>
      <c r="B536" s="152">
        <v>0.0</v>
      </c>
    </row>
    <row r="537">
      <c r="A537" s="49" t="s">
        <v>785</v>
      </c>
      <c r="B537" s="152">
        <v>0.0</v>
      </c>
    </row>
    <row r="538">
      <c r="A538" s="49" t="s">
        <v>785</v>
      </c>
      <c r="B538" s="152">
        <v>0.0</v>
      </c>
    </row>
    <row r="539">
      <c r="A539" s="49" t="s">
        <v>785</v>
      </c>
      <c r="B539" s="152">
        <v>9.0</v>
      </c>
    </row>
    <row r="540">
      <c r="A540" s="49" t="s">
        <v>785</v>
      </c>
      <c r="B540" s="152">
        <v>0.0</v>
      </c>
    </row>
    <row r="541">
      <c r="A541" s="49" t="s">
        <v>785</v>
      </c>
      <c r="B541" s="152">
        <v>0.0</v>
      </c>
    </row>
    <row r="542">
      <c r="A542" s="49" t="s">
        <v>785</v>
      </c>
      <c r="B542" s="152">
        <v>1.0</v>
      </c>
    </row>
    <row r="543">
      <c r="A543" s="49" t="s">
        <v>785</v>
      </c>
      <c r="B543" s="152">
        <v>1.0</v>
      </c>
    </row>
    <row r="544">
      <c r="A544" s="49" t="s">
        <v>785</v>
      </c>
      <c r="B544" s="152">
        <v>0.0</v>
      </c>
    </row>
    <row r="545">
      <c r="A545" s="49" t="s">
        <v>785</v>
      </c>
      <c r="B545" s="152">
        <v>10.0</v>
      </c>
    </row>
    <row r="546">
      <c r="A546" s="49" t="s">
        <v>785</v>
      </c>
      <c r="B546" s="152">
        <v>0.0</v>
      </c>
    </row>
    <row r="547">
      <c r="A547" s="49" t="s">
        <v>785</v>
      </c>
      <c r="B547" s="152">
        <v>2.0</v>
      </c>
    </row>
    <row r="548">
      <c r="A548" s="49" t="s">
        <v>785</v>
      </c>
      <c r="B548" s="152">
        <v>0.0</v>
      </c>
    </row>
    <row r="549">
      <c r="A549" s="49" t="s">
        <v>785</v>
      </c>
      <c r="B549" s="152">
        <v>1.0</v>
      </c>
    </row>
    <row r="550">
      <c r="A550" s="49" t="s">
        <v>785</v>
      </c>
      <c r="B550" s="152">
        <v>0.0</v>
      </c>
    </row>
    <row r="551">
      <c r="A551" s="49" t="s">
        <v>785</v>
      </c>
      <c r="B551" s="152">
        <v>0.0</v>
      </c>
    </row>
    <row r="552">
      <c r="A552" s="49" t="s">
        <v>785</v>
      </c>
      <c r="B552" s="152">
        <v>0.0</v>
      </c>
    </row>
    <row r="553">
      <c r="A553" s="49" t="s">
        <v>785</v>
      </c>
      <c r="B553" s="152">
        <v>2.0</v>
      </c>
    </row>
    <row r="554">
      <c r="A554" s="49" t="s">
        <v>785</v>
      </c>
      <c r="B554" s="152">
        <v>0.0</v>
      </c>
    </row>
    <row r="555">
      <c r="A555" s="49" t="s">
        <v>785</v>
      </c>
      <c r="B555" s="152">
        <v>0.0</v>
      </c>
    </row>
    <row r="556">
      <c r="A556" s="49" t="s">
        <v>785</v>
      </c>
      <c r="B556" s="152">
        <v>1.0</v>
      </c>
    </row>
    <row r="557">
      <c r="A557" s="49" t="s">
        <v>785</v>
      </c>
      <c r="B557" s="152">
        <v>0.0</v>
      </c>
    </row>
    <row r="558">
      <c r="A558" s="49" t="s">
        <v>785</v>
      </c>
      <c r="B558" s="152">
        <v>1.0</v>
      </c>
    </row>
    <row r="559">
      <c r="A559" s="49" t="s">
        <v>785</v>
      </c>
      <c r="B559" s="152">
        <v>0.0</v>
      </c>
    </row>
    <row r="560">
      <c r="A560" s="49" t="s">
        <v>785</v>
      </c>
      <c r="B560" s="152">
        <v>0.0</v>
      </c>
    </row>
    <row r="561">
      <c r="A561" s="49" t="s">
        <v>785</v>
      </c>
      <c r="B561" s="152">
        <v>1.0</v>
      </c>
    </row>
    <row r="562">
      <c r="A562" s="49" t="s">
        <v>785</v>
      </c>
      <c r="B562" s="152">
        <v>1.0</v>
      </c>
    </row>
    <row r="563">
      <c r="A563" s="49" t="s">
        <v>785</v>
      </c>
      <c r="B563" s="152">
        <v>1.0</v>
      </c>
    </row>
    <row r="564">
      <c r="A564" s="49" t="s">
        <v>785</v>
      </c>
      <c r="B564" s="152">
        <v>0.0</v>
      </c>
    </row>
    <row r="565">
      <c r="A565" s="49" t="s">
        <v>785</v>
      </c>
      <c r="B565" s="152">
        <v>1.0</v>
      </c>
    </row>
    <row r="566">
      <c r="A566" s="49" t="s">
        <v>785</v>
      </c>
      <c r="B566" s="152">
        <v>1.0</v>
      </c>
    </row>
    <row r="567">
      <c r="A567" s="49" t="s">
        <v>785</v>
      </c>
      <c r="B567" s="152">
        <v>0.0</v>
      </c>
    </row>
    <row r="568">
      <c r="A568" s="49" t="s">
        <v>785</v>
      </c>
      <c r="B568" s="152">
        <v>0.0</v>
      </c>
    </row>
    <row r="569">
      <c r="A569" s="49" t="s">
        <v>785</v>
      </c>
      <c r="B569" s="152">
        <v>0.0</v>
      </c>
    </row>
    <row r="570">
      <c r="A570" s="49" t="s">
        <v>785</v>
      </c>
      <c r="B570" s="152">
        <v>0.0</v>
      </c>
    </row>
    <row r="571">
      <c r="A571" s="49" t="s">
        <v>785</v>
      </c>
      <c r="B571" s="152">
        <v>0.0</v>
      </c>
    </row>
    <row r="572">
      <c r="A572" s="49" t="s">
        <v>785</v>
      </c>
      <c r="B572" s="152">
        <v>0.0</v>
      </c>
    </row>
    <row r="573">
      <c r="A573" s="49" t="s">
        <v>785</v>
      </c>
      <c r="B573" s="152">
        <v>1.0</v>
      </c>
    </row>
    <row r="574">
      <c r="A574" s="49" t="s">
        <v>785</v>
      </c>
      <c r="B574" s="152">
        <v>0.0</v>
      </c>
    </row>
    <row r="575">
      <c r="A575" s="49" t="s">
        <v>785</v>
      </c>
      <c r="B575" s="152">
        <v>0.0</v>
      </c>
    </row>
    <row r="576">
      <c r="A576" s="49" t="s">
        <v>785</v>
      </c>
      <c r="B576" s="152">
        <v>0.0</v>
      </c>
    </row>
    <row r="577">
      <c r="A577" s="49" t="s">
        <v>785</v>
      </c>
      <c r="B577" s="152">
        <v>1.0</v>
      </c>
    </row>
    <row r="578">
      <c r="A578" s="49" t="s">
        <v>785</v>
      </c>
      <c r="B578" s="152">
        <v>1.0</v>
      </c>
    </row>
    <row r="579">
      <c r="A579" s="49" t="s">
        <v>785</v>
      </c>
      <c r="B579" s="152">
        <v>0.0</v>
      </c>
    </row>
    <row r="580">
      <c r="A580" s="49" t="s">
        <v>785</v>
      </c>
      <c r="B580" s="152">
        <v>0.0</v>
      </c>
    </row>
    <row r="581">
      <c r="A581" s="49" t="s">
        <v>785</v>
      </c>
      <c r="B581" s="152">
        <v>0.0</v>
      </c>
    </row>
    <row r="582">
      <c r="A582" s="49" t="s">
        <v>785</v>
      </c>
      <c r="B582" s="152">
        <v>0.0</v>
      </c>
    </row>
    <row r="583">
      <c r="A583" s="49" t="s">
        <v>785</v>
      </c>
      <c r="B583" s="152">
        <v>0.0</v>
      </c>
    </row>
    <row r="584">
      <c r="A584" s="49" t="s">
        <v>785</v>
      </c>
      <c r="B584" s="152">
        <v>0.0</v>
      </c>
    </row>
    <row r="585">
      <c r="A585" s="49" t="s">
        <v>785</v>
      </c>
      <c r="B585" s="152">
        <v>0.0</v>
      </c>
    </row>
    <row r="586">
      <c r="A586" s="49" t="s">
        <v>785</v>
      </c>
      <c r="B586" s="152">
        <v>0.0</v>
      </c>
    </row>
    <row r="587">
      <c r="A587" s="49" t="s">
        <v>785</v>
      </c>
      <c r="B587" s="152">
        <v>0.0</v>
      </c>
    </row>
    <row r="588">
      <c r="A588" s="49" t="s">
        <v>785</v>
      </c>
      <c r="B588" s="152">
        <v>1.0</v>
      </c>
    </row>
    <row r="589">
      <c r="A589" s="49" t="s">
        <v>785</v>
      </c>
      <c r="B589" s="152">
        <v>0.0</v>
      </c>
    </row>
    <row r="590">
      <c r="A590" s="49" t="s">
        <v>785</v>
      </c>
      <c r="B590" s="152">
        <v>0.0</v>
      </c>
    </row>
    <row r="591">
      <c r="A591" s="49" t="s">
        <v>785</v>
      </c>
      <c r="B591" s="152">
        <v>0.0</v>
      </c>
    </row>
    <row r="592">
      <c r="A592" s="49" t="s">
        <v>785</v>
      </c>
      <c r="B592" s="152">
        <v>1.0</v>
      </c>
    </row>
    <row r="593">
      <c r="A593" s="49" t="s">
        <v>785</v>
      </c>
      <c r="B593" s="152">
        <v>1.0</v>
      </c>
    </row>
    <row r="594">
      <c r="A594" s="49" t="s">
        <v>785</v>
      </c>
      <c r="B594" s="152">
        <v>0.0</v>
      </c>
    </row>
    <row r="595">
      <c r="A595" s="49" t="s">
        <v>785</v>
      </c>
      <c r="B595" s="152">
        <v>0.0</v>
      </c>
    </row>
    <row r="596">
      <c r="A596" s="49" t="s">
        <v>785</v>
      </c>
      <c r="B596" s="152">
        <v>0.0</v>
      </c>
    </row>
    <row r="597">
      <c r="A597" s="49" t="s">
        <v>785</v>
      </c>
      <c r="B597" s="152">
        <v>1.0</v>
      </c>
    </row>
    <row r="598">
      <c r="A598" s="49" t="s">
        <v>785</v>
      </c>
      <c r="B598" s="152">
        <v>0.0</v>
      </c>
    </row>
    <row r="599">
      <c r="A599" s="49" t="s">
        <v>785</v>
      </c>
      <c r="B599" s="152">
        <v>0.0</v>
      </c>
    </row>
    <row r="600">
      <c r="A600" s="49" t="s">
        <v>785</v>
      </c>
      <c r="B600" s="152">
        <v>0.0</v>
      </c>
    </row>
    <row r="601">
      <c r="A601" s="49" t="s">
        <v>785</v>
      </c>
      <c r="B601" s="152">
        <v>1.0</v>
      </c>
    </row>
    <row r="602">
      <c r="A602" s="49" t="s">
        <v>785</v>
      </c>
      <c r="B602" s="152">
        <v>0.0</v>
      </c>
    </row>
    <row r="603">
      <c r="A603" s="49" t="s">
        <v>785</v>
      </c>
      <c r="B603" s="152">
        <v>0.0</v>
      </c>
    </row>
    <row r="604">
      <c r="A604" s="49" t="s">
        <v>785</v>
      </c>
      <c r="B604" s="152">
        <v>0.0</v>
      </c>
    </row>
    <row r="605">
      <c r="A605" s="49" t="s">
        <v>785</v>
      </c>
      <c r="B605" s="152">
        <v>4.0</v>
      </c>
    </row>
    <row r="606">
      <c r="A606" s="49" t="s">
        <v>785</v>
      </c>
      <c r="B606" s="152">
        <v>0.0</v>
      </c>
    </row>
    <row r="607">
      <c r="A607" s="49" t="s">
        <v>785</v>
      </c>
      <c r="B607" s="152">
        <v>0.0</v>
      </c>
    </row>
    <row r="608">
      <c r="A608" s="49" t="s">
        <v>785</v>
      </c>
      <c r="B608" s="152">
        <v>0.0</v>
      </c>
    </row>
    <row r="609">
      <c r="A609" s="49" t="s">
        <v>785</v>
      </c>
      <c r="B609" s="152">
        <v>2.0</v>
      </c>
    </row>
    <row r="610">
      <c r="A610" s="49" t="s">
        <v>785</v>
      </c>
      <c r="B610" s="152">
        <v>0.0</v>
      </c>
    </row>
    <row r="611">
      <c r="A611" s="49" t="s">
        <v>785</v>
      </c>
      <c r="B611" s="152">
        <v>0.0</v>
      </c>
    </row>
    <row r="612">
      <c r="A612" s="49" t="s">
        <v>785</v>
      </c>
      <c r="B612" s="152">
        <v>3.0</v>
      </c>
    </row>
    <row r="613">
      <c r="A613" s="49" t="s">
        <v>785</v>
      </c>
      <c r="B613" s="152">
        <v>0.0</v>
      </c>
    </row>
    <row r="614">
      <c r="A614" s="49" t="s">
        <v>785</v>
      </c>
      <c r="B614" s="152">
        <v>23.0</v>
      </c>
    </row>
    <row r="615">
      <c r="A615" s="49" t="s">
        <v>785</v>
      </c>
      <c r="B615" s="152">
        <v>0.0</v>
      </c>
    </row>
    <row r="616">
      <c r="A616" s="49" t="s">
        <v>785</v>
      </c>
      <c r="B616" s="152">
        <v>0.0</v>
      </c>
    </row>
    <row r="617">
      <c r="A617" s="49" t="s">
        <v>785</v>
      </c>
      <c r="B617" s="152">
        <v>0.0</v>
      </c>
    </row>
    <row r="618">
      <c r="A618" s="49" t="s">
        <v>785</v>
      </c>
      <c r="B618" s="152">
        <v>0.0</v>
      </c>
    </row>
    <row r="619">
      <c r="A619" s="49" t="s">
        <v>785</v>
      </c>
      <c r="B619" s="152">
        <v>0.0</v>
      </c>
    </row>
    <row r="620">
      <c r="A620" s="49" t="s">
        <v>785</v>
      </c>
      <c r="B620" s="152">
        <v>0.0</v>
      </c>
    </row>
    <row r="621">
      <c r="A621" s="49" t="s">
        <v>785</v>
      </c>
      <c r="B621" s="152">
        <v>0.0</v>
      </c>
    </row>
    <row r="622">
      <c r="A622" s="49" t="s">
        <v>785</v>
      </c>
      <c r="B622" s="152">
        <v>3.0</v>
      </c>
    </row>
    <row r="623">
      <c r="A623" s="49" t="s">
        <v>785</v>
      </c>
      <c r="B623" s="152">
        <v>0.0</v>
      </c>
    </row>
    <row r="624">
      <c r="A624" s="49" t="s">
        <v>785</v>
      </c>
      <c r="B624" s="152">
        <v>2.0</v>
      </c>
    </row>
    <row r="625">
      <c r="A625" s="49" t="s">
        <v>785</v>
      </c>
      <c r="B625" s="152">
        <v>3.0</v>
      </c>
    </row>
    <row r="626">
      <c r="A626" s="49" t="s">
        <v>785</v>
      </c>
      <c r="B626" s="152">
        <v>0.0</v>
      </c>
    </row>
    <row r="627">
      <c r="A627" s="49" t="s">
        <v>785</v>
      </c>
      <c r="B627" s="152">
        <v>0.0</v>
      </c>
    </row>
    <row r="628">
      <c r="A628" s="49" t="s">
        <v>785</v>
      </c>
      <c r="B628" s="152">
        <v>0.0</v>
      </c>
    </row>
    <row r="629">
      <c r="A629" s="49" t="s">
        <v>785</v>
      </c>
      <c r="B629" s="152">
        <v>0.0</v>
      </c>
    </row>
    <row r="630">
      <c r="A630" s="49" t="s">
        <v>785</v>
      </c>
      <c r="B630" s="152">
        <v>0.0</v>
      </c>
    </row>
    <row r="631">
      <c r="A631" s="49" t="s">
        <v>785</v>
      </c>
      <c r="B631" s="152">
        <v>0.0</v>
      </c>
    </row>
    <row r="632">
      <c r="A632" s="49" t="s">
        <v>785</v>
      </c>
      <c r="B632" s="152">
        <v>0.0</v>
      </c>
    </row>
    <row r="633">
      <c r="A633" s="49" t="s">
        <v>785</v>
      </c>
      <c r="B633" s="152">
        <v>0.0</v>
      </c>
    </row>
    <row r="634">
      <c r="A634" s="49" t="s">
        <v>785</v>
      </c>
      <c r="B634" s="152">
        <v>0.0</v>
      </c>
    </row>
    <row r="635">
      <c r="A635" s="49" t="s">
        <v>785</v>
      </c>
      <c r="B635" s="152">
        <v>2.0</v>
      </c>
    </row>
    <row r="636">
      <c r="A636" s="49" t="s">
        <v>785</v>
      </c>
      <c r="B636" s="152">
        <v>2.0</v>
      </c>
    </row>
    <row r="637">
      <c r="A637" s="49" t="s">
        <v>785</v>
      </c>
      <c r="B637" s="152">
        <v>0.0</v>
      </c>
    </row>
    <row r="638">
      <c r="A638" s="49" t="s">
        <v>785</v>
      </c>
      <c r="B638" s="152">
        <v>0.0</v>
      </c>
    </row>
    <row r="639">
      <c r="A639" s="49" t="s">
        <v>785</v>
      </c>
      <c r="B639" s="152">
        <v>0.0</v>
      </c>
    </row>
    <row r="640">
      <c r="A640" s="49" t="s">
        <v>785</v>
      </c>
      <c r="B640" s="152">
        <v>0.0</v>
      </c>
    </row>
    <row r="641">
      <c r="A641" s="49" t="s">
        <v>785</v>
      </c>
      <c r="B641" s="152">
        <v>1.0</v>
      </c>
    </row>
    <row r="642">
      <c r="A642" s="49" t="s">
        <v>785</v>
      </c>
      <c r="B642" s="152">
        <v>0.0</v>
      </c>
    </row>
    <row r="643">
      <c r="A643" s="49" t="s">
        <v>785</v>
      </c>
      <c r="B643" s="152">
        <v>0.0</v>
      </c>
    </row>
    <row r="644">
      <c r="A644" s="49" t="s">
        <v>785</v>
      </c>
      <c r="B644" s="152">
        <v>0.0</v>
      </c>
    </row>
    <row r="645">
      <c r="A645" s="49" t="s">
        <v>785</v>
      </c>
      <c r="B645" s="152">
        <v>0.0</v>
      </c>
    </row>
    <row r="646">
      <c r="A646" s="49" t="s">
        <v>785</v>
      </c>
      <c r="B646" s="152">
        <v>0.0</v>
      </c>
    </row>
    <row r="647">
      <c r="A647" s="49" t="s">
        <v>785</v>
      </c>
      <c r="B647" s="152">
        <v>0.0</v>
      </c>
    </row>
    <row r="648">
      <c r="A648" s="49" t="s">
        <v>785</v>
      </c>
      <c r="B648" s="152">
        <v>0.0</v>
      </c>
    </row>
    <row r="649">
      <c r="A649" s="49" t="s">
        <v>785</v>
      </c>
      <c r="B649" s="152">
        <v>0.0</v>
      </c>
    </row>
    <row r="650">
      <c r="A650" s="49" t="s">
        <v>785</v>
      </c>
      <c r="B650" s="152">
        <v>1.0</v>
      </c>
    </row>
    <row r="651">
      <c r="A651" s="49" t="s">
        <v>785</v>
      </c>
      <c r="B651" s="152">
        <v>3.0</v>
      </c>
    </row>
    <row r="652">
      <c r="A652" s="49" t="s">
        <v>785</v>
      </c>
      <c r="B652" s="152">
        <v>1.0</v>
      </c>
    </row>
    <row r="653">
      <c r="A653" s="49" t="s">
        <v>785</v>
      </c>
      <c r="B653" s="152">
        <v>1.0</v>
      </c>
    </row>
    <row r="654">
      <c r="A654" s="49" t="s">
        <v>785</v>
      </c>
      <c r="B654" s="152">
        <v>0.0</v>
      </c>
    </row>
    <row r="655">
      <c r="A655" s="49" t="s">
        <v>785</v>
      </c>
      <c r="B655" s="152">
        <v>3.0</v>
      </c>
    </row>
    <row r="656">
      <c r="A656" s="49" t="s">
        <v>785</v>
      </c>
      <c r="B656" s="152">
        <v>0.0</v>
      </c>
    </row>
    <row r="657">
      <c r="A657" s="49" t="s">
        <v>785</v>
      </c>
      <c r="B657" s="152">
        <v>0.0</v>
      </c>
    </row>
    <row r="658">
      <c r="A658" s="49" t="s">
        <v>785</v>
      </c>
      <c r="B658" s="152">
        <v>1.0</v>
      </c>
    </row>
    <row r="659">
      <c r="A659" s="49" t="s">
        <v>785</v>
      </c>
      <c r="B659" s="152">
        <v>0.0</v>
      </c>
    </row>
    <row r="660">
      <c r="A660" s="49" t="s">
        <v>785</v>
      </c>
      <c r="B660" s="152">
        <v>0.0</v>
      </c>
    </row>
    <row r="661">
      <c r="A661" s="49" t="s">
        <v>785</v>
      </c>
      <c r="B661" s="152">
        <v>0.0</v>
      </c>
    </row>
    <row r="662">
      <c r="A662" s="49" t="s">
        <v>785</v>
      </c>
      <c r="B662" s="152">
        <v>2.0</v>
      </c>
    </row>
    <row r="663">
      <c r="A663" s="49" t="s">
        <v>785</v>
      </c>
      <c r="B663" s="152">
        <v>3.0</v>
      </c>
    </row>
    <row r="664">
      <c r="A664" s="49" t="s">
        <v>785</v>
      </c>
      <c r="B664" s="152">
        <v>0.0</v>
      </c>
    </row>
    <row r="665">
      <c r="A665" s="49" t="s">
        <v>785</v>
      </c>
      <c r="B665" s="152">
        <v>0.0</v>
      </c>
    </row>
    <row r="666">
      <c r="A666" s="49" t="s">
        <v>785</v>
      </c>
      <c r="B666" s="152">
        <v>1.0</v>
      </c>
    </row>
    <row r="667">
      <c r="A667" s="49" t="s">
        <v>785</v>
      </c>
      <c r="B667" s="152">
        <v>0.0</v>
      </c>
    </row>
    <row r="668">
      <c r="A668" s="49" t="s">
        <v>785</v>
      </c>
      <c r="B668" s="152">
        <v>1.0</v>
      </c>
    </row>
    <row r="669">
      <c r="A669" s="49" t="s">
        <v>785</v>
      </c>
      <c r="B669" s="152">
        <v>0.0</v>
      </c>
    </row>
    <row r="670">
      <c r="A670" s="49" t="s">
        <v>785</v>
      </c>
      <c r="B670" s="152">
        <v>0.0</v>
      </c>
    </row>
    <row r="671">
      <c r="A671" s="49" t="s">
        <v>785</v>
      </c>
      <c r="B671" s="152">
        <v>1.0</v>
      </c>
    </row>
    <row r="672">
      <c r="A672" s="49" t="s">
        <v>785</v>
      </c>
      <c r="B672" s="152">
        <v>0.0</v>
      </c>
    </row>
    <row r="673">
      <c r="A673" s="49" t="s">
        <v>785</v>
      </c>
      <c r="B673" s="152">
        <v>0.0</v>
      </c>
    </row>
    <row r="674">
      <c r="A674" s="49" t="s">
        <v>785</v>
      </c>
      <c r="B674" s="152">
        <v>1.0</v>
      </c>
    </row>
    <row r="675">
      <c r="A675" s="49" t="s">
        <v>785</v>
      </c>
      <c r="B675" s="152">
        <v>3.0</v>
      </c>
    </row>
    <row r="676">
      <c r="A676" s="49" t="s">
        <v>785</v>
      </c>
      <c r="B676" s="152">
        <v>0.0</v>
      </c>
    </row>
    <row r="677">
      <c r="A677" s="49" t="s">
        <v>785</v>
      </c>
      <c r="B677" s="152">
        <v>0.0</v>
      </c>
    </row>
    <row r="678">
      <c r="A678" s="49" t="s">
        <v>785</v>
      </c>
      <c r="B678" s="152">
        <v>0.0</v>
      </c>
    </row>
    <row r="679">
      <c r="A679" s="49" t="s">
        <v>785</v>
      </c>
      <c r="B679" s="152">
        <v>0.0</v>
      </c>
    </row>
    <row r="680">
      <c r="A680" s="49" t="s">
        <v>785</v>
      </c>
      <c r="B680" s="152">
        <v>0.0</v>
      </c>
    </row>
    <row r="681">
      <c r="A681" s="49" t="s">
        <v>785</v>
      </c>
      <c r="B681" s="152">
        <v>0.0</v>
      </c>
    </row>
    <row r="682">
      <c r="A682" s="49" t="s">
        <v>785</v>
      </c>
      <c r="B682" s="152">
        <v>0.0</v>
      </c>
    </row>
    <row r="683">
      <c r="A683" s="49" t="s">
        <v>785</v>
      </c>
      <c r="B683" s="152">
        <v>2.0</v>
      </c>
    </row>
    <row r="684">
      <c r="A684" s="49" t="s">
        <v>785</v>
      </c>
      <c r="B684" s="152">
        <v>1.0</v>
      </c>
    </row>
    <row r="685">
      <c r="A685" s="49" t="s">
        <v>785</v>
      </c>
      <c r="B685" s="152">
        <v>0.0</v>
      </c>
    </row>
    <row r="686">
      <c r="A686" s="49" t="s">
        <v>785</v>
      </c>
      <c r="B686" s="152">
        <v>1.0</v>
      </c>
    </row>
    <row r="687">
      <c r="A687" s="49" t="s">
        <v>785</v>
      </c>
      <c r="B687" s="152">
        <v>0.0</v>
      </c>
    </row>
    <row r="688">
      <c r="A688" s="49" t="s">
        <v>785</v>
      </c>
      <c r="B688" s="152">
        <v>0.0</v>
      </c>
    </row>
    <row r="689">
      <c r="A689" s="49" t="s">
        <v>785</v>
      </c>
      <c r="B689" s="152">
        <v>0.0</v>
      </c>
    </row>
    <row r="690">
      <c r="A690" s="49" t="s">
        <v>785</v>
      </c>
      <c r="B690" s="152">
        <v>0.0</v>
      </c>
    </row>
    <row r="691">
      <c r="A691" s="49" t="s">
        <v>785</v>
      </c>
      <c r="B691" s="152">
        <v>0.0</v>
      </c>
    </row>
    <row r="692">
      <c r="A692" s="49" t="s">
        <v>785</v>
      </c>
      <c r="B692" s="152">
        <v>1.0</v>
      </c>
    </row>
    <row r="693">
      <c r="A693" s="49" t="s">
        <v>785</v>
      </c>
      <c r="B693" s="152">
        <v>0.0</v>
      </c>
    </row>
    <row r="694">
      <c r="A694" s="49" t="s">
        <v>785</v>
      </c>
      <c r="B694" s="152">
        <v>0.0</v>
      </c>
    </row>
    <row r="695">
      <c r="A695" s="49" t="s">
        <v>785</v>
      </c>
      <c r="B695" s="152">
        <v>0.0</v>
      </c>
    </row>
    <row r="696">
      <c r="A696" s="49" t="s">
        <v>785</v>
      </c>
      <c r="B696" s="152">
        <v>1.0</v>
      </c>
    </row>
    <row r="697">
      <c r="A697" s="49" t="s">
        <v>785</v>
      </c>
      <c r="B697" s="152">
        <v>0.0</v>
      </c>
    </row>
    <row r="698">
      <c r="A698" s="49" t="s">
        <v>785</v>
      </c>
      <c r="B698" s="152">
        <v>0.0</v>
      </c>
    </row>
    <row r="699">
      <c r="A699" s="49" t="s">
        <v>785</v>
      </c>
      <c r="B699" s="152">
        <v>3.0</v>
      </c>
    </row>
    <row r="700">
      <c r="A700" s="49" t="s">
        <v>785</v>
      </c>
      <c r="B700" s="152">
        <v>3.0</v>
      </c>
    </row>
    <row r="701">
      <c r="A701" s="49" t="s">
        <v>785</v>
      </c>
      <c r="B701" s="152">
        <v>1.0</v>
      </c>
    </row>
    <row r="702">
      <c r="A702" s="49" t="s">
        <v>785</v>
      </c>
      <c r="B702" s="152">
        <v>1.0</v>
      </c>
    </row>
    <row r="703">
      <c r="A703" s="49" t="s">
        <v>785</v>
      </c>
      <c r="B703" s="152">
        <v>0.0</v>
      </c>
    </row>
    <row r="704">
      <c r="A704" s="49" t="s">
        <v>785</v>
      </c>
      <c r="B704" s="152">
        <v>0.0</v>
      </c>
    </row>
    <row r="705">
      <c r="A705" s="49" t="s">
        <v>785</v>
      </c>
      <c r="B705" s="152">
        <v>0.0</v>
      </c>
    </row>
    <row r="706">
      <c r="A706" s="49" t="s">
        <v>786</v>
      </c>
      <c r="B706" s="152">
        <v>0.0</v>
      </c>
    </row>
    <row r="707">
      <c r="A707" s="49" t="s">
        <v>786</v>
      </c>
      <c r="B707" s="152">
        <v>1.0</v>
      </c>
    </row>
    <row r="708">
      <c r="A708" s="49" t="s">
        <v>786</v>
      </c>
      <c r="B708" s="152">
        <v>0.0</v>
      </c>
    </row>
    <row r="709">
      <c r="A709" s="49" t="s">
        <v>786</v>
      </c>
      <c r="B709" s="152">
        <v>1.0</v>
      </c>
    </row>
    <row r="710">
      <c r="A710" s="49" t="s">
        <v>786</v>
      </c>
      <c r="B710" s="152">
        <v>0.0</v>
      </c>
    </row>
    <row r="711">
      <c r="A711" s="49" t="s">
        <v>786</v>
      </c>
      <c r="B711" s="152">
        <v>0.0</v>
      </c>
    </row>
    <row r="712">
      <c r="A712" s="49" t="s">
        <v>786</v>
      </c>
      <c r="B712" s="152">
        <v>0.0</v>
      </c>
    </row>
    <row r="713">
      <c r="A713" s="49" t="s">
        <v>786</v>
      </c>
      <c r="B713" s="152">
        <v>0.0</v>
      </c>
    </row>
    <row r="714">
      <c r="A714" s="49" t="s">
        <v>786</v>
      </c>
      <c r="B714" s="152">
        <v>1.0</v>
      </c>
    </row>
    <row r="715">
      <c r="A715" s="49" t="s">
        <v>786</v>
      </c>
      <c r="B715" s="152">
        <v>0.0</v>
      </c>
    </row>
    <row r="716">
      <c r="A716" s="49" t="s">
        <v>786</v>
      </c>
      <c r="B716" s="152">
        <v>1.0</v>
      </c>
    </row>
    <row r="717">
      <c r="A717" s="49" t="s">
        <v>786</v>
      </c>
      <c r="B717" s="152">
        <v>0.0</v>
      </c>
    </row>
    <row r="718">
      <c r="A718" s="49" t="s">
        <v>786</v>
      </c>
      <c r="B718" s="152">
        <v>0.0</v>
      </c>
    </row>
    <row r="719">
      <c r="A719" s="49" t="s">
        <v>786</v>
      </c>
      <c r="B719" s="152">
        <v>0.0</v>
      </c>
    </row>
    <row r="720">
      <c r="A720" s="49" t="s">
        <v>786</v>
      </c>
      <c r="B720" s="152">
        <v>0.0</v>
      </c>
    </row>
    <row r="721">
      <c r="A721" s="49" t="s">
        <v>786</v>
      </c>
      <c r="B721" s="152">
        <v>0.0</v>
      </c>
    </row>
    <row r="722">
      <c r="A722" s="49" t="s">
        <v>786</v>
      </c>
      <c r="B722" s="152">
        <v>0.0</v>
      </c>
    </row>
    <row r="723">
      <c r="A723" s="49" t="s">
        <v>786</v>
      </c>
      <c r="B723" s="152">
        <v>0.0</v>
      </c>
    </row>
    <row r="724">
      <c r="A724" s="49" t="s">
        <v>786</v>
      </c>
      <c r="B724" s="152">
        <v>0.0</v>
      </c>
    </row>
    <row r="725">
      <c r="A725" s="49" t="s">
        <v>786</v>
      </c>
      <c r="B725" s="152">
        <v>0.0</v>
      </c>
    </row>
    <row r="726">
      <c r="A726" s="49" t="s">
        <v>786</v>
      </c>
      <c r="B726" s="152">
        <v>0.0</v>
      </c>
    </row>
    <row r="727">
      <c r="A727" s="49" t="s">
        <v>786</v>
      </c>
      <c r="B727" s="152">
        <v>0.0</v>
      </c>
    </row>
    <row r="728">
      <c r="A728" s="49" t="s">
        <v>786</v>
      </c>
      <c r="B728" s="152">
        <v>1.0</v>
      </c>
    </row>
    <row r="729">
      <c r="A729" s="49" t="s">
        <v>786</v>
      </c>
      <c r="B729" s="152">
        <v>0.0</v>
      </c>
    </row>
    <row r="730">
      <c r="A730" s="49" t="s">
        <v>786</v>
      </c>
      <c r="B730" s="152">
        <v>0.0</v>
      </c>
    </row>
    <row r="731">
      <c r="A731" s="49" t="s">
        <v>786</v>
      </c>
      <c r="B731" s="152">
        <v>0.0</v>
      </c>
    </row>
    <row r="732">
      <c r="A732" s="49" t="s">
        <v>786</v>
      </c>
      <c r="B732" s="152">
        <v>0.0</v>
      </c>
    </row>
    <row r="733">
      <c r="A733" s="49" t="s">
        <v>786</v>
      </c>
      <c r="B733" s="152">
        <v>0.0</v>
      </c>
    </row>
    <row r="734">
      <c r="A734" s="49" t="s">
        <v>786</v>
      </c>
      <c r="B734" s="152">
        <v>0.0</v>
      </c>
    </row>
    <row r="735">
      <c r="A735" s="49" t="s">
        <v>786</v>
      </c>
      <c r="B735" s="152">
        <v>0.0</v>
      </c>
    </row>
    <row r="736">
      <c r="A736" s="49" t="s">
        <v>786</v>
      </c>
      <c r="B736" s="152">
        <v>0.0</v>
      </c>
    </row>
    <row r="737">
      <c r="A737" s="49" t="s">
        <v>786</v>
      </c>
      <c r="B737" s="152">
        <v>0.0</v>
      </c>
    </row>
    <row r="738">
      <c r="A738" s="49" t="s">
        <v>786</v>
      </c>
      <c r="B738" s="152">
        <v>0.0</v>
      </c>
    </row>
    <row r="739">
      <c r="A739" s="49" t="s">
        <v>786</v>
      </c>
      <c r="B739" s="152">
        <v>0.0</v>
      </c>
    </row>
    <row r="740">
      <c r="A740" s="49" t="s">
        <v>786</v>
      </c>
      <c r="B740" s="152">
        <v>0.0</v>
      </c>
    </row>
    <row r="741">
      <c r="A741" s="49" t="s">
        <v>786</v>
      </c>
      <c r="B741" s="152">
        <v>0.0</v>
      </c>
    </row>
    <row r="742">
      <c r="A742" s="49" t="s">
        <v>786</v>
      </c>
      <c r="B742" s="152">
        <v>0.0</v>
      </c>
    </row>
    <row r="743">
      <c r="A743" s="49" t="s">
        <v>786</v>
      </c>
      <c r="B743" s="152">
        <v>0.0</v>
      </c>
    </row>
    <row r="744">
      <c r="A744" s="49" t="s">
        <v>786</v>
      </c>
      <c r="B744" s="152">
        <v>0.0</v>
      </c>
    </row>
    <row r="745">
      <c r="A745" s="49" t="s">
        <v>786</v>
      </c>
      <c r="B745" s="152">
        <v>0.0</v>
      </c>
    </row>
    <row r="746">
      <c r="A746" s="49" t="s">
        <v>786</v>
      </c>
      <c r="B746" s="152">
        <v>0.0</v>
      </c>
    </row>
    <row r="747">
      <c r="A747" s="49" t="s">
        <v>786</v>
      </c>
      <c r="B747" s="152">
        <v>0.0</v>
      </c>
    </row>
    <row r="748">
      <c r="A748" s="49" t="s">
        <v>786</v>
      </c>
      <c r="B748" s="152">
        <v>0.0</v>
      </c>
    </row>
    <row r="749">
      <c r="A749" s="49" t="s">
        <v>786</v>
      </c>
      <c r="B749" s="152">
        <v>1.0</v>
      </c>
    </row>
    <row r="750">
      <c r="A750" s="49" t="s">
        <v>786</v>
      </c>
      <c r="B750" s="152">
        <v>0.0</v>
      </c>
    </row>
    <row r="751">
      <c r="A751" s="49" t="s">
        <v>786</v>
      </c>
      <c r="B751" s="152">
        <v>0.0</v>
      </c>
    </row>
    <row r="752">
      <c r="A752" s="49" t="s">
        <v>786</v>
      </c>
      <c r="B752" s="152">
        <v>0.0</v>
      </c>
    </row>
    <row r="753">
      <c r="A753" s="49" t="s">
        <v>786</v>
      </c>
      <c r="B753" s="152">
        <v>0.0</v>
      </c>
    </row>
    <row r="754">
      <c r="A754" s="49" t="s">
        <v>786</v>
      </c>
      <c r="B754" s="152">
        <v>0.0</v>
      </c>
    </row>
    <row r="755">
      <c r="A755" s="49" t="s">
        <v>786</v>
      </c>
      <c r="B755" s="152">
        <v>9.0</v>
      </c>
    </row>
    <row r="756">
      <c r="A756" s="49" t="s">
        <v>786</v>
      </c>
      <c r="B756" s="152">
        <v>1.0</v>
      </c>
    </row>
    <row r="757">
      <c r="A757" s="49" t="s">
        <v>786</v>
      </c>
      <c r="B757" s="152">
        <v>0.0</v>
      </c>
    </row>
    <row r="758">
      <c r="A758" s="49" t="s">
        <v>786</v>
      </c>
      <c r="B758" s="152">
        <v>0.0</v>
      </c>
    </row>
    <row r="759">
      <c r="A759" s="49" t="s">
        <v>786</v>
      </c>
      <c r="B759" s="152">
        <v>0.0</v>
      </c>
    </row>
    <row r="760">
      <c r="A760" s="49" t="s">
        <v>786</v>
      </c>
      <c r="B760" s="152">
        <v>0.0</v>
      </c>
    </row>
    <row r="761">
      <c r="A761" s="49" t="s">
        <v>786</v>
      </c>
      <c r="B761" s="152">
        <v>0.0</v>
      </c>
    </row>
    <row r="762">
      <c r="A762" s="49" t="s">
        <v>786</v>
      </c>
      <c r="B762" s="152">
        <v>0.0</v>
      </c>
    </row>
    <row r="763">
      <c r="A763" s="49" t="s">
        <v>786</v>
      </c>
      <c r="B763" s="152">
        <v>0.0</v>
      </c>
    </row>
    <row r="764">
      <c r="A764" s="49" t="s">
        <v>786</v>
      </c>
      <c r="B764" s="152">
        <v>0.0</v>
      </c>
    </row>
    <row r="765">
      <c r="A765" s="49" t="s">
        <v>786</v>
      </c>
      <c r="B765" s="152">
        <v>0.0</v>
      </c>
    </row>
    <row r="766">
      <c r="A766" s="49" t="s">
        <v>786</v>
      </c>
      <c r="B766" s="152">
        <v>0.0</v>
      </c>
    </row>
    <row r="767">
      <c r="A767" s="49" t="s">
        <v>786</v>
      </c>
      <c r="B767" s="152">
        <v>0.0</v>
      </c>
    </row>
    <row r="768">
      <c r="A768" s="49" t="s">
        <v>786</v>
      </c>
      <c r="B768" s="152">
        <v>0.0</v>
      </c>
    </row>
    <row r="769">
      <c r="A769" s="49" t="s">
        <v>786</v>
      </c>
      <c r="B769" s="152">
        <v>1.0</v>
      </c>
    </row>
    <row r="770">
      <c r="A770" s="49" t="s">
        <v>786</v>
      </c>
      <c r="B770" s="152">
        <v>0.0</v>
      </c>
    </row>
    <row r="771">
      <c r="A771" s="49" t="s">
        <v>786</v>
      </c>
      <c r="B771" s="152">
        <v>0.0</v>
      </c>
    </row>
    <row r="772">
      <c r="A772" s="49" t="s">
        <v>786</v>
      </c>
      <c r="B772" s="152">
        <v>0.0</v>
      </c>
    </row>
    <row r="773">
      <c r="A773" s="49" t="s">
        <v>786</v>
      </c>
      <c r="B773" s="152">
        <v>0.0</v>
      </c>
    </row>
    <row r="774">
      <c r="A774" s="49" t="s">
        <v>786</v>
      </c>
      <c r="B774" s="152">
        <v>0.0</v>
      </c>
    </row>
    <row r="775">
      <c r="A775" s="49" t="s">
        <v>786</v>
      </c>
      <c r="B775" s="152">
        <v>0.0</v>
      </c>
    </row>
    <row r="776">
      <c r="A776" s="49" t="s">
        <v>786</v>
      </c>
      <c r="B776" s="152">
        <v>0.0</v>
      </c>
    </row>
    <row r="777">
      <c r="A777" s="49" t="s">
        <v>786</v>
      </c>
      <c r="B777" s="152">
        <v>0.0</v>
      </c>
    </row>
    <row r="778">
      <c r="A778" s="49" t="s">
        <v>786</v>
      </c>
      <c r="B778" s="152">
        <v>0.0</v>
      </c>
    </row>
    <row r="779">
      <c r="A779" s="49" t="s">
        <v>786</v>
      </c>
      <c r="B779" s="152">
        <v>0.0</v>
      </c>
    </row>
    <row r="780">
      <c r="A780" s="49" t="s">
        <v>786</v>
      </c>
      <c r="B780" s="152">
        <v>0.0</v>
      </c>
    </row>
    <row r="781">
      <c r="A781" s="49" t="s">
        <v>786</v>
      </c>
      <c r="B781" s="152">
        <v>0.0</v>
      </c>
    </row>
    <row r="782">
      <c r="A782" s="49" t="s">
        <v>786</v>
      </c>
      <c r="B782" s="152">
        <v>0.0</v>
      </c>
    </row>
    <row r="783">
      <c r="A783" s="49" t="s">
        <v>786</v>
      </c>
      <c r="B783" s="152">
        <v>0.0</v>
      </c>
    </row>
    <row r="784">
      <c r="A784" s="49" t="s">
        <v>786</v>
      </c>
      <c r="B784" s="152">
        <v>0.0</v>
      </c>
    </row>
    <row r="785">
      <c r="A785" s="49" t="s">
        <v>786</v>
      </c>
      <c r="B785" s="152">
        <v>0.0</v>
      </c>
    </row>
    <row r="786">
      <c r="A786" s="49" t="s">
        <v>786</v>
      </c>
      <c r="B786" s="152">
        <v>1.0</v>
      </c>
    </row>
    <row r="787">
      <c r="A787" s="49" t="s">
        <v>786</v>
      </c>
      <c r="B787" s="152">
        <v>0.0</v>
      </c>
    </row>
    <row r="788">
      <c r="A788" s="49" t="s">
        <v>786</v>
      </c>
      <c r="B788" s="152">
        <v>0.0</v>
      </c>
    </row>
    <row r="789">
      <c r="A789" s="49" t="s">
        <v>786</v>
      </c>
      <c r="B789" s="152">
        <v>0.0</v>
      </c>
    </row>
    <row r="790">
      <c r="A790" s="49" t="s">
        <v>786</v>
      </c>
      <c r="B790" s="152">
        <v>0.0</v>
      </c>
    </row>
    <row r="791">
      <c r="A791" s="49" t="s">
        <v>786</v>
      </c>
      <c r="B791" s="152">
        <v>0.0</v>
      </c>
    </row>
    <row r="792">
      <c r="A792" s="49" t="s">
        <v>786</v>
      </c>
      <c r="B792" s="152">
        <v>0.0</v>
      </c>
    </row>
    <row r="793">
      <c r="A793" s="49" t="s">
        <v>786</v>
      </c>
      <c r="B793" s="152">
        <v>0.0</v>
      </c>
    </row>
    <row r="794">
      <c r="A794" s="49" t="s">
        <v>786</v>
      </c>
      <c r="B794" s="152">
        <v>0.0</v>
      </c>
    </row>
    <row r="795">
      <c r="A795" s="49" t="s">
        <v>786</v>
      </c>
      <c r="B795" s="152">
        <v>0.0</v>
      </c>
    </row>
    <row r="796">
      <c r="A796" s="49" t="s">
        <v>786</v>
      </c>
      <c r="B796" s="152">
        <v>0.0</v>
      </c>
    </row>
    <row r="797">
      <c r="A797" s="49" t="s">
        <v>786</v>
      </c>
      <c r="B797" s="152">
        <v>0.0</v>
      </c>
    </row>
    <row r="798">
      <c r="A798" s="49" t="s">
        <v>786</v>
      </c>
      <c r="B798" s="152">
        <v>0.0</v>
      </c>
    </row>
    <row r="799">
      <c r="A799" s="49" t="s">
        <v>786</v>
      </c>
      <c r="B799" s="152">
        <v>0.0</v>
      </c>
    </row>
    <row r="800">
      <c r="A800" s="49" t="s">
        <v>786</v>
      </c>
      <c r="B800" s="152">
        <v>0.0</v>
      </c>
    </row>
    <row r="801">
      <c r="A801" s="49" t="s">
        <v>786</v>
      </c>
      <c r="B801" s="152">
        <v>0.0</v>
      </c>
    </row>
    <row r="802">
      <c r="A802" s="49" t="s">
        <v>786</v>
      </c>
      <c r="B802" s="152">
        <v>0.0</v>
      </c>
    </row>
    <row r="803">
      <c r="A803" s="49" t="s">
        <v>786</v>
      </c>
      <c r="B803" s="152">
        <v>0.0</v>
      </c>
    </row>
    <row r="804">
      <c r="A804" s="49" t="s">
        <v>786</v>
      </c>
      <c r="B804" s="152">
        <v>0.0</v>
      </c>
    </row>
    <row r="805">
      <c r="A805" s="49" t="s">
        <v>786</v>
      </c>
      <c r="B805" s="152">
        <v>0.0</v>
      </c>
    </row>
    <row r="806">
      <c r="A806" s="49" t="s">
        <v>786</v>
      </c>
      <c r="B806" s="152">
        <v>0.0</v>
      </c>
    </row>
    <row r="807">
      <c r="A807" s="49" t="s">
        <v>786</v>
      </c>
      <c r="B807" s="152">
        <v>0.0</v>
      </c>
    </row>
    <row r="808">
      <c r="A808" s="49" t="s">
        <v>786</v>
      </c>
      <c r="B808" s="152">
        <v>0.0</v>
      </c>
    </row>
    <row r="809">
      <c r="A809" s="49" t="s">
        <v>786</v>
      </c>
      <c r="B809" s="152">
        <v>0.0</v>
      </c>
    </row>
    <row r="810">
      <c r="A810" s="49" t="s">
        <v>786</v>
      </c>
      <c r="B810" s="152">
        <v>0.0</v>
      </c>
    </row>
    <row r="811">
      <c r="A811" s="49" t="s">
        <v>786</v>
      </c>
      <c r="B811" s="152">
        <v>0.0</v>
      </c>
    </row>
    <row r="812">
      <c r="A812" s="49" t="s">
        <v>786</v>
      </c>
      <c r="B812" s="152">
        <v>0.0</v>
      </c>
    </row>
    <row r="813">
      <c r="A813" s="49" t="s">
        <v>786</v>
      </c>
      <c r="B813" s="152">
        <v>2.0</v>
      </c>
    </row>
    <row r="814">
      <c r="A814" s="49" t="s">
        <v>786</v>
      </c>
      <c r="B814" s="152">
        <v>0.0</v>
      </c>
    </row>
    <row r="815">
      <c r="A815" s="49" t="s">
        <v>786</v>
      </c>
      <c r="B815" s="152">
        <v>0.0</v>
      </c>
    </row>
    <row r="816">
      <c r="A816" s="49" t="s">
        <v>786</v>
      </c>
      <c r="B816" s="152">
        <v>0.0</v>
      </c>
    </row>
    <row r="817">
      <c r="A817" s="49" t="s">
        <v>786</v>
      </c>
      <c r="B817" s="152">
        <v>0.0</v>
      </c>
    </row>
    <row r="818">
      <c r="A818" s="49" t="s">
        <v>786</v>
      </c>
      <c r="B818" s="152">
        <v>0.0</v>
      </c>
    </row>
    <row r="819">
      <c r="A819" s="49" t="s">
        <v>786</v>
      </c>
      <c r="B819" s="152">
        <v>0.0</v>
      </c>
    </row>
    <row r="820">
      <c r="A820" s="49" t="s">
        <v>786</v>
      </c>
      <c r="B820" s="152">
        <v>0.0</v>
      </c>
    </row>
    <row r="821">
      <c r="A821" s="49" t="s">
        <v>786</v>
      </c>
      <c r="B821" s="152">
        <v>0.0</v>
      </c>
    </row>
    <row r="822">
      <c r="A822" s="49" t="s">
        <v>786</v>
      </c>
      <c r="B822" s="152">
        <v>0.0</v>
      </c>
    </row>
    <row r="823">
      <c r="A823" s="49" t="s">
        <v>786</v>
      </c>
      <c r="B823" s="152">
        <v>0.0</v>
      </c>
    </row>
    <row r="824">
      <c r="A824" s="49" t="s">
        <v>786</v>
      </c>
      <c r="B824" s="152">
        <v>0.0</v>
      </c>
    </row>
    <row r="825">
      <c r="A825" s="49" t="s">
        <v>786</v>
      </c>
      <c r="B825" s="152">
        <v>0.0</v>
      </c>
    </row>
    <row r="826">
      <c r="A826" s="49" t="s">
        <v>786</v>
      </c>
      <c r="B826" s="152">
        <v>0.0</v>
      </c>
    </row>
    <row r="827">
      <c r="A827" s="49" t="s">
        <v>786</v>
      </c>
      <c r="B827" s="152">
        <v>0.0</v>
      </c>
    </row>
    <row r="828">
      <c r="A828" s="49" t="s">
        <v>786</v>
      </c>
      <c r="B828" s="152">
        <v>0.0</v>
      </c>
    </row>
    <row r="829">
      <c r="A829" s="49" t="s">
        <v>786</v>
      </c>
      <c r="B829" s="152">
        <v>0.0</v>
      </c>
    </row>
    <row r="830">
      <c r="A830" s="49" t="s">
        <v>786</v>
      </c>
      <c r="B830" s="152">
        <v>0.0</v>
      </c>
    </row>
    <row r="831">
      <c r="A831" s="49" t="s">
        <v>786</v>
      </c>
      <c r="B831" s="152">
        <v>0.0</v>
      </c>
    </row>
    <row r="832">
      <c r="A832" s="49" t="s">
        <v>786</v>
      </c>
      <c r="B832" s="152">
        <v>1.0</v>
      </c>
    </row>
    <row r="833">
      <c r="A833" s="49" t="s">
        <v>786</v>
      </c>
      <c r="B833" s="152">
        <v>0.0</v>
      </c>
    </row>
    <row r="834">
      <c r="A834" s="49" t="s">
        <v>786</v>
      </c>
      <c r="B834" s="152">
        <v>0.0</v>
      </c>
    </row>
    <row r="835">
      <c r="A835" s="49" t="s">
        <v>786</v>
      </c>
      <c r="B835" s="152">
        <v>0.0</v>
      </c>
    </row>
    <row r="836">
      <c r="A836" s="49" t="s">
        <v>786</v>
      </c>
      <c r="B836" s="152">
        <v>1.0</v>
      </c>
    </row>
    <row r="837">
      <c r="A837" s="49" t="s">
        <v>786</v>
      </c>
      <c r="B837" s="152">
        <v>0.0</v>
      </c>
    </row>
    <row r="838">
      <c r="A838" s="49" t="s">
        <v>786</v>
      </c>
      <c r="B838" s="152">
        <v>0.0</v>
      </c>
    </row>
    <row r="839">
      <c r="A839" s="49" t="s">
        <v>786</v>
      </c>
      <c r="B839" s="152">
        <v>0.0</v>
      </c>
    </row>
    <row r="840">
      <c r="A840" s="49" t="s">
        <v>786</v>
      </c>
      <c r="B840" s="152">
        <v>0.0</v>
      </c>
    </row>
    <row r="841">
      <c r="A841" s="49" t="s">
        <v>786</v>
      </c>
      <c r="B841" s="152">
        <v>0.0</v>
      </c>
    </row>
    <row r="842">
      <c r="A842" s="49" t="s">
        <v>786</v>
      </c>
      <c r="B842" s="152">
        <v>0.0</v>
      </c>
    </row>
    <row r="843">
      <c r="A843" s="49" t="s">
        <v>786</v>
      </c>
      <c r="B843" s="152">
        <v>0.0</v>
      </c>
    </row>
    <row r="844">
      <c r="A844" s="49" t="s">
        <v>786</v>
      </c>
      <c r="B844" s="152">
        <v>0.0</v>
      </c>
    </row>
    <row r="845">
      <c r="A845" s="49" t="s">
        <v>786</v>
      </c>
      <c r="B845" s="152">
        <v>0.0</v>
      </c>
    </row>
    <row r="846">
      <c r="A846" s="49" t="s">
        <v>786</v>
      </c>
      <c r="B846" s="152">
        <v>0.0</v>
      </c>
    </row>
    <row r="847">
      <c r="A847" s="49" t="s">
        <v>786</v>
      </c>
      <c r="B847" s="152">
        <v>0.0</v>
      </c>
    </row>
    <row r="848">
      <c r="A848" s="49" t="s">
        <v>786</v>
      </c>
      <c r="B848" s="152">
        <v>0.0</v>
      </c>
    </row>
    <row r="849">
      <c r="A849" s="49" t="s">
        <v>786</v>
      </c>
      <c r="B849" s="152">
        <v>0.0</v>
      </c>
    </row>
    <row r="850">
      <c r="A850" s="49" t="s">
        <v>786</v>
      </c>
      <c r="B850" s="152">
        <v>0.0</v>
      </c>
    </row>
    <row r="851">
      <c r="A851" s="49" t="s">
        <v>786</v>
      </c>
      <c r="B851" s="152">
        <v>0.0</v>
      </c>
    </row>
    <row r="852">
      <c r="A852" s="49" t="s">
        <v>786</v>
      </c>
      <c r="B852" s="152">
        <v>0.0</v>
      </c>
    </row>
    <row r="853">
      <c r="A853" s="49" t="s">
        <v>786</v>
      </c>
      <c r="B853" s="152">
        <v>0.0</v>
      </c>
    </row>
    <row r="854">
      <c r="A854" s="49" t="s">
        <v>786</v>
      </c>
      <c r="B854" s="152">
        <v>0.0</v>
      </c>
    </row>
    <row r="855">
      <c r="A855" s="49" t="s">
        <v>786</v>
      </c>
      <c r="B855" s="152">
        <v>0.0</v>
      </c>
    </row>
    <row r="856">
      <c r="A856" s="49" t="s">
        <v>786</v>
      </c>
      <c r="B856" s="152">
        <v>0.0</v>
      </c>
    </row>
    <row r="857">
      <c r="A857" s="49" t="s">
        <v>786</v>
      </c>
      <c r="B857" s="152">
        <v>0.0</v>
      </c>
    </row>
    <row r="858">
      <c r="A858" s="49" t="s">
        <v>786</v>
      </c>
      <c r="B858" s="152">
        <v>0.0</v>
      </c>
    </row>
    <row r="859">
      <c r="A859" s="49" t="s">
        <v>786</v>
      </c>
      <c r="B859" s="152">
        <v>0.0</v>
      </c>
    </row>
    <row r="860">
      <c r="A860" s="49" t="s">
        <v>786</v>
      </c>
      <c r="B860" s="152">
        <v>0.0</v>
      </c>
    </row>
    <row r="861">
      <c r="A861" s="49" t="s">
        <v>786</v>
      </c>
      <c r="B861" s="152">
        <v>0.0</v>
      </c>
    </row>
    <row r="862">
      <c r="A862" s="49" t="s">
        <v>786</v>
      </c>
      <c r="B862" s="152">
        <v>0.0</v>
      </c>
    </row>
    <row r="863">
      <c r="A863" s="49" t="s">
        <v>786</v>
      </c>
      <c r="B863" s="152">
        <v>0.0</v>
      </c>
    </row>
    <row r="864">
      <c r="A864" s="49" t="s">
        <v>786</v>
      </c>
      <c r="B864" s="152">
        <v>0.0</v>
      </c>
    </row>
    <row r="865">
      <c r="A865" s="49" t="s">
        <v>786</v>
      </c>
      <c r="B865" s="152">
        <v>0.0</v>
      </c>
    </row>
    <row r="866">
      <c r="A866" s="49" t="s">
        <v>786</v>
      </c>
      <c r="B866" s="152">
        <v>0.0</v>
      </c>
    </row>
    <row r="867">
      <c r="A867" s="49" t="s">
        <v>786</v>
      </c>
      <c r="B867" s="152">
        <v>3.0</v>
      </c>
    </row>
    <row r="868">
      <c r="A868" s="49" t="s">
        <v>786</v>
      </c>
      <c r="B868" s="152">
        <v>0.0</v>
      </c>
    </row>
    <row r="869">
      <c r="A869" s="49" t="s">
        <v>786</v>
      </c>
      <c r="B869" s="152">
        <v>0.0</v>
      </c>
    </row>
    <row r="870">
      <c r="A870" s="49" t="s">
        <v>786</v>
      </c>
      <c r="B870" s="152">
        <v>0.0</v>
      </c>
    </row>
    <row r="871">
      <c r="A871" s="49" t="s">
        <v>786</v>
      </c>
      <c r="B871" s="152">
        <v>0.0</v>
      </c>
    </row>
    <row r="872">
      <c r="A872" s="49" t="s">
        <v>786</v>
      </c>
      <c r="B872" s="152">
        <v>0.0</v>
      </c>
    </row>
    <row r="873">
      <c r="A873" s="49" t="s">
        <v>786</v>
      </c>
      <c r="B873" s="152">
        <v>0.0</v>
      </c>
    </row>
    <row r="874">
      <c r="A874" s="49" t="s">
        <v>786</v>
      </c>
      <c r="B874" s="152">
        <v>0.0</v>
      </c>
    </row>
    <row r="875">
      <c r="A875" s="49" t="s">
        <v>786</v>
      </c>
      <c r="B875" s="152">
        <v>0.0</v>
      </c>
    </row>
    <row r="876">
      <c r="A876" s="49" t="s">
        <v>786</v>
      </c>
      <c r="B876" s="152">
        <v>0.0</v>
      </c>
    </row>
    <row r="877">
      <c r="A877" s="49" t="s">
        <v>786</v>
      </c>
      <c r="B877" s="152">
        <v>0.0</v>
      </c>
    </row>
    <row r="878">
      <c r="A878" s="49" t="s">
        <v>786</v>
      </c>
      <c r="B878" s="152">
        <v>0.0</v>
      </c>
    </row>
    <row r="879">
      <c r="A879" s="49" t="s">
        <v>786</v>
      </c>
      <c r="B879" s="152">
        <v>0.0</v>
      </c>
    </row>
    <row r="880">
      <c r="A880" s="49" t="s">
        <v>786</v>
      </c>
      <c r="B880" s="152">
        <v>0.0</v>
      </c>
    </row>
    <row r="881">
      <c r="A881" s="49" t="s">
        <v>786</v>
      </c>
      <c r="B881" s="152">
        <v>0.0</v>
      </c>
    </row>
    <row r="882">
      <c r="A882" s="49" t="s">
        <v>786</v>
      </c>
      <c r="B882" s="152">
        <v>0.0</v>
      </c>
    </row>
    <row r="883">
      <c r="A883" s="49" t="s">
        <v>786</v>
      </c>
      <c r="B883" s="152">
        <v>0.0</v>
      </c>
    </row>
    <row r="884">
      <c r="A884" s="49" t="s">
        <v>786</v>
      </c>
      <c r="B884" s="152">
        <v>0.0</v>
      </c>
    </row>
    <row r="885">
      <c r="A885" s="49" t="s">
        <v>786</v>
      </c>
      <c r="B885" s="152">
        <v>0.0</v>
      </c>
    </row>
    <row r="886">
      <c r="A886" s="49" t="s">
        <v>786</v>
      </c>
      <c r="B886" s="152">
        <v>0.0</v>
      </c>
    </row>
    <row r="887">
      <c r="A887" s="49" t="s">
        <v>786</v>
      </c>
      <c r="B887" s="152">
        <v>0.0</v>
      </c>
    </row>
    <row r="888">
      <c r="A888" s="49" t="s">
        <v>786</v>
      </c>
      <c r="B888" s="152">
        <v>0.0</v>
      </c>
    </row>
    <row r="889">
      <c r="A889" s="49" t="s">
        <v>786</v>
      </c>
      <c r="B889" s="152">
        <v>0.0</v>
      </c>
    </row>
    <row r="890">
      <c r="A890" s="49" t="s">
        <v>786</v>
      </c>
      <c r="B890" s="152">
        <v>0.0</v>
      </c>
    </row>
    <row r="891">
      <c r="A891" s="49" t="s">
        <v>786</v>
      </c>
      <c r="B891" s="152">
        <v>0.0</v>
      </c>
    </row>
    <row r="892">
      <c r="A892" s="49" t="s">
        <v>786</v>
      </c>
      <c r="B892" s="152">
        <v>0.0</v>
      </c>
    </row>
    <row r="893">
      <c r="A893" s="49" t="s">
        <v>786</v>
      </c>
      <c r="B893" s="152">
        <v>0.0</v>
      </c>
    </row>
    <row r="894">
      <c r="A894" s="49" t="s">
        <v>786</v>
      </c>
      <c r="B894" s="152">
        <v>0.0</v>
      </c>
    </row>
    <row r="895">
      <c r="A895" s="49" t="s">
        <v>786</v>
      </c>
      <c r="B895" s="152">
        <v>0.0</v>
      </c>
    </row>
    <row r="896">
      <c r="A896" s="49" t="s">
        <v>786</v>
      </c>
      <c r="B896" s="152">
        <v>0.0</v>
      </c>
    </row>
    <row r="897">
      <c r="A897" s="49" t="s">
        <v>786</v>
      </c>
      <c r="B897" s="152">
        <v>0.0</v>
      </c>
    </row>
    <row r="898">
      <c r="A898" s="49" t="s">
        <v>786</v>
      </c>
      <c r="B898" s="152">
        <v>0.0</v>
      </c>
    </row>
    <row r="899">
      <c r="A899" s="49" t="s">
        <v>786</v>
      </c>
      <c r="B899" s="152">
        <v>0.0</v>
      </c>
    </row>
    <row r="900">
      <c r="A900" s="49" t="s">
        <v>786</v>
      </c>
      <c r="B900" s="152">
        <v>0.0</v>
      </c>
    </row>
    <row r="901">
      <c r="A901" s="49" t="s">
        <v>786</v>
      </c>
      <c r="B901" s="152">
        <v>0.0</v>
      </c>
    </row>
    <row r="902">
      <c r="A902" s="49" t="s">
        <v>786</v>
      </c>
      <c r="B902" s="152">
        <v>0.0</v>
      </c>
    </row>
    <row r="903">
      <c r="A903" s="49" t="s">
        <v>786</v>
      </c>
      <c r="B903" s="152">
        <v>0.0</v>
      </c>
    </row>
    <row r="904">
      <c r="A904" s="49" t="s">
        <v>786</v>
      </c>
      <c r="B904" s="152">
        <v>0.0</v>
      </c>
    </row>
    <row r="905">
      <c r="A905" s="49" t="s">
        <v>786</v>
      </c>
      <c r="B905" s="152">
        <v>0.0</v>
      </c>
    </row>
    <row r="906">
      <c r="A906" s="49" t="s">
        <v>786</v>
      </c>
      <c r="B906" s="152">
        <v>0.0</v>
      </c>
    </row>
    <row r="907">
      <c r="A907" s="49" t="s">
        <v>786</v>
      </c>
      <c r="B907" s="152">
        <v>0.0</v>
      </c>
    </row>
    <row r="908">
      <c r="A908" s="49" t="s">
        <v>786</v>
      </c>
      <c r="B908" s="152">
        <v>0.0</v>
      </c>
    </row>
    <row r="909">
      <c r="A909" s="49" t="s">
        <v>786</v>
      </c>
      <c r="B909" s="152">
        <v>0.0</v>
      </c>
    </row>
    <row r="910">
      <c r="A910" s="49" t="s">
        <v>786</v>
      </c>
      <c r="B910" s="152">
        <v>0.0</v>
      </c>
    </row>
    <row r="911">
      <c r="A911" s="49" t="s">
        <v>786</v>
      </c>
      <c r="B911" s="152">
        <v>0.0</v>
      </c>
    </row>
    <row r="912">
      <c r="A912" s="49" t="s">
        <v>786</v>
      </c>
      <c r="B912" s="152">
        <v>0.0</v>
      </c>
    </row>
    <row r="913">
      <c r="A913" s="49" t="s">
        <v>786</v>
      </c>
      <c r="B913" s="152">
        <v>0.0</v>
      </c>
    </row>
    <row r="914">
      <c r="A914" s="49" t="s">
        <v>786</v>
      </c>
      <c r="B914" s="152">
        <v>0.0</v>
      </c>
    </row>
    <row r="915">
      <c r="A915" s="49" t="s">
        <v>786</v>
      </c>
      <c r="B915" s="152">
        <v>0.0</v>
      </c>
    </row>
    <row r="916">
      <c r="A916" s="49" t="s">
        <v>786</v>
      </c>
      <c r="B916" s="152">
        <v>0.0</v>
      </c>
    </row>
    <row r="917">
      <c r="A917" s="49" t="s">
        <v>786</v>
      </c>
      <c r="B917" s="152">
        <v>0.0</v>
      </c>
    </row>
    <row r="918">
      <c r="A918" s="49" t="s">
        <v>786</v>
      </c>
      <c r="B918" s="152">
        <v>0.0</v>
      </c>
    </row>
    <row r="919">
      <c r="A919" s="49" t="s">
        <v>786</v>
      </c>
      <c r="B919" s="152">
        <v>0.0</v>
      </c>
    </row>
    <row r="920">
      <c r="A920" s="49" t="s">
        <v>786</v>
      </c>
      <c r="B920" s="152">
        <v>0.0</v>
      </c>
    </row>
    <row r="921">
      <c r="A921" s="49" t="s">
        <v>786</v>
      </c>
      <c r="B921" s="152">
        <v>0.0</v>
      </c>
    </row>
    <row r="922">
      <c r="A922" s="49" t="s">
        <v>786</v>
      </c>
      <c r="B922" s="152">
        <v>0.0</v>
      </c>
    </row>
    <row r="923">
      <c r="A923" s="49" t="s">
        <v>786</v>
      </c>
      <c r="B923" s="152">
        <v>0.0</v>
      </c>
    </row>
    <row r="924">
      <c r="A924" s="49" t="s">
        <v>786</v>
      </c>
      <c r="B924" s="152">
        <v>0.0</v>
      </c>
    </row>
    <row r="925">
      <c r="A925" s="49" t="s">
        <v>786</v>
      </c>
      <c r="B925" s="152">
        <v>0.0</v>
      </c>
    </row>
    <row r="926">
      <c r="A926" s="49" t="s">
        <v>786</v>
      </c>
      <c r="B926" s="152">
        <v>0.0</v>
      </c>
    </row>
    <row r="927">
      <c r="A927" s="49" t="s">
        <v>786</v>
      </c>
      <c r="B927" s="152">
        <v>0.0</v>
      </c>
    </row>
    <row r="928">
      <c r="A928" s="49" t="s">
        <v>786</v>
      </c>
      <c r="B928" s="152">
        <v>0.0</v>
      </c>
    </row>
    <row r="929">
      <c r="A929" s="49" t="s">
        <v>786</v>
      </c>
      <c r="B929" s="152">
        <v>0.0</v>
      </c>
    </row>
    <row r="930">
      <c r="A930" s="49" t="s">
        <v>786</v>
      </c>
      <c r="B930" s="152">
        <v>0.0</v>
      </c>
    </row>
    <row r="931">
      <c r="A931" s="49" t="s">
        <v>786</v>
      </c>
      <c r="B931" s="152">
        <v>0.0</v>
      </c>
    </row>
    <row r="932">
      <c r="A932" s="49" t="s">
        <v>786</v>
      </c>
      <c r="B932" s="152">
        <v>0.0</v>
      </c>
    </row>
    <row r="933">
      <c r="A933" s="49" t="s">
        <v>786</v>
      </c>
      <c r="B933" s="152">
        <v>0.0</v>
      </c>
    </row>
    <row r="934">
      <c r="A934" s="49" t="s">
        <v>786</v>
      </c>
      <c r="B934" s="152">
        <v>0.0</v>
      </c>
    </row>
    <row r="935">
      <c r="A935" s="49" t="s">
        <v>786</v>
      </c>
      <c r="B935" s="152">
        <v>0.0</v>
      </c>
    </row>
    <row r="936">
      <c r="A936" s="49" t="s">
        <v>786</v>
      </c>
      <c r="B936" s="152">
        <v>0.0</v>
      </c>
    </row>
    <row r="937">
      <c r="A937" s="49" t="s">
        <v>786</v>
      </c>
      <c r="B937" s="152">
        <v>0.0</v>
      </c>
    </row>
    <row r="938">
      <c r="A938" s="49" t="s">
        <v>786</v>
      </c>
      <c r="B938" s="152">
        <v>0.0</v>
      </c>
    </row>
    <row r="939">
      <c r="A939" s="49" t="s">
        <v>786</v>
      </c>
      <c r="B939" s="152">
        <v>0.0</v>
      </c>
    </row>
    <row r="940">
      <c r="A940" s="49" t="s">
        <v>786</v>
      </c>
      <c r="B940" s="152">
        <v>0.0</v>
      </c>
    </row>
    <row r="941">
      <c r="A941" s="49" t="s">
        <v>786</v>
      </c>
      <c r="B941" s="152">
        <v>0.0</v>
      </c>
    </row>
    <row r="942">
      <c r="A942" s="49" t="s">
        <v>786</v>
      </c>
      <c r="B942" s="152">
        <v>0.0</v>
      </c>
    </row>
    <row r="943">
      <c r="A943" s="49" t="s">
        <v>786</v>
      </c>
      <c r="B943" s="152">
        <v>0.0</v>
      </c>
    </row>
    <row r="944">
      <c r="A944" s="49" t="s">
        <v>786</v>
      </c>
      <c r="B944" s="152">
        <v>0.0</v>
      </c>
    </row>
    <row r="945">
      <c r="A945" s="49" t="s">
        <v>786</v>
      </c>
      <c r="B945" s="152">
        <v>0.0</v>
      </c>
    </row>
    <row r="946">
      <c r="A946" s="49" t="s">
        <v>786</v>
      </c>
      <c r="B946" s="152">
        <v>0.0</v>
      </c>
    </row>
    <row r="947">
      <c r="A947" s="49" t="s">
        <v>786</v>
      </c>
      <c r="B947" s="152">
        <v>0.0</v>
      </c>
    </row>
    <row r="948">
      <c r="A948" s="49" t="s">
        <v>786</v>
      </c>
      <c r="B948" s="152">
        <v>0.0</v>
      </c>
    </row>
    <row r="949">
      <c r="A949" s="49" t="s">
        <v>786</v>
      </c>
      <c r="B949" s="152">
        <v>0.0</v>
      </c>
    </row>
    <row r="950">
      <c r="A950" s="49" t="s">
        <v>786</v>
      </c>
      <c r="B950" s="152">
        <v>0.0</v>
      </c>
    </row>
    <row r="951">
      <c r="A951" s="49" t="s">
        <v>786</v>
      </c>
      <c r="B951" s="152">
        <v>0.0</v>
      </c>
    </row>
    <row r="952">
      <c r="A952" s="49" t="s">
        <v>786</v>
      </c>
      <c r="B952" s="152">
        <v>0.0</v>
      </c>
    </row>
    <row r="953">
      <c r="A953" s="49" t="s">
        <v>786</v>
      </c>
      <c r="B953" s="152">
        <v>1.0</v>
      </c>
    </row>
    <row r="954">
      <c r="A954" s="49" t="s">
        <v>786</v>
      </c>
      <c r="B954" s="152">
        <v>0.0</v>
      </c>
    </row>
    <row r="955">
      <c r="A955" s="49" t="s">
        <v>786</v>
      </c>
      <c r="B955" s="152">
        <v>0.0</v>
      </c>
    </row>
    <row r="956">
      <c r="A956" s="49" t="s">
        <v>786</v>
      </c>
      <c r="B956" s="152">
        <v>0.0</v>
      </c>
    </row>
    <row r="957">
      <c r="A957" s="49" t="s">
        <v>786</v>
      </c>
      <c r="B957" s="152">
        <v>0.0</v>
      </c>
    </row>
    <row r="958">
      <c r="A958" s="49" t="s">
        <v>786</v>
      </c>
      <c r="B958" s="152">
        <v>0.0</v>
      </c>
    </row>
    <row r="959">
      <c r="A959" s="49" t="s">
        <v>786</v>
      </c>
      <c r="B959" s="152">
        <v>0.0</v>
      </c>
    </row>
    <row r="960">
      <c r="A960" s="49" t="s">
        <v>786</v>
      </c>
      <c r="B960" s="152">
        <v>0.0</v>
      </c>
    </row>
    <row r="961">
      <c r="A961" s="49" t="s">
        <v>786</v>
      </c>
      <c r="B961" s="152">
        <v>0.0</v>
      </c>
    </row>
    <row r="962">
      <c r="A962" s="49" t="s">
        <v>786</v>
      </c>
      <c r="B962" s="152">
        <v>0.0</v>
      </c>
    </row>
    <row r="963">
      <c r="A963" s="49" t="s">
        <v>786</v>
      </c>
      <c r="B963" s="152">
        <v>0.0</v>
      </c>
    </row>
    <row r="964">
      <c r="A964" s="49" t="s">
        <v>786</v>
      </c>
      <c r="B964" s="152">
        <v>1.0</v>
      </c>
    </row>
    <row r="965">
      <c r="A965" s="49" t="s">
        <v>786</v>
      </c>
      <c r="B965" s="152">
        <v>0.0</v>
      </c>
    </row>
    <row r="966">
      <c r="A966" s="49" t="s">
        <v>786</v>
      </c>
      <c r="B966" s="152">
        <v>0.0</v>
      </c>
    </row>
    <row r="967">
      <c r="A967" s="49" t="s">
        <v>786</v>
      </c>
      <c r="B967" s="152">
        <v>0.0</v>
      </c>
    </row>
    <row r="968">
      <c r="A968" s="49" t="s">
        <v>786</v>
      </c>
      <c r="B968" s="152">
        <v>0.0</v>
      </c>
    </row>
    <row r="969">
      <c r="A969" s="49" t="s">
        <v>786</v>
      </c>
      <c r="B969" s="152">
        <v>0.0</v>
      </c>
    </row>
    <row r="970">
      <c r="A970" s="49" t="s">
        <v>786</v>
      </c>
      <c r="B970" s="152">
        <v>0.0</v>
      </c>
    </row>
    <row r="971">
      <c r="A971" s="49" t="s">
        <v>786</v>
      </c>
      <c r="B971" s="152">
        <v>1.0</v>
      </c>
    </row>
    <row r="972">
      <c r="A972" s="49" t="s">
        <v>786</v>
      </c>
      <c r="B972" s="152">
        <v>0.0</v>
      </c>
    </row>
    <row r="973">
      <c r="A973" s="49" t="s">
        <v>786</v>
      </c>
      <c r="B973" s="152">
        <v>0.0</v>
      </c>
    </row>
    <row r="974">
      <c r="A974" s="49" t="s">
        <v>786</v>
      </c>
      <c r="B974" s="152">
        <v>0.0</v>
      </c>
    </row>
    <row r="975">
      <c r="A975" s="49" t="s">
        <v>786</v>
      </c>
      <c r="B975" s="152">
        <v>1.0</v>
      </c>
    </row>
    <row r="976">
      <c r="A976" s="49" t="s">
        <v>786</v>
      </c>
      <c r="B976" s="152">
        <v>0.0</v>
      </c>
    </row>
    <row r="977">
      <c r="A977" s="49" t="s">
        <v>786</v>
      </c>
      <c r="B977" s="152">
        <v>1.0</v>
      </c>
    </row>
    <row r="978">
      <c r="A978" s="49" t="s">
        <v>786</v>
      </c>
      <c r="B978" s="152">
        <v>0.0</v>
      </c>
    </row>
    <row r="979">
      <c r="A979" s="49" t="s">
        <v>786</v>
      </c>
      <c r="B979" s="152">
        <v>0.0</v>
      </c>
    </row>
    <row r="980">
      <c r="A980" s="49" t="s">
        <v>786</v>
      </c>
      <c r="B980" s="152">
        <v>0.0</v>
      </c>
    </row>
    <row r="981">
      <c r="A981" s="49" t="s">
        <v>786</v>
      </c>
      <c r="B981" s="152">
        <v>0.0</v>
      </c>
    </row>
    <row r="982">
      <c r="A982" s="49" t="s">
        <v>786</v>
      </c>
      <c r="B982" s="152">
        <v>0.0</v>
      </c>
    </row>
    <row r="983">
      <c r="A983" s="49" t="s">
        <v>786</v>
      </c>
      <c r="B983" s="152">
        <v>0.0</v>
      </c>
    </row>
    <row r="984">
      <c r="A984" s="49" t="s">
        <v>786</v>
      </c>
      <c r="B984" s="152">
        <v>0.0</v>
      </c>
    </row>
    <row r="985">
      <c r="A985" s="49" t="s">
        <v>786</v>
      </c>
      <c r="B985" s="152">
        <v>1.0</v>
      </c>
    </row>
    <row r="986">
      <c r="A986" s="49" t="s">
        <v>786</v>
      </c>
      <c r="B986" s="152">
        <v>0.0</v>
      </c>
    </row>
    <row r="987">
      <c r="A987" s="49" t="s">
        <v>786</v>
      </c>
      <c r="B987" s="152">
        <v>0.0</v>
      </c>
    </row>
    <row r="988">
      <c r="A988" s="49" t="s">
        <v>786</v>
      </c>
      <c r="B988" s="152">
        <v>0.0</v>
      </c>
    </row>
    <row r="989">
      <c r="A989" s="49" t="s">
        <v>786</v>
      </c>
      <c r="B989" s="152">
        <v>0.0</v>
      </c>
    </row>
    <row r="990">
      <c r="A990" s="49" t="s">
        <v>786</v>
      </c>
      <c r="B990" s="152">
        <v>0.0</v>
      </c>
    </row>
    <row r="991">
      <c r="A991" s="49" t="s">
        <v>786</v>
      </c>
      <c r="B991" s="152">
        <v>0.0</v>
      </c>
    </row>
    <row r="992">
      <c r="A992" s="49" t="s">
        <v>786</v>
      </c>
      <c r="B992" s="152">
        <v>0.0</v>
      </c>
    </row>
    <row r="993">
      <c r="A993" s="49" t="s">
        <v>786</v>
      </c>
      <c r="B993" s="152">
        <v>0.0</v>
      </c>
    </row>
    <row r="994">
      <c r="A994" s="49" t="s">
        <v>786</v>
      </c>
      <c r="B994" s="152">
        <v>0.0</v>
      </c>
    </row>
    <row r="995">
      <c r="A995" s="49" t="s">
        <v>786</v>
      </c>
      <c r="B995" s="152">
        <v>0.0</v>
      </c>
    </row>
    <row r="996">
      <c r="A996" s="49" t="s">
        <v>786</v>
      </c>
      <c r="B996" s="152">
        <v>0.0</v>
      </c>
    </row>
    <row r="997">
      <c r="A997" s="49" t="s">
        <v>786</v>
      </c>
      <c r="B997" s="152">
        <v>0.0</v>
      </c>
    </row>
    <row r="998">
      <c r="A998" s="49" t="s">
        <v>786</v>
      </c>
      <c r="B998" s="152">
        <v>0.0</v>
      </c>
    </row>
    <row r="999">
      <c r="A999" s="49" t="s">
        <v>786</v>
      </c>
      <c r="B999" s="152">
        <v>0.0</v>
      </c>
    </row>
    <row r="1000">
      <c r="A1000" s="49" t="s">
        <v>786</v>
      </c>
      <c r="B1000" s="152">
        <v>0.0</v>
      </c>
    </row>
    <row r="1001">
      <c r="A1001" s="49" t="s">
        <v>786</v>
      </c>
      <c r="B1001" s="152">
        <v>0.0</v>
      </c>
    </row>
    <row r="1002">
      <c r="A1002" s="49" t="s">
        <v>786</v>
      </c>
      <c r="B1002" s="152">
        <v>0.0</v>
      </c>
    </row>
    <row r="1003">
      <c r="A1003" s="49" t="s">
        <v>786</v>
      </c>
      <c r="B1003" s="152">
        <v>0.0</v>
      </c>
    </row>
    <row r="1004">
      <c r="A1004" s="49" t="s">
        <v>786</v>
      </c>
      <c r="B1004" s="152">
        <v>1.0</v>
      </c>
    </row>
    <row r="1005">
      <c r="A1005" s="49" t="s">
        <v>786</v>
      </c>
      <c r="B1005" s="152">
        <v>1.0</v>
      </c>
    </row>
    <row r="1006">
      <c r="A1006" s="49" t="s">
        <v>786</v>
      </c>
      <c r="B1006" s="152">
        <v>0.0</v>
      </c>
    </row>
    <row r="1007">
      <c r="A1007" s="49" t="s">
        <v>786</v>
      </c>
      <c r="B1007" s="152">
        <v>0.0</v>
      </c>
    </row>
    <row r="1008">
      <c r="A1008" s="49" t="s">
        <v>786</v>
      </c>
      <c r="B1008" s="152">
        <v>0.0</v>
      </c>
    </row>
    <row r="1009">
      <c r="A1009" s="49" t="s">
        <v>786</v>
      </c>
      <c r="B1009" s="152">
        <v>1.0</v>
      </c>
    </row>
    <row r="1010">
      <c r="A1010" s="49" t="s">
        <v>786</v>
      </c>
      <c r="B1010" s="152">
        <v>0.0</v>
      </c>
    </row>
    <row r="1011">
      <c r="A1011" s="49" t="s">
        <v>786</v>
      </c>
      <c r="B1011" s="152">
        <v>1.0</v>
      </c>
    </row>
    <row r="1012">
      <c r="A1012" s="49" t="s">
        <v>786</v>
      </c>
      <c r="B1012" s="152">
        <v>0.0</v>
      </c>
    </row>
    <row r="1013">
      <c r="A1013" s="49" t="s">
        <v>786</v>
      </c>
      <c r="B1013" s="152">
        <v>0.0</v>
      </c>
    </row>
    <row r="1014">
      <c r="A1014" s="49" t="s">
        <v>786</v>
      </c>
      <c r="B1014" s="152">
        <v>0.0</v>
      </c>
    </row>
    <row r="1015">
      <c r="A1015" s="49" t="s">
        <v>786</v>
      </c>
      <c r="B1015" s="152">
        <v>1.0</v>
      </c>
    </row>
    <row r="1016">
      <c r="A1016" s="49" t="s">
        <v>786</v>
      </c>
      <c r="B1016" s="152">
        <v>0.0</v>
      </c>
    </row>
    <row r="1017">
      <c r="A1017" s="49" t="s">
        <v>786</v>
      </c>
      <c r="B1017" s="152">
        <v>0.0</v>
      </c>
    </row>
    <row r="1018">
      <c r="A1018" s="49" t="s">
        <v>786</v>
      </c>
      <c r="B1018" s="152">
        <v>1.0</v>
      </c>
    </row>
    <row r="1019">
      <c r="A1019" s="49" t="s">
        <v>786</v>
      </c>
      <c r="B1019" s="152">
        <v>1.0</v>
      </c>
    </row>
    <row r="1020">
      <c r="A1020" s="49" t="s">
        <v>786</v>
      </c>
      <c r="B1020" s="152">
        <v>0.0</v>
      </c>
    </row>
    <row r="1021">
      <c r="A1021" s="49" t="s">
        <v>786</v>
      </c>
      <c r="B1021" s="152">
        <v>0.0</v>
      </c>
    </row>
    <row r="1022">
      <c r="A1022" s="49" t="s">
        <v>786</v>
      </c>
      <c r="B1022" s="152">
        <v>0.0</v>
      </c>
    </row>
    <row r="1023">
      <c r="A1023" s="49" t="s">
        <v>786</v>
      </c>
      <c r="B1023" s="152">
        <v>1.0</v>
      </c>
    </row>
    <row r="1024">
      <c r="A1024" s="49" t="s">
        <v>786</v>
      </c>
      <c r="B1024" s="152">
        <v>0.0</v>
      </c>
    </row>
    <row r="1025">
      <c r="A1025" s="49" t="s">
        <v>786</v>
      </c>
      <c r="B1025" s="152">
        <v>0.0</v>
      </c>
    </row>
    <row r="1026">
      <c r="A1026" s="49" t="s">
        <v>786</v>
      </c>
      <c r="B1026" s="152">
        <v>0.0</v>
      </c>
    </row>
    <row r="1027">
      <c r="A1027" s="49" t="s">
        <v>786</v>
      </c>
      <c r="B1027" s="152">
        <v>0.0</v>
      </c>
    </row>
    <row r="1028">
      <c r="A1028" s="49" t="s">
        <v>786</v>
      </c>
      <c r="B1028" s="152">
        <v>0.0</v>
      </c>
    </row>
    <row r="1029">
      <c r="A1029" s="49" t="s">
        <v>786</v>
      </c>
      <c r="B1029" s="152">
        <v>0.0</v>
      </c>
    </row>
    <row r="1030">
      <c r="A1030" s="49" t="s">
        <v>786</v>
      </c>
      <c r="B1030" s="152">
        <v>0.0</v>
      </c>
    </row>
    <row r="1031">
      <c r="A1031" s="49" t="s">
        <v>786</v>
      </c>
      <c r="B1031" s="152">
        <v>0.0</v>
      </c>
    </row>
    <row r="1032">
      <c r="A1032" s="49" t="s">
        <v>786</v>
      </c>
      <c r="B1032" s="152">
        <v>0.0</v>
      </c>
    </row>
    <row r="1033">
      <c r="A1033" s="49" t="s">
        <v>786</v>
      </c>
      <c r="B1033" s="152">
        <v>0.0</v>
      </c>
    </row>
    <row r="1034">
      <c r="A1034" s="49" t="s">
        <v>786</v>
      </c>
      <c r="B1034" s="152">
        <v>0.0</v>
      </c>
    </row>
    <row r="1035">
      <c r="A1035" s="49" t="s">
        <v>786</v>
      </c>
      <c r="B1035" s="152">
        <v>1.0</v>
      </c>
    </row>
    <row r="1036">
      <c r="A1036" s="49" t="s">
        <v>786</v>
      </c>
      <c r="B1036" s="152">
        <v>0.0</v>
      </c>
    </row>
    <row r="1037">
      <c r="A1037" s="49" t="s">
        <v>786</v>
      </c>
      <c r="B1037" s="152">
        <v>0.0</v>
      </c>
    </row>
    <row r="1038">
      <c r="A1038" s="49" t="s">
        <v>786</v>
      </c>
      <c r="B1038" s="152">
        <v>1.0</v>
      </c>
    </row>
    <row r="1039">
      <c r="A1039" s="49" t="s">
        <v>786</v>
      </c>
      <c r="B1039" s="152">
        <v>0.0</v>
      </c>
    </row>
    <row r="1040">
      <c r="A1040" s="49" t="s">
        <v>786</v>
      </c>
      <c r="B1040" s="152">
        <v>0.0</v>
      </c>
    </row>
    <row r="1041">
      <c r="A1041" s="49" t="s">
        <v>786</v>
      </c>
      <c r="B1041" s="152">
        <v>0.0</v>
      </c>
    </row>
    <row r="1042">
      <c r="A1042" s="49" t="s">
        <v>786</v>
      </c>
      <c r="B1042" s="152">
        <v>0.0</v>
      </c>
    </row>
    <row r="1043">
      <c r="A1043" s="49" t="s">
        <v>786</v>
      </c>
      <c r="B1043" s="152">
        <v>0.0</v>
      </c>
    </row>
    <row r="1044">
      <c r="A1044" s="49" t="s">
        <v>786</v>
      </c>
      <c r="B1044" s="152">
        <v>0.0</v>
      </c>
    </row>
    <row r="1045">
      <c r="A1045" s="49" t="s">
        <v>786</v>
      </c>
      <c r="B1045" s="152">
        <v>0.0</v>
      </c>
    </row>
    <row r="1046">
      <c r="A1046" s="49" t="s">
        <v>786</v>
      </c>
      <c r="B1046" s="152">
        <v>0.0</v>
      </c>
    </row>
    <row r="1047">
      <c r="A1047" s="49" t="s">
        <v>786</v>
      </c>
      <c r="B1047" s="152">
        <v>0.0</v>
      </c>
    </row>
    <row r="1048">
      <c r="A1048" s="49" t="s">
        <v>786</v>
      </c>
      <c r="B1048" s="152">
        <v>0.0</v>
      </c>
    </row>
    <row r="1049">
      <c r="A1049" s="49" t="s">
        <v>786</v>
      </c>
      <c r="B1049" s="152">
        <v>0.0</v>
      </c>
    </row>
    <row r="1050">
      <c r="A1050" s="49" t="s">
        <v>786</v>
      </c>
      <c r="B1050" s="152">
        <v>0.0</v>
      </c>
    </row>
    <row r="1051">
      <c r="A1051" s="49" t="s">
        <v>786</v>
      </c>
      <c r="B1051" s="152">
        <v>1.0</v>
      </c>
    </row>
    <row r="1052">
      <c r="A1052" s="49" t="s">
        <v>786</v>
      </c>
      <c r="B1052" s="152">
        <v>1.0</v>
      </c>
    </row>
    <row r="1053">
      <c r="A1053" s="49" t="s">
        <v>786</v>
      </c>
      <c r="B1053" s="152">
        <v>0.0</v>
      </c>
    </row>
    <row r="1054">
      <c r="A1054" s="49" t="s">
        <v>786</v>
      </c>
      <c r="B1054" s="152">
        <v>0.0</v>
      </c>
    </row>
    <row r="1055">
      <c r="A1055" s="49" t="s">
        <v>786</v>
      </c>
      <c r="B1055" s="152">
        <v>0.0</v>
      </c>
    </row>
    <row r="1056">
      <c r="A1056" s="49" t="s">
        <v>786</v>
      </c>
      <c r="B1056" s="152">
        <v>0.0</v>
      </c>
    </row>
    <row r="1057">
      <c r="A1057" s="49" t="s">
        <v>786</v>
      </c>
      <c r="B1057" s="152">
        <v>0.0</v>
      </c>
    </row>
    <row r="1058">
      <c r="B1058" s="164"/>
    </row>
    <row r="1059">
      <c r="B1059" s="164"/>
    </row>
  </sheetData>
  <autoFilter ref="$A$1:$F$1057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38"/>
    <col customWidth="1" min="3" max="3" width="0.75"/>
    <col customWidth="1" min="4" max="8" width="5.75"/>
    <col customWidth="1" min="9" max="9" width="0.75"/>
    <col customWidth="1" min="10" max="14" width="5.75"/>
    <col customWidth="1" min="15" max="15" width="0.75"/>
    <col customWidth="1" min="16" max="20" width="5.75"/>
  </cols>
  <sheetData>
    <row r="1">
      <c r="B1" s="114" t="s">
        <v>750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6"/>
    </row>
    <row r="2">
      <c r="A2" s="27"/>
      <c r="B2" s="165" t="s">
        <v>787</v>
      </c>
      <c r="C2" s="166"/>
      <c r="D2" s="167" t="s">
        <v>788</v>
      </c>
      <c r="E2" s="115"/>
      <c r="F2" s="115"/>
      <c r="G2" s="115"/>
      <c r="H2" s="115"/>
      <c r="I2" s="168"/>
      <c r="J2" s="167" t="s">
        <v>789</v>
      </c>
      <c r="K2" s="115"/>
      <c r="L2" s="115"/>
      <c r="M2" s="115"/>
      <c r="N2" s="115"/>
      <c r="O2" s="168"/>
      <c r="P2" s="167" t="s">
        <v>764</v>
      </c>
      <c r="Q2" s="115"/>
      <c r="R2" s="115"/>
      <c r="S2" s="115"/>
      <c r="T2" s="115"/>
      <c r="U2" s="27"/>
      <c r="V2" s="27"/>
    </row>
    <row r="3">
      <c r="A3" s="27"/>
      <c r="B3" s="169"/>
      <c r="C3" s="170"/>
      <c r="D3" s="171" t="s">
        <v>790</v>
      </c>
      <c r="E3" s="115"/>
      <c r="F3" s="115"/>
      <c r="G3" s="115"/>
      <c r="H3" s="115"/>
      <c r="I3" s="172"/>
      <c r="J3" s="171" t="s">
        <v>791</v>
      </c>
      <c r="K3" s="115"/>
      <c r="L3" s="115"/>
      <c r="M3" s="115"/>
      <c r="N3" s="115"/>
      <c r="O3" s="172"/>
      <c r="P3" s="171" t="s">
        <v>792</v>
      </c>
      <c r="Q3" s="115"/>
      <c r="R3" s="115"/>
      <c r="S3" s="115"/>
      <c r="T3" s="115"/>
      <c r="U3" s="27"/>
      <c r="V3" s="27"/>
    </row>
    <row r="4">
      <c r="A4" s="27"/>
      <c r="B4" s="173"/>
      <c r="C4" s="174"/>
      <c r="D4" s="175" t="s">
        <v>35</v>
      </c>
      <c r="E4" s="175" t="s">
        <v>38</v>
      </c>
      <c r="F4" s="175" t="s">
        <v>46</v>
      </c>
      <c r="G4" s="175" t="s">
        <v>81</v>
      </c>
      <c r="H4" s="175" t="s">
        <v>47</v>
      </c>
      <c r="I4" s="176"/>
      <c r="J4" s="175" t="s">
        <v>35</v>
      </c>
      <c r="K4" s="175" t="s">
        <v>38</v>
      </c>
      <c r="L4" s="175" t="s">
        <v>46</v>
      </c>
      <c r="M4" s="175" t="s">
        <v>81</v>
      </c>
      <c r="N4" s="175" t="s">
        <v>47</v>
      </c>
      <c r="O4" s="176"/>
      <c r="P4" s="175" t="s">
        <v>35</v>
      </c>
      <c r="Q4" s="175" t="s">
        <v>38</v>
      </c>
      <c r="R4" s="175" t="s">
        <v>46</v>
      </c>
      <c r="S4" s="175" t="s">
        <v>81</v>
      </c>
      <c r="T4" s="175" t="s">
        <v>47</v>
      </c>
      <c r="U4" s="27"/>
      <c r="V4" s="27"/>
    </row>
    <row r="5">
      <c r="A5" s="177" t="s">
        <v>201</v>
      </c>
      <c r="B5" s="178">
        <f>COUNTIF(Alura!$B:$B, A5)</f>
        <v>6</v>
      </c>
      <c r="C5" s="179"/>
      <c r="D5" s="180">
        <f>(COUNTIFS(Alura!$K:$K, D4, Alura!$B:$B, $A5) / B5)</f>
        <v>0.1666666667</v>
      </c>
      <c r="E5" s="180">
        <f>(COUNTIFS(Alura!$K:$K, E4, Alura!$B:$B, $A5) / $B5)</f>
        <v>0</v>
      </c>
      <c r="F5" s="180">
        <f>(COUNTIFS(Alura!$K:$K, F4, Alura!$B:$B, $A5) / $B5)</f>
        <v>0.8333333333</v>
      </c>
      <c r="G5" s="180">
        <f>(COUNTIFS(Alura!$K:$K, G4, Alura!$B:$B, $A5) / $B5)</f>
        <v>0</v>
      </c>
      <c r="H5" s="180">
        <f>(COUNTIFS(Alura!$K:$K, H4, Alura!$B:$B, $A5) / $B5)</f>
        <v>0</v>
      </c>
      <c r="I5" s="181"/>
      <c r="J5" s="180">
        <f>(COUNTIFS(Alura!$L:$L, J4, Alura!$B:$B, $A5) / $B5)</f>
        <v>1</v>
      </c>
      <c r="K5" s="180">
        <f>(COUNTIFS(Alura!$L:$L, K4, Alura!$B:$B, $A5) / $B5)</f>
        <v>0</v>
      </c>
      <c r="L5" s="180">
        <f>(COUNTIFS(Alura!$L:$L, L4, Alura!$B:$B, $A5) / $B5)</f>
        <v>0</v>
      </c>
      <c r="M5" s="180">
        <f>(COUNTIFS(Alura!$L:$L, M4, Alura!$B:$B, $A5) / $B5)</f>
        <v>0</v>
      </c>
      <c r="N5" s="180">
        <f>(COUNTIFS(Alura!$L:$L, N4, Alura!$B:$B, $A5) / $B5)</f>
        <v>0</v>
      </c>
      <c r="O5" s="181"/>
      <c r="P5" s="180">
        <f>(COUNTIFS(Alura!$M:$M, P$4, Alura!$B:$B, $A5) / $B$5)</f>
        <v>1</v>
      </c>
      <c r="Q5" s="180">
        <f>(COUNTIFS(Alura!$M:$M, Q$4, Alura!$B:$B, $A5) / $B$5)</f>
        <v>0</v>
      </c>
      <c r="R5" s="180">
        <f>(COUNTIFS(Alura!$M:$M, R$4, Alura!$B:$B, $A5) / $B$5)</f>
        <v>0</v>
      </c>
      <c r="S5" s="180">
        <f>(COUNTIFS(Alura!$M:$M, S$4, Alura!$B:$B, $A5) / $B$5)</f>
        <v>0</v>
      </c>
      <c r="T5" s="180">
        <f>(COUNTIFS(Alura!$M:$M, T$4, Alura!$B:$B, $A5) / $B$5)</f>
        <v>0</v>
      </c>
      <c r="U5" s="27"/>
      <c r="V5" s="27"/>
    </row>
    <row r="6">
      <c r="A6" s="177" t="s">
        <v>33</v>
      </c>
      <c r="B6" s="178">
        <f>COUNTIF(Alura!$B:$B, A6)</f>
        <v>48</v>
      </c>
      <c r="C6" s="179"/>
      <c r="D6" s="180">
        <f>(COUNTIFS(Alura!$K:$K, D$4, Alura!$B:$B, $A6) / B6)</f>
        <v>0.5833333333</v>
      </c>
      <c r="E6" s="180">
        <f>(COUNTIFS(Alura!$K:$K, E$4, Alura!$B:$B, $A6) / $B6)</f>
        <v>0.08333333333</v>
      </c>
      <c r="F6" s="180">
        <f>(COUNTIFS(Alura!$K:$K, F$4, Alura!$B:$B, $A6) / $B6)</f>
        <v>0.25</v>
      </c>
      <c r="G6" s="180">
        <f>(COUNTIFS(Alura!$K:$K, G$4, Alura!$B:$B, $A6) / $B6)</f>
        <v>0.04166666667</v>
      </c>
      <c r="H6" s="180">
        <f>(COUNTIFS(Alura!$K:$K, H$4, Alura!$B:$B, $A6) / $B6)</f>
        <v>0.04166666667</v>
      </c>
      <c r="I6" s="182"/>
      <c r="J6" s="180">
        <f>(COUNTIFS(Alura!$L:$L, J4, Alura!$B:$B, $A6) / $B6)</f>
        <v>0.6666666667</v>
      </c>
      <c r="K6" s="180">
        <f>(COUNTIFS(Alura!$L:$L, K4, Alura!$B:$B, $A6) / $B6)</f>
        <v>0.125</v>
      </c>
      <c r="L6" s="180">
        <f>(COUNTIFS(Alura!$L:$L, L4, Alura!$B:$B, $A6) / $B6)</f>
        <v>0.04166666667</v>
      </c>
      <c r="M6" s="180">
        <f>(COUNTIFS(Alura!$L:$L, M4, Alura!$B:$B, $A6) / $B6)</f>
        <v>0.1041666667</v>
      </c>
      <c r="N6" s="180">
        <f>(COUNTIFS(Alura!$L:$L, N4, Alura!$B:$B, $A6) / $B6)</f>
        <v>0.0625</v>
      </c>
      <c r="O6" s="182"/>
      <c r="P6" s="180">
        <f>(COUNTIFS(Alura!$M:$M, P$4, Alura!$B:$B, $A6) / $B$6)</f>
        <v>0.7291666667</v>
      </c>
      <c r="Q6" s="180">
        <f>(COUNTIFS(Alura!$M:$M, Q$4, Alura!$B:$B, $A6) / $B$6)</f>
        <v>0.2083333333</v>
      </c>
      <c r="R6" s="180">
        <f>(COUNTIFS(Alura!$M:$M, R$4, Alura!$B:$B, $A6) / $B$6)</f>
        <v>0.04166666667</v>
      </c>
      <c r="S6" s="180">
        <f>(COUNTIFS(Alura!$M:$M, S$4, Alura!$B:$B, $A6) / $B$6)</f>
        <v>0.02083333333</v>
      </c>
      <c r="T6" s="180">
        <f>(COUNTIFS(Alura!$M:$M, T$4, Alura!$B:$B, $A6) / $B$6)</f>
        <v>0</v>
      </c>
      <c r="U6" s="27"/>
      <c r="V6" s="27"/>
    </row>
    <row r="7">
      <c r="A7" s="177" t="s">
        <v>42</v>
      </c>
      <c r="B7" s="178">
        <f>COUNTIF(Alura!$B:$B, A7)</f>
        <v>43</v>
      </c>
      <c r="C7" s="179"/>
      <c r="D7" s="180">
        <f>(COUNTIFS(Alura!$K:$K, D$4, Alura!$B:$B, $A7) / B7)</f>
        <v>0.8604651163</v>
      </c>
      <c r="E7" s="180">
        <f>(COUNTIFS(Alura!$K:$K, E$4, Alura!$B:$B, $A7) / B7)</f>
        <v>0</v>
      </c>
      <c r="F7" s="180">
        <f>(COUNTIFS(Alura!$K:$K, F$4, Alura!$B:$B, $A7) / B7)</f>
        <v>0.09302325581</v>
      </c>
      <c r="G7" s="180">
        <f>(COUNTIFS(Alura!$K:$K, G$4, Alura!$B:$B, $A7) / B7)</f>
        <v>0.04651162791</v>
      </c>
      <c r="H7" s="180">
        <f>(COUNTIFS(Alura!$K:$K, H$4, Alura!$B:$B, $A7) / B7)</f>
        <v>0</v>
      </c>
      <c r="I7" s="182"/>
      <c r="J7" s="180">
        <f>(COUNTIFS(Alura!$L:$L, $J4, Alura!$B:$B, $A7) / $B7)</f>
        <v>1</v>
      </c>
      <c r="K7" s="180">
        <f>(COUNTIFS(Alura!$L:$L, K4, Alura!$B:$B, $A7) / $B7)</f>
        <v>0</v>
      </c>
      <c r="L7" s="180">
        <f>(COUNTIFS(Alura!$L:$L, L4, Alura!$B:$B, $A7) / $B7)</f>
        <v>0</v>
      </c>
      <c r="M7" s="180">
        <f>(COUNTIFS(Alura!$L:$L, M4, Alura!$B:$B, $A7) / $B7)</f>
        <v>0</v>
      </c>
      <c r="N7" s="180">
        <f>(COUNTIFS(Alura!$L:$L, N4, Alura!$B:$B, $A7) / $B7)</f>
        <v>0</v>
      </c>
      <c r="O7" s="182"/>
      <c r="P7" s="180">
        <f>(COUNTIFS(Alura!$M:$M, P$4, Alura!$B:$B, $A7) / $B7)</f>
        <v>0.9302325581</v>
      </c>
      <c r="Q7" s="180">
        <f>(COUNTIFS(Alura!$M:$M, Q$4, Alura!$B:$B, $A7) / $B7)</f>
        <v>0.06976744186</v>
      </c>
      <c r="R7" s="180">
        <f>(COUNTIFS(Alura!$M:$M, R$4, Alura!$B:$B, $A7) / $B7)</f>
        <v>0</v>
      </c>
      <c r="S7" s="180">
        <f>(COUNTIFS(Alura!$M:$M, S$4, Alura!$B:$B, $A7) / $B7)</f>
        <v>0</v>
      </c>
      <c r="T7" s="180">
        <f>(COUNTIFS(Alura!$M:$M, T$4, Alura!$B:$B, $A7) / $B7)</f>
        <v>0</v>
      </c>
      <c r="U7" s="27"/>
      <c r="V7" s="27"/>
    </row>
    <row r="8">
      <c r="A8" s="177" t="s">
        <v>107</v>
      </c>
      <c r="B8" s="178">
        <f>COUNTIF(Alura!$B:$B, A8)</f>
        <v>33</v>
      </c>
      <c r="C8" s="179"/>
      <c r="D8" s="180">
        <f>(COUNTIFS(Alura!$K:$K, D$4, Alura!$B:$B, $A8) / B8)</f>
        <v>0.7878787879</v>
      </c>
      <c r="E8" s="180">
        <f>(COUNTIFS(Alura!$K:$K, E$4, Alura!$B:$B, $A8) / B8)</f>
        <v>0</v>
      </c>
      <c r="F8" s="180">
        <f>(COUNTIFS(Alura!$K:$K, F$4, Alura!$B:$B, $A8) / B8)</f>
        <v>0.2121212121</v>
      </c>
      <c r="G8" s="180">
        <f>(COUNTIFS(Alura!$K:$K, G$4, Alura!$B:$B, $A8) / B8)</f>
        <v>0</v>
      </c>
      <c r="H8" s="180">
        <f>(COUNTIFS(Alura!$K:$K, H$4, Alura!$B:$B, $A8) / B8)</f>
        <v>0</v>
      </c>
      <c r="I8" s="182"/>
      <c r="J8" s="180">
        <f>(COUNTIFS(Alura!$L:$L, J$4, Alura!$B:$B, $A8) / $B8)</f>
        <v>1</v>
      </c>
      <c r="K8" s="180">
        <f>(COUNTIFS(Alura!$L:$L, K$4, Alura!$B:$B, $A8) / $B8)</f>
        <v>0</v>
      </c>
      <c r="L8" s="180">
        <f>(COUNTIFS(Alura!$L:$L, L$4, Alura!$B:$B, $A8) / $B8)</f>
        <v>0</v>
      </c>
      <c r="M8" s="180">
        <f>(COUNTIFS(Alura!$L:$L, M$4, Alura!$B:$B, $A8) / $B8)</f>
        <v>0</v>
      </c>
      <c r="N8" s="180">
        <f>(COUNTIFS(Alura!$L:$L, N$4, Alura!$B:$B, $A8) / $B8)</f>
        <v>0</v>
      </c>
      <c r="O8" s="182"/>
      <c r="P8" s="180">
        <f>(COUNTIFS(Alura!$M:$M, P4, Alura!$B:$B, $A8) / $B$8)</f>
        <v>1</v>
      </c>
      <c r="Q8" s="180">
        <f>(COUNTIFS(Alura!$M:$M, Q4, Alura!$B:$B, $A8) / $B$8)</f>
        <v>0</v>
      </c>
      <c r="R8" s="180">
        <f>(COUNTIFS(Alura!$M:$M, R4, Alura!$B:$B, $A8) / $B$8)</f>
        <v>0</v>
      </c>
      <c r="S8" s="180">
        <f>(COUNTIFS(Alura!$M:$M, S4, Alura!$B:$B, $A8) / $B$8)</f>
        <v>0</v>
      </c>
      <c r="T8" s="180">
        <f>(COUNTIFS(Alura!$M:$M, T4, Alura!$B:$B, $A8) / $B$8)</f>
        <v>0</v>
      </c>
      <c r="U8" s="27"/>
      <c r="V8" s="27"/>
    </row>
    <row r="9">
      <c r="A9" s="177" t="s">
        <v>53</v>
      </c>
      <c r="B9" s="178">
        <f>COUNTIF(Alura!$B:$B, A9)</f>
        <v>32</v>
      </c>
      <c r="C9" s="179"/>
      <c r="D9" s="180">
        <f>(COUNTIFS(Alura!$K:$K, D$4, Alura!$B:$B, $A9) / $B$9)</f>
        <v>0.5625</v>
      </c>
      <c r="E9" s="180">
        <f>(COUNTIFS(Alura!$K:$K, E$4, Alura!$B:$B, $A9) / $B$9)</f>
        <v>0.0625</v>
      </c>
      <c r="F9" s="180">
        <f>(COUNTIFS(Alura!$K:$K, F$4, Alura!$B:$B, $A9) / $B$9)</f>
        <v>0.3125</v>
      </c>
      <c r="G9" s="180">
        <f>(COUNTIFS(Alura!$K:$K, G$4, Alura!$B:$B, $A9) / $B$9)</f>
        <v>0</v>
      </c>
      <c r="H9" s="180">
        <f>(COUNTIFS(Alura!$K:$K, H$4, Alura!$B:$B, $A9) / $B$9)</f>
        <v>0.0625</v>
      </c>
      <c r="I9" s="182"/>
      <c r="J9" s="180">
        <f>(COUNTIFS(Alura!$L:$L, J$4, Alura!$B:$B, $A9) / $B9)</f>
        <v>0.9375</v>
      </c>
      <c r="K9" s="180">
        <f>(COUNTIFS(Alura!$L:$L, K$4, Alura!$B:$B, $A9) / $B9)</f>
        <v>0</v>
      </c>
      <c r="L9" s="180">
        <f>(COUNTIFS(Alura!$L:$L, L$4, Alura!$B:$B, $A9) / $B9)</f>
        <v>0</v>
      </c>
      <c r="M9" s="180">
        <f>(COUNTIFS(Alura!$L:$L, M$4, Alura!$B:$B, $A9) / $B9)</f>
        <v>0</v>
      </c>
      <c r="N9" s="180">
        <f>(COUNTIFS(Alura!$L:$L, N$4, Alura!$B:$B, $A9) / $B9)</f>
        <v>0.0625</v>
      </c>
      <c r="O9" s="182"/>
      <c r="P9" s="180">
        <f>(COUNTIFS(Alura!$M:$M, P4, Alura!$B:$B, $A9) / $B$9)</f>
        <v>1</v>
      </c>
      <c r="Q9" s="180">
        <f>(COUNTIFS(Alura!$M:$M, Q4, Alura!$B:$B, $A9) / $B$9)</f>
        <v>0</v>
      </c>
      <c r="R9" s="180">
        <f>(COUNTIFS(Alura!$M:$M, R4, Alura!$B:$B, $A9) / $B$9)</f>
        <v>0</v>
      </c>
      <c r="S9" s="180">
        <f>(COUNTIFS(Alura!$M:$M, S4, Alura!$B:$B, $A9) / $B$9)</f>
        <v>0</v>
      </c>
      <c r="T9" s="180">
        <f>(COUNTIFS(Alura!$M:$M, T4, Alura!$B:$B, $A9) / $B$9)</f>
        <v>0</v>
      </c>
      <c r="U9" s="27"/>
      <c r="V9" s="27"/>
    </row>
    <row r="10">
      <c r="A10" s="183"/>
      <c r="B10" s="27"/>
      <c r="C10" s="27"/>
      <c r="D10" s="27"/>
      <c r="E10" s="27"/>
      <c r="F10" s="32"/>
      <c r="G10" s="27"/>
      <c r="H10" s="32"/>
      <c r="I10" s="32"/>
      <c r="J10" s="32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>
      <c r="A11" s="27"/>
      <c r="B11" s="27"/>
      <c r="C11" s="27"/>
      <c r="D11" s="27"/>
      <c r="E11" s="27"/>
      <c r="F11" s="32"/>
      <c r="G11" s="27"/>
      <c r="H11" s="32"/>
      <c r="I11" s="32"/>
      <c r="J11" s="32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</row>
    <row r="12">
      <c r="A12" s="27"/>
      <c r="B12" s="184" t="s">
        <v>751</v>
      </c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6"/>
      <c r="U12" s="27"/>
      <c r="V12" s="27"/>
    </row>
    <row r="13">
      <c r="A13" s="27"/>
      <c r="B13" s="185" t="s">
        <v>787</v>
      </c>
      <c r="C13" s="168"/>
      <c r="D13" s="186" t="s">
        <v>793</v>
      </c>
      <c r="E13" s="115"/>
      <c r="F13" s="115"/>
      <c r="G13" s="115"/>
      <c r="H13" s="115"/>
      <c r="I13" s="168"/>
      <c r="J13" s="186" t="s">
        <v>789</v>
      </c>
      <c r="K13" s="115"/>
      <c r="L13" s="115"/>
      <c r="M13" s="115"/>
      <c r="N13" s="115"/>
      <c r="O13" s="168"/>
      <c r="P13" s="186" t="s">
        <v>764</v>
      </c>
      <c r="Q13" s="115"/>
      <c r="R13" s="115"/>
      <c r="S13" s="115"/>
      <c r="T13" s="115"/>
      <c r="U13" s="27"/>
      <c r="V13" s="27"/>
    </row>
    <row r="14">
      <c r="A14" s="27"/>
      <c r="B14" s="169"/>
      <c r="C14" s="172"/>
      <c r="D14" s="187" t="s">
        <v>790</v>
      </c>
      <c r="E14" s="115"/>
      <c r="F14" s="115"/>
      <c r="G14" s="115"/>
      <c r="H14" s="115"/>
      <c r="I14" s="172"/>
      <c r="J14" s="187" t="s">
        <v>791</v>
      </c>
      <c r="K14" s="115"/>
      <c r="L14" s="115"/>
      <c r="M14" s="115"/>
      <c r="N14" s="115"/>
      <c r="O14" s="172"/>
      <c r="P14" s="187" t="s">
        <v>792</v>
      </c>
      <c r="Q14" s="115"/>
      <c r="R14" s="115"/>
      <c r="S14" s="115"/>
      <c r="T14" s="115"/>
      <c r="U14" s="27"/>
      <c r="V14" s="27"/>
    </row>
    <row r="15">
      <c r="B15" s="173"/>
      <c r="C15" s="176"/>
      <c r="D15" s="175" t="s">
        <v>35</v>
      </c>
      <c r="E15" s="175" t="s">
        <v>38</v>
      </c>
      <c r="F15" s="175" t="s">
        <v>46</v>
      </c>
      <c r="G15" s="175" t="s">
        <v>81</v>
      </c>
      <c r="H15" s="175" t="s">
        <v>47</v>
      </c>
      <c r="I15" s="176"/>
      <c r="J15" s="175" t="s">
        <v>35</v>
      </c>
      <c r="K15" s="175" t="s">
        <v>38</v>
      </c>
      <c r="L15" s="175" t="s">
        <v>46</v>
      </c>
      <c r="M15" s="175" t="s">
        <v>81</v>
      </c>
      <c r="N15" s="175" t="s">
        <v>47</v>
      </c>
      <c r="O15" s="176"/>
      <c r="P15" s="175" t="s">
        <v>35</v>
      </c>
      <c r="Q15" s="175" t="s">
        <v>38</v>
      </c>
      <c r="R15" s="175" t="s">
        <v>46</v>
      </c>
      <c r="S15" s="175" t="s">
        <v>81</v>
      </c>
      <c r="T15" s="175" t="s">
        <v>47</v>
      </c>
      <c r="U15" s="27"/>
      <c r="V15" s="27"/>
    </row>
    <row r="16">
      <c r="A16" s="188" t="s">
        <v>201</v>
      </c>
      <c r="B16" s="189">
        <v>4.0</v>
      </c>
      <c r="C16" s="190"/>
      <c r="D16" s="180">
        <f>(COUNTIFS(Udacity!$K:$K, $D$15, Udacity!$B:$B, $A16) / B16)</f>
        <v>1</v>
      </c>
      <c r="E16" s="180">
        <f>(COUNTIFS(Udacity!$K:$K, E4, Udacity!$B:$B, $A16) / $B$16)</f>
        <v>0</v>
      </c>
      <c r="F16" s="180">
        <f>(COUNTIFS(Udacity!$K:$K, F4, Udacity!$B:$B, $A16) / $B$16)</f>
        <v>0</v>
      </c>
      <c r="G16" s="180">
        <f>(COUNTIFS(Udacity!$K:$K, G4, Udacity!$B:$B, $A16) / $B$16)</f>
        <v>0</v>
      </c>
      <c r="H16" s="180">
        <f>(COUNTIFS(Udacity!$K:$K, H4, Udacity!$B:$B, $A16) / $B$16)</f>
        <v>0</v>
      </c>
      <c r="I16" s="191"/>
      <c r="J16" s="180">
        <f>(COUNTIFS(Udacity!$L:$L, $J$15, Udacity!$B:$B, $A16) / B16)</f>
        <v>1</v>
      </c>
      <c r="K16" s="180">
        <f>(COUNTIFS(Udacity!$L:$L, K$15, Udacity!$B:$B, $A16) / $B$16)</f>
        <v>0</v>
      </c>
      <c r="L16" s="180">
        <f>(COUNTIFS(Udacity!$L:$L, L$15, Udacity!$B:$B, $A16) / $B$16)</f>
        <v>0</v>
      </c>
      <c r="M16" s="180">
        <f>(COUNTIFS(Udacity!$K:$K, M$15, Udacity!$B:$B, $A16) / $B$16)</f>
        <v>0</v>
      </c>
      <c r="N16" s="180">
        <f>(COUNTIFS(Udacity!$L:$L, N$15, Udacity!$B:$B, $A16) / $B$16)</f>
        <v>0</v>
      </c>
      <c r="O16" s="191"/>
      <c r="P16" s="180">
        <f>(COUNTIFS(Udacity!$M:$M, J$15, Udacity!$B:$B, $A16) / $B$16)</f>
        <v>1</v>
      </c>
      <c r="Q16" s="180">
        <f>(COUNTIFS(Udacity!$M:$M, K$15, Udacity!$B:$B, $A16) / $B$16)</f>
        <v>0</v>
      </c>
      <c r="R16" s="180">
        <f>(COUNTIFS(Udacity!$M:$M, L$15, Udacity!$B:$B, $A16) / $B$16)</f>
        <v>0</v>
      </c>
      <c r="S16" s="180">
        <f>(COUNTIFS(Udacity!$M:$M, M$15, Udacity!$B:$B, $A16) / $B$16)</f>
        <v>0</v>
      </c>
      <c r="T16" s="180">
        <f>(COUNTIFS(Udacity!$M:$M, N$15, Udacity!$B:$B, $A16) / $B$16)</f>
        <v>0</v>
      </c>
      <c r="U16" s="27"/>
      <c r="V16" s="27"/>
    </row>
    <row r="17">
      <c r="A17" s="188" t="s">
        <v>33</v>
      </c>
      <c r="B17" s="189">
        <v>55.0</v>
      </c>
      <c r="C17" s="190"/>
      <c r="D17" s="180">
        <f>(COUNTIFS(Udacity!$K:$K, D$15, Udacity!$B:$B, $A17) / $B$17)</f>
        <v>0.6545454545</v>
      </c>
      <c r="E17" s="180">
        <f>(COUNTIFS(Udacity!$K:$K, E$15, Udacity!$B:$B, $A17) / $B$17)</f>
        <v>0.07272727273</v>
      </c>
      <c r="F17" s="180">
        <f>(COUNTIFS(Udacity!$K:$K, F$15, Udacity!$B:$B, $A17) / $B$17)</f>
        <v>0.1818181818</v>
      </c>
      <c r="G17" s="180">
        <f>(COUNTIFS(Udacity!$K:$K, G$15, Udacity!$B:$B, $A17) / $B$17)</f>
        <v>0.03636363636</v>
      </c>
      <c r="H17" s="180">
        <f>(COUNTIFS(Udacity!$K:$K, H$15, Udacity!$B:$B, $A17) / $B$17)</f>
        <v>0.05454545455</v>
      </c>
      <c r="I17" s="192"/>
      <c r="J17" s="180">
        <f>(COUNTIFS(Udacity!$L:$L, J$15, Udacity!$B:$B, $A17) / $B$17)</f>
        <v>0.7818181818</v>
      </c>
      <c r="K17" s="180">
        <f>(COUNTIFS(Udacity!$L:$L, K$15, Udacity!$B:$B, $A17) / $B$17)</f>
        <v>0.01818181818</v>
      </c>
      <c r="L17" s="180">
        <f>(COUNTIFS(Udacity!$L:$L, L$15, Udacity!$B:$B, $A17) / $B$17)</f>
        <v>0.01818181818</v>
      </c>
      <c r="M17" s="180">
        <f>(COUNTIFS(Udacity!$L:$L, M$15, Udacity!$B:$B, $A17) / $B$17)</f>
        <v>0.1272727273</v>
      </c>
      <c r="N17" s="180">
        <f>(COUNTIFS(Udacity!$L:$L, N$15, Udacity!$B:$B, $A17) / $B$17)</f>
        <v>0.05454545455</v>
      </c>
      <c r="O17" s="192"/>
      <c r="P17" s="180">
        <f>(COUNTIFS(Udacity!$M:$M, J$15, Udacity!$B:$B, $A17) / $B$17)</f>
        <v>0.6181818182</v>
      </c>
      <c r="Q17" s="180">
        <f>(COUNTIFS(Udacity!$M:$M, K$15, Udacity!$B:$B, $A17) / $B$17)</f>
        <v>0.1454545455</v>
      </c>
      <c r="R17" s="180">
        <f>(COUNTIFS(Udacity!$M:$M, L$15, Udacity!$B:$B, $A17) / $B$17)</f>
        <v>0.09090909091</v>
      </c>
      <c r="S17" s="180">
        <f>(COUNTIFS(Udacity!$M:$M, M$15, Udacity!$B:$B, $A17) / $B$17)</f>
        <v>0.07272727273</v>
      </c>
      <c r="T17" s="180">
        <f>(COUNTIFS(Udacity!$M:$M, N$15, Udacity!$B:$B, $A17) / $B$17)</f>
        <v>0.07272727273</v>
      </c>
      <c r="U17" s="27"/>
      <c r="V17" s="27"/>
    </row>
    <row r="18">
      <c r="A18" s="188" t="s">
        <v>42</v>
      </c>
      <c r="B18" s="189">
        <v>58.0</v>
      </c>
      <c r="C18" s="190"/>
      <c r="D18" s="180">
        <f>(COUNTIFS(Udacity!$K:$K, D$15, Udacity!$B:$B, $A18) / $B$18)</f>
        <v>0.724137931</v>
      </c>
      <c r="E18" s="180">
        <f>(COUNTIFS(Udacity!$K:$K, E$15, Udacity!$B:$B, $A18) / $B$18)</f>
        <v>0</v>
      </c>
      <c r="F18" s="180">
        <f>(COUNTIFS(Udacity!$K:$K, F$15, Udacity!$B:$B, $A18) / $B$18)</f>
        <v>0.2068965517</v>
      </c>
      <c r="G18" s="180">
        <f>(COUNTIFS(Udacity!$K:$K, G$15, Udacity!$B:$B, $A18) / $B$18)</f>
        <v>0.01724137931</v>
      </c>
      <c r="H18" s="180">
        <f>(COUNTIFS(Udacity!$K:$K, H$15, Udacity!$B:$B, $A18) / $B$18)</f>
        <v>0.05172413793</v>
      </c>
      <c r="I18" s="192"/>
      <c r="J18" s="180">
        <f>(COUNTIFS(Udacity!$L:$L, J$15, Udacity!$B:$B, $A18) / $B$18)</f>
        <v>0.9482758621</v>
      </c>
      <c r="K18" s="180">
        <f>(COUNTIFS(Udacity!$L:$L, K$15, Udacity!$B:$B, $A18) / $B$18)</f>
        <v>0.01724137931</v>
      </c>
      <c r="L18" s="180">
        <f>(COUNTIFS(Udacity!$L:$L, L$15, Udacity!$B:$B, $A18) / $B$18)</f>
        <v>0</v>
      </c>
      <c r="M18" s="180">
        <f>(COUNTIFS(Udacity!$L:$L, M$15, Udacity!$B:$B, $A18) / $B$18)</f>
        <v>0</v>
      </c>
      <c r="N18" s="180">
        <f>(COUNTIFS(Udacity!$L:$L, N$15, Udacity!$B:$B, $A18) / $B$18)</f>
        <v>0.03448275862</v>
      </c>
      <c r="O18" s="192"/>
      <c r="P18" s="180">
        <f>(COUNTIFS(Udacity!$M:$M, J$15, Udacity!$B:$B, $A18) / $B$18)</f>
        <v>0.9827586207</v>
      </c>
      <c r="Q18" s="180">
        <f>(COUNTIFS(Udacity!$M:$M, K$15, Udacity!$B:$B, $A18) / $B$18)</f>
        <v>0.01724137931</v>
      </c>
      <c r="R18" s="180">
        <f>(COUNTIFS(Udacity!$M:$M, L$15, Udacity!$B:$B, $A18) / $B$18)</f>
        <v>0</v>
      </c>
      <c r="S18" s="180">
        <f>(COUNTIFS(Udacity!$M:$M, M$15, Udacity!$B:$B, $A18) / $B$18)</f>
        <v>0</v>
      </c>
      <c r="T18" s="180">
        <f>(COUNTIFS(Udacity!$M:$M, N$15, Udacity!$B:$B, $A18) / $B$18)</f>
        <v>0</v>
      </c>
      <c r="U18" s="27"/>
      <c r="V18" s="27"/>
    </row>
    <row r="19">
      <c r="A19" s="188" t="s">
        <v>107</v>
      </c>
      <c r="B19" s="189">
        <v>63.0</v>
      </c>
      <c r="C19" s="190"/>
      <c r="D19" s="180">
        <f>(COUNTIFS(Udacity!$K:$K, D$15, Udacity!$B:$B, $A19) / $B$19)</f>
        <v>0.8888888889</v>
      </c>
      <c r="E19" s="180">
        <f>(COUNTIFS(Udacity!$K:$K, E$15, Udacity!$B:$B, $A19) / $B$19)</f>
        <v>0</v>
      </c>
      <c r="F19" s="180">
        <f>(COUNTIFS(Udacity!$K:$K, F$15, Udacity!$B:$B, $A19) / $B$19)</f>
        <v>0.09523809524</v>
      </c>
      <c r="G19" s="180">
        <f>(COUNTIFS(Udacity!$K:$K, G$15, Udacity!$B:$B, $A19) / $B$19)</f>
        <v>0</v>
      </c>
      <c r="H19" s="180">
        <f>(COUNTIFS(Udacity!$K:$K, H$15, Udacity!$B:$B, $A19) / $B$19)</f>
        <v>0.01587301587</v>
      </c>
      <c r="I19" s="192"/>
      <c r="J19" s="180">
        <f>(COUNTIFS(Udacity!$L:$L, J$15, Udacity!$B:$B, $A19) / $B$19)</f>
        <v>1</v>
      </c>
      <c r="K19" s="180">
        <f>(COUNTIFS(Udacity!$L:$L, K$15, Udacity!$B:$B, $A19) / $B$19)</f>
        <v>0</v>
      </c>
      <c r="L19" s="180">
        <f>(COUNTIFS(Udacity!$L:$L, L$15, Udacity!$B:$B, $A19) / $B$19)</f>
        <v>0</v>
      </c>
      <c r="M19" s="180">
        <f>(COUNTIFS(Udacity!$L:$L, M$15, Udacity!$B:$B, $A19) / $B$19)</f>
        <v>0</v>
      </c>
      <c r="N19" s="180">
        <f>(COUNTIFS(Udacity!$L:$L, N$15, Udacity!$B:$B, $A19) / $B$19)</f>
        <v>0</v>
      </c>
      <c r="O19" s="192"/>
      <c r="P19" s="180">
        <f>(COUNTIFS(Udacity!$M:$M, J$15, Udacity!$B:$B, $A19) / $B$19)</f>
        <v>0.9841269841</v>
      </c>
      <c r="Q19" s="180">
        <f>(COUNTIFS(Udacity!$M:$M, K$15, Udacity!$B:$B, $A19) / $B$19)</f>
        <v>0.01587301587</v>
      </c>
      <c r="R19" s="180">
        <f>(COUNTIFS(Udacity!$M:$M, L$15, Udacity!$B:$B, $A19) / $B$19)</f>
        <v>0</v>
      </c>
      <c r="S19" s="180">
        <f>(COUNTIFS(Udacity!$M:$M, M$15, Udacity!$B:$B, $A19) / $B$19)</f>
        <v>0</v>
      </c>
      <c r="T19" s="180">
        <f>(COUNTIFS(Udacity!$M:$M, N$15, Udacity!$B:$B, $A19) / $B$19)</f>
        <v>0</v>
      </c>
      <c r="U19" s="27"/>
      <c r="V19" s="27"/>
    </row>
    <row r="20">
      <c r="A20" s="188" t="s">
        <v>53</v>
      </c>
      <c r="B20" s="189">
        <v>10.0</v>
      </c>
      <c r="C20" s="190"/>
      <c r="D20" s="180">
        <f>(COUNTIFS(Udacity!$K:$K, D$15, Udacity!$B:$B, $A20) / $B$20)</f>
        <v>0.8</v>
      </c>
      <c r="E20" s="180">
        <f>(COUNTIFS(Udacity!$K:$K, E$15, Udacity!$B:$B, $A20) / $B$20)</f>
        <v>0</v>
      </c>
      <c r="F20" s="180">
        <f>(COUNTIFS(Udacity!$K:$K, F$15, Udacity!$B:$B, $A20) / $B$20)</f>
        <v>0.2</v>
      </c>
      <c r="G20" s="180">
        <f>(COUNTIFS(Udacity!$K:$K, G$15, Udacity!$B:$B, $A20) / $B$20)</f>
        <v>0</v>
      </c>
      <c r="H20" s="180">
        <f>(COUNTIFS(Udacity!$K:$K, H$15, Udacity!$B:$B, $A20) / $B$20)</f>
        <v>0</v>
      </c>
      <c r="I20" s="192"/>
      <c r="J20" s="180">
        <f>(COUNTIFS(Udacity!$L:$L, J$15, Udacity!$B:$B, $A20) / $B$20)</f>
        <v>1</v>
      </c>
      <c r="K20" s="180">
        <f>(COUNTIFS(Udacity!$L:$L, K$15, Udacity!$B:$B, $A20) / $B$20)</f>
        <v>0</v>
      </c>
      <c r="L20" s="180">
        <f>(COUNTIFS(Udacity!$L:$L, L$15, Udacity!$B:$B, $A20) / $B$20)</f>
        <v>0</v>
      </c>
      <c r="M20" s="180">
        <f>(COUNTIFS(Udacity!$L:$L, M$15, Udacity!$B:$B, $A20) / $B$20)</f>
        <v>0</v>
      </c>
      <c r="N20" s="180">
        <f>(COUNTIFS(Udacity!$L:$L, N$15, Udacity!$B:$B, $A20) / $B$20)</f>
        <v>0</v>
      </c>
      <c r="O20" s="192"/>
      <c r="P20" s="180">
        <f>(COUNTIFS(Udacity!$M:$M, J$15, Udacity!$B:$B, $A20) / $B$20)</f>
        <v>1</v>
      </c>
      <c r="Q20" s="180">
        <f>(COUNTIFS(Udacity!$M:$M, K$15, Udacity!$B:$B, $A20) / $B$20)</f>
        <v>0</v>
      </c>
      <c r="R20" s="180">
        <f>(COUNTIFS(Udacity!$M:$M, L$15, Udacity!$B:$B, $A20) / $B$20)</f>
        <v>0</v>
      </c>
      <c r="S20" s="180">
        <f>(COUNTIFS(Udacity!$M:$M, M$15, Udacity!$B:$B, $A20) / $B$20)</f>
        <v>0</v>
      </c>
      <c r="T20" s="180">
        <f>(COUNTIFS(Udacity!$M:$M, N$15, Udacity!$B:$B, $A20) / $B$20)</f>
        <v>0</v>
      </c>
      <c r="U20" s="27"/>
      <c r="V20" s="27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</row>
  </sheetData>
  <mergeCells count="16">
    <mergeCell ref="B1:T1"/>
    <mergeCell ref="B2:B4"/>
    <mergeCell ref="D2:H2"/>
    <mergeCell ref="J2:N2"/>
    <mergeCell ref="P2:T2"/>
    <mergeCell ref="D3:H3"/>
    <mergeCell ref="J3:N3"/>
    <mergeCell ref="P13:T13"/>
    <mergeCell ref="P14:T14"/>
    <mergeCell ref="P3:T3"/>
    <mergeCell ref="B12:T12"/>
    <mergeCell ref="B13:B15"/>
    <mergeCell ref="D13:H13"/>
    <mergeCell ref="J13:N13"/>
    <mergeCell ref="D14:H14"/>
    <mergeCell ref="J14:N1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3" max="3" width="55.5"/>
    <col customWidth="1" min="4" max="4" width="19.0"/>
    <col customWidth="1" min="5" max="5" width="25.88"/>
    <col hidden="1" min="7" max="7" width="12.63"/>
    <col customWidth="1" hidden="1" min="9" max="9" width="41.38"/>
  </cols>
  <sheetData>
    <row r="1">
      <c r="A1" s="193" t="s">
        <v>794</v>
      </c>
      <c r="B1" s="193" t="s">
        <v>795</v>
      </c>
      <c r="C1" s="194" t="s">
        <v>796</v>
      </c>
      <c r="D1" s="193" t="s">
        <v>797</v>
      </c>
      <c r="E1" s="194" t="s">
        <v>798</v>
      </c>
      <c r="F1" s="194" t="s">
        <v>768</v>
      </c>
      <c r="G1" s="195" t="s">
        <v>799</v>
      </c>
      <c r="H1" s="194" t="s">
        <v>800</v>
      </c>
      <c r="I1" s="194" t="s">
        <v>801</v>
      </c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</row>
    <row r="2" hidden="1">
      <c r="A2" s="197" t="b">
        <v>0</v>
      </c>
      <c r="B2" s="197" t="s">
        <v>751</v>
      </c>
      <c r="C2" s="198" t="str">
        <f t="shared" ref="C2:C15" si="1">CONCATENATE(I2,G2)</f>
        <v>https://rules.sonarsource.com/javascript/RSPEC-3504</v>
      </c>
      <c r="D2" s="197" t="s">
        <v>802</v>
      </c>
      <c r="E2" s="199" t="s">
        <v>803</v>
      </c>
      <c r="F2" s="197">
        <v>6135.0</v>
      </c>
      <c r="G2" s="196" t="str">
        <f>IFERROR(__xludf.DUMMYFUNCTION("REGEXEXTRACT(E2, ""(\d+$)"")"),"3504")</f>
        <v>3504</v>
      </c>
      <c r="H2" s="199" t="s">
        <v>804</v>
      </c>
      <c r="I2" s="200" t="s">
        <v>805</v>
      </c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</row>
    <row r="3" hidden="1">
      <c r="A3" s="201" t="b">
        <v>0</v>
      </c>
      <c r="B3" s="201" t="s">
        <v>751</v>
      </c>
      <c r="C3" s="202" t="str">
        <f t="shared" si="1"/>
        <v>https://rules.sonarsource.com/javascript/RSPEC-3504</v>
      </c>
      <c r="D3" s="201" t="s">
        <v>802</v>
      </c>
      <c r="E3" s="203" t="s">
        <v>803</v>
      </c>
      <c r="F3" s="201">
        <v>6135.0</v>
      </c>
      <c r="G3" s="204" t="str">
        <f>IFERROR(__xludf.DUMMYFUNCTION("REGEXEXTRACT(E3, ""(\d+$)"")"),"3504")</f>
        <v>3504</v>
      </c>
      <c r="H3" s="203" t="s">
        <v>804</v>
      </c>
      <c r="I3" s="205" t="s">
        <v>805</v>
      </c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</row>
    <row r="4" hidden="1">
      <c r="A4" s="197" t="b">
        <v>0</v>
      </c>
      <c r="B4" s="197" t="s">
        <v>750</v>
      </c>
      <c r="C4" s="198" t="str">
        <f t="shared" si="1"/>
        <v>https://rules.sonarsource.com/javascript/RSPEC-3504</v>
      </c>
      <c r="D4" s="197" t="s">
        <v>802</v>
      </c>
      <c r="E4" s="199" t="s">
        <v>803</v>
      </c>
      <c r="F4" s="197">
        <v>1266.0</v>
      </c>
      <c r="G4" s="196" t="str">
        <f>IFERROR(__xludf.DUMMYFUNCTION("REGEXEXTRACT(E4, ""(\d+$)"")"),"3504")</f>
        <v>3504</v>
      </c>
      <c r="H4" s="199" t="s">
        <v>804</v>
      </c>
      <c r="I4" s="200" t="s">
        <v>805</v>
      </c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</row>
    <row r="5" hidden="1">
      <c r="A5" s="201" t="b">
        <v>0</v>
      </c>
      <c r="B5" s="201" t="s">
        <v>750</v>
      </c>
      <c r="C5" s="202" t="str">
        <f t="shared" si="1"/>
        <v>https://rules.sonarsource.com/javascript/RSPEC-3504</v>
      </c>
      <c r="D5" s="201" t="s">
        <v>802</v>
      </c>
      <c r="E5" s="203" t="s">
        <v>803</v>
      </c>
      <c r="F5" s="201">
        <v>1266.0</v>
      </c>
      <c r="G5" s="204" t="str">
        <f>IFERROR(__xludf.DUMMYFUNCTION("REGEXEXTRACT(E5, ""(\d+$)"")"),"3504")</f>
        <v>3504</v>
      </c>
      <c r="H5" s="203" t="s">
        <v>804</v>
      </c>
      <c r="I5" s="205" t="s">
        <v>805</v>
      </c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</row>
    <row r="6">
      <c r="A6" s="197" t="b">
        <v>1</v>
      </c>
      <c r="B6" s="197" t="s">
        <v>751</v>
      </c>
      <c r="C6" s="198" t="str">
        <f t="shared" si="1"/>
        <v>https://rules.sonarsource.com/python/RSPEC-117</v>
      </c>
      <c r="D6" s="197" t="s">
        <v>802</v>
      </c>
      <c r="E6" s="206" t="s">
        <v>806</v>
      </c>
      <c r="F6" s="207">
        <v>675.0</v>
      </c>
      <c r="G6" s="196" t="str">
        <f>IFERROR(__xludf.DUMMYFUNCTION("REGEXEXTRACT(E6, ""(\d+$)"")"),"117")</f>
        <v>117</v>
      </c>
      <c r="H6" s="199" t="s">
        <v>807</v>
      </c>
      <c r="I6" s="200" t="s">
        <v>808</v>
      </c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</row>
    <row r="7" hidden="1">
      <c r="A7" s="197" t="b">
        <v>0</v>
      </c>
      <c r="B7" s="197" t="s">
        <v>751</v>
      </c>
      <c r="C7" s="198" t="str">
        <f t="shared" si="1"/>
        <v>https://rules.sonarsource.com/python/RSPEC-1135</v>
      </c>
      <c r="D7" s="197" t="s">
        <v>802</v>
      </c>
      <c r="E7" s="199" t="s">
        <v>809</v>
      </c>
      <c r="F7" s="197">
        <v>421.0</v>
      </c>
      <c r="G7" s="196" t="str">
        <f>IFERROR(__xludf.DUMMYFUNCTION("REGEXEXTRACT(E7, ""(\d+$)"")"),"1135")</f>
        <v>1135</v>
      </c>
      <c r="H7" s="199" t="s">
        <v>810</v>
      </c>
      <c r="I7" s="200" t="s">
        <v>808</v>
      </c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</row>
    <row r="8" hidden="1">
      <c r="A8" s="201" t="b">
        <v>0</v>
      </c>
      <c r="B8" s="201" t="s">
        <v>751</v>
      </c>
      <c r="C8" s="202" t="str">
        <f t="shared" si="1"/>
        <v>https://rules.sonarsource.com/python/RSPEC-1135</v>
      </c>
      <c r="D8" s="201" t="s">
        <v>802</v>
      </c>
      <c r="E8" s="203" t="s">
        <v>809</v>
      </c>
      <c r="F8" s="201">
        <v>421.0</v>
      </c>
      <c r="G8" s="204" t="str">
        <f>IFERROR(__xludf.DUMMYFUNCTION("REGEXEXTRACT(E8, ""(\d+$)"")"),"1135")</f>
        <v>1135</v>
      </c>
      <c r="H8" s="203" t="s">
        <v>810</v>
      </c>
      <c r="I8" s="205" t="s">
        <v>808</v>
      </c>
      <c r="J8" s="196"/>
      <c r="K8" s="196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</row>
    <row r="9">
      <c r="A9" s="197" t="b">
        <v>1</v>
      </c>
      <c r="B9" s="197" t="s">
        <v>751</v>
      </c>
      <c r="C9" s="198" t="str">
        <f t="shared" si="1"/>
        <v>https://rules.sonarsource.com/python/RSPEC-100</v>
      </c>
      <c r="D9" s="197" t="s">
        <v>802</v>
      </c>
      <c r="E9" s="206" t="s">
        <v>811</v>
      </c>
      <c r="F9" s="208">
        <v>369.0</v>
      </c>
      <c r="G9" s="196" t="str">
        <f>IFERROR(__xludf.DUMMYFUNCTION("REGEXEXTRACT(E9, ""(\d+$)"")"),"100")</f>
        <v>100</v>
      </c>
      <c r="H9" s="199" t="s">
        <v>807</v>
      </c>
      <c r="I9" s="200" t="s">
        <v>808</v>
      </c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</row>
    <row r="10">
      <c r="A10" s="197" t="b">
        <v>1</v>
      </c>
      <c r="B10" s="197" t="s">
        <v>751</v>
      </c>
      <c r="C10" s="198" t="str">
        <f t="shared" si="1"/>
        <v>https://rules.sonarsource.com/python/RSPEC-1542</v>
      </c>
      <c r="D10" s="197" t="s">
        <v>802</v>
      </c>
      <c r="E10" s="206" t="s">
        <v>812</v>
      </c>
      <c r="F10" s="207">
        <v>298.0</v>
      </c>
      <c r="G10" s="196" t="str">
        <f>IFERROR(__xludf.DUMMYFUNCTION("REGEXEXTRACT(E10, ""(\d+$)"")"),"1542")</f>
        <v>1542</v>
      </c>
      <c r="H10" s="199" t="s">
        <v>813</v>
      </c>
      <c r="I10" s="200" t="s">
        <v>808</v>
      </c>
      <c r="J10" s="196"/>
      <c r="K10" s="196"/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</row>
    <row r="11" hidden="1">
      <c r="A11" s="197" t="b">
        <v>0</v>
      </c>
      <c r="B11" s="197" t="s">
        <v>750</v>
      </c>
      <c r="C11" s="198" t="str">
        <f t="shared" si="1"/>
        <v>https://rules.sonarsource.com/javascript/RSPEC-1135</v>
      </c>
      <c r="D11" s="197" t="s">
        <v>802</v>
      </c>
      <c r="E11" s="199" t="s">
        <v>814</v>
      </c>
      <c r="F11" s="197">
        <v>283.0</v>
      </c>
      <c r="G11" s="196" t="str">
        <f>IFERROR(__xludf.DUMMYFUNCTION("REGEXEXTRACT(E11, ""(\d+$)"")"),"1135")</f>
        <v>1135</v>
      </c>
      <c r="H11" s="199" t="s">
        <v>810</v>
      </c>
      <c r="I11" s="200" t="s">
        <v>805</v>
      </c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</row>
    <row r="12" hidden="1">
      <c r="A12" s="201" t="b">
        <v>0</v>
      </c>
      <c r="B12" s="201" t="s">
        <v>750</v>
      </c>
      <c r="C12" s="202" t="str">
        <f t="shared" si="1"/>
        <v>https://rules.sonarsource.com/javascript/RSPEC-1135</v>
      </c>
      <c r="D12" s="201" t="s">
        <v>802</v>
      </c>
      <c r="E12" s="203" t="s">
        <v>814</v>
      </c>
      <c r="F12" s="201">
        <v>283.0</v>
      </c>
      <c r="G12" s="204" t="str">
        <f>IFERROR(__xludf.DUMMYFUNCTION("REGEXEXTRACT(E12, ""(\d+$)"")"),"1135")</f>
        <v>1135</v>
      </c>
      <c r="H12" s="203" t="s">
        <v>810</v>
      </c>
      <c r="I12" s="205" t="s">
        <v>805</v>
      </c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</row>
    <row r="13">
      <c r="A13" s="197" t="b">
        <v>1</v>
      </c>
      <c r="B13" s="197" t="s">
        <v>751</v>
      </c>
      <c r="C13" s="198" t="str">
        <f t="shared" si="1"/>
        <v>https://rules.sonarsource.com/python/RSPEC-1172</v>
      </c>
      <c r="D13" s="197" t="s">
        <v>802</v>
      </c>
      <c r="E13" s="206" t="s">
        <v>815</v>
      </c>
      <c r="F13" s="207">
        <v>272.0</v>
      </c>
      <c r="G13" s="196" t="str">
        <f>IFERROR(__xludf.DUMMYFUNCTION("REGEXEXTRACT(E13, ""(\d+$)"")"),"1172")</f>
        <v>1172</v>
      </c>
      <c r="H13" s="199" t="s">
        <v>813</v>
      </c>
      <c r="I13" s="200" t="s">
        <v>808</v>
      </c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</row>
    <row r="14">
      <c r="A14" s="197" t="b">
        <v>1</v>
      </c>
      <c r="B14" s="197" t="s">
        <v>751</v>
      </c>
      <c r="C14" s="198" t="str">
        <f t="shared" si="1"/>
        <v>https://rules.sonarsource.com/javascript/RSPEC-1854</v>
      </c>
      <c r="D14" s="197" t="s">
        <v>802</v>
      </c>
      <c r="E14" s="209" t="s">
        <v>816</v>
      </c>
      <c r="F14" s="207">
        <v>261.0</v>
      </c>
      <c r="G14" s="196" t="str">
        <f>IFERROR(__xludf.DUMMYFUNCTION("REGEXEXTRACT(E14, ""(\d+$)"")"),"1854")</f>
        <v>1854</v>
      </c>
      <c r="H14" s="199" t="s">
        <v>813</v>
      </c>
      <c r="I14" s="198" t="str">
        <f t="shared" ref="I14:I15" si="2">CONCATENATE("https://rules.sonarsource.com/",LEFT(E14,FIND(":",E14) - 1),"/R",MID(E14,FIND(":",E14) + 1,FIND(":",E14) + 1 - (FIND(":",E14))),"PEC-")</f>
        <v>https://rules.sonarsource.com/javascript/RSPEC-</v>
      </c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</row>
    <row r="15">
      <c r="A15" s="197" t="b">
        <v>1</v>
      </c>
      <c r="B15" s="197" t="s">
        <v>751</v>
      </c>
      <c r="C15" s="198" t="str">
        <f t="shared" si="1"/>
        <v>https://rules.sonarsource.com/javascript/RSPEC-3776</v>
      </c>
      <c r="D15" s="197" t="s">
        <v>802</v>
      </c>
      <c r="E15" s="209" t="s">
        <v>817</v>
      </c>
      <c r="F15" s="207">
        <v>253.0</v>
      </c>
      <c r="G15" s="196" t="str">
        <f>IFERROR(__xludf.DUMMYFUNCTION("REGEXEXTRACT(E15, ""(\d+$)"")"),"3776")</f>
        <v>3776</v>
      </c>
      <c r="H15" s="199" t="s">
        <v>804</v>
      </c>
      <c r="I15" s="198" t="str">
        <f t="shared" si="2"/>
        <v>https://rules.sonarsource.com/javascript/RSPEC-</v>
      </c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</row>
    <row r="16">
      <c r="A16" s="197" t="b">
        <v>1</v>
      </c>
      <c r="B16" s="197" t="s">
        <v>751</v>
      </c>
      <c r="C16" s="200" t="s">
        <v>818</v>
      </c>
      <c r="D16" s="197" t="s">
        <v>802</v>
      </c>
      <c r="E16" s="209" t="s">
        <v>819</v>
      </c>
      <c r="F16" s="208">
        <v>225.0</v>
      </c>
      <c r="G16" s="196" t="str">
        <f>IFERROR(__xludf.DUMMYFUNCTION("REGEXEXTRACT(E16, ""(\d+$)"")"),"#N/A")</f>
        <v>#N/A</v>
      </c>
      <c r="H16" s="199" t="s">
        <v>813</v>
      </c>
      <c r="I16" s="200" t="s">
        <v>808</v>
      </c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</row>
    <row r="17" hidden="1">
      <c r="A17" s="197" t="b">
        <v>0</v>
      </c>
      <c r="B17" s="197" t="s">
        <v>750</v>
      </c>
      <c r="C17" s="198" t="str">
        <f t="shared" ref="C17:C389" si="3">CONCATENATE(I17,G17)</f>
        <v>https://rules.sonarsource.com/javascript/RSPEC-125</v>
      </c>
      <c r="D17" s="197" t="s">
        <v>802</v>
      </c>
      <c r="E17" s="199" t="s">
        <v>820</v>
      </c>
      <c r="F17" s="197">
        <v>221.0</v>
      </c>
      <c r="G17" s="196" t="str">
        <f>IFERROR(__xludf.DUMMYFUNCTION("REGEXEXTRACT(E17, ""(\d+$)"")"),"125")</f>
        <v>125</v>
      </c>
      <c r="H17" s="199" t="s">
        <v>813</v>
      </c>
      <c r="I17" s="200" t="s">
        <v>805</v>
      </c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</row>
    <row r="18" hidden="1">
      <c r="A18" s="201" t="b">
        <v>0</v>
      </c>
      <c r="B18" s="201" t="s">
        <v>750</v>
      </c>
      <c r="C18" s="202" t="str">
        <f t="shared" si="3"/>
        <v>https://rules.sonarsource.com/javascript/RSPEC-125</v>
      </c>
      <c r="D18" s="201" t="s">
        <v>802</v>
      </c>
      <c r="E18" s="203" t="s">
        <v>820</v>
      </c>
      <c r="F18" s="201">
        <v>221.0</v>
      </c>
      <c r="G18" s="204" t="str">
        <f>IFERROR(__xludf.DUMMYFUNCTION("REGEXEXTRACT(E18, ""(\d+$)"")"),"125")</f>
        <v>125</v>
      </c>
      <c r="H18" s="203" t="s">
        <v>813</v>
      </c>
      <c r="I18" s="205" t="s">
        <v>805</v>
      </c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</row>
    <row r="19">
      <c r="A19" s="197" t="b">
        <v>1</v>
      </c>
      <c r="B19" s="197" t="s">
        <v>751</v>
      </c>
      <c r="C19" s="198" t="str">
        <f t="shared" si="3"/>
        <v>https://rules.sonarsource.com/javascript/RSPEC-1481</v>
      </c>
      <c r="D19" s="197" t="s">
        <v>802</v>
      </c>
      <c r="E19" s="209" t="s">
        <v>821</v>
      </c>
      <c r="F19" s="207">
        <v>218.0</v>
      </c>
      <c r="G19" s="196" t="str">
        <f>IFERROR(__xludf.DUMMYFUNCTION("REGEXEXTRACT(E19, ""(\d+$)"")"),"1481")</f>
        <v>1481</v>
      </c>
      <c r="H19" s="199" t="s">
        <v>807</v>
      </c>
      <c r="I19" s="198" t="str">
        <f>CONCATENATE("https://rules.sonarsource.com/",LEFT(E19,FIND(":",E19) - 1),"/R",MID(E19,FIND(":",E19) + 1,FIND(":",E19) + 1 - (FIND(":",E19))),"PEC-")</f>
        <v>https://rules.sonarsource.com/javascript/RSPEC-</v>
      </c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</row>
    <row r="20">
      <c r="A20" s="197" t="b">
        <v>1</v>
      </c>
      <c r="B20" s="197" t="s">
        <v>751</v>
      </c>
      <c r="C20" s="198" t="str">
        <f t="shared" si="3"/>
        <v>https://rules.sonarsource.com/go/RSPEC-100</v>
      </c>
      <c r="D20" s="197" t="s">
        <v>802</v>
      </c>
      <c r="E20" s="209" t="s">
        <v>822</v>
      </c>
      <c r="F20" s="207">
        <v>194.0</v>
      </c>
      <c r="G20" s="196" t="str">
        <f>IFERROR(__xludf.DUMMYFUNCTION("REGEXEXTRACT(E20, ""(\d+$)"")"),"100")</f>
        <v>100</v>
      </c>
      <c r="H20" s="199" t="s">
        <v>807</v>
      </c>
      <c r="I20" s="210" t="s">
        <v>823</v>
      </c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</row>
    <row r="21">
      <c r="A21" s="197" t="b">
        <v>1</v>
      </c>
      <c r="B21" s="197" t="s">
        <v>751</v>
      </c>
      <c r="C21" s="198" t="str">
        <f t="shared" si="3"/>
        <v>https://rules.sonarsource.com/python/RSPEC-1481</v>
      </c>
      <c r="D21" s="197" t="s">
        <v>802</v>
      </c>
      <c r="E21" s="209" t="s">
        <v>824</v>
      </c>
      <c r="F21" s="207">
        <v>188.0</v>
      </c>
      <c r="G21" s="196" t="str">
        <f>IFERROR(__xludf.DUMMYFUNCTION("REGEXEXTRACT(E21, ""(\d+$)"")"),"1481")</f>
        <v>1481</v>
      </c>
      <c r="H21" s="199" t="s">
        <v>807</v>
      </c>
      <c r="I21" s="200" t="s">
        <v>808</v>
      </c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</row>
    <row r="22">
      <c r="A22" s="197" t="b">
        <v>1</v>
      </c>
      <c r="B22" s="197" t="s">
        <v>751</v>
      </c>
      <c r="C22" s="198" t="str">
        <f t="shared" si="3"/>
        <v>https://rules.sonarsource.com/python/RSPEC-1192</v>
      </c>
      <c r="D22" s="197" t="s">
        <v>802</v>
      </c>
      <c r="E22" s="209" t="s">
        <v>825</v>
      </c>
      <c r="F22" s="207">
        <v>178.0</v>
      </c>
      <c r="G22" s="196" t="str">
        <f>IFERROR(__xludf.DUMMYFUNCTION("REGEXEXTRACT(E22, ""(\d+$)"")"),"1192")</f>
        <v>1192</v>
      </c>
      <c r="H22" s="199" t="s">
        <v>804</v>
      </c>
      <c r="I22" s="200" t="s">
        <v>808</v>
      </c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</row>
    <row r="23" hidden="1">
      <c r="A23" s="197" t="b">
        <v>0</v>
      </c>
      <c r="B23" s="197" t="s">
        <v>750</v>
      </c>
      <c r="C23" s="198" t="str">
        <f t="shared" si="3"/>
        <v>https://rules.sonarsource.com/python/RSPEC-125</v>
      </c>
      <c r="D23" s="197" t="s">
        <v>802</v>
      </c>
      <c r="E23" s="199" t="s">
        <v>826</v>
      </c>
      <c r="F23" s="197">
        <v>172.0</v>
      </c>
      <c r="G23" s="196" t="str">
        <f>IFERROR(__xludf.DUMMYFUNCTION("REGEXEXTRACT(E23, ""(\d+$)"")"),"125")</f>
        <v>125</v>
      </c>
      <c r="H23" s="199" t="s">
        <v>813</v>
      </c>
      <c r="I23" s="200" t="s">
        <v>808</v>
      </c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</row>
    <row r="24" hidden="1">
      <c r="A24" s="201" t="b">
        <v>0</v>
      </c>
      <c r="B24" s="201" t="s">
        <v>750</v>
      </c>
      <c r="C24" s="202" t="str">
        <f t="shared" si="3"/>
        <v>https://rules.sonarsource.com/python/RSPEC-125</v>
      </c>
      <c r="D24" s="201" t="s">
        <v>802</v>
      </c>
      <c r="E24" s="203" t="s">
        <v>826</v>
      </c>
      <c r="F24" s="201">
        <v>172.0</v>
      </c>
      <c r="G24" s="204" t="str">
        <f>IFERROR(__xludf.DUMMYFUNCTION("REGEXEXTRACT(E24, ""(\d+$)"")"),"125")</f>
        <v>125</v>
      </c>
      <c r="H24" s="203" t="s">
        <v>813</v>
      </c>
      <c r="I24" s="205" t="s">
        <v>808</v>
      </c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</row>
    <row r="25">
      <c r="A25" s="197" t="b">
        <v>1</v>
      </c>
      <c r="B25" s="197" t="s">
        <v>750</v>
      </c>
      <c r="C25" s="198" t="str">
        <f t="shared" si="3"/>
        <v>https://rules.sonarsource.com/javascript/RSPEC-2814</v>
      </c>
      <c r="D25" s="197" t="s">
        <v>802</v>
      </c>
      <c r="E25" s="211" t="s">
        <v>827</v>
      </c>
      <c r="F25" s="197">
        <v>133.0</v>
      </c>
      <c r="G25" s="196" t="str">
        <f>IFERROR(__xludf.DUMMYFUNCTION("REGEXEXTRACT(E25, ""(\d+$)"")"),"2814")</f>
        <v>2814</v>
      </c>
      <c r="H25" s="199" t="s">
        <v>813</v>
      </c>
      <c r="I25" s="198" t="str">
        <f>CONCATENATE("https://rules.sonarsource.com/",LEFT(E25,FIND(":",E25) - 1),"/R",MID(E25,FIND(":",E25) + 1,FIND(":",E25) + 1 - (FIND(":",E25))),"PEC-")</f>
        <v>https://rules.sonarsource.com/javascript/RSPEC-</v>
      </c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</row>
    <row r="26">
      <c r="A26" s="197" t="b">
        <v>1</v>
      </c>
      <c r="B26" s="197" t="s">
        <v>750</v>
      </c>
      <c r="C26" s="198" t="str">
        <f t="shared" si="3"/>
        <v>https://rules.sonarsource.com/python/RSPEC-116</v>
      </c>
      <c r="D26" s="197" t="s">
        <v>802</v>
      </c>
      <c r="E26" s="211" t="s">
        <v>828</v>
      </c>
      <c r="F26" s="197">
        <v>132.0</v>
      </c>
      <c r="G26" s="196" t="str">
        <f>IFERROR(__xludf.DUMMYFUNCTION("REGEXEXTRACT(E26, ""(\d+$)"")"),"116")</f>
        <v>116</v>
      </c>
      <c r="H26" s="199" t="s">
        <v>807</v>
      </c>
      <c r="I26" s="200" t="s">
        <v>808</v>
      </c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</row>
    <row r="27">
      <c r="A27" s="197" t="b">
        <v>1</v>
      </c>
      <c r="B27" s="197" t="s">
        <v>751</v>
      </c>
      <c r="C27" s="198" t="str">
        <f t="shared" si="3"/>
        <v>https://rules.sonarsource.com/javascript/RSPEC-2137</v>
      </c>
      <c r="D27" s="197" t="s">
        <v>793</v>
      </c>
      <c r="E27" s="206" t="s">
        <v>829</v>
      </c>
      <c r="F27" s="207">
        <v>119.0</v>
      </c>
      <c r="G27" s="196" t="str">
        <f>IFERROR(__xludf.DUMMYFUNCTION("REGEXEXTRACT(E27, ""(\d+$)"")"),"2137")</f>
        <v>2137</v>
      </c>
      <c r="H27" s="199" t="s">
        <v>813</v>
      </c>
      <c r="I27" s="198" t="str">
        <f t="shared" ref="I27:I28" si="4">CONCATENATE("https://rules.sonarsource.com/",LEFT(E27,FIND(":",E27) - 1),"/R",MID(E27,FIND(":",E27) + 1,FIND(":",E27) + 1 - (FIND(":",E27))),"PEC-")</f>
        <v>https://rules.sonarsource.com/javascript/RSPEC-</v>
      </c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</row>
    <row r="28">
      <c r="A28" s="197" t="b">
        <v>1</v>
      </c>
      <c r="B28" s="197" t="s">
        <v>751</v>
      </c>
      <c r="C28" s="198" t="str">
        <f t="shared" si="3"/>
        <v>https://rules.sonarsource.com/javascript/RSPEC-3626</v>
      </c>
      <c r="D28" s="197" t="s">
        <v>802</v>
      </c>
      <c r="E28" s="209" t="s">
        <v>830</v>
      </c>
      <c r="F28" s="207">
        <v>119.0</v>
      </c>
      <c r="G28" s="196" t="str">
        <f>IFERROR(__xludf.DUMMYFUNCTION("REGEXEXTRACT(E28, ""(\d+$)"")"),"3626")</f>
        <v>3626</v>
      </c>
      <c r="H28" s="199" t="s">
        <v>807</v>
      </c>
      <c r="I28" s="198" t="str">
        <f t="shared" si="4"/>
        <v>https://rules.sonarsource.com/javascript/RSPEC-</v>
      </c>
      <c r="J28" s="196"/>
      <c r="K28" s="196"/>
      <c r="L28" s="196"/>
      <c r="M28" s="196"/>
      <c r="N28" s="196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</row>
    <row r="29" hidden="1">
      <c r="A29" s="197" t="b">
        <v>0</v>
      </c>
      <c r="B29" s="197" t="s">
        <v>750</v>
      </c>
      <c r="C29" s="198" t="str">
        <f t="shared" si="3"/>
        <v>https://rules.sonarsource.com/javascript/RSPEC-125</v>
      </c>
      <c r="D29" s="197" t="s">
        <v>802</v>
      </c>
      <c r="E29" s="199" t="s">
        <v>831</v>
      </c>
      <c r="F29" s="197">
        <v>117.0</v>
      </c>
      <c r="G29" s="196" t="str">
        <f>IFERROR(__xludf.DUMMYFUNCTION("REGEXEXTRACT(E29, ""(\d+$)"")"),"125")</f>
        <v>125</v>
      </c>
      <c r="H29" s="199" t="s">
        <v>813</v>
      </c>
      <c r="I29" s="200" t="s">
        <v>805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</row>
    <row r="30" hidden="1">
      <c r="A30" s="201" t="b">
        <v>0</v>
      </c>
      <c r="B30" s="201" t="s">
        <v>750</v>
      </c>
      <c r="C30" s="202" t="str">
        <f t="shared" si="3"/>
        <v>https://rules.sonarsource.com/javascript/RSPEC-125</v>
      </c>
      <c r="D30" s="201" t="s">
        <v>802</v>
      </c>
      <c r="E30" s="203" t="s">
        <v>831</v>
      </c>
      <c r="F30" s="201">
        <v>117.0</v>
      </c>
      <c r="G30" s="204" t="str">
        <f>IFERROR(__xludf.DUMMYFUNCTION("REGEXEXTRACT(E30, ""(\d+$)"")"),"125")</f>
        <v>125</v>
      </c>
      <c r="H30" s="203" t="s">
        <v>813</v>
      </c>
      <c r="I30" s="205" t="s">
        <v>805</v>
      </c>
      <c r="J30" s="196"/>
      <c r="K30" s="196"/>
      <c r="L30" s="196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</row>
    <row r="31">
      <c r="A31" s="197" t="b">
        <v>1</v>
      </c>
      <c r="B31" s="197" t="s">
        <v>751</v>
      </c>
      <c r="C31" s="198" t="str">
        <f t="shared" si="3"/>
        <v>https://rules.sonarsource.com/javascript/RSPEC-1874</v>
      </c>
      <c r="D31" s="197" t="s">
        <v>802</v>
      </c>
      <c r="E31" s="209" t="s">
        <v>832</v>
      </c>
      <c r="F31" s="207">
        <v>116.0</v>
      </c>
      <c r="G31" s="196" t="str">
        <f>IFERROR(__xludf.DUMMYFUNCTION("REGEXEXTRACT(E31, ""(\d+$)"")"),"1874")</f>
        <v>1874</v>
      </c>
      <c r="H31" s="199" t="s">
        <v>807</v>
      </c>
      <c r="I31" s="198" t="str">
        <f t="shared" ref="I31:I33" si="5">CONCATENATE("https://rules.sonarsource.com/",LEFT(E31,FIND(":",E31) - 1),"/R",MID(E31,FIND(":",E31) + 1,FIND(":",E31) + 1 - (FIND(":",E31))),"PEC-")</f>
        <v>https://rules.sonarsource.com/javascript/RSPEC-</v>
      </c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</row>
    <row r="32">
      <c r="A32" s="197" t="b">
        <v>1</v>
      </c>
      <c r="B32" s="197" t="s">
        <v>751</v>
      </c>
      <c r="C32" s="198" t="str">
        <f t="shared" si="3"/>
        <v>https://rules.sonarsource.com/javascript/RSPEC-1126</v>
      </c>
      <c r="D32" s="197" t="s">
        <v>802</v>
      </c>
      <c r="E32" s="209" t="s">
        <v>833</v>
      </c>
      <c r="F32" s="207">
        <v>116.0</v>
      </c>
      <c r="G32" s="196" t="str">
        <f>IFERROR(__xludf.DUMMYFUNCTION("REGEXEXTRACT(E32, ""(\d+$)"")"),"1126")</f>
        <v>1126</v>
      </c>
      <c r="H32" s="199" t="s">
        <v>807</v>
      </c>
      <c r="I32" s="198" t="str">
        <f t="shared" si="5"/>
        <v>https://rules.sonarsource.com/javascript/RSPEC-</v>
      </c>
      <c r="J32" s="196"/>
      <c r="K32" s="196"/>
      <c r="L32" s="196"/>
      <c r="M32" s="196"/>
      <c r="N32" s="196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</row>
    <row r="33">
      <c r="A33" s="197" t="b">
        <v>1</v>
      </c>
      <c r="B33" s="197" t="s">
        <v>751</v>
      </c>
      <c r="C33" s="198" t="str">
        <f t="shared" si="3"/>
        <v>https://rules.sonarsource.com/javascript/RSPEC-6353</v>
      </c>
      <c r="D33" s="197" t="s">
        <v>802</v>
      </c>
      <c r="E33" s="209" t="s">
        <v>834</v>
      </c>
      <c r="F33" s="207">
        <v>110.0</v>
      </c>
      <c r="G33" s="196" t="str">
        <f>IFERROR(__xludf.DUMMYFUNCTION("REGEXEXTRACT(E33, ""(\d+$)"")"),"6353")</f>
        <v>6353</v>
      </c>
      <c r="H33" s="199" t="s">
        <v>807</v>
      </c>
      <c r="I33" s="198" t="str">
        <f t="shared" si="5"/>
        <v>https://rules.sonarsource.com/javascript/RSPEC-</v>
      </c>
      <c r="J33" s="196"/>
      <c r="K33" s="196"/>
      <c r="L33" s="196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</row>
    <row r="34">
      <c r="A34" s="197" t="b">
        <v>1</v>
      </c>
      <c r="B34" s="197" t="s">
        <v>751</v>
      </c>
      <c r="C34" s="198" t="str">
        <f t="shared" si="3"/>
        <v>https://rules.sonarsource.com/python/RSPEC-116</v>
      </c>
      <c r="D34" s="197" t="s">
        <v>802</v>
      </c>
      <c r="E34" s="209" t="s">
        <v>828</v>
      </c>
      <c r="F34" s="207">
        <v>99.0</v>
      </c>
      <c r="G34" s="196" t="str">
        <f>IFERROR(__xludf.DUMMYFUNCTION("REGEXEXTRACT(E34, ""(\d+$)"")"),"116")</f>
        <v>116</v>
      </c>
      <c r="H34" s="199" t="s">
        <v>807</v>
      </c>
      <c r="I34" s="200" t="s">
        <v>808</v>
      </c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</row>
    <row r="35">
      <c r="A35" s="197" t="b">
        <v>1</v>
      </c>
      <c r="B35" s="197" t="s">
        <v>751</v>
      </c>
      <c r="C35" s="198" t="str">
        <f t="shared" si="3"/>
        <v>https://rules.sonarsource.com/python/RSPEC-112</v>
      </c>
      <c r="D35" s="197" t="s">
        <v>802</v>
      </c>
      <c r="E35" s="209" t="s">
        <v>835</v>
      </c>
      <c r="F35" s="207">
        <v>89.0</v>
      </c>
      <c r="G35" s="196" t="str">
        <f>IFERROR(__xludf.DUMMYFUNCTION("REGEXEXTRACT(E35, ""(\d+$)"")"),"112")</f>
        <v>112</v>
      </c>
      <c r="H35" s="199" t="s">
        <v>813</v>
      </c>
      <c r="I35" s="200" t="s">
        <v>808</v>
      </c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</row>
    <row r="36">
      <c r="A36" s="197" t="b">
        <v>1</v>
      </c>
      <c r="B36" s="197" t="s">
        <v>751</v>
      </c>
      <c r="C36" s="198" t="str">
        <f t="shared" si="3"/>
        <v>https://rules.sonarsource.com/java/RSPEC-1068</v>
      </c>
      <c r="D36" s="197" t="s">
        <v>802</v>
      </c>
      <c r="E36" s="209" t="s">
        <v>836</v>
      </c>
      <c r="F36" s="207">
        <v>87.0</v>
      </c>
      <c r="G36" s="196" t="str">
        <f>IFERROR(__xludf.DUMMYFUNCTION("REGEXEXTRACT(E36, ""(\d+$)"")"),"1068")</f>
        <v>1068</v>
      </c>
      <c r="H36" s="199" t="s">
        <v>813</v>
      </c>
      <c r="I36" s="200" t="s">
        <v>837</v>
      </c>
      <c r="J36" s="196"/>
      <c r="K36" s="196"/>
      <c r="L36" s="196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</row>
    <row r="37">
      <c r="A37" s="197" t="b">
        <v>1</v>
      </c>
      <c r="B37" s="197" t="s">
        <v>751</v>
      </c>
      <c r="C37" s="198" t="str">
        <f t="shared" si="3"/>
        <v>https://rules.sonarsource.com/java/RSPEC-1144</v>
      </c>
      <c r="D37" s="197" t="s">
        <v>802</v>
      </c>
      <c r="E37" s="209" t="s">
        <v>838</v>
      </c>
      <c r="F37" s="207">
        <v>83.0</v>
      </c>
      <c r="G37" s="196" t="str">
        <f>IFERROR(__xludf.DUMMYFUNCTION("REGEXEXTRACT(E37, ""(\d+$)"")"),"1144")</f>
        <v>1144</v>
      </c>
      <c r="H37" s="199" t="s">
        <v>813</v>
      </c>
      <c r="I37" s="200" t="s">
        <v>837</v>
      </c>
      <c r="J37" s="196"/>
      <c r="K37" s="196"/>
      <c r="L37" s="196"/>
      <c r="M37" s="196"/>
      <c r="N37" s="196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</row>
    <row r="38">
      <c r="A38" s="197" t="b">
        <v>1</v>
      </c>
      <c r="B38" s="197" t="s">
        <v>751</v>
      </c>
      <c r="C38" s="198" t="str">
        <f t="shared" si="3"/>
        <v>https://rules.sonarsource.com/javascript/RSPEC-2703</v>
      </c>
      <c r="D38" s="197" t="s">
        <v>802</v>
      </c>
      <c r="E38" s="209" t="s">
        <v>839</v>
      </c>
      <c r="F38" s="207">
        <v>81.0</v>
      </c>
      <c r="G38" s="196" t="str">
        <f>IFERROR(__xludf.DUMMYFUNCTION("REGEXEXTRACT(E38, ""(\d+$)"")"),"2703")</f>
        <v>2703</v>
      </c>
      <c r="H38" s="199"/>
      <c r="I38" s="198" t="str">
        <f>CONCATENATE("https://rules.sonarsource.com/",LEFT(E38,FIND(":",E38) - 1),"/R",MID(E38,FIND(":",E38) + 1,FIND(":",E38) + 1 - (FIND(":",E38))),"PEC-")</f>
        <v>https://rules.sonarsource.com/javascript/RSPEC-</v>
      </c>
      <c r="J38" s="196"/>
      <c r="K38" s="196"/>
      <c r="L38" s="196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</row>
    <row r="39">
      <c r="A39" s="197" t="b">
        <v>1</v>
      </c>
      <c r="B39" s="197" t="s">
        <v>750</v>
      </c>
      <c r="C39" s="198" t="str">
        <f t="shared" si="3"/>
        <v>https://rules.sonarsource.com/python/RSPEC-117</v>
      </c>
      <c r="D39" s="197" t="s">
        <v>802</v>
      </c>
      <c r="E39" s="211" t="s">
        <v>806</v>
      </c>
      <c r="F39" s="197">
        <v>72.0</v>
      </c>
      <c r="G39" s="196" t="str">
        <f>IFERROR(__xludf.DUMMYFUNCTION("REGEXEXTRACT(E39, ""(\d+$)"")"),"117")</f>
        <v>117</v>
      </c>
      <c r="H39" s="199"/>
      <c r="I39" s="200" t="s">
        <v>808</v>
      </c>
      <c r="J39" s="196"/>
      <c r="K39" s="196"/>
      <c r="L39" s="196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</row>
    <row r="40">
      <c r="A40" s="197" t="b">
        <v>1</v>
      </c>
      <c r="B40" s="197" t="s">
        <v>751</v>
      </c>
      <c r="C40" s="198" t="str">
        <f t="shared" si="3"/>
        <v>https://rules.sonarsource.com/javascript/RSPEC-3358</v>
      </c>
      <c r="D40" s="197" t="s">
        <v>802</v>
      </c>
      <c r="E40" s="209" t="s">
        <v>840</v>
      </c>
      <c r="F40" s="207">
        <v>68.0</v>
      </c>
      <c r="G40" s="196" t="str">
        <f>IFERROR(__xludf.DUMMYFUNCTION("REGEXEXTRACT(E40, ""(\d+$)"")"),"3358")</f>
        <v>3358</v>
      </c>
      <c r="H40" s="199"/>
      <c r="I40" s="198" t="str">
        <f>CONCATENATE("https://rules.sonarsource.com/",LEFT(E40,FIND(":",E40) - 1),"/R",MID(E40,FIND(":",E40) + 1,FIND(":",E40) + 1 - (FIND(":",E40))),"PEC-")</f>
        <v>https://rules.sonarsource.com/javascript/RSPEC-</v>
      </c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</row>
    <row r="41">
      <c r="A41" s="197" t="b">
        <v>1</v>
      </c>
      <c r="B41" s="197" t="s">
        <v>750</v>
      </c>
      <c r="C41" s="198" t="str">
        <f t="shared" si="3"/>
        <v>https://rules.sonarsource.com/java/RSPEC-1068</v>
      </c>
      <c r="D41" s="197" t="s">
        <v>802</v>
      </c>
      <c r="E41" s="211" t="s">
        <v>836</v>
      </c>
      <c r="F41" s="197">
        <v>67.0</v>
      </c>
      <c r="G41" s="196" t="str">
        <f>IFERROR(__xludf.DUMMYFUNCTION("REGEXEXTRACT(E41, ""(\d+$)"")"),"1068")</f>
        <v>1068</v>
      </c>
      <c r="H41" s="199" t="s">
        <v>813</v>
      </c>
      <c r="I41" s="200" t="s">
        <v>837</v>
      </c>
      <c r="J41" s="196"/>
      <c r="K41" s="196"/>
      <c r="L41" s="196"/>
      <c r="M41" s="196"/>
      <c r="N41" s="196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</row>
    <row r="42">
      <c r="A42" s="197" t="b">
        <v>1</v>
      </c>
      <c r="B42" s="197" t="s">
        <v>751</v>
      </c>
      <c r="C42" s="198" t="str">
        <f t="shared" si="3"/>
        <v>https://rules.sonarsource.com/typescript/RSPEC-1186</v>
      </c>
      <c r="D42" s="197" t="s">
        <v>802</v>
      </c>
      <c r="E42" s="209" t="s">
        <v>841</v>
      </c>
      <c r="F42" s="207">
        <v>66.0</v>
      </c>
      <c r="G42" s="196" t="str">
        <f>IFERROR(__xludf.DUMMYFUNCTION("REGEXEXTRACT(E42, ""(\d+$)"")"),"1186")</f>
        <v>1186</v>
      </c>
      <c r="H42" s="199"/>
      <c r="I42" s="200" t="s">
        <v>842</v>
      </c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</row>
    <row r="43">
      <c r="A43" s="197" t="b">
        <v>1</v>
      </c>
      <c r="B43" s="197" t="s">
        <v>751</v>
      </c>
      <c r="C43" s="198" t="str">
        <f t="shared" si="3"/>
        <v>https://rules.sonarsource.com/python/RSPEC-3776</v>
      </c>
      <c r="D43" s="197" t="s">
        <v>802</v>
      </c>
      <c r="E43" s="209" t="s">
        <v>843</v>
      </c>
      <c r="F43" s="207">
        <v>64.0</v>
      </c>
      <c r="G43" s="196" t="str">
        <f>IFERROR(__xludf.DUMMYFUNCTION("REGEXEXTRACT(E43, ""(\d+$)"")"),"3776")</f>
        <v>3776</v>
      </c>
      <c r="H43" s="199"/>
      <c r="I43" s="200" t="s">
        <v>808</v>
      </c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</row>
    <row r="44">
      <c r="A44" s="197" t="b">
        <v>1</v>
      </c>
      <c r="B44" s="197" t="s">
        <v>751</v>
      </c>
      <c r="C44" s="198" t="str">
        <f t="shared" si="3"/>
        <v>https://rules.sonarsource.com/javascript/RSPEC-4138</v>
      </c>
      <c r="D44" s="197" t="s">
        <v>802</v>
      </c>
      <c r="E44" s="209" t="s">
        <v>844</v>
      </c>
      <c r="F44" s="207">
        <v>64.0</v>
      </c>
      <c r="G44" s="196" t="str">
        <f>IFERROR(__xludf.DUMMYFUNCTION("REGEXEXTRACT(E44, ""(\d+$)"")"),"4138")</f>
        <v>4138</v>
      </c>
      <c r="H44" s="199"/>
      <c r="I44" s="198" t="str">
        <f>CONCATENATE("https://rules.sonarsource.com/",LEFT(E44,FIND(":",E44) - 1),"/R",MID(E44,FIND(":",E44) + 1,FIND(":",E44) + 1 - (FIND(":",E44))),"PEC-")</f>
        <v>https://rules.sonarsource.com/javascript/RSPEC-</v>
      </c>
      <c r="J44" s="196"/>
      <c r="K44" s="196"/>
      <c r="L44" s="196"/>
      <c r="M44" s="196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</row>
    <row r="45">
      <c r="A45" s="197" t="b">
        <v>1</v>
      </c>
      <c r="B45" s="197" t="s">
        <v>751</v>
      </c>
      <c r="C45" s="198" t="str">
        <f t="shared" si="3"/>
        <v>https://rules.sonarsource.com/java/RSPEC-3935</v>
      </c>
      <c r="D45" s="197" t="s">
        <v>802</v>
      </c>
      <c r="E45" s="209" t="s">
        <v>845</v>
      </c>
      <c r="F45" s="207">
        <v>62.0</v>
      </c>
      <c r="G45" s="196" t="str">
        <f>IFERROR(__xludf.DUMMYFUNCTION("REGEXEXTRACT(E45, ""(\d+$)"")"),"3935")</f>
        <v>3935</v>
      </c>
      <c r="H45" s="199"/>
      <c r="I45" s="200" t="s">
        <v>837</v>
      </c>
      <c r="J45" s="196"/>
      <c r="K45" s="196"/>
      <c r="L45" s="196"/>
      <c r="M45" s="196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</row>
    <row r="46">
      <c r="A46" s="197" t="b">
        <v>1</v>
      </c>
      <c r="B46" s="197" t="s">
        <v>751</v>
      </c>
      <c r="C46" s="198" t="str">
        <f t="shared" si="3"/>
        <v>https://rules.sonarsource.com/java/RSPEC-1444</v>
      </c>
      <c r="D46" s="197" t="s">
        <v>802</v>
      </c>
      <c r="E46" s="209" t="s">
        <v>846</v>
      </c>
      <c r="F46" s="207">
        <v>62.0</v>
      </c>
      <c r="G46" s="196" t="str">
        <f>IFERROR(__xludf.DUMMYFUNCTION("REGEXEXTRACT(E46, ""(\d+$)"")"),"1444")</f>
        <v>1444</v>
      </c>
      <c r="H46" s="199" t="s">
        <v>807</v>
      </c>
      <c r="I46" s="200" t="s">
        <v>837</v>
      </c>
      <c r="J46" s="196"/>
      <c r="K46" s="196"/>
      <c r="L46" s="196"/>
      <c r="M46" s="196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</row>
    <row r="47">
      <c r="A47" s="197" t="b">
        <v>1</v>
      </c>
      <c r="B47" s="197" t="s">
        <v>751</v>
      </c>
      <c r="C47" s="198" t="str">
        <f t="shared" si="3"/>
        <v>https://rules.sonarsource.com/javascript/RSPEC-4165</v>
      </c>
      <c r="D47" s="197" t="s">
        <v>802</v>
      </c>
      <c r="E47" s="209" t="s">
        <v>847</v>
      </c>
      <c r="F47" s="207">
        <v>59.0</v>
      </c>
      <c r="G47" s="196" t="str">
        <f>IFERROR(__xludf.DUMMYFUNCTION("REGEXEXTRACT(E47, ""(\d+$)"")"),"4165")</f>
        <v>4165</v>
      </c>
      <c r="H47" s="199"/>
      <c r="I47" s="198" t="str">
        <f t="shared" ref="I47:I49" si="6">CONCATENATE("https://rules.sonarsource.com/",LEFT(E47,FIND(":",E47) - 1),"/R",MID(E47,FIND(":",E47) + 1,FIND(":",E47) + 1 - (FIND(":",E47))),"PEC-")</f>
        <v>https://rules.sonarsource.com/javascript/RSPEC-</v>
      </c>
      <c r="J47" s="196"/>
      <c r="K47" s="196"/>
      <c r="L47" s="196"/>
      <c r="M47" s="196"/>
      <c r="N47" s="196"/>
      <c r="O47" s="196"/>
      <c r="P47" s="196"/>
      <c r="Q47" s="196"/>
      <c r="R47" s="196"/>
      <c r="S47" s="196"/>
      <c r="T47" s="196"/>
      <c r="U47" s="196"/>
      <c r="V47" s="196"/>
      <c r="W47" s="196"/>
      <c r="X47" s="196"/>
      <c r="Y47" s="196"/>
    </row>
    <row r="48">
      <c r="A48" s="197" t="b">
        <v>1</v>
      </c>
      <c r="B48" s="197" t="s">
        <v>751</v>
      </c>
      <c r="C48" s="198" t="str">
        <f t="shared" si="3"/>
        <v>https://rules.sonarsource.com/javascript/RSPEC-3800</v>
      </c>
      <c r="D48" s="197" t="s">
        <v>802</v>
      </c>
      <c r="E48" s="209" t="s">
        <v>848</v>
      </c>
      <c r="F48" s="207">
        <v>59.0</v>
      </c>
      <c r="G48" s="196" t="str">
        <f>IFERROR(__xludf.DUMMYFUNCTION("REGEXEXTRACT(E48, ""(\d+$)"")"),"3800")</f>
        <v>3800</v>
      </c>
      <c r="H48" s="199"/>
      <c r="I48" s="198" t="str">
        <f t="shared" si="6"/>
        <v>https://rules.sonarsource.com/javascript/RSPEC-</v>
      </c>
      <c r="J48" s="196"/>
      <c r="K48" s="196"/>
      <c r="L48" s="196"/>
      <c r="M48" s="196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</row>
    <row r="49">
      <c r="A49" s="197" t="b">
        <v>1</v>
      </c>
      <c r="B49" s="197" t="s">
        <v>750</v>
      </c>
      <c r="C49" s="198" t="str">
        <f t="shared" si="3"/>
        <v>https://rules.sonarsource.com/javascript/RSPEC-1121</v>
      </c>
      <c r="D49" s="197" t="s">
        <v>802</v>
      </c>
      <c r="E49" s="211" t="s">
        <v>849</v>
      </c>
      <c r="F49" s="197">
        <v>58.0</v>
      </c>
      <c r="G49" s="196" t="str">
        <f>IFERROR(__xludf.DUMMYFUNCTION("REGEXEXTRACT(E49, ""(\d+$)"")"),"1121")</f>
        <v>1121</v>
      </c>
      <c r="H49" s="199"/>
      <c r="I49" s="198" t="str">
        <f t="shared" si="6"/>
        <v>https://rules.sonarsource.com/javascript/RSPEC-</v>
      </c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</row>
    <row r="50">
      <c r="A50" s="197" t="b">
        <v>1</v>
      </c>
      <c r="B50" s="197" t="s">
        <v>751</v>
      </c>
      <c r="C50" s="198" t="str">
        <f t="shared" si="3"/>
        <v>https://rules.sonarsource.com/java/RSPEC-1948</v>
      </c>
      <c r="D50" s="197" t="s">
        <v>802</v>
      </c>
      <c r="E50" s="209" t="s">
        <v>850</v>
      </c>
      <c r="F50" s="207">
        <v>58.0</v>
      </c>
      <c r="G50" s="196" t="str">
        <f>IFERROR(__xludf.DUMMYFUNCTION("REGEXEXTRACT(E50, ""(\d+$)"")"),"1948")</f>
        <v>1948</v>
      </c>
      <c r="H50" s="199" t="s">
        <v>804</v>
      </c>
      <c r="I50" s="200" t="s">
        <v>837</v>
      </c>
      <c r="J50" s="196"/>
      <c r="K50" s="196"/>
      <c r="L50" s="196"/>
      <c r="M50" s="196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</row>
    <row r="51">
      <c r="A51" s="197" t="b">
        <v>1</v>
      </c>
      <c r="B51" s="197" t="s">
        <v>750</v>
      </c>
      <c r="C51" s="198" t="str">
        <f t="shared" si="3"/>
        <v>https://rules.sonarsource.com/javascript/RSPEC-4138</v>
      </c>
      <c r="D51" s="197" t="s">
        <v>802</v>
      </c>
      <c r="E51" s="211" t="s">
        <v>844</v>
      </c>
      <c r="F51" s="197">
        <v>54.0</v>
      </c>
      <c r="G51" s="196" t="str">
        <f>IFERROR(__xludf.DUMMYFUNCTION("REGEXEXTRACT(E51, ""(\d+$)"")"),"4138")</f>
        <v>4138</v>
      </c>
      <c r="H51" s="199"/>
      <c r="I51" s="198" t="str">
        <f t="shared" ref="I51:I54" si="7">CONCATENATE("https://rules.sonarsource.com/",LEFT(E51,FIND(":",E51) - 1),"/R",MID(E51,FIND(":",E51) + 1,FIND(":",E51) + 1 - (FIND(":",E51))),"PEC-")</f>
        <v>https://rules.sonarsource.com/javascript/RSPEC-</v>
      </c>
      <c r="J51" s="196"/>
      <c r="K51" s="196"/>
      <c r="L51" s="196"/>
      <c r="M51" s="196"/>
      <c r="N51" s="196"/>
      <c r="O51" s="196"/>
      <c r="P51" s="196"/>
      <c r="Q51" s="196"/>
      <c r="R51" s="196"/>
      <c r="S51" s="196"/>
      <c r="T51" s="196"/>
      <c r="U51" s="196"/>
      <c r="V51" s="196"/>
      <c r="W51" s="196"/>
      <c r="X51" s="196"/>
      <c r="Y51" s="196"/>
    </row>
    <row r="52">
      <c r="A52" s="197" t="b">
        <v>1</v>
      </c>
      <c r="B52" s="197" t="s">
        <v>751</v>
      </c>
      <c r="C52" s="198" t="str">
        <f t="shared" si="3"/>
        <v>https://rules.sonarsource.com/javascript/RSPEC-2392</v>
      </c>
      <c r="D52" s="197" t="s">
        <v>802</v>
      </c>
      <c r="E52" s="209" t="s">
        <v>851</v>
      </c>
      <c r="F52" s="207">
        <v>54.0</v>
      </c>
      <c r="G52" s="196" t="str">
        <f>IFERROR(__xludf.DUMMYFUNCTION("REGEXEXTRACT(E52, ""(\d+$)"")"),"2392")</f>
        <v>2392</v>
      </c>
      <c r="H52" s="199"/>
      <c r="I52" s="198" t="str">
        <f t="shared" si="7"/>
        <v>https://rules.sonarsource.com/javascript/RSPEC-</v>
      </c>
      <c r="J52" s="196"/>
      <c r="K52" s="196"/>
      <c r="L52" s="196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</row>
    <row r="53">
      <c r="A53" s="197" t="b">
        <v>1</v>
      </c>
      <c r="B53" s="197" t="s">
        <v>751</v>
      </c>
      <c r="C53" s="198" t="str">
        <f t="shared" si="3"/>
        <v>https://rules.sonarsource.com/javascript/RSPEC-1121</v>
      </c>
      <c r="D53" s="197" t="s">
        <v>802</v>
      </c>
      <c r="E53" s="209" t="s">
        <v>849</v>
      </c>
      <c r="F53" s="207">
        <v>53.0</v>
      </c>
      <c r="G53" s="196" t="str">
        <f>IFERROR(__xludf.DUMMYFUNCTION("REGEXEXTRACT(E53, ""(\d+$)"")"),"1121")</f>
        <v>1121</v>
      </c>
      <c r="H53" s="199"/>
      <c r="I53" s="198" t="str">
        <f t="shared" si="7"/>
        <v>https://rules.sonarsource.com/javascript/RSPEC-</v>
      </c>
      <c r="J53" s="196"/>
      <c r="K53" s="196"/>
      <c r="L53" s="196"/>
      <c r="M53" s="196"/>
      <c r="N53" s="196"/>
      <c r="O53" s="196"/>
      <c r="P53" s="196"/>
      <c r="Q53" s="196"/>
      <c r="R53" s="196"/>
      <c r="S53" s="196"/>
      <c r="T53" s="196"/>
      <c r="U53" s="196"/>
      <c r="V53" s="196"/>
      <c r="W53" s="196"/>
      <c r="X53" s="196"/>
      <c r="Y53" s="196"/>
    </row>
    <row r="54">
      <c r="A54" s="197" t="b">
        <v>1</v>
      </c>
      <c r="B54" s="197" t="s">
        <v>751</v>
      </c>
      <c r="C54" s="198" t="str">
        <f t="shared" si="3"/>
        <v>https://rules.sonarsource.com/javascript/RSPEC-3579</v>
      </c>
      <c r="D54" s="197" t="s">
        <v>802</v>
      </c>
      <c r="E54" s="209" t="s">
        <v>852</v>
      </c>
      <c r="F54" s="207">
        <v>47.0</v>
      </c>
      <c r="G54" s="196" t="str">
        <f>IFERROR(__xludf.DUMMYFUNCTION("REGEXEXTRACT(E54, ""(\d+$)"")"),"3579")</f>
        <v>3579</v>
      </c>
      <c r="H54" s="199"/>
      <c r="I54" s="198" t="str">
        <f t="shared" si="7"/>
        <v>https://rules.sonarsource.com/javascript/RSPEC-</v>
      </c>
      <c r="J54" s="196"/>
      <c r="K54" s="196"/>
      <c r="L54" s="196"/>
      <c r="M54" s="196"/>
      <c r="N54" s="196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</row>
    <row r="55">
      <c r="A55" s="197" t="b">
        <v>1</v>
      </c>
      <c r="B55" s="197" t="s">
        <v>751</v>
      </c>
      <c r="C55" s="198" t="str">
        <f t="shared" si="3"/>
        <v>https://rules.sonarsource.com/go/RSPEC-1186</v>
      </c>
      <c r="D55" s="197" t="s">
        <v>802</v>
      </c>
      <c r="E55" s="209" t="s">
        <v>853</v>
      </c>
      <c r="F55" s="207">
        <v>45.0</v>
      </c>
      <c r="G55" s="196" t="str">
        <f>IFERROR(__xludf.DUMMYFUNCTION("REGEXEXTRACT(E55, ""(\d+$)"")"),"1186")</f>
        <v>1186</v>
      </c>
      <c r="H55" s="199" t="s">
        <v>804</v>
      </c>
      <c r="I55" s="210" t="s">
        <v>823</v>
      </c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  <c r="U55" s="196"/>
      <c r="V55" s="196"/>
      <c r="W55" s="196"/>
      <c r="X55" s="196"/>
      <c r="Y55" s="196"/>
    </row>
    <row r="56">
      <c r="A56" s="197" t="b">
        <v>1</v>
      </c>
      <c r="B56" s="197" t="s">
        <v>751</v>
      </c>
      <c r="C56" s="198" t="str">
        <f t="shared" si="3"/>
        <v>https://rules.sonarsource.com/python/RSPEC-5754</v>
      </c>
      <c r="D56" s="197" t="s">
        <v>802</v>
      </c>
      <c r="E56" s="209" t="s">
        <v>854</v>
      </c>
      <c r="F56" s="207">
        <v>43.0</v>
      </c>
      <c r="G56" s="196" t="str">
        <f>IFERROR(__xludf.DUMMYFUNCTION("REGEXEXTRACT(E56, ""(\d+$)"")"),"5754")</f>
        <v>5754</v>
      </c>
      <c r="H56" s="199"/>
      <c r="I56" s="200" t="s">
        <v>808</v>
      </c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  <c r="U56" s="196"/>
      <c r="V56" s="196"/>
      <c r="W56" s="196"/>
      <c r="X56" s="196"/>
      <c r="Y56" s="196"/>
    </row>
    <row r="57">
      <c r="A57" s="197" t="b">
        <v>1</v>
      </c>
      <c r="B57" s="197" t="s">
        <v>751</v>
      </c>
      <c r="C57" s="198" t="str">
        <f t="shared" si="3"/>
        <v>https://rules.sonarsource.com/javascript/RSPEC-3696</v>
      </c>
      <c r="D57" s="197" t="s">
        <v>802</v>
      </c>
      <c r="E57" s="209" t="s">
        <v>855</v>
      </c>
      <c r="F57" s="207">
        <v>42.0</v>
      </c>
      <c r="G57" s="196" t="str">
        <f>IFERROR(__xludf.DUMMYFUNCTION("REGEXEXTRACT(E57, ""(\d+$)"")"),"3696")</f>
        <v>3696</v>
      </c>
      <c r="H57" s="199"/>
      <c r="I57" s="198" t="str">
        <f>CONCATENATE("https://rules.sonarsource.com/",LEFT(E57,FIND(":",E57) - 1),"/R",MID(E57,FIND(":",E57) + 1,FIND(":",E57) + 1 - (FIND(":",E57))),"PEC-")</f>
        <v>https://rules.sonarsource.com/javascript/RSPEC-</v>
      </c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  <c r="U57" s="196"/>
      <c r="V57" s="196"/>
      <c r="W57" s="196"/>
      <c r="X57" s="196"/>
      <c r="Y57" s="196"/>
    </row>
    <row r="58" hidden="1">
      <c r="A58" s="197" t="b">
        <v>0</v>
      </c>
      <c r="B58" s="197" t="s">
        <v>750</v>
      </c>
      <c r="C58" s="198" t="str">
        <f t="shared" si="3"/>
        <v>https://rules.sonarsource.com/python/RSPEC-125</v>
      </c>
      <c r="D58" s="197" t="s">
        <v>802</v>
      </c>
      <c r="E58" s="199" t="s">
        <v>831</v>
      </c>
      <c r="F58" s="197">
        <v>42.0</v>
      </c>
      <c r="G58" s="196" t="str">
        <f>IFERROR(__xludf.DUMMYFUNCTION("REGEXEXTRACT(E58, ""(\d+$)"")"),"125")</f>
        <v>125</v>
      </c>
      <c r="H58" s="199" t="s">
        <v>813</v>
      </c>
      <c r="I58" s="200" t="s">
        <v>808</v>
      </c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</row>
    <row r="59" hidden="1">
      <c r="A59" s="201" t="b">
        <v>0</v>
      </c>
      <c r="B59" s="201" t="s">
        <v>750</v>
      </c>
      <c r="C59" s="202" t="str">
        <f t="shared" si="3"/>
        <v>https://rules.sonarsource.com/python/RSPEC-125</v>
      </c>
      <c r="D59" s="201" t="s">
        <v>802</v>
      </c>
      <c r="E59" s="203" t="s">
        <v>831</v>
      </c>
      <c r="F59" s="201">
        <v>42.0</v>
      </c>
      <c r="G59" s="204" t="str">
        <f>IFERROR(__xludf.DUMMYFUNCTION("REGEXEXTRACT(E59, ""(\d+$)"")"),"125")</f>
        <v>125</v>
      </c>
      <c r="H59" s="203" t="s">
        <v>813</v>
      </c>
      <c r="I59" s="205" t="s">
        <v>808</v>
      </c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196"/>
    </row>
    <row r="60" hidden="1">
      <c r="A60" s="197" t="b">
        <v>0</v>
      </c>
      <c r="B60" s="197" t="s">
        <v>750</v>
      </c>
      <c r="C60" s="198" t="str">
        <f t="shared" si="3"/>
        <v>https://rules.sonarsource.com/python/RSPEC-125</v>
      </c>
      <c r="D60" s="197" t="s">
        <v>802</v>
      </c>
      <c r="E60" s="199" t="s">
        <v>826</v>
      </c>
      <c r="F60" s="197">
        <v>40.0</v>
      </c>
      <c r="G60" s="196" t="str">
        <f>IFERROR(__xludf.DUMMYFUNCTION("REGEXEXTRACT(E60, ""(\d+$)"")"),"125")</f>
        <v>125</v>
      </c>
      <c r="H60" s="199" t="s">
        <v>813</v>
      </c>
      <c r="I60" s="200" t="s">
        <v>808</v>
      </c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  <c r="U60" s="196"/>
      <c r="V60" s="196"/>
      <c r="W60" s="196"/>
      <c r="X60" s="196"/>
      <c r="Y60" s="196"/>
    </row>
    <row r="61" hidden="1">
      <c r="A61" s="201" t="b">
        <v>0</v>
      </c>
      <c r="B61" s="201" t="s">
        <v>750</v>
      </c>
      <c r="C61" s="202" t="str">
        <f t="shared" si="3"/>
        <v>https://rules.sonarsource.com/python/RSPEC-125</v>
      </c>
      <c r="D61" s="201" t="s">
        <v>802</v>
      </c>
      <c r="E61" s="203" t="s">
        <v>826</v>
      </c>
      <c r="F61" s="201">
        <v>40.0</v>
      </c>
      <c r="G61" s="204" t="str">
        <f>IFERROR(__xludf.DUMMYFUNCTION("REGEXEXTRACT(E61, ""(\d+$)"")"),"125")</f>
        <v>125</v>
      </c>
      <c r="H61" s="203" t="s">
        <v>813</v>
      </c>
      <c r="I61" s="205" t="s">
        <v>808</v>
      </c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</row>
    <row r="62">
      <c r="A62" s="197" t="b">
        <v>1</v>
      </c>
      <c r="B62" s="197" t="s">
        <v>751</v>
      </c>
      <c r="C62" s="198" t="str">
        <f t="shared" si="3"/>
        <v>https://rules.sonarsource.com/javascript/RSPEC-2814</v>
      </c>
      <c r="D62" s="197" t="s">
        <v>802</v>
      </c>
      <c r="E62" s="209" t="s">
        <v>827</v>
      </c>
      <c r="F62" s="207">
        <v>39.0</v>
      </c>
      <c r="G62" s="196" t="str">
        <f>IFERROR(__xludf.DUMMYFUNCTION("REGEXEXTRACT(E62, ""(\d+$)"")"),"2814")</f>
        <v>2814</v>
      </c>
      <c r="H62" s="199"/>
      <c r="I62" s="198" t="str">
        <f>CONCATENATE("https://rules.sonarsource.com/",LEFT(E62,FIND(":",E62) - 1),"/R",MID(E62,FIND(":",E62) + 1,FIND(":",E62) + 1 - (FIND(":",E62))),"PEC-")</f>
        <v>https://rules.sonarsource.com/javascript/RSPEC-</v>
      </c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</row>
    <row r="63">
      <c r="A63" s="197" t="b">
        <v>1</v>
      </c>
      <c r="B63" s="197" t="s">
        <v>751</v>
      </c>
      <c r="C63" s="198" t="str">
        <f t="shared" si="3"/>
        <v>https://rules.sonarsource.com/java/RSPEC-108</v>
      </c>
      <c r="D63" s="197" t="s">
        <v>802</v>
      </c>
      <c r="E63" s="209" t="s">
        <v>856</v>
      </c>
      <c r="F63" s="207">
        <v>39.0</v>
      </c>
      <c r="G63" s="196" t="str">
        <f>IFERROR(__xludf.DUMMYFUNCTION("REGEXEXTRACT(E63, ""(\d+$)"")"),"108")</f>
        <v>108</v>
      </c>
      <c r="H63" s="199" t="s">
        <v>813</v>
      </c>
      <c r="I63" s="200" t="s">
        <v>837</v>
      </c>
      <c r="J63" s="196"/>
      <c r="K63" s="196"/>
      <c r="L63" s="196"/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</row>
    <row r="64">
      <c r="A64" s="197" t="b">
        <v>1</v>
      </c>
      <c r="B64" s="197" t="s">
        <v>750</v>
      </c>
      <c r="C64" s="198" t="str">
        <f t="shared" si="3"/>
        <v>https://rules.sonarsource.com/python/RSPEC-100</v>
      </c>
      <c r="D64" s="197" t="s">
        <v>802</v>
      </c>
      <c r="E64" s="211" t="s">
        <v>811</v>
      </c>
      <c r="F64" s="197">
        <v>37.0</v>
      </c>
      <c r="G64" s="196" t="str">
        <f>IFERROR(__xludf.DUMMYFUNCTION("REGEXEXTRACT(E64, ""(\d+$)"")"),"100")</f>
        <v>100</v>
      </c>
      <c r="H64" s="199"/>
      <c r="I64" s="200" t="s">
        <v>808</v>
      </c>
      <c r="J64" s="196"/>
      <c r="K64" s="196"/>
      <c r="L64" s="196"/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</row>
    <row r="65">
      <c r="A65" s="197" t="b">
        <v>1</v>
      </c>
      <c r="B65" s="197" t="s">
        <v>751</v>
      </c>
      <c r="C65" s="198" t="str">
        <f t="shared" si="3"/>
        <v>https://rules.sonarsource.com/java/RSPEC-3626</v>
      </c>
      <c r="D65" s="197" t="s">
        <v>802</v>
      </c>
      <c r="E65" s="209" t="s">
        <v>857</v>
      </c>
      <c r="F65" s="207">
        <v>37.0</v>
      </c>
      <c r="G65" s="196" t="str">
        <f>IFERROR(__xludf.DUMMYFUNCTION("REGEXEXTRACT(E65, ""(\d+$)"")"),"3626")</f>
        <v>3626</v>
      </c>
      <c r="H65" s="199"/>
      <c r="I65" s="200" t="s">
        <v>837</v>
      </c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</row>
    <row r="66">
      <c r="A66" s="197" t="b">
        <v>1</v>
      </c>
      <c r="B66" s="197" t="s">
        <v>751</v>
      </c>
      <c r="C66" s="198" t="str">
        <f t="shared" si="3"/>
        <v>https://rules.sonarsource.com/java/RSPEC-1820</v>
      </c>
      <c r="D66" s="197" t="s">
        <v>802</v>
      </c>
      <c r="E66" s="209" t="s">
        <v>858</v>
      </c>
      <c r="F66" s="207">
        <v>36.0</v>
      </c>
      <c r="G66" s="196" t="str">
        <f>IFERROR(__xludf.DUMMYFUNCTION("REGEXEXTRACT(E66, ""(\d+$)"")"),"1820")</f>
        <v>1820</v>
      </c>
      <c r="H66" s="199" t="s">
        <v>813</v>
      </c>
      <c r="I66" s="200" t="s">
        <v>837</v>
      </c>
      <c r="J66" s="196"/>
      <c r="K66" s="196"/>
      <c r="L66" s="196"/>
      <c r="M66" s="196"/>
      <c r="N66" s="196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</row>
    <row r="67">
      <c r="A67" s="197" t="b">
        <v>1</v>
      </c>
      <c r="B67" s="197" t="s">
        <v>750</v>
      </c>
      <c r="C67" s="198" t="str">
        <f t="shared" si="3"/>
        <v>https://rules.sonarsource.com/typescript/RSPEC-1186</v>
      </c>
      <c r="D67" s="197" t="s">
        <v>802</v>
      </c>
      <c r="E67" s="211" t="s">
        <v>841</v>
      </c>
      <c r="F67" s="197">
        <v>35.0</v>
      </c>
      <c r="G67" s="196" t="str">
        <f>IFERROR(__xludf.DUMMYFUNCTION("REGEXEXTRACT(E67, ""(\d+$)"")"),"1186")</f>
        <v>1186</v>
      </c>
      <c r="H67" s="199"/>
      <c r="I67" s="200" t="s">
        <v>842</v>
      </c>
      <c r="J67" s="196"/>
      <c r="K67" s="196"/>
      <c r="L67" s="196"/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</row>
    <row r="68">
      <c r="A68" s="197" t="b">
        <v>1</v>
      </c>
      <c r="B68" s="197" t="s">
        <v>751</v>
      </c>
      <c r="C68" s="198" t="str">
        <f t="shared" si="3"/>
        <v>https://rules.sonarsource.com/javascript/RSPEC-1871</v>
      </c>
      <c r="D68" s="197" t="s">
        <v>802</v>
      </c>
      <c r="E68" s="209" t="s">
        <v>859</v>
      </c>
      <c r="F68" s="207">
        <v>32.0</v>
      </c>
      <c r="G68" s="196" t="str">
        <f>IFERROR(__xludf.DUMMYFUNCTION("REGEXEXTRACT(E68, ""(\d+$)"")"),"1871")</f>
        <v>1871</v>
      </c>
      <c r="H68" s="199"/>
      <c r="I68" s="198" t="str">
        <f>CONCATENATE("https://rules.sonarsource.com/",LEFT(E68,FIND(":",E68) - 1),"/R",MID(E68,FIND(":",E68) + 1,FIND(":",E68) + 1 - (FIND(":",E68))),"PEC-")</f>
        <v>https://rules.sonarsource.com/javascript/RSPEC-</v>
      </c>
      <c r="J68" s="196"/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</row>
    <row r="69">
      <c r="A69" s="197" t="b">
        <v>1</v>
      </c>
      <c r="B69" s="197" t="s">
        <v>750</v>
      </c>
      <c r="C69" s="198" t="str">
        <f t="shared" si="3"/>
        <v>https://rules.sonarsource.com/java/RSPEC-1948</v>
      </c>
      <c r="D69" s="197" t="s">
        <v>802</v>
      </c>
      <c r="E69" s="211" t="s">
        <v>850</v>
      </c>
      <c r="F69" s="197">
        <v>32.0</v>
      </c>
      <c r="G69" s="196" t="str">
        <f>IFERROR(__xludf.DUMMYFUNCTION("REGEXEXTRACT(E69, ""(\d+$)"")"),"1948")</f>
        <v>1948</v>
      </c>
      <c r="H69" s="199" t="s">
        <v>804</v>
      </c>
      <c r="I69" s="200" t="s">
        <v>837</v>
      </c>
      <c r="J69" s="196"/>
      <c r="K69" s="196"/>
      <c r="L69" s="196"/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196"/>
    </row>
    <row r="70">
      <c r="A70" s="197" t="b">
        <v>1</v>
      </c>
      <c r="B70" s="197" t="s">
        <v>751</v>
      </c>
      <c r="C70" s="198" t="str">
        <f t="shared" si="3"/>
        <v>https://rules.sonarsource.com/java/RSPEC-1596</v>
      </c>
      <c r="D70" s="197" t="s">
        <v>802</v>
      </c>
      <c r="E70" s="209" t="s">
        <v>860</v>
      </c>
      <c r="F70" s="207">
        <v>31.0</v>
      </c>
      <c r="G70" s="196" t="str">
        <f>IFERROR(__xludf.DUMMYFUNCTION("REGEXEXTRACT(E70, ""(\d+$)"")"),"1596")</f>
        <v>1596</v>
      </c>
      <c r="H70" s="199" t="s">
        <v>807</v>
      </c>
      <c r="I70" s="200" t="s">
        <v>837</v>
      </c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196"/>
    </row>
    <row r="71">
      <c r="A71" s="197" t="b">
        <v>1</v>
      </c>
      <c r="B71" s="197" t="s">
        <v>751</v>
      </c>
      <c r="C71" s="198" t="str">
        <f t="shared" si="3"/>
        <v>https://rules.sonarsource.com/go/RSPEC-1192</v>
      </c>
      <c r="D71" s="197" t="s">
        <v>802</v>
      </c>
      <c r="E71" s="209" t="s">
        <v>861</v>
      </c>
      <c r="F71" s="207">
        <v>31.0</v>
      </c>
      <c r="G71" s="196" t="str">
        <f>IFERROR(__xludf.DUMMYFUNCTION("REGEXEXTRACT(E71, ""(\d+$)"")"),"1192")</f>
        <v>1192</v>
      </c>
      <c r="H71" s="199" t="s">
        <v>804</v>
      </c>
      <c r="I71" s="210" t="s">
        <v>823</v>
      </c>
      <c r="J71" s="196"/>
      <c r="K71" s="196"/>
      <c r="L71" s="196"/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  <c r="X71" s="196"/>
      <c r="Y71" s="196"/>
    </row>
    <row r="72">
      <c r="A72" s="197" t="b">
        <v>1</v>
      </c>
      <c r="B72" s="197" t="s">
        <v>751</v>
      </c>
      <c r="C72" s="198" t="str">
        <f t="shared" si="3"/>
        <v>https://rules.sonarsource.com/java/RSPEC-1116</v>
      </c>
      <c r="D72" s="197" t="s">
        <v>802</v>
      </c>
      <c r="E72" s="209" t="s">
        <v>862</v>
      </c>
      <c r="F72" s="207">
        <v>30.0</v>
      </c>
      <c r="G72" s="196" t="str">
        <f>IFERROR(__xludf.DUMMYFUNCTION("REGEXEXTRACT(E72, ""(\d+$)"")"),"1116")</f>
        <v>1116</v>
      </c>
      <c r="H72" s="199" t="s">
        <v>807</v>
      </c>
      <c r="I72" s="200" t="s">
        <v>837</v>
      </c>
      <c r="J72" s="196"/>
      <c r="K72" s="196"/>
      <c r="L72" s="196"/>
      <c r="M72" s="196"/>
      <c r="N72" s="196"/>
      <c r="O72" s="196"/>
      <c r="P72" s="196"/>
      <c r="Q72" s="196"/>
      <c r="R72" s="196"/>
      <c r="S72" s="196"/>
      <c r="T72" s="196"/>
      <c r="U72" s="196"/>
      <c r="V72" s="196"/>
      <c r="W72" s="196"/>
      <c r="X72" s="196"/>
      <c r="Y72" s="196"/>
    </row>
    <row r="73">
      <c r="A73" s="197" t="b">
        <v>1</v>
      </c>
      <c r="B73" s="197" t="s">
        <v>751</v>
      </c>
      <c r="C73" s="198" t="str">
        <f t="shared" si="3"/>
        <v>https://rules.sonarsource.com/javascript/RSPEC-905</v>
      </c>
      <c r="D73" s="197" t="s">
        <v>793</v>
      </c>
      <c r="E73" s="212" t="s">
        <v>863</v>
      </c>
      <c r="F73" s="207">
        <v>27.0</v>
      </c>
      <c r="G73" s="196" t="str">
        <f>IFERROR(__xludf.DUMMYFUNCTION("REGEXEXTRACT(E73, ""(\d+$)"")"),"905")</f>
        <v>905</v>
      </c>
      <c r="H73" s="199" t="s">
        <v>813</v>
      </c>
      <c r="I73" s="198" t="str">
        <f>CONCATENATE("https://rules.sonarsource.com/",LEFT(E73,FIND(":",E73) - 1),"/R",MID(E73,FIND(":",E73) + 1,FIND(":",E73) + 1 - (FIND(":",E73))),"PEC-")</f>
        <v>https://rules.sonarsource.com/javascript/RSPEC-</v>
      </c>
      <c r="J73" s="196"/>
      <c r="K73" s="196"/>
      <c r="L73" s="196"/>
      <c r="M73" s="196"/>
      <c r="N73" s="196"/>
      <c r="O73" s="196"/>
      <c r="P73" s="196"/>
      <c r="Q73" s="196"/>
      <c r="R73" s="196"/>
      <c r="S73" s="196"/>
      <c r="T73" s="196"/>
      <c r="U73" s="196"/>
      <c r="V73" s="196"/>
      <c r="W73" s="196"/>
      <c r="X73" s="196"/>
      <c r="Y73" s="196"/>
    </row>
    <row r="74">
      <c r="A74" s="197" t="b">
        <v>1</v>
      </c>
      <c r="B74" s="197" t="s">
        <v>751</v>
      </c>
      <c r="C74" s="198" t="str">
        <f t="shared" si="3"/>
        <v>https://rules.sonarsource.com/python/RSPEC-108</v>
      </c>
      <c r="D74" s="197" t="s">
        <v>802</v>
      </c>
      <c r="E74" s="209" t="s">
        <v>864</v>
      </c>
      <c r="F74" s="207">
        <v>26.0</v>
      </c>
      <c r="G74" s="196" t="str">
        <f>IFERROR(__xludf.DUMMYFUNCTION("REGEXEXTRACT(E74, ""(\d+$)"")"),"108")</f>
        <v>108</v>
      </c>
      <c r="H74" s="199"/>
      <c r="I74" s="200" t="s">
        <v>808</v>
      </c>
      <c r="J74" s="196"/>
      <c r="K74" s="196"/>
      <c r="L74" s="196"/>
      <c r="M74" s="196"/>
      <c r="N74" s="196"/>
      <c r="O74" s="196"/>
      <c r="P74" s="196"/>
      <c r="Q74" s="196"/>
      <c r="R74" s="196"/>
      <c r="S74" s="196"/>
      <c r="T74" s="196"/>
      <c r="U74" s="196"/>
      <c r="V74" s="196"/>
      <c r="W74" s="196"/>
      <c r="X74" s="196"/>
      <c r="Y74" s="196"/>
    </row>
    <row r="75">
      <c r="A75" s="197" t="b">
        <v>1</v>
      </c>
      <c r="B75" s="197" t="s">
        <v>751</v>
      </c>
      <c r="C75" s="198" t="str">
        <f t="shared" si="3"/>
        <v>https://rules.sonarsource.com/python/RSPEC-101</v>
      </c>
      <c r="D75" s="197" t="s">
        <v>802</v>
      </c>
      <c r="E75" s="209" t="s">
        <v>865</v>
      </c>
      <c r="F75" s="207">
        <v>26.0</v>
      </c>
      <c r="G75" s="196" t="str">
        <f>IFERROR(__xludf.DUMMYFUNCTION("REGEXEXTRACT(E75, ""(\d+$)"")"),"101")</f>
        <v>101</v>
      </c>
      <c r="H75" s="199"/>
      <c r="I75" s="200" t="s">
        <v>808</v>
      </c>
      <c r="J75" s="196"/>
      <c r="K75" s="196"/>
      <c r="L75" s="196"/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</row>
    <row r="76">
      <c r="A76" s="197" t="b">
        <v>1</v>
      </c>
      <c r="B76" s="197" t="s">
        <v>751</v>
      </c>
      <c r="C76" s="198" t="str">
        <f t="shared" si="3"/>
        <v>https://rules.sonarsource.com/javascript/RSPEC-1186</v>
      </c>
      <c r="D76" s="197" t="s">
        <v>802</v>
      </c>
      <c r="E76" s="209" t="s">
        <v>866</v>
      </c>
      <c r="F76" s="207">
        <v>26.0</v>
      </c>
      <c r="G76" s="196" t="str">
        <f>IFERROR(__xludf.DUMMYFUNCTION("REGEXEXTRACT(E76, ""(\d+$)"")"),"1186")</f>
        <v>1186</v>
      </c>
      <c r="H76" s="199"/>
      <c r="I76" s="198" t="str">
        <f>CONCATENATE("https://rules.sonarsource.com/",LEFT(E76,FIND(":",E76) - 1),"/R",MID(E76,FIND(":",E76) + 1,FIND(":",E76) + 1 - (FIND(":",E76))),"PEC-")</f>
        <v>https://rules.sonarsource.com/javascript/RSPEC-</v>
      </c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</row>
    <row r="77">
      <c r="A77" s="197" t="b">
        <v>1</v>
      </c>
      <c r="B77" s="197" t="s">
        <v>751</v>
      </c>
      <c r="C77" s="198" t="str">
        <f t="shared" si="3"/>
        <v>https://rules.sonarsource.com/java/RSPEC-1171</v>
      </c>
      <c r="D77" s="197" t="s">
        <v>802</v>
      </c>
      <c r="E77" s="209" t="s">
        <v>867</v>
      </c>
      <c r="F77" s="207">
        <v>26.0</v>
      </c>
      <c r="G77" s="196" t="str">
        <f>IFERROR(__xludf.DUMMYFUNCTION("REGEXEXTRACT(E77, ""(\d+$)"")"),"1171")</f>
        <v>1171</v>
      </c>
      <c r="H77" s="199" t="s">
        <v>813</v>
      </c>
      <c r="I77" s="200" t="s">
        <v>837</v>
      </c>
      <c r="J77" s="196"/>
      <c r="K77" s="196"/>
      <c r="L77" s="196"/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</row>
    <row r="78">
      <c r="A78" s="197" t="b">
        <v>1</v>
      </c>
      <c r="B78" s="197" t="s">
        <v>750</v>
      </c>
      <c r="C78" s="198" t="str">
        <f t="shared" si="3"/>
        <v>https://rules.sonarsource.com/python/RSPEC-905</v>
      </c>
      <c r="D78" s="197" t="s">
        <v>793</v>
      </c>
      <c r="E78" s="213" t="s">
        <v>868</v>
      </c>
      <c r="F78" s="197">
        <v>25.0</v>
      </c>
      <c r="G78" s="196" t="str">
        <f>IFERROR(__xludf.DUMMYFUNCTION("REGEXEXTRACT(E78, ""(\d+$)"")"),"905")</f>
        <v>905</v>
      </c>
      <c r="H78" s="199" t="s">
        <v>813</v>
      </c>
      <c r="I78" s="200" t="s">
        <v>808</v>
      </c>
      <c r="J78" s="196"/>
      <c r="K78" s="196"/>
      <c r="L78" s="196"/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</row>
    <row r="79" hidden="1">
      <c r="A79" s="197" t="b">
        <v>0</v>
      </c>
      <c r="B79" s="197" t="s">
        <v>750</v>
      </c>
      <c r="C79" s="198" t="str">
        <f t="shared" si="3"/>
        <v>https://rules.sonarsource.com/javascript/RSPEC-1135</v>
      </c>
      <c r="D79" s="197" t="s">
        <v>802</v>
      </c>
      <c r="E79" s="199" t="s">
        <v>869</v>
      </c>
      <c r="F79" s="197">
        <v>24.0</v>
      </c>
      <c r="G79" s="196" t="str">
        <f>IFERROR(__xludf.DUMMYFUNCTION("REGEXEXTRACT(E79, ""(\d+$)"")"),"1135")</f>
        <v>1135</v>
      </c>
      <c r="H79" s="199" t="s">
        <v>810</v>
      </c>
      <c r="I79" s="200" t="s">
        <v>805</v>
      </c>
      <c r="J79" s="196"/>
      <c r="K79" s="196"/>
      <c r="L79" s="196"/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</row>
    <row r="80" hidden="1">
      <c r="A80" s="201" t="b">
        <v>0</v>
      </c>
      <c r="B80" s="201" t="s">
        <v>750</v>
      </c>
      <c r="C80" s="202" t="str">
        <f t="shared" si="3"/>
        <v>https://rules.sonarsource.com/javascript/RSPEC-1135</v>
      </c>
      <c r="D80" s="201" t="s">
        <v>802</v>
      </c>
      <c r="E80" s="203" t="s">
        <v>869</v>
      </c>
      <c r="F80" s="201">
        <v>24.0</v>
      </c>
      <c r="G80" s="204" t="str">
        <f>IFERROR(__xludf.DUMMYFUNCTION("REGEXEXTRACT(E80, ""(\d+$)"")"),"1135")</f>
        <v>1135</v>
      </c>
      <c r="H80" s="203" t="s">
        <v>810</v>
      </c>
      <c r="I80" s="205" t="s">
        <v>805</v>
      </c>
      <c r="J80" s="196"/>
      <c r="K80" s="196"/>
      <c r="L80" s="196"/>
      <c r="M80" s="196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</row>
    <row r="81" hidden="1">
      <c r="A81" s="197" t="b">
        <v>0</v>
      </c>
      <c r="B81" s="197" t="s">
        <v>750</v>
      </c>
      <c r="C81" s="198" t="str">
        <f t="shared" si="3"/>
        <v>https://rules.sonarsource.com/javascript/RSPEC-125</v>
      </c>
      <c r="D81" s="197" t="s">
        <v>802</v>
      </c>
      <c r="E81" s="199" t="s">
        <v>820</v>
      </c>
      <c r="F81" s="197">
        <v>24.0</v>
      </c>
      <c r="G81" s="196" t="str">
        <f>IFERROR(__xludf.DUMMYFUNCTION("REGEXEXTRACT(E81, ""(\d+$)"")"),"125")</f>
        <v>125</v>
      </c>
      <c r="H81" s="199" t="s">
        <v>813</v>
      </c>
      <c r="I81" s="200" t="s">
        <v>805</v>
      </c>
      <c r="J81" s="196"/>
      <c r="K81" s="196"/>
      <c r="L81" s="196"/>
      <c r="M81" s="196"/>
      <c r="N81" s="196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</row>
    <row r="82" hidden="1">
      <c r="A82" s="201" t="b">
        <v>0</v>
      </c>
      <c r="B82" s="201" t="s">
        <v>750</v>
      </c>
      <c r="C82" s="202" t="str">
        <f t="shared" si="3"/>
        <v>https://rules.sonarsource.com/javascript/RSPEC-125</v>
      </c>
      <c r="D82" s="201" t="s">
        <v>802</v>
      </c>
      <c r="E82" s="203" t="s">
        <v>820</v>
      </c>
      <c r="F82" s="201">
        <v>24.0</v>
      </c>
      <c r="G82" s="204" t="str">
        <f>IFERROR(__xludf.DUMMYFUNCTION("REGEXEXTRACT(E82, ""(\d+$)"")"),"125")</f>
        <v>125</v>
      </c>
      <c r="H82" s="203" t="s">
        <v>813</v>
      </c>
      <c r="I82" s="205" t="s">
        <v>805</v>
      </c>
      <c r="J82" s="196"/>
      <c r="K82" s="196"/>
      <c r="L82" s="196"/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</row>
    <row r="83">
      <c r="A83" s="197" t="b">
        <v>1</v>
      </c>
      <c r="B83" s="197" t="s">
        <v>751</v>
      </c>
      <c r="C83" s="198" t="str">
        <f t="shared" si="3"/>
        <v>https://rules.sonarsource.com/python/RSPEC-5806</v>
      </c>
      <c r="D83" s="197" t="s">
        <v>802</v>
      </c>
      <c r="E83" s="209" t="s">
        <v>870</v>
      </c>
      <c r="F83" s="207">
        <v>24.0</v>
      </c>
      <c r="G83" s="196" t="str">
        <f>IFERROR(__xludf.DUMMYFUNCTION("REGEXEXTRACT(E83, ""(\d+$)"")"),"5806")</f>
        <v>5806</v>
      </c>
      <c r="H83" s="199"/>
      <c r="I83" s="200" t="s">
        <v>808</v>
      </c>
      <c r="J83" s="196"/>
      <c r="K83" s="196"/>
      <c r="L83" s="196"/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</row>
    <row r="84">
      <c r="A84" s="197" t="b">
        <v>1</v>
      </c>
      <c r="B84" s="197" t="s">
        <v>750</v>
      </c>
      <c r="C84" s="198" t="str">
        <f t="shared" si="3"/>
        <v>https://rules.sonarsource.com/javascript/RSPEC-2392</v>
      </c>
      <c r="D84" s="197" t="s">
        <v>802</v>
      </c>
      <c r="E84" s="211" t="s">
        <v>851</v>
      </c>
      <c r="F84" s="197">
        <v>24.0</v>
      </c>
      <c r="G84" s="196" t="str">
        <f>IFERROR(__xludf.DUMMYFUNCTION("REGEXEXTRACT(E84, ""(\d+$)"")"),"2392")</f>
        <v>2392</v>
      </c>
      <c r="H84" s="199"/>
      <c r="I84" s="198" t="str">
        <f>CONCATENATE("https://rules.sonarsource.com/",LEFT(E84,FIND(":",E84) - 1),"/R",MID(E84,FIND(":",E84) + 1,FIND(":",E84) + 1 - (FIND(":",E84))),"PEC-")</f>
        <v>https://rules.sonarsource.com/javascript/RSPEC-</v>
      </c>
      <c r="J84" s="196"/>
      <c r="K84" s="196"/>
      <c r="L84" s="196"/>
      <c r="M84" s="196"/>
      <c r="N84" s="196"/>
      <c r="O84" s="196"/>
      <c r="P84" s="196"/>
      <c r="Q84" s="196"/>
      <c r="R84" s="196"/>
      <c r="S84" s="196"/>
      <c r="T84" s="196"/>
      <c r="U84" s="196"/>
      <c r="V84" s="196"/>
      <c r="W84" s="196"/>
      <c r="X84" s="196"/>
      <c r="Y84" s="196"/>
    </row>
    <row r="85">
      <c r="A85" s="197" t="b">
        <v>1</v>
      </c>
      <c r="B85" s="197" t="s">
        <v>750</v>
      </c>
      <c r="C85" s="198" t="str">
        <f t="shared" si="3"/>
        <v>https://rules.sonarsource.com/java/RSPEC-3935</v>
      </c>
      <c r="D85" s="197" t="s">
        <v>802</v>
      </c>
      <c r="E85" s="211" t="s">
        <v>845</v>
      </c>
      <c r="F85" s="197">
        <v>23.0</v>
      </c>
      <c r="G85" s="196" t="str">
        <f>IFERROR(__xludf.DUMMYFUNCTION("REGEXEXTRACT(E85, ""(\d+$)"")"),"3935")</f>
        <v>3935</v>
      </c>
      <c r="H85" s="199"/>
      <c r="I85" s="200" t="s">
        <v>837</v>
      </c>
      <c r="J85" s="196"/>
      <c r="K85" s="196"/>
      <c r="L85" s="196"/>
      <c r="M85" s="196"/>
      <c r="N85" s="196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196"/>
    </row>
    <row r="86">
      <c r="A86" s="197" t="b">
        <v>1</v>
      </c>
      <c r="B86" s="197" t="s">
        <v>751</v>
      </c>
      <c r="C86" s="198" t="str">
        <f t="shared" si="3"/>
        <v>https://rules.sonarsource.com/java/RSPEC-3740</v>
      </c>
      <c r="D86" s="197" t="s">
        <v>802</v>
      </c>
      <c r="E86" s="209" t="s">
        <v>871</v>
      </c>
      <c r="F86" s="207">
        <v>23.0</v>
      </c>
      <c r="G86" s="196" t="str">
        <f>IFERROR(__xludf.DUMMYFUNCTION("REGEXEXTRACT(E86, ""(\d+$)"")"),"3740")</f>
        <v>3740</v>
      </c>
      <c r="H86" s="199"/>
      <c r="I86" s="200" t="s">
        <v>837</v>
      </c>
      <c r="J86" s="196"/>
      <c r="K86" s="196"/>
      <c r="L86" s="196"/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196"/>
    </row>
    <row r="87">
      <c r="A87" s="197" t="b">
        <v>1</v>
      </c>
      <c r="B87" s="197" t="s">
        <v>751</v>
      </c>
      <c r="C87" s="198" t="str">
        <f t="shared" si="3"/>
        <v>https://rules.sonarsource.com/java/RSPEC-1161</v>
      </c>
      <c r="D87" s="197" t="s">
        <v>802</v>
      </c>
      <c r="E87" s="209" t="s">
        <v>872</v>
      </c>
      <c r="F87" s="207">
        <v>23.0</v>
      </c>
      <c r="G87" s="196" t="str">
        <f>IFERROR(__xludf.DUMMYFUNCTION("REGEXEXTRACT(E87, ""(\d+$)"")"),"1161")</f>
        <v>1161</v>
      </c>
      <c r="H87" s="199" t="s">
        <v>813</v>
      </c>
      <c r="I87" s="200" t="s">
        <v>837</v>
      </c>
      <c r="J87" s="196"/>
      <c r="K87" s="196"/>
      <c r="L87" s="196"/>
      <c r="M87" s="196"/>
      <c r="N87" s="196"/>
      <c r="O87" s="196"/>
      <c r="P87" s="196"/>
      <c r="Q87" s="196"/>
      <c r="R87" s="196"/>
      <c r="S87" s="196"/>
      <c r="T87" s="196"/>
      <c r="U87" s="196"/>
      <c r="V87" s="196"/>
      <c r="W87" s="196"/>
      <c r="X87" s="196"/>
      <c r="Y87" s="196"/>
    </row>
    <row r="88">
      <c r="A88" s="197" t="b">
        <v>1</v>
      </c>
      <c r="B88" s="197" t="s">
        <v>751</v>
      </c>
      <c r="C88" s="198" t="str">
        <f t="shared" si="3"/>
        <v>https://rules.sonarsource.com/java/RSPEC-1774</v>
      </c>
      <c r="D88" s="197" t="s">
        <v>802</v>
      </c>
      <c r="E88" s="209" t="s">
        <v>873</v>
      </c>
      <c r="F88" s="207">
        <v>22.0</v>
      </c>
      <c r="G88" s="196" t="str">
        <f>IFERROR(__xludf.DUMMYFUNCTION("REGEXEXTRACT(E88, ""(\d+$)"")"),"1774")</f>
        <v>1774</v>
      </c>
      <c r="H88" s="199" t="s">
        <v>813</v>
      </c>
      <c r="I88" s="200" t="s">
        <v>837</v>
      </c>
      <c r="J88" s="196"/>
      <c r="K88" s="196"/>
      <c r="L88" s="196"/>
      <c r="M88" s="196"/>
      <c r="N88" s="196"/>
      <c r="O88" s="196"/>
      <c r="P88" s="196"/>
      <c r="Q88" s="196"/>
      <c r="R88" s="196"/>
      <c r="S88" s="196"/>
      <c r="T88" s="196"/>
      <c r="U88" s="196"/>
      <c r="V88" s="196"/>
      <c r="W88" s="196"/>
      <c r="X88" s="196"/>
      <c r="Y88" s="196"/>
    </row>
    <row r="89">
      <c r="A89" s="197" t="b">
        <v>1</v>
      </c>
      <c r="B89" s="197" t="s">
        <v>750</v>
      </c>
      <c r="C89" s="198" t="str">
        <f t="shared" si="3"/>
        <v>https://rules.sonarsource.com/javascript/RSPEC-3776</v>
      </c>
      <c r="D89" s="197" t="s">
        <v>802</v>
      </c>
      <c r="E89" s="211" t="s">
        <v>817</v>
      </c>
      <c r="F89" s="197">
        <v>21.0</v>
      </c>
      <c r="G89" s="196" t="str">
        <f>IFERROR(__xludf.DUMMYFUNCTION("REGEXEXTRACT(E89, ""(\d+$)"")"),"3776")</f>
        <v>3776</v>
      </c>
      <c r="H89" s="199"/>
      <c r="I89" s="198" t="str">
        <f>CONCATENATE("https://rules.sonarsource.com/",LEFT(E89,FIND(":",E89) - 1),"/R",MID(E89,FIND(":",E89) + 1,FIND(":",E89) + 1 - (FIND(":",E89))),"PEC-")</f>
        <v>https://rules.sonarsource.com/javascript/RSPEC-</v>
      </c>
      <c r="J89" s="196"/>
      <c r="K89" s="196"/>
      <c r="L89" s="196"/>
      <c r="M89" s="196"/>
      <c r="N89" s="196"/>
      <c r="O89" s="196"/>
      <c r="P89" s="196"/>
      <c r="Q89" s="196"/>
      <c r="R89" s="196"/>
      <c r="S89" s="196"/>
      <c r="T89" s="196"/>
      <c r="U89" s="196"/>
      <c r="V89" s="196"/>
      <c r="W89" s="196"/>
      <c r="X89" s="196"/>
      <c r="Y89" s="196"/>
    </row>
    <row r="90">
      <c r="A90" s="197" t="b">
        <v>1</v>
      </c>
      <c r="B90" s="197" t="s">
        <v>751</v>
      </c>
      <c r="C90" s="198" t="str">
        <f t="shared" si="3"/>
        <v>https://rules.sonarsource.com/python/RSPEC-1854</v>
      </c>
      <c r="D90" s="197" t="s">
        <v>802</v>
      </c>
      <c r="E90" s="209" t="s">
        <v>874</v>
      </c>
      <c r="F90" s="207">
        <v>20.0</v>
      </c>
      <c r="G90" s="196" t="str">
        <f>IFERROR(__xludf.DUMMYFUNCTION("REGEXEXTRACT(E90, ""(\d+$)"")"),"1854")</f>
        <v>1854</v>
      </c>
      <c r="H90" s="199"/>
      <c r="I90" s="200" t="s">
        <v>808</v>
      </c>
      <c r="J90" s="196"/>
      <c r="K90" s="196"/>
      <c r="L90" s="196"/>
      <c r="M90" s="196"/>
      <c r="N90" s="196"/>
      <c r="O90" s="196"/>
      <c r="P90" s="196"/>
      <c r="Q90" s="196"/>
      <c r="R90" s="196"/>
      <c r="S90" s="196"/>
      <c r="T90" s="196"/>
      <c r="U90" s="196"/>
      <c r="V90" s="196"/>
      <c r="W90" s="196"/>
      <c r="X90" s="196"/>
      <c r="Y90" s="196"/>
    </row>
    <row r="91">
      <c r="A91" s="197" t="b">
        <v>1</v>
      </c>
      <c r="B91" s="197" t="s">
        <v>751</v>
      </c>
      <c r="C91" s="198" t="str">
        <f t="shared" si="3"/>
        <v>https://rules.sonarsource.com/java/RSPEC-4454</v>
      </c>
      <c r="D91" s="197" t="s">
        <v>802</v>
      </c>
      <c r="E91" s="209" t="s">
        <v>875</v>
      </c>
      <c r="F91" s="207">
        <v>20.0</v>
      </c>
      <c r="G91" s="196" t="str">
        <f>IFERROR(__xludf.DUMMYFUNCTION("REGEXEXTRACT(E91, ""(\d+$)"")"),"4454")</f>
        <v>4454</v>
      </c>
      <c r="H91" s="199"/>
      <c r="I91" s="200" t="s">
        <v>837</v>
      </c>
      <c r="J91" s="196"/>
      <c r="K91" s="196"/>
      <c r="L91" s="196"/>
      <c r="M91" s="196"/>
      <c r="N91" s="196"/>
      <c r="O91" s="196"/>
      <c r="P91" s="196"/>
      <c r="Q91" s="196"/>
      <c r="R91" s="196"/>
      <c r="S91" s="196"/>
      <c r="T91" s="196"/>
      <c r="U91" s="196"/>
      <c r="V91" s="196"/>
      <c r="W91" s="196"/>
      <c r="X91" s="196"/>
      <c r="Y91" s="196"/>
    </row>
    <row r="92">
      <c r="A92" s="197" t="b">
        <v>1</v>
      </c>
      <c r="B92" s="197" t="s">
        <v>751</v>
      </c>
      <c r="C92" s="198" t="str">
        <f t="shared" si="3"/>
        <v>https://rules.sonarsource.com/java/RSPEC-106</v>
      </c>
      <c r="D92" s="197" t="s">
        <v>802</v>
      </c>
      <c r="E92" s="209" t="s">
        <v>876</v>
      </c>
      <c r="F92" s="207">
        <v>20.0</v>
      </c>
      <c r="G92" s="196" t="str">
        <f>IFERROR(__xludf.DUMMYFUNCTION("REGEXEXTRACT(E92, ""(\d+$)"")"),"106")</f>
        <v>106</v>
      </c>
      <c r="H92" s="199" t="s">
        <v>813</v>
      </c>
      <c r="I92" s="200" t="s">
        <v>837</v>
      </c>
      <c r="J92" s="196"/>
      <c r="K92" s="196"/>
      <c r="L92" s="196"/>
      <c r="M92" s="196"/>
      <c r="N92" s="196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196"/>
    </row>
    <row r="93">
      <c r="A93" s="197" t="b">
        <v>1</v>
      </c>
      <c r="B93" s="197" t="s">
        <v>751</v>
      </c>
      <c r="C93" s="198" t="str">
        <f t="shared" si="3"/>
        <v>https://rules.sonarsource.com/python/RSPEC-1186</v>
      </c>
      <c r="D93" s="197" t="s">
        <v>802</v>
      </c>
      <c r="E93" s="209" t="s">
        <v>877</v>
      </c>
      <c r="F93" s="207">
        <v>19.0</v>
      </c>
      <c r="G93" s="196" t="str">
        <f>IFERROR(__xludf.DUMMYFUNCTION("REGEXEXTRACT(E93, ""(\d+$)"")"),"1186")</f>
        <v>1186</v>
      </c>
      <c r="H93" s="199"/>
      <c r="I93" s="200" t="s">
        <v>808</v>
      </c>
      <c r="J93" s="196"/>
      <c r="K93" s="196"/>
      <c r="L93" s="196"/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196"/>
    </row>
    <row r="94">
      <c r="A94" s="197" t="b">
        <v>1</v>
      </c>
      <c r="B94" s="197" t="s">
        <v>751</v>
      </c>
      <c r="C94" s="198" t="str">
        <f t="shared" si="3"/>
        <v>https://rules.sonarsource.com/javascript/RSPEC-1848</v>
      </c>
      <c r="D94" s="197" t="s">
        <v>793</v>
      </c>
      <c r="E94" s="212" t="s">
        <v>878</v>
      </c>
      <c r="F94" s="207">
        <v>19.0</v>
      </c>
      <c r="G94" s="196" t="str">
        <f>IFERROR(__xludf.DUMMYFUNCTION("REGEXEXTRACT(E94, ""(\d+$)"")"),"1848")</f>
        <v>1848</v>
      </c>
      <c r="H94" s="199" t="s">
        <v>813</v>
      </c>
      <c r="I94" s="198" t="str">
        <f>CONCATENATE("https://rules.sonarsource.com/",LEFT(E94,FIND(":",E94) - 1),"/R",MID(E94,FIND(":",E94) + 1,FIND(":",E94) + 1 - (FIND(":",E94))),"PEC-")</f>
        <v>https://rules.sonarsource.com/javascript/RSPEC-</v>
      </c>
      <c r="J94" s="196"/>
      <c r="K94" s="196"/>
      <c r="L94" s="196"/>
      <c r="M94" s="196"/>
      <c r="N94" s="196"/>
      <c r="O94" s="196"/>
      <c r="P94" s="196"/>
      <c r="Q94" s="196"/>
      <c r="R94" s="196"/>
      <c r="S94" s="196"/>
      <c r="T94" s="196"/>
      <c r="U94" s="196"/>
      <c r="V94" s="196"/>
      <c r="W94" s="196"/>
      <c r="X94" s="196"/>
      <c r="Y94" s="196"/>
    </row>
    <row r="95">
      <c r="A95" s="197" t="b">
        <v>1</v>
      </c>
      <c r="B95" s="197" t="s">
        <v>750</v>
      </c>
      <c r="C95" s="198" t="str">
        <f t="shared" si="3"/>
        <v>https://rules.sonarsource.com/java/RSPEC-1116</v>
      </c>
      <c r="D95" s="197" t="s">
        <v>802</v>
      </c>
      <c r="E95" s="211" t="s">
        <v>862</v>
      </c>
      <c r="F95" s="197">
        <v>19.0</v>
      </c>
      <c r="G95" s="196" t="str">
        <f>IFERROR(__xludf.DUMMYFUNCTION("REGEXEXTRACT(E95, ""(\d+$)"")"),"1116")</f>
        <v>1116</v>
      </c>
      <c r="H95" s="199" t="s">
        <v>807</v>
      </c>
      <c r="I95" s="200" t="s">
        <v>837</v>
      </c>
      <c r="J95" s="196"/>
      <c r="K95" s="196"/>
      <c r="L95" s="196"/>
      <c r="M95" s="196"/>
      <c r="N95" s="196"/>
      <c r="O95" s="196"/>
      <c r="P95" s="196"/>
      <c r="Q95" s="196"/>
      <c r="R95" s="196"/>
      <c r="S95" s="196"/>
      <c r="T95" s="196"/>
      <c r="U95" s="196"/>
      <c r="V95" s="196"/>
      <c r="W95" s="196"/>
      <c r="X95" s="196"/>
      <c r="Y95" s="196"/>
    </row>
    <row r="96">
      <c r="A96" s="197" t="b">
        <v>1</v>
      </c>
      <c r="B96" s="197" t="s">
        <v>750</v>
      </c>
      <c r="C96" s="198" t="str">
        <f t="shared" si="3"/>
        <v>https://rules.sonarsource.com/python/RSPEC-1940</v>
      </c>
      <c r="D96" s="197" t="s">
        <v>802</v>
      </c>
      <c r="E96" s="211" t="s">
        <v>879</v>
      </c>
      <c r="F96" s="197">
        <v>18.0</v>
      </c>
      <c r="G96" s="196" t="str">
        <f>IFERROR(__xludf.DUMMYFUNCTION("REGEXEXTRACT(E96, ""(\d+$)"")"),"1940")</f>
        <v>1940</v>
      </c>
      <c r="H96" s="199"/>
      <c r="I96" s="200" t="s">
        <v>808</v>
      </c>
      <c r="J96" s="196"/>
      <c r="K96" s="196"/>
      <c r="L96" s="196"/>
      <c r="M96" s="196"/>
      <c r="N96" s="196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</row>
    <row r="97">
      <c r="A97" s="197" t="b">
        <v>1</v>
      </c>
      <c r="B97" s="197" t="s">
        <v>751</v>
      </c>
      <c r="C97" s="198" t="str">
        <f t="shared" si="3"/>
        <v>https://rules.sonarsource.com/java/RSPEC-3014</v>
      </c>
      <c r="D97" s="197" t="s">
        <v>802</v>
      </c>
      <c r="E97" s="209" t="s">
        <v>880</v>
      </c>
      <c r="F97" s="207">
        <v>18.0</v>
      </c>
      <c r="G97" s="196" t="str">
        <f>IFERROR(__xludf.DUMMYFUNCTION("REGEXEXTRACT(E97, ""(\d+$)"")"),"3014")</f>
        <v>3014</v>
      </c>
      <c r="H97" s="199"/>
      <c r="I97" s="200" t="s">
        <v>837</v>
      </c>
      <c r="J97" s="196"/>
      <c r="K97" s="196"/>
      <c r="L97" s="196"/>
      <c r="M97" s="196"/>
      <c r="N97" s="196"/>
      <c r="O97" s="196"/>
      <c r="P97" s="196"/>
      <c r="Q97" s="196"/>
      <c r="R97" s="196"/>
      <c r="S97" s="196"/>
      <c r="T97" s="196"/>
      <c r="U97" s="196"/>
      <c r="V97" s="196"/>
      <c r="W97" s="196"/>
      <c r="X97" s="196"/>
      <c r="Y97" s="196"/>
    </row>
    <row r="98">
      <c r="A98" s="197" t="b">
        <v>1</v>
      </c>
      <c r="B98" s="197" t="s">
        <v>751</v>
      </c>
      <c r="C98" s="198" t="str">
        <f t="shared" si="3"/>
        <v>https://rules.sonarsource.com/typescript/RSPEC-4325</v>
      </c>
      <c r="D98" s="197" t="s">
        <v>802</v>
      </c>
      <c r="E98" s="209" t="s">
        <v>881</v>
      </c>
      <c r="F98" s="207">
        <v>17.0</v>
      </c>
      <c r="G98" s="196" t="str">
        <f>IFERROR(__xludf.DUMMYFUNCTION("REGEXEXTRACT(E98, ""(\d+$)"")"),"4325")</f>
        <v>4325</v>
      </c>
      <c r="H98" s="199"/>
      <c r="I98" s="200" t="s">
        <v>842</v>
      </c>
      <c r="J98" s="196"/>
      <c r="K98" s="196"/>
      <c r="L98" s="196"/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</row>
    <row r="99">
      <c r="A99" s="197" t="b">
        <v>1</v>
      </c>
      <c r="B99" s="197" t="s">
        <v>751</v>
      </c>
      <c r="C99" s="198" t="str">
        <f t="shared" si="3"/>
        <v>https://rules.sonarsource.com/javascript/RSPEC-6325</v>
      </c>
      <c r="D99" s="197" t="s">
        <v>802</v>
      </c>
      <c r="E99" s="209" t="s">
        <v>882</v>
      </c>
      <c r="F99" s="207">
        <v>17.0</v>
      </c>
      <c r="G99" s="196" t="str">
        <f>IFERROR(__xludf.DUMMYFUNCTION("REGEXEXTRACT(E99, ""(\d+$)"")"),"6325")</f>
        <v>6325</v>
      </c>
      <c r="H99" s="199"/>
      <c r="I99" s="198" t="str">
        <f t="shared" ref="I99:I100" si="8">CONCATENATE("https://rules.sonarsource.com/",LEFT(E99,FIND(":",E99) - 1),"/R",MID(E99,FIND(":",E99) + 1,FIND(":",E99) + 1 - (FIND(":",E99))),"PEC-")</f>
        <v>https://rules.sonarsource.com/javascript/RSPEC-</v>
      </c>
      <c r="J99" s="196"/>
      <c r="K99" s="196"/>
      <c r="L99" s="196"/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</row>
    <row r="100">
      <c r="A100" s="197" t="b">
        <v>1</v>
      </c>
      <c r="B100" s="197" t="s">
        <v>750</v>
      </c>
      <c r="C100" s="198" t="str">
        <f t="shared" si="3"/>
        <v>https://rules.sonarsource.com/javascript/RSPEC-1126</v>
      </c>
      <c r="D100" s="197" t="s">
        <v>802</v>
      </c>
      <c r="E100" s="211" t="s">
        <v>833</v>
      </c>
      <c r="F100" s="197">
        <v>17.0</v>
      </c>
      <c r="G100" s="196" t="str">
        <f>IFERROR(__xludf.DUMMYFUNCTION("REGEXEXTRACT(E100, ""(\d+$)"")"),"1126")</f>
        <v>1126</v>
      </c>
      <c r="H100" s="199"/>
      <c r="I100" s="198" t="str">
        <f t="shared" si="8"/>
        <v>https://rules.sonarsource.com/javascript/RSPEC-</v>
      </c>
      <c r="J100" s="196"/>
      <c r="K100" s="196"/>
      <c r="L100" s="196"/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196"/>
    </row>
    <row r="101">
      <c r="A101" s="197" t="b">
        <v>1</v>
      </c>
      <c r="B101" s="197" t="s">
        <v>751</v>
      </c>
      <c r="C101" s="198" t="str">
        <f t="shared" si="3"/>
        <v>https://rules.sonarsource.com/java/RSPEC-1698</v>
      </c>
      <c r="D101" s="197" t="s">
        <v>802</v>
      </c>
      <c r="E101" s="209" t="s">
        <v>883</v>
      </c>
      <c r="F101" s="207">
        <v>17.0</v>
      </c>
      <c r="G101" s="196" t="str">
        <f>IFERROR(__xludf.DUMMYFUNCTION("REGEXEXTRACT(E101, ""(\d+$)"")"),"1698")</f>
        <v>1698</v>
      </c>
      <c r="H101" s="199" t="s">
        <v>807</v>
      </c>
      <c r="I101" s="200" t="s">
        <v>837</v>
      </c>
      <c r="J101" s="196"/>
      <c r="K101" s="196"/>
      <c r="L101" s="196"/>
      <c r="M101" s="196"/>
      <c r="N101" s="196"/>
      <c r="O101" s="196"/>
      <c r="P101" s="196"/>
      <c r="Q101" s="196"/>
      <c r="R101" s="196"/>
      <c r="S101" s="196"/>
      <c r="T101" s="196"/>
      <c r="U101" s="196"/>
      <c r="V101" s="196"/>
      <c r="W101" s="196"/>
      <c r="X101" s="196"/>
      <c r="Y101" s="196"/>
    </row>
    <row r="102">
      <c r="A102" s="197" t="b">
        <v>1</v>
      </c>
      <c r="B102" s="197" t="s">
        <v>751</v>
      </c>
      <c r="C102" s="198" t="str">
        <f t="shared" si="3"/>
        <v>https://rules.sonarsource.com/java/RSPEC-1133</v>
      </c>
      <c r="D102" s="197" t="s">
        <v>802</v>
      </c>
      <c r="E102" s="209" t="s">
        <v>884</v>
      </c>
      <c r="F102" s="207">
        <v>17.0</v>
      </c>
      <c r="G102" s="196" t="str">
        <f>IFERROR(__xludf.DUMMYFUNCTION("REGEXEXTRACT(E102, ""(\d+$)"")"),"1133")</f>
        <v>1133</v>
      </c>
      <c r="H102" s="199" t="s">
        <v>810</v>
      </c>
      <c r="I102" s="200" t="s">
        <v>837</v>
      </c>
      <c r="J102" s="196"/>
      <c r="K102" s="196"/>
      <c r="L102" s="196"/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196"/>
    </row>
    <row r="103">
      <c r="A103" s="197" t="b">
        <v>1</v>
      </c>
      <c r="B103" s="197" t="s">
        <v>751</v>
      </c>
      <c r="C103" s="198" t="str">
        <f t="shared" si="3"/>
        <v>https://rules.sonarsource.com/typescript/RSPEC-4123</v>
      </c>
      <c r="D103" s="197" t="s">
        <v>802</v>
      </c>
      <c r="E103" s="209" t="s">
        <v>885</v>
      </c>
      <c r="F103" s="207">
        <v>16.0</v>
      </c>
      <c r="G103" s="196" t="str">
        <f>IFERROR(__xludf.DUMMYFUNCTION("REGEXEXTRACT(E103, ""(\d+$)"")"),"4123")</f>
        <v>4123</v>
      </c>
      <c r="H103" s="199"/>
      <c r="I103" s="200" t="s">
        <v>842</v>
      </c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</row>
    <row r="104">
      <c r="A104" s="197" t="b">
        <v>1</v>
      </c>
      <c r="B104" s="197" t="s">
        <v>750</v>
      </c>
      <c r="C104" s="198" t="str">
        <f t="shared" si="3"/>
        <v>https://rules.sonarsource.com/java/RSPEC-1144</v>
      </c>
      <c r="D104" s="197" t="s">
        <v>802</v>
      </c>
      <c r="E104" s="211" t="s">
        <v>838</v>
      </c>
      <c r="F104" s="197">
        <v>16.0</v>
      </c>
      <c r="G104" s="196" t="str">
        <f>IFERROR(__xludf.DUMMYFUNCTION("REGEXEXTRACT(E104, ""(\d+$)"")"),"1144")</f>
        <v>1144</v>
      </c>
      <c r="H104" s="199" t="s">
        <v>813</v>
      </c>
      <c r="I104" s="200" t="s">
        <v>837</v>
      </c>
      <c r="J104" s="196"/>
      <c r="K104" s="196"/>
      <c r="L104" s="196"/>
      <c r="M104" s="196"/>
      <c r="N104" s="196"/>
      <c r="O104" s="196"/>
      <c r="P104" s="196"/>
      <c r="Q104" s="196"/>
      <c r="R104" s="196"/>
      <c r="S104" s="196"/>
      <c r="T104" s="196"/>
      <c r="U104" s="196"/>
      <c r="V104" s="196"/>
      <c r="W104" s="196"/>
      <c r="X104" s="196"/>
      <c r="Y104" s="196"/>
    </row>
    <row r="105">
      <c r="A105" s="197" t="b">
        <v>1</v>
      </c>
      <c r="B105" s="197" t="s">
        <v>751</v>
      </c>
      <c r="C105" s="198" t="str">
        <f t="shared" si="3"/>
        <v>https://rules.sonarsource.com/python/RSPEC-5795</v>
      </c>
      <c r="D105" s="197" t="s">
        <v>802</v>
      </c>
      <c r="E105" s="209" t="s">
        <v>886</v>
      </c>
      <c r="F105" s="207">
        <v>15.0</v>
      </c>
      <c r="G105" s="196" t="str">
        <f>IFERROR(__xludf.DUMMYFUNCTION("REGEXEXTRACT(E105, ""(\d+$)"")"),"5795")</f>
        <v>5795</v>
      </c>
      <c r="H105" s="199"/>
      <c r="I105" s="200" t="s">
        <v>808</v>
      </c>
      <c r="J105" s="196"/>
      <c r="K105" s="196"/>
      <c r="L105" s="196"/>
      <c r="M105" s="196"/>
      <c r="N105" s="196"/>
      <c r="O105" s="196"/>
      <c r="P105" s="196"/>
      <c r="Q105" s="196"/>
      <c r="R105" s="196"/>
      <c r="S105" s="196"/>
      <c r="T105" s="196"/>
      <c r="U105" s="196"/>
      <c r="V105" s="196"/>
      <c r="W105" s="196"/>
      <c r="X105" s="196"/>
      <c r="Y105" s="196"/>
    </row>
    <row r="106">
      <c r="A106" s="197" t="b">
        <v>1</v>
      </c>
      <c r="B106" s="197" t="s">
        <v>751</v>
      </c>
      <c r="C106" s="198" t="str">
        <f t="shared" si="3"/>
        <v>https://rules.sonarsource.com/python/RSPEC-5632</v>
      </c>
      <c r="D106" s="197" t="s">
        <v>793</v>
      </c>
      <c r="E106" s="209" t="s">
        <v>887</v>
      </c>
      <c r="F106" s="207">
        <v>15.0</v>
      </c>
      <c r="G106" s="196" t="str">
        <f>IFERROR(__xludf.DUMMYFUNCTION("REGEXEXTRACT(E106, ""(\d+$)"")"),"5632")</f>
        <v>5632</v>
      </c>
      <c r="H106" s="199"/>
      <c r="I106" s="200" t="s">
        <v>808</v>
      </c>
      <c r="J106" s="196"/>
      <c r="K106" s="196"/>
      <c r="L106" s="196"/>
      <c r="M106" s="196"/>
      <c r="N106" s="196"/>
      <c r="O106" s="196"/>
      <c r="P106" s="196"/>
      <c r="Q106" s="196"/>
      <c r="R106" s="196"/>
      <c r="S106" s="196"/>
      <c r="T106" s="196"/>
      <c r="U106" s="196"/>
      <c r="V106" s="196"/>
      <c r="W106" s="196"/>
      <c r="X106" s="196"/>
      <c r="Y106" s="196"/>
    </row>
    <row r="107">
      <c r="A107" s="197" t="b">
        <v>1</v>
      </c>
      <c r="B107" s="197" t="s">
        <v>751</v>
      </c>
      <c r="C107" s="198" t="str">
        <f t="shared" si="3"/>
        <v>https://rules.sonarsource.com/java/RSPEC-4288</v>
      </c>
      <c r="D107" s="197" t="s">
        <v>802</v>
      </c>
      <c r="E107" s="209" t="s">
        <v>888</v>
      </c>
      <c r="F107" s="207">
        <v>15.0</v>
      </c>
      <c r="G107" s="196" t="str">
        <f>IFERROR(__xludf.DUMMYFUNCTION("REGEXEXTRACT(E107, ""(\d+$)"")"),"4288")</f>
        <v>4288</v>
      </c>
      <c r="H107" s="199"/>
      <c r="I107" s="200" t="s">
        <v>837</v>
      </c>
      <c r="J107" s="196"/>
      <c r="K107" s="196"/>
      <c r="L107" s="196"/>
      <c r="M107" s="196"/>
      <c r="N107" s="196"/>
      <c r="O107" s="196"/>
      <c r="P107" s="196"/>
      <c r="Q107" s="196"/>
      <c r="R107" s="196"/>
      <c r="S107" s="196"/>
      <c r="T107" s="196"/>
      <c r="U107" s="196"/>
      <c r="V107" s="196"/>
      <c r="W107" s="196"/>
      <c r="X107" s="196"/>
      <c r="Y107" s="196"/>
    </row>
    <row r="108">
      <c r="A108" s="197" t="b">
        <v>1</v>
      </c>
      <c r="B108" s="197" t="s">
        <v>751</v>
      </c>
      <c r="C108" s="198" t="str">
        <f t="shared" si="3"/>
        <v>https://rules.sonarsource.com/javascript/RSPEC-2310</v>
      </c>
      <c r="D108" s="197" t="s">
        <v>802</v>
      </c>
      <c r="E108" s="209" t="s">
        <v>889</v>
      </c>
      <c r="F108" s="207">
        <v>14.0</v>
      </c>
      <c r="G108" s="196" t="str">
        <f>IFERROR(__xludf.DUMMYFUNCTION("REGEXEXTRACT(E108, ""(\d+$)"")"),"2310")</f>
        <v>2310</v>
      </c>
      <c r="H108" s="199"/>
      <c r="I108" s="198" t="str">
        <f>CONCATENATE("https://rules.sonarsource.com/",LEFT(E108,FIND(":",E108) - 1),"/R",MID(E108,FIND(":",E108) + 1,FIND(":",E108) + 1 - (FIND(":",E108))),"PEC-")</f>
        <v>https://rules.sonarsource.com/javascript/RSPEC-</v>
      </c>
      <c r="J108" s="196"/>
      <c r="K108" s="196"/>
      <c r="L108" s="196"/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196"/>
    </row>
    <row r="109">
      <c r="A109" s="197" t="b">
        <v>1</v>
      </c>
      <c r="B109" s="197" t="s">
        <v>751</v>
      </c>
      <c r="C109" s="198" t="str">
        <f t="shared" si="3"/>
        <v>https://rules.sonarsource.com/java/RSPEC-1849</v>
      </c>
      <c r="D109" s="197" t="s">
        <v>802</v>
      </c>
      <c r="E109" s="209" t="s">
        <v>890</v>
      </c>
      <c r="F109" s="207">
        <v>14.0</v>
      </c>
      <c r="G109" s="196" t="str">
        <f>IFERROR(__xludf.DUMMYFUNCTION("REGEXEXTRACT(E109, ""(\d+$)"")"),"1849")</f>
        <v>1849</v>
      </c>
      <c r="H109" s="199" t="s">
        <v>813</v>
      </c>
      <c r="I109" s="200" t="s">
        <v>837</v>
      </c>
      <c r="J109" s="196"/>
      <c r="K109" s="196"/>
      <c r="L109" s="196"/>
      <c r="M109" s="196"/>
      <c r="N109" s="196"/>
      <c r="O109" s="196"/>
      <c r="P109" s="196"/>
      <c r="Q109" s="196"/>
      <c r="R109" s="196"/>
      <c r="S109" s="196"/>
      <c r="T109" s="196"/>
      <c r="U109" s="196"/>
      <c r="V109" s="196"/>
      <c r="W109" s="196"/>
      <c r="X109" s="196"/>
      <c r="Y109" s="196"/>
    </row>
    <row r="110">
      <c r="A110" s="197" t="b">
        <v>1</v>
      </c>
      <c r="B110" s="197" t="s">
        <v>751</v>
      </c>
      <c r="C110" s="198" t="str">
        <f t="shared" si="3"/>
        <v>https://rules.sonarsource.com/java/RSPEC-1264</v>
      </c>
      <c r="D110" s="197" t="s">
        <v>802</v>
      </c>
      <c r="E110" s="209" t="s">
        <v>891</v>
      </c>
      <c r="F110" s="207">
        <v>14.0</v>
      </c>
      <c r="G110" s="196" t="str">
        <f>IFERROR(__xludf.DUMMYFUNCTION("REGEXEXTRACT(E110, ""(\d+$)"")"),"1264")</f>
        <v>1264</v>
      </c>
      <c r="H110" s="199" t="s">
        <v>807</v>
      </c>
      <c r="I110" s="200" t="s">
        <v>837</v>
      </c>
      <c r="J110" s="196"/>
      <c r="K110" s="196"/>
      <c r="L110" s="196"/>
      <c r="M110" s="196"/>
      <c r="N110" s="196"/>
      <c r="O110" s="196"/>
      <c r="P110" s="196"/>
      <c r="Q110" s="196"/>
      <c r="R110" s="196"/>
      <c r="S110" s="196"/>
      <c r="T110" s="196"/>
      <c r="U110" s="196"/>
      <c r="V110" s="196"/>
      <c r="W110" s="196"/>
      <c r="X110" s="196"/>
      <c r="Y110" s="196"/>
    </row>
    <row r="111">
      <c r="A111" s="197" t="b">
        <v>1</v>
      </c>
      <c r="B111" s="197" t="s">
        <v>751</v>
      </c>
      <c r="C111" s="198" t="str">
        <f t="shared" si="3"/>
        <v>https://rules.sonarsource.com/python/RSPEC-3626</v>
      </c>
      <c r="D111" s="197" t="s">
        <v>802</v>
      </c>
      <c r="E111" s="209" t="s">
        <v>892</v>
      </c>
      <c r="F111" s="207">
        <v>13.0</v>
      </c>
      <c r="G111" s="196" t="str">
        <f>IFERROR(__xludf.DUMMYFUNCTION("REGEXEXTRACT(E111, ""(\d+$)"")"),"3626")</f>
        <v>3626</v>
      </c>
      <c r="H111" s="199"/>
      <c r="I111" s="200" t="s">
        <v>808</v>
      </c>
      <c r="J111" s="196"/>
      <c r="K111" s="196"/>
      <c r="L111" s="196"/>
      <c r="M111" s="196"/>
      <c r="N111" s="196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</row>
    <row r="112">
      <c r="A112" s="197" t="b">
        <v>1</v>
      </c>
      <c r="B112" s="197" t="s">
        <v>751</v>
      </c>
      <c r="C112" s="198" t="str">
        <f t="shared" si="3"/>
        <v>https://rules.sonarsource.com/python/RSPEC-2772</v>
      </c>
      <c r="D112" s="197" t="s">
        <v>802</v>
      </c>
      <c r="E112" s="209" t="s">
        <v>893</v>
      </c>
      <c r="F112" s="207">
        <v>13.0</v>
      </c>
      <c r="G112" s="196" t="str">
        <f>IFERROR(__xludf.DUMMYFUNCTION("REGEXEXTRACT(E112, ""(\d+$)"")"),"2772")</f>
        <v>2772</v>
      </c>
      <c r="H112" s="199"/>
      <c r="I112" s="200" t="s">
        <v>808</v>
      </c>
      <c r="J112" s="196"/>
      <c r="K112" s="196"/>
      <c r="L112" s="196"/>
      <c r="M112" s="196"/>
      <c r="N112" s="196"/>
      <c r="O112" s="196"/>
      <c r="P112" s="196"/>
      <c r="Q112" s="196"/>
      <c r="R112" s="196"/>
      <c r="S112" s="196"/>
      <c r="T112" s="196"/>
      <c r="U112" s="196"/>
      <c r="V112" s="196"/>
      <c r="W112" s="196"/>
      <c r="X112" s="196"/>
      <c r="Y112" s="196"/>
    </row>
    <row r="113">
      <c r="A113" s="197" t="b">
        <v>1</v>
      </c>
      <c r="B113" s="197" t="s">
        <v>751</v>
      </c>
      <c r="C113" s="198" t="str">
        <f t="shared" si="3"/>
        <v>https://rules.sonarsource.com/python/RSPEC-1940</v>
      </c>
      <c r="D113" s="197" t="s">
        <v>802</v>
      </c>
      <c r="E113" s="209" t="s">
        <v>879</v>
      </c>
      <c r="F113" s="207">
        <v>13.0</v>
      </c>
      <c r="G113" s="196" t="str">
        <f>IFERROR(__xludf.DUMMYFUNCTION("REGEXEXTRACT(E113, ""(\d+$)"")"),"1940")</f>
        <v>1940</v>
      </c>
      <c r="H113" s="199"/>
      <c r="I113" s="200" t="s">
        <v>808</v>
      </c>
      <c r="J113" s="196"/>
      <c r="K113" s="196"/>
      <c r="L113" s="196"/>
      <c r="M113" s="196"/>
      <c r="N113" s="196"/>
      <c r="O113" s="196"/>
      <c r="P113" s="196"/>
      <c r="Q113" s="196"/>
      <c r="R113" s="196"/>
      <c r="S113" s="196"/>
      <c r="T113" s="196"/>
      <c r="U113" s="196"/>
      <c r="V113" s="196"/>
      <c r="W113" s="196"/>
      <c r="X113" s="196"/>
      <c r="Y113" s="196"/>
    </row>
    <row r="114">
      <c r="A114" s="197" t="b">
        <v>1</v>
      </c>
      <c r="B114" s="197" t="s">
        <v>751</v>
      </c>
      <c r="C114" s="198" t="str">
        <f t="shared" si="3"/>
        <v>https://rules.sonarsource.com/java/RSPEC-2677</v>
      </c>
      <c r="D114" s="197" t="s">
        <v>793</v>
      </c>
      <c r="E114" s="209" t="s">
        <v>894</v>
      </c>
      <c r="F114" s="207">
        <v>13.0</v>
      </c>
      <c r="G114" s="196" t="str">
        <f>IFERROR(__xludf.DUMMYFUNCTION("REGEXEXTRACT(E114, ""(\d+$)"")"),"2677")</f>
        <v>2677</v>
      </c>
      <c r="H114" s="199"/>
      <c r="I114" s="200" t="s">
        <v>837</v>
      </c>
      <c r="J114" s="196"/>
      <c r="K114" s="196"/>
      <c r="L114" s="196"/>
      <c r="M114" s="196"/>
      <c r="N114" s="196"/>
      <c r="O114" s="196"/>
      <c r="P114" s="196"/>
      <c r="Q114" s="196"/>
      <c r="R114" s="196"/>
      <c r="S114" s="196"/>
      <c r="T114" s="196"/>
      <c r="U114" s="196"/>
      <c r="V114" s="196"/>
      <c r="W114" s="196"/>
      <c r="X114" s="196"/>
      <c r="Y114" s="196"/>
    </row>
    <row r="115">
      <c r="A115" s="197" t="b">
        <v>1</v>
      </c>
      <c r="B115" s="197" t="s">
        <v>751</v>
      </c>
      <c r="C115" s="198" t="str">
        <f t="shared" si="3"/>
        <v>https://rules.sonarsource.com/java/RSPEC-453</v>
      </c>
      <c r="D115" s="197" t="s">
        <v>802</v>
      </c>
      <c r="E115" s="209" t="s">
        <v>895</v>
      </c>
      <c r="F115" s="207">
        <v>13.0</v>
      </c>
      <c r="G115" s="196" t="str">
        <f>IFERROR(__xludf.DUMMYFUNCTION("REGEXEXTRACT(E115, ""(\d+$)"")"),"453")</f>
        <v>453</v>
      </c>
      <c r="H115" s="199"/>
      <c r="I115" s="200" t="s">
        <v>837</v>
      </c>
      <c r="J115" s="196"/>
      <c r="K115" s="196"/>
      <c r="L115" s="196"/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6"/>
    </row>
    <row r="116">
      <c r="A116" s="197" t="b">
        <v>1</v>
      </c>
      <c r="B116" s="197" t="s">
        <v>751</v>
      </c>
      <c r="C116" s="198" t="str">
        <f t="shared" si="3"/>
        <v>https://rules.sonarsource.com/java/RSPEC-3252</v>
      </c>
      <c r="D116" s="197" t="s">
        <v>802</v>
      </c>
      <c r="E116" s="209" t="s">
        <v>896</v>
      </c>
      <c r="F116" s="207">
        <v>13.0</v>
      </c>
      <c r="G116" s="196" t="str">
        <f>IFERROR(__xludf.DUMMYFUNCTION("REGEXEXTRACT(E116, ""(\d+$)"")"),"3252")</f>
        <v>3252</v>
      </c>
      <c r="H116" s="199"/>
      <c r="I116" s="200" t="s">
        <v>837</v>
      </c>
      <c r="J116" s="196"/>
      <c r="K116" s="196"/>
      <c r="L116" s="196"/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</row>
    <row r="117">
      <c r="A117" s="197" t="b">
        <v>1</v>
      </c>
      <c r="B117" s="197" t="s">
        <v>751</v>
      </c>
      <c r="C117" s="198" t="str">
        <f t="shared" si="3"/>
        <v>https://rules.sonarsource.com/java/RSPEC-3038</v>
      </c>
      <c r="D117" s="197" t="s">
        <v>802</v>
      </c>
      <c r="E117" s="209" t="s">
        <v>897</v>
      </c>
      <c r="F117" s="207">
        <v>13.0</v>
      </c>
      <c r="G117" s="196" t="str">
        <f>IFERROR(__xludf.DUMMYFUNCTION("REGEXEXTRACT(E117, ""(\d+$)"")"),"3038")</f>
        <v>3038</v>
      </c>
      <c r="H117" s="199"/>
      <c r="I117" s="200" t="s">
        <v>837</v>
      </c>
      <c r="J117" s="196"/>
      <c r="K117" s="196"/>
      <c r="L117" s="196"/>
      <c r="M117" s="196"/>
      <c r="N117" s="196"/>
      <c r="O117" s="196"/>
      <c r="P117" s="196"/>
      <c r="Q117" s="196"/>
      <c r="R117" s="196"/>
      <c r="S117" s="196"/>
      <c r="T117" s="196"/>
      <c r="U117" s="196"/>
      <c r="V117" s="196"/>
      <c r="W117" s="196"/>
      <c r="X117" s="196"/>
      <c r="Y117" s="196"/>
    </row>
    <row r="118">
      <c r="A118" s="197" t="b">
        <v>1</v>
      </c>
      <c r="B118" s="197" t="s">
        <v>751</v>
      </c>
      <c r="C118" s="198" t="str">
        <f t="shared" si="3"/>
        <v>https://rules.sonarsource.com/java/RSPEC-122</v>
      </c>
      <c r="D118" s="197" t="s">
        <v>802</v>
      </c>
      <c r="E118" s="209" t="s">
        <v>898</v>
      </c>
      <c r="F118" s="207">
        <v>13.0</v>
      </c>
      <c r="G118" s="196" t="str">
        <f>IFERROR(__xludf.DUMMYFUNCTION("REGEXEXTRACT(E118, ""(\d+$)"")"),"122")</f>
        <v>122</v>
      </c>
      <c r="H118" s="199" t="s">
        <v>813</v>
      </c>
      <c r="I118" s="200" t="s">
        <v>837</v>
      </c>
      <c r="J118" s="196"/>
      <c r="K118" s="196"/>
      <c r="L118" s="196"/>
      <c r="M118" s="196"/>
      <c r="N118" s="196"/>
      <c r="O118" s="196"/>
      <c r="P118" s="196"/>
      <c r="Q118" s="196"/>
      <c r="R118" s="196"/>
      <c r="S118" s="196"/>
      <c r="T118" s="196"/>
      <c r="U118" s="196"/>
      <c r="V118" s="196"/>
      <c r="W118" s="196"/>
      <c r="X118" s="196"/>
      <c r="Y118" s="196"/>
    </row>
    <row r="119">
      <c r="A119" s="197" t="b">
        <v>1</v>
      </c>
      <c r="B119" s="197" t="s">
        <v>751</v>
      </c>
      <c r="C119" s="198" t="str">
        <f t="shared" si="3"/>
        <v>https://rules.sonarsource.com/java/RSPEC-1197</v>
      </c>
      <c r="D119" s="197" t="s">
        <v>802</v>
      </c>
      <c r="E119" s="209" t="s">
        <v>899</v>
      </c>
      <c r="F119" s="207">
        <v>13.0</v>
      </c>
      <c r="G119" s="196" t="str">
        <f>IFERROR(__xludf.DUMMYFUNCTION("REGEXEXTRACT(E119, ""(\d+$)"")"),"1197")</f>
        <v>1197</v>
      </c>
      <c r="H119" s="199" t="s">
        <v>807</v>
      </c>
      <c r="I119" s="200" t="s">
        <v>837</v>
      </c>
      <c r="J119" s="196"/>
      <c r="K119" s="196"/>
      <c r="L119" s="196"/>
      <c r="M119" s="196"/>
      <c r="N119" s="196"/>
      <c r="O119" s="196"/>
      <c r="P119" s="196"/>
      <c r="Q119" s="196"/>
      <c r="R119" s="196"/>
      <c r="S119" s="196"/>
      <c r="T119" s="196"/>
      <c r="U119" s="196"/>
      <c r="V119" s="196"/>
      <c r="W119" s="196"/>
      <c r="X119" s="196"/>
      <c r="Y119" s="196"/>
    </row>
    <row r="120">
      <c r="A120" s="197" t="b">
        <v>1</v>
      </c>
      <c r="B120" s="197" t="s">
        <v>751</v>
      </c>
      <c r="C120" s="198" t="str">
        <f t="shared" si="3"/>
        <v>https://rules.sonarsource.com/java/RSPEC-1128</v>
      </c>
      <c r="D120" s="197" t="s">
        <v>802</v>
      </c>
      <c r="E120" s="209" t="s">
        <v>900</v>
      </c>
      <c r="F120" s="207">
        <v>13.0</v>
      </c>
      <c r="G120" s="196" t="str">
        <f>IFERROR(__xludf.DUMMYFUNCTION("REGEXEXTRACT(E120, ""(\d+$)"")"),"1128")</f>
        <v>1128</v>
      </c>
      <c r="H120" s="199" t="s">
        <v>807</v>
      </c>
      <c r="I120" s="200" t="s">
        <v>837</v>
      </c>
      <c r="J120" s="196"/>
      <c r="K120" s="196"/>
      <c r="L120" s="196"/>
      <c r="M120" s="196"/>
      <c r="N120" s="196"/>
      <c r="O120" s="196"/>
      <c r="P120" s="196"/>
      <c r="Q120" s="196"/>
      <c r="R120" s="196"/>
      <c r="S120" s="196"/>
      <c r="T120" s="196"/>
      <c r="U120" s="196"/>
      <c r="V120" s="196"/>
      <c r="W120" s="196"/>
      <c r="X120" s="196"/>
      <c r="Y120" s="196"/>
    </row>
    <row r="121">
      <c r="A121" s="197" t="b">
        <v>1</v>
      </c>
      <c r="B121" s="197" t="s">
        <v>751</v>
      </c>
      <c r="C121" s="198" t="str">
        <f t="shared" si="3"/>
        <v>https://rules.sonarsource.com/python/RSPEC-905</v>
      </c>
      <c r="D121" s="197" t="s">
        <v>793</v>
      </c>
      <c r="E121" s="209" t="s">
        <v>868</v>
      </c>
      <c r="F121" s="207">
        <v>13.0</v>
      </c>
      <c r="G121" s="196" t="str">
        <f>IFERROR(__xludf.DUMMYFUNCTION("REGEXEXTRACT(E121, ""(\d+$)"")"),"905")</f>
        <v>905</v>
      </c>
      <c r="H121" s="199"/>
      <c r="I121" s="200" t="s">
        <v>808</v>
      </c>
      <c r="J121" s="196"/>
      <c r="K121" s="196"/>
      <c r="L121" s="196"/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196"/>
    </row>
    <row r="122">
      <c r="A122" s="197" t="b">
        <v>1</v>
      </c>
      <c r="B122" s="197" t="s">
        <v>751</v>
      </c>
      <c r="C122" s="198" t="str">
        <f t="shared" si="3"/>
        <v>https://rules.sonarsource.com/javascript/RSPEC-1134</v>
      </c>
      <c r="D122" s="197" t="s">
        <v>802</v>
      </c>
      <c r="E122" s="209" t="s">
        <v>901</v>
      </c>
      <c r="F122" s="207">
        <v>12.0</v>
      </c>
      <c r="G122" s="196" t="str">
        <f>IFERROR(__xludf.DUMMYFUNCTION("REGEXEXTRACT(E122, ""(\d+$)"")"),"1134")</f>
        <v>1134</v>
      </c>
      <c r="H122" s="199"/>
      <c r="I122" s="198" t="str">
        <f>CONCATENATE("https://rules.sonarsource.com/",LEFT(E122,FIND(":",E122) - 1),"/R",MID(E122,FIND(":",E122) + 1,FIND(":",E122) + 1 - (FIND(":",E122))),"PEC-")</f>
        <v>https://rules.sonarsource.com/javascript/RSPEC-</v>
      </c>
      <c r="J122" s="196"/>
      <c r="K122" s="196"/>
      <c r="L122" s="196"/>
      <c r="M122" s="196"/>
      <c r="N122" s="196"/>
      <c r="O122" s="196"/>
      <c r="P122" s="196"/>
      <c r="Q122" s="196"/>
      <c r="R122" s="196"/>
      <c r="S122" s="196"/>
      <c r="T122" s="196"/>
      <c r="U122" s="196"/>
      <c r="V122" s="196"/>
      <c r="W122" s="196"/>
      <c r="X122" s="196"/>
      <c r="Y122" s="196"/>
    </row>
    <row r="123">
      <c r="A123" s="197" t="b">
        <v>1</v>
      </c>
      <c r="B123" s="197" t="s">
        <v>750</v>
      </c>
      <c r="C123" s="198" t="str">
        <f t="shared" si="3"/>
        <v>https://rules.sonarsource.com/java/RSPEC-3937</v>
      </c>
      <c r="D123" s="197" t="s">
        <v>802</v>
      </c>
      <c r="E123" s="211" t="s">
        <v>902</v>
      </c>
      <c r="F123" s="197">
        <v>12.0</v>
      </c>
      <c r="G123" s="196" t="str">
        <f>IFERROR(__xludf.DUMMYFUNCTION("REGEXEXTRACT(E123, ""(\d+$)"")"),"3937")</f>
        <v>3937</v>
      </c>
      <c r="H123" s="199"/>
      <c r="I123" s="200" t="s">
        <v>837</v>
      </c>
      <c r="J123" s="196"/>
      <c r="K123" s="196"/>
      <c r="L123" s="196"/>
      <c r="M123" s="196"/>
      <c r="N123" s="196"/>
      <c r="O123" s="196"/>
      <c r="P123" s="196"/>
      <c r="Q123" s="196"/>
      <c r="R123" s="196"/>
      <c r="S123" s="196"/>
      <c r="T123" s="196"/>
      <c r="U123" s="196"/>
      <c r="V123" s="196"/>
      <c r="W123" s="196"/>
      <c r="X123" s="196"/>
      <c r="Y123" s="196"/>
    </row>
    <row r="124">
      <c r="A124" s="197" t="b">
        <v>1</v>
      </c>
      <c r="B124" s="197" t="s">
        <v>750</v>
      </c>
      <c r="C124" s="198" t="str">
        <f t="shared" si="3"/>
        <v>https://rules.sonarsource.com/java/RSPEC-3626</v>
      </c>
      <c r="D124" s="197" t="s">
        <v>802</v>
      </c>
      <c r="E124" s="211" t="s">
        <v>857</v>
      </c>
      <c r="F124" s="197">
        <v>12.0</v>
      </c>
      <c r="G124" s="196" t="str">
        <f>IFERROR(__xludf.DUMMYFUNCTION("REGEXEXTRACT(E124, ""(\d+$)"")"),"3626")</f>
        <v>3626</v>
      </c>
      <c r="H124" s="199"/>
      <c r="I124" s="200" t="s">
        <v>837</v>
      </c>
      <c r="J124" s="196"/>
      <c r="K124" s="196"/>
      <c r="L124" s="196"/>
      <c r="M124" s="196"/>
      <c r="N124" s="196"/>
      <c r="O124" s="196"/>
      <c r="P124" s="196"/>
      <c r="Q124" s="196"/>
      <c r="R124" s="196"/>
      <c r="S124" s="196"/>
      <c r="T124" s="196"/>
      <c r="U124" s="196"/>
      <c r="V124" s="196"/>
      <c r="W124" s="196"/>
      <c r="X124" s="196"/>
      <c r="Y124" s="196"/>
    </row>
    <row r="125">
      <c r="A125" s="197" t="b">
        <v>1</v>
      </c>
      <c r="B125" s="197" t="s">
        <v>751</v>
      </c>
      <c r="C125" s="198" t="str">
        <f t="shared" si="3"/>
        <v>https://rules.sonarsource.com/java/RSPEC-2864</v>
      </c>
      <c r="D125" s="197" t="s">
        <v>802</v>
      </c>
      <c r="E125" s="209" t="s">
        <v>903</v>
      </c>
      <c r="F125" s="207">
        <v>12.0</v>
      </c>
      <c r="G125" s="196" t="str">
        <f>IFERROR(__xludf.DUMMYFUNCTION("REGEXEXTRACT(E125, ""(\d+$)"")"),"2864")</f>
        <v>2864</v>
      </c>
      <c r="H125" s="199"/>
      <c r="I125" s="200" t="s">
        <v>837</v>
      </c>
      <c r="J125" s="196"/>
      <c r="K125" s="196"/>
      <c r="L125" s="196"/>
      <c r="M125" s="196"/>
      <c r="N125" s="196"/>
      <c r="O125" s="196"/>
      <c r="P125" s="196"/>
      <c r="Q125" s="196"/>
      <c r="R125" s="196"/>
      <c r="S125" s="196"/>
      <c r="T125" s="196"/>
      <c r="U125" s="196"/>
      <c r="V125" s="196"/>
      <c r="W125" s="196"/>
      <c r="X125" s="196"/>
      <c r="Y125" s="196"/>
    </row>
    <row r="126">
      <c r="A126" s="197" t="b">
        <v>1</v>
      </c>
      <c r="B126" s="197" t="s">
        <v>751</v>
      </c>
      <c r="C126" s="198" t="str">
        <f t="shared" si="3"/>
        <v>https://rules.sonarsource.com/java/RSPEC-1488</v>
      </c>
      <c r="D126" s="197" t="s">
        <v>802</v>
      </c>
      <c r="E126" s="209" t="s">
        <v>904</v>
      </c>
      <c r="F126" s="207">
        <v>12.0</v>
      </c>
      <c r="G126" s="196" t="str">
        <f>IFERROR(__xludf.DUMMYFUNCTION("REGEXEXTRACT(E126, ""(\d+$)"")"),"1488")</f>
        <v>1488</v>
      </c>
      <c r="H126" s="199" t="s">
        <v>807</v>
      </c>
      <c r="I126" s="200" t="s">
        <v>837</v>
      </c>
      <c r="J126" s="196"/>
      <c r="K126" s="196"/>
      <c r="L126" s="196"/>
      <c r="M126" s="196"/>
      <c r="N126" s="196"/>
      <c r="O126" s="196"/>
      <c r="P126" s="196"/>
      <c r="Q126" s="196"/>
      <c r="R126" s="196"/>
      <c r="S126" s="196"/>
      <c r="T126" s="196"/>
      <c r="U126" s="196"/>
      <c r="V126" s="196"/>
      <c r="W126" s="196"/>
      <c r="X126" s="196"/>
      <c r="Y126" s="196"/>
    </row>
    <row r="127">
      <c r="A127" s="197" t="b">
        <v>1</v>
      </c>
      <c r="B127" s="197" t="s">
        <v>750</v>
      </c>
      <c r="C127" s="198" t="str">
        <f t="shared" si="3"/>
        <v>https://rules.sonarsource.com/java/RSPEC-1444</v>
      </c>
      <c r="D127" s="197" t="s">
        <v>802</v>
      </c>
      <c r="E127" s="211" t="s">
        <v>846</v>
      </c>
      <c r="F127" s="197">
        <v>12.0</v>
      </c>
      <c r="G127" s="196" t="str">
        <f>IFERROR(__xludf.DUMMYFUNCTION("REGEXEXTRACT(E127, ""(\d+$)"")"),"1444")</f>
        <v>1444</v>
      </c>
      <c r="H127" s="199" t="s">
        <v>807</v>
      </c>
      <c r="I127" s="200" t="s">
        <v>837</v>
      </c>
      <c r="J127" s="196"/>
      <c r="K127" s="196"/>
      <c r="L127" s="196"/>
      <c r="M127" s="196"/>
      <c r="N127" s="196"/>
      <c r="O127" s="196"/>
      <c r="P127" s="196"/>
      <c r="Q127" s="196"/>
      <c r="R127" s="196"/>
      <c r="S127" s="196"/>
      <c r="T127" s="196"/>
      <c r="U127" s="196"/>
      <c r="V127" s="196"/>
      <c r="W127" s="196"/>
      <c r="X127" s="196"/>
      <c r="Y127" s="196"/>
    </row>
    <row r="128">
      <c r="A128" s="197" t="b">
        <v>1</v>
      </c>
      <c r="B128" s="197" t="s">
        <v>751</v>
      </c>
      <c r="C128" s="198" t="str">
        <f t="shared" si="3"/>
        <v>https://rules.sonarsource.com/javascript/RSPEC-1763</v>
      </c>
      <c r="D128" s="197" t="s">
        <v>793</v>
      </c>
      <c r="E128" s="209" t="s">
        <v>905</v>
      </c>
      <c r="F128" s="207">
        <v>12.0</v>
      </c>
      <c r="G128" s="196" t="str">
        <f>IFERROR(__xludf.DUMMYFUNCTION("REGEXEXTRACT(E128, ""(\d+$)"")"),"1763")</f>
        <v>1763</v>
      </c>
      <c r="H128" s="199"/>
      <c r="I128" s="198" t="str">
        <f t="shared" ref="I128:I129" si="9">CONCATENATE("https://rules.sonarsource.com/",LEFT(E128,FIND(":",E128) - 1),"/R",MID(E128,FIND(":",E128) + 1,FIND(":",E128) + 1 - (FIND(":",E128))),"PEC-")</f>
        <v>https://rules.sonarsource.com/javascript/RSPEC-</v>
      </c>
      <c r="J128" s="196"/>
      <c r="K128" s="196"/>
      <c r="L128" s="196"/>
      <c r="M128" s="196"/>
      <c r="N128" s="196"/>
      <c r="O128" s="196"/>
      <c r="P128" s="196"/>
      <c r="Q128" s="196"/>
      <c r="R128" s="196"/>
      <c r="S128" s="196"/>
      <c r="T128" s="196"/>
      <c r="U128" s="196"/>
      <c r="V128" s="196"/>
      <c r="W128" s="196"/>
      <c r="X128" s="196"/>
      <c r="Y128" s="196"/>
    </row>
    <row r="129">
      <c r="A129" s="197" t="b">
        <v>1</v>
      </c>
      <c r="B129" s="197" t="s">
        <v>751</v>
      </c>
      <c r="C129" s="198" t="str">
        <f t="shared" si="3"/>
        <v>https://rules.sonarsource.com/javascript/RSPEC-2201</v>
      </c>
      <c r="D129" s="197" t="s">
        <v>793</v>
      </c>
      <c r="E129" s="209" t="s">
        <v>906</v>
      </c>
      <c r="F129" s="207">
        <v>12.0</v>
      </c>
      <c r="G129" s="196" t="str">
        <f>IFERROR(__xludf.DUMMYFUNCTION("REGEXEXTRACT(E129, ""(\d+$)"")"),"2201")</f>
        <v>2201</v>
      </c>
      <c r="H129" s="199"/>
      <c r="I129" s="198" t="str">
        <f t="shared" si="9"/>
        <v>https://rules.sonarsource.com/javascript/RSPEC-</v>
      </c>
      <c r="J129" s="196"/>
      <c r="K129" s="196"/>
      <c r="L129" s="196"/>
      <c r="M129" s="196"/>
      <c r="N129" s="196"/>
      <c r="O129" s="196"/>
      <c r="P129" s="196"/>
      <c r="Q129" s="196"/>
      <c r="R129" s="196"/>
      <c r="S129" s="196"/>
      <c r="T129" s="196"/>
      <c r="U129" s="196"/>
      <c r="V129" s="196"/>
      <c r="W129" s="196"/>
      <c r="X129" s="196"/>
      <c r="Y129" s="196"/>
    </row>
    <row r="130">
      <c r="A130" s="197" t="b">
        <v>1</v>
      </c>
      <c r="B130" s="197" t="s">
        <v>750</v>
      </c>
      <c r="C130" s="198" t="str">
        <f t="shared" si="3"/>
        <v>https://rules.sonarsource.com/typescript/RSPEC-905</v>
      </c>
      <c r="D130" s="197" t="s">
        <v>793</v>
      </c>
      <c r="E130" s="211" t="s">
        <v>907</v>
      </c>
      <c r="F130" s="197">
        <v>12.0</v>
      </c>
      <c r="G130" s="196" t="str">
        <f>IFERROR(__xludf.DUMMYFUNCTION("REGEXEXTRACT(E130, ""(\d+$)"")"),"905")</f>
        <v>905</v>
      </c>
      <c r="H130" s="199"/>
      <c r="I130" s="200" t="s">
        <v>842</v>
      </c>
      <c r="J130" s="196"/>
      <c r="K130" s="196"/>
      <c r="L130" s="196"/>
      <c r="M130" s="196"/>
      <c r="N130" s="196"/>
      <c r="O130" s="196"/>
      <c r="P130" s="196"/>
      <c r="Q130" s="196"/>
      <c r="R130" s="196"/>
      <c r="S130" s="196"/>
      <c r="T130" s="196"/>
      <c r="U130" s="196"/>
      <c r="V130" s="196"/>
      <c r="W130" s="196"/>
      <c r="X130" s="196"/>
      <c r="Y130" s="196"/>
    </row>
    <row r="131">
      <c r="A131" s="197" t="b">
        <v>1</v>
      </c>
      <c r="B131" s="197" t="s">
        <v>751</v>
      </c>
      <c r="C131" s="198" t="str">
        <f t="shared" si="3"/>
        <v>https://rules.sonarsource.com/typescript/RSPEC-6441</v>
      </c>
      <c r="D131" s="197" t="s">
        <v>802</v>
      </c>
      <c r="E131" s="209" t="s">
        <v>908</v>
      </c>
      <c r="F131" s="207">
        <v>11.0</v>
      </c>
      <c r="G131" s="196" t="str">
        <f>IFERROR(__xludf.DUMMYFUNCTION("REGEXEXTRACT(E131, ""(\d+$)"")"),"6441")</f>
        <v>6441</v>
      </c>
      <c r="H131" s="199"/>
      <c r="I131" s="200" t="s">
        <v>842</v>
      </c>
      <c r="J131" s="196"/>
      <c r="K131" s="196"/>
      <c r="L131" s="196"/>
      <c r="M131" s="196"/>
      <c r="N131" s="196"/>
      <c r="O131" s="196"/>
      <c r="P131" s="196"/>
      <c r="Q131" s="196"/>
      <c r="R131" s="196"/>
      <c r="S131" s="196"/>
      <c r="T131" s="196"/>
      <c r="U131" s="196"/>
      <c r="V131" s="196"/>
      <c r="W131" s="196"/>
      <c r="X131" s="196"/>
      <c r="Y131" s="196"/>
    </row>
    <row r="132">
      <c r="A132" s="197" t="b">
        <v>1</v>
      </c>
      <c r="B132" s="197" t="s">
        <v>751</v>
      </c>
      <c r="C132" s="198" t="str">
        <f t="shared" si="3"/>
        <v>https://rules.sonarsource.com/javascript/RSPEC-107</v>
      </c>
      <c r="D132" s="197" t="s">
        <v>802</v>
      </c>
      <c r="E132" s="209" t="s">
        <v>909</v>
      </c>
      <c r="F132" s="207">
        <v>11.0</v>
      </c>
      <c r="G132" s="196" t="str">
        <f>IFERROR(__xludf.DUMMYFUNCTION("REGEXEXTRACT(E132, ""(\d+$)"")"),"107")</f>
        <v>107</v>
      </c>
      <c r="H132" s="199"/>
      <c r="I132" s="198" t="str">
        <f>CONCATENATE("https://rules.sonarsource.com/",LEFT(E132,FIND(":",E132) - 1),"/R",MID(E132,FIND(":",E132) + 1,FIND(":",E132) + 1 - (FIND(":",E132))),"PEC-")</f>
        <v>https://rules.sonarsource.com/javascript/RSPEC-</v>
      </c>
      <c r="J132" s="196"/>
      <c r="K132" s="196"/>
      <c r="L132" s="196"/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196"/>
    </row>
    <row r="133">
      <c r="A133" s="197" t="b">
        <v>1</v>
      </c>
      <c r="B133" s="197" t="s">
        <v>751</v>
      </c>
      <c r="C133" s="198" t="str">
        <f t="shared" si="3"/>
        <v>https://rules.sonarsource.com/java/RSPEC-5251</v>
      </c>
      <c r="D133" s="197" t="s">
        <v>802</v>
      </c>
      <c r="E133" s="209" t="s">
        <v>910</v>
      </c>
      <c r="F133" s="207">
        <v>11.0</v>
      </c>
      <c r="G133" s="196" t="str">
        <f>IFERROR(__xludf.DUMMYFUNCTION("REGEXEXTRACT(E133, ""(\d+$)"")"),"5251")</f>
        <v>5251</v>
      </c>
      <c r="H133" s="199"/>
      <c r="I133" s="200" t="s">
        <v>837</v>
      </c>
      <c r="J133" s="196"/>
      <c r="K133" s="196"/>
      <c r="L133" s="196"/>
      <c r="M133" s="196"/>
      <c r="N133" s="196"/>
      <c r="O133" s="196"/>
      <c r="P133" s="196"/>
      <c r="Q133" s="196"/>
      <c r="R133" s="196"/>
      <c r="S133" s="196"/>
      <c r="T133" s="196"/>
      <c r="U133" s="196"/>
      <c r="V133" s="196"/>
      <c r="W133" s="196"/>
      <c r="X133" s="196"/>
      <c r="Y133" s="196"/>
    </row>
    <row r="134">
      <c r="A134" s="197" t="b">
        <v>1</v>
      </c>
      <c r="B134" s="197" t="s">
        <v>751</v>
      </c>
      <c r="C134" s="198" t="str">
        <f t="shared" si="3"/>
        <v>https://rules.sonarsource.com/java/RSPEC-3937</v>
      </c>
      <c r="D134" s="197" t="s">
        <v>802</v>
      </c>
      <c r="E134" s="209" t="s">
        <v>902</v>
      </c>
      <c r="F134" s="207">
        <v>11.0</v>
      </c>
      <c r="G134" s="196" t="str">
        <f>IFERROR(__xludf.DUMMYFUNCTION("REGEXEXTRACT(E134, ""(\d+$)"")"),"3937")</f>
        <v>3937</v>
      </c>
      <c r="H134" s="199"/>
      <c r="I134" s="200" t="s">
        <v>837</v>
      </c>
      <c r="J134" s="196"/>
      <c r="K134" s="196"/>
      <c r="L134" s="196"/>
      <c r="M134" s="196"/>
      <c r="N134" s="196"/>
      <c r="O134" s="196"/>
      <c r="P134" s="196"/>
      <c r="Q134" s="196"/>
      <c r="R134" s="196"/>
      <c r="S134" s="196"/>
      <c r="T134" s="196"/>
      <c r="U134" s="196"/>
      <c r="V134" s="196"/>
      <c r="W134" s="196"/>
      <c r="X134" s="196"/>
      <c r="Y134" s="196"/>
    </row>
    <row r="135">
      <c r="A135" s="197" t="b">
        <v>1</v>
      </c>
      <c r="B135" s="197" t="s">
        <v>750</v>
      </c>
      <c r="C135" s="198" t="str">
        <f t="shared" si="3"/>
        <v>https://rules.sonarsource.com/java/RSPEC-1698</v>
      </c>
      <c r="D135" s="197" t="s">
        <v>802</v>
      </c>
      <c r="E135" s="211" t="s">
        <v>883</v>
      </c>
      <c r="F135" s="197">
        <v>11.0</v>
      </c>
      <c r="G135" s="196" t="str">
        <f>IFERROR(__xludf.DUMMYFUNCTION("REGEXEXTRACT(E135, ""(\d+$)"")"),"1698")</f>
        <v>1698</v>
      </c>
      <c r="H135" s="199" t="s">
        <v>807</v>
      </c>
      <c r="I135" s="200" t="s">
        <v>837</v>
      </c>
      <c r="J135" s="196"/>
      <c r="K135" s="196"/>
      <c r="L135" s="196"/>
      <c r="M135" s="196"/>
      <c r="N135" s="196"/>
      <c r="O135" s="196"/>
      <c r="P135" s="196"/>
      <c r="Q135" s="196"/>
      <c r="R135" s="196"/>
      <c r="S135" s="196"/>
      <c r="T135" s="196"/>
      <c r="U135" s="196"/>
      <c r="V135" s="196"/>
      <c r="W135" s="196"/>
      <c r="X135" s="196"/>
      <c r="Y135" s="196"/>
    </row>
    <row r="136">
      <c r="A136" s="197" t="b">
        <v>1</v>
      </c>
      <c r="B136" s="197" t="s">
        <v>751</v>
      </c>
      <c r="C136" s="198" t="str">
        <f t="shared" si="3"/>
        <v>https://rules.sonarsource.com/java/RSPEC-1541</v>
      </c>
      <c r="D136" s="197" t="s">
        <v>802</v>
      </c>
      <c r="E136" s="209" t="s">
        <v>911</v>
      </c>
      <c r="F136" s="207">
        <v>11.0</v>
      </c>
      <c r="G136" s="196" t="str">
        <f>IFERROR(__xludf.DUMMYFUNCTION("REGEXEXTRACT(E136, ""(\d+$)"")"),"1541")</f>
        <v>1541</v>
      </c>
      <c r="H136" s="199" t="s">
        <v>804</v>
      </c>
      <c r="I136" s="200" t="s">
        <v>837</v>
      </c>
      <c r="J136" s="196"/>
      <c r="K136" s="196"/>
      <c r="L136" s="196"/>
      <c r="M136" s="196"/>
      <c r="N136" s="196"/>
      <c r="O136" s="196"/>
      <c r="P136" s="196"/>
      <c r="Q136" s="196"/>
      <c r="R136" s="196"/>
      <c r="S136" s="196"/>
      <c r="T136" s="196"/>
      <c r="U136" s="196"/>
      <c r="V136" s="196"/>
      <c r="W136" s="196"/>
      <c r="X136" s="196"/>
      <c r="Y136" s="196"/>
    </row>
    <row r="137">
      <c r="A137" s="197" t="b">
        <v>1</v>
      </c>
      <c r="B137" s="197" t="s">
        <v>750</v>
      </c>
      <c r="C137" s="198" t="str">
        <f t="shared" si="3"/>
        <v>https://rules.sonarsource.com/java/RSPEC-117</v>
      </c>
      <c r="D137" s="197" t="s">
        <v>802</v>
      </c>
      <c r="E137" s="211" t="s">
        <v>912</v>
      </c>
      <c r="F137" s="197">
        <v>11.0</v>
      </c>
      <c r="G137" s="196" t="str">
        <f>IFERROR(__xludf.DUMMYFUNCTION("REGEXEXTRACT(E137, ""(\d+$)"")"),"117")</f>
        <v>117</v>
      </c>
      <c r="H137" s="199" t="s">
        <v>807</v>
      </c>
      <c r="I137" s="200" t="s">
        <v>837</v>
      </c>
      <c r="J137" s="196"/>
      <c r="K137" s="196"/>
      <c r="L137" s="196"/>
      <c r="M137" s="196"/>
      <c r="N137" s="196"/>
      <c r="O137" s="196"/>
      <c r="P137" s="196"/>
      <c r="Q137" s="196"/>
      <c r="R137" s="196"/>
      <c r="S137" s="196"/>
      <c r="T137" s="196"/>
      <c r="U137" s="196"/>
      <c r="V137" s="196"/>
      <c r="W137" s="196"/>
      <c r="X137" s="196"/>
      <c r="Y137" s="196"/>
    </row>
    <row r="138">
      <c r="A138" s="197" t="b">
        <v>1</v>
      </c>
      <c r="B138" s="197" t="s">
        <v>751</v>
      </c>
      <c r="C138" s="198" t="str">
        <f t="shared" si="3"/>
        <v>https://rules.sonarsource.com/javascript/RSPEC-930</v>
      </c>
      <c r="D138" s="197" t="s">
        <v>793</v>
      </c>
      <c r="E138" s="209" t="s">
        <v>913</v>
      </c>
      <c r="F138" s="207">
        <v>11.0</v>
      </c>
      <c r="G138" s="196" t="str">
        <f>IFERROR(__xludf.DUMMYFUNCTION("REGEXEXTRACT(E138, ""(\d+$)"")"),"930")</f>
        <v>930</v>
      </c>
      <c r="H138" s="199"/>
      <c r="I138" s="198" t="str">
        <f>CONCATENATE("https://rules.sonarsource.com/",LEFT(E138,FIND(":",E138) - 1),"/R",MID(E138,FIND(":",E138) + 1,FIND(":",E138) + 1 - (FIND(":",E138))),"PEC-")</f>
        <v>https://rules.sonarsource.com/javascript/RSPEC-</v>
      </c>
      <c r="J138" s="196"/>
      <c r="K138" s="196"/>
      <c r="L138" s="196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  <c r="Y138" s="196"/>
    </row>
    <row r="139">
      <c r="A139" s="197" t="b">
        <v>1</v>
      </c>
      <c r="B139" s="197" t="s">
        <v>750</v>
      </c>
      <c r="C139" s="198" t="str">
        <f t="shared" si="3"/>
        <v>https://rules.sonarsource.com/java/RSPEC-1128</v>
      </c>
      <c r="D139" s="197" t="s">
        <v>802</v>
      </c>
      <c r="E139" s="211" t="s">
        <v>900</v>
      </c>
      <c r="F139" s="197">
        <v>11.0</v>
      </c>
      <c r="G139" s="196" t="str">
        <f>IFERROR(__xludf.DUMMYFUNCTION("REGEXEXTRACT(E139, ""(\d+$)"")"),"1128")</f>
        <v>1128</v>
      </c>
      <c r="H139" s="199" t="s">
        <v>807</v>
      </c>
      <c r="I139" s="200" t="s">
        <v>837</v>
      </c>
      <c r="J139" s="196"/>
      <c r="K139" s="196"/>
      <c r="L139" s="196"/>
      <c r="M139" s="196"/>
      <c r="N139" s="196"/>
      <c r="O139" s="196"/>
      <c r="P139" s="196"/>
      <c r="Q139" s="196"/>
      <c r="R139" s="196"/>
      <c r="S139" s="196"/>
      <c r="T139" s="196"/>
      <c r="U139" s="196"/>
      <c r="V139" s="196"/>
      <c r="W139" s="196"/>
      <c r="X139" s="196"/>
      <c r="Y139" s="196"/>
    </row>
    <row r="140">
      <c r="A140" s="197" t="b">
        <v>1</v>
      </c>
      <c r="B140" s="197" t="s">
        <v>751</v>
      </c>
      <c r="C140" s="198" t="str">
        <f t="shared" si="3"/>
        <v>https://rules.sonarsource.com/java/RSPEC-6019</v>
      </c>
      <c r="D140" s="197" t="s">
        <v>802</v>
      </c>
      <c r="E140" s="209" t="s">
        <v>914</v>
      </c>
      <c r="F140" s="207">
        <v>10.0</v>
      </c>
      <c r="G140" s="196" t="str">
        <f>IFERROR(__xludf.DUMMYFUNCTION("REGEXEXTRACT(E140, ""(\d+$)"")"),"6019")</f>
        <v>6019</v>
      </c>
      <c r="H140" s="199"/>
      <c r="I140" s="200" t="s">
        <v>837</v>
      </c>
      <c r="J140" s="196"/>
      <c r="K140" s="196"/>
      <c r="L140" s="196"/>
      <c r="M140" s="196"/>
      <c r="N140" s="196"/>
      <c r="O140" s="196"/>
      <c r="P140" s="196"/>
      <c r="Q140" s="196"/>
      <c r="R140" s="196"/>
      <c r="S140" s="196"/>
      <c r="T140" s="196"/>
      <c r="U140" s="196"/>
      <c r="V140" s="196"/>
      <c r="W140" s="196"/>
      <c r="X140" s="196"/>
      <c r="Y140" s="196"/>
    </row>
    <row r="141">
      <c r="A141" s="197" t="b">
        <v>1</v>
      </c>
      <c r="B141" s="197" t="s">
        <v>750</v>
      </c>
      <c r="C141" s="198" t="str">
        <f t="shared" si="3"/>
        <v>https://rules.sonarsource.com/java/RSPEC-3038</v>
      </c>
      <c r="D141" s="197" t="s">
        <v>802</v>
      </c>
      <c r="E141" s="211" t="s">
        <v>897</v>
      </c>
      <c r="F141" s="197">
        <v>10.0</v>
      </c>
      <c r="G141" s="196" t="str">
        <f>IFERROR(__xludf.DUMMYFUNCTION("REGEXEXTRACT(E141, ""(\d+$)"")"),"3038")</f>
        <v>3038</v>
      </c>
      <c r="H141" s="199"/>
      <c r="I141" s="200" t="s">
        <v>837</v>
      </c>
      <c r="J141" s="196"/>
      <c r="K141" s="196"/>
      <c r="L141" s="196"/>
      <c r="M141" s="196"/>
      <c r="N141" s="196"/>
      <c r="O141" s="196"/>
      <c r="P141" s="196"/>
      <c r="Q141" s="196"/>
      <c r="R141" s="196"/>
      <c r="S141" s="196"/>
      <c r="T141" s="196"/>
      <c r="U141" s="196"/>
      <c r="V141" s="196"/>
      <c r="W141" s="196"/>
      <c r="X141" s="196"/>
      <c r="Y141" s="196"/>
    </row>
    <row r="142">
      <c r="A142" s="197" t="b">
        <v>1</v>
      </c>
      <c r="B142" s="197" t="s">
        <v>751</v>
      </c>
      <c r="C142" s="198" t="str">
        <f t="shared" si="3"/>
        <v>https://rules.sonarsource.com/go/RSPEC-3776</v>
      </c>
      <c r="D142" s="197" t="s">
        <v>802</v>
      </c>
      <c r="E142" s="209" t="s">
        <v>915</v>
      </c>
      <c r="F142" s="207">
        <v>10.0</v>
      </c>
      <c r="G142" s="196" t="str">
        <f>IFERROR(__xludf.DUMMYFUNCTION("REGEXEXTRACT(E142, ""(\d+$)"")"),"3776")</f>
        <v>3776</v>
      </c>
      <c r="H142" s="199" t="s">
        <v>804</v>
      </c>
      <c r="I142" s="210" t="s">
        <v>823</v>
      </c>
      <c r="J142" s="196"/>
      <c r="K142" s="196"/>
      <c r="L142" s="196"/>
      <c r="M142" s="196"/>
      <c r="N142" s="196"/>
      <c r="O142" s="196"/>
      <c r="P142" s="196"/>
      <c r="Q142" s="196"/>
      <c r="R142" s="196"/>
      <c r="S142" s="196"/>
      <c r="T142" s="196"/>
      <c r="U142" s="196"/>
      <c r="V142" s="196"/>
      <c r="W142" s="196"/>
      <c r="X142" s="196"/>
      <c r="Y142" s="196"/>
    </row>
    <row r="143">
      <c r="A143" s="197" t="b">
        <v>1</v>
      </c>
      <c r="B143" s="197" t="s">
        <v>750</v>
      </c>
      <c r="C143" s="198" t="str">
        <f t="shared" si="3"/>
        <v>https://rules.sonarsource.com/javascript/RSPEC-1143</v>
      </c>
      <c r="D143" s="197" t="s">
        <v>793</v>
      </c>
      <c r="E143" s="211" t="s">
        <v>916</v>
      </c>
      <c r="F143" s="197">
        <v>10.0</v>
      </c>
      <c r="G143" s="196" t="str">
        <f>IFERROR(__xludf.DUMMYFUNCTION("REGEXEXTRACT(E143, ""(\d+$)"")"),"1143")</f>
        <v>1143</v>
      </c>
      <c r="H143" s="199"/>
      <c r="I143" s="198" t="str">
        <f t="shared" ref="I143:I144" si="10">CONCATENATE("https://rules.sonarsource.com/",LEFT(E143,FIND(":",E143) - 1),"/R",MID(E143,FIND(":",E143) + 1,FIND(":",E143) + 1 - (FIND(":",E143))),"PEC-")</f>
        <v>https://rules.sonarsource.com/javascript/RSPEC-</v>
      </c>
      <c r="J143" s="196"/>
      <c r="K143" s="196"/>
      <c r="L143" s="196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  <c r="Y143" s="196"/>
    </row>
    <row r="144">
      <c r="A144" s="197" t="b">
        <v>1</v>
      </c>
      <c r="B144" s="197" t="s">
        <v>751</v>
      </c>
      <c r="C144" s="198" t="str">
        <f t="shared" si="3"/>
        <v>https://rules.sonarsource.com/javascript/RSPEC-4125</v>
      </c>
      <c r="D144" s="197" t="s">
        <v>793</v>
      </c>
      <c r="E144" s="209" t="s">
        <v>917</v>
      </c>
      <c r="F144" s="207">
        <v>10.0</v>
      </c>
      <c r="G144" s="196" t="str">
        <f>IFERROR(__xludf.DUMMYFUNCTION("REGEXEXTRACT(E144, ""(\d+$)"")"),"4125")</f>
        <v>4125</v>
      </c>
      <c r="H144" s="199"/>
      <c r="I144" s="198" t="str">
        <f t="shared" si="10"/>
        <v>https://rules.sonarsource.com/javascript/RSPEC-</v>
      </c>
      <c r="J144" s="196"/>
      <c r="K144" s="196"/>
      <c r="L144" s="196"/>
      <c r="M144" s="196"/>
      <c r="N144" s="196"/>
      <c r="O144" s="196"/>
      <c r="P144" s="196"/>
      <c r="Q144" s="196"/>
      <c r="R144" s="196"/>
      <c r="S144" s="196"/>
      <c r="T144" s="196"/>
      <c r="U144" s="196"/>
      <c r="V144" s="196"/>
      <c r="W144" s="196"/>
      <c r="X144" s="196"/>
      <c r="Y144" s="196"/>
    </row>
    <row r="145">
      <c r="A145" s="197" t="b">
        <v>1</v>
      </c>
      <c r="B145" s="197" t="s">
        <v>750</v>
      </c>
      <c r="C145" s="198" t="str">
        <f t="shared" si="3"/>
        <v>https://rules.sonarsource.com/typescript/RSPEC-4325</v>
      </c>
      <c r="D145" s="197" t="s">
        <v>802</v>
      </c>
      <c r="E145" s="211" t="s">
        <v>881</v>
      </c>
      <c r="F145" s="197">
        <v>9.0</v>
      </c>
      <c r="G145" s="196" t="str">
        <f>IFERROR(__xludf.DUMMYFUNCTION("REGEXEXTRACT(E145, ""(\d+$)"")"),"4325")</f>
        <v>4325</v>
      </c>
      <c r="H145" s="199"/>
      <c r="I145" s="200" t="s">
        <v>842</v>
      </c>
      <c r="J145" s="196"/>
      <c r="K145" s="196"/>
      <c r="L145" s="196"/>
      <c r="M145" s="196"/>
      <c r="N145" s="196"/>
      <c r="O145" s="196"/>
      <c r="P145" s="196"/>
      <c r="Q145" s="196"/>
      <c r="R145" s="196"/>
      <c r="S145" s="196"/>
      <c r="T145" s="196"/>
      <c r="U145" s="196"/>
      <c r="V145" s="196"/>
      <c r="W145" s="196"/>
      <c r="X145" s="196"/>
      <c r="Y145" s="196"/>
    </row>
    <row r="146">
      <c r="A146" s="197" t="b">
        <v>1</v>
      </c>
      <c r="B146" s="197" t="s">
        <v>751</v>
      </c>
      <c r="C146" s="198" t="str">
        <f t="shared" si="3"/>
        <v>https://rules.sonarsource.com/python/RSPEC-3457</v>
      </c>
      <c r="D146" s="197" t="s">
        <v>802</v>
      </c>
      <c r="E146" s="209" t="s">
        <v>918</v>
      </c>
      <c r="F146" s="207">
        <v>9.0</v>
      </c>
      <c r="G146" s="196" t="str">
        <f>IFERROR(__xludf.DUMMYFUNCTION("REGEXEXTRACT(E146, ""(\d+$)"")"),"3457")</f>
        <v>3457</v>
      </c>
      <c r="H146" s="199"/>
      <c r="I146" s="200" t="s">
        <v>808</v>
      </c>
      <c r="J146" s="196"/>
      <c r="K146" s="196"/>
      <c r="L146" s="196"/>
      <c r="M146" s="196"/>
      <c r="N146" s="196"/>
      <c r="O146" s="196"/>
      <c r="P146" s="196"/>
      <c r="Q146" s="196"/>
      <c r="R146" s="196"/>
      <c r="S146" s="196"/>
      <c r="T146" s="196"/>
      <c r="U146" s="196"/>
      <c r="V146" s="196"/>
      <c r="W146" s="196"/>
      <c r="X146" s="196"/>
      <c r="Y146" s="196"/>
    </row>
    <row r="147">
      <c r="A147" s="197" t="b">
        <v>1</v>
      </c>
      <c r="B147" s="197" t="s">
        <v>751</v>
      </c>
      <c r="C147" s="198" t="str">
        <f t="shared" si="3"/>
        <v>https://rules.sonarsource.com/javascript/RSPEC-6479</v>
      </c>
      <c r="D147" s="197" t="s">
        <v>802</v>
      </c>
      <c r="E147" s="209" t="s">
        <v>919</v>
      </c>
      <c r="F147" s="207">
        <v>9.0</v>
      </c>
      <c r="G147" s="196" t="str">
        <f>IFERROR(__xludf.DUMMYFUNCTION("REGEXEXTRACT(E147, ""(\d+$)"")"),"6479")</f>
        <v>6479</v>
      </c>
      <c r="H147" s="199"/>
      <c r="I147" s="198" t="str">
        <f t="shared" ref="I147:I151" si="11">CONCATENATE("https://rules.sonarsource.com/",LEFT(E147,FIND(":",E147) - 1),"/R",MID(E147,FIND(":",E147) + 1,FIND(":",E147) + 1 - (FIND(":",E147))),"PEC-")</f>
        <v>https://rules.sonarsource.com/javascript/RSPEC-</v>
      </c>
      <c r="J147" s="196"/>
      <c r="K147" s="196"/>
      <c r="L147" s="196"/>
      <c r="M147" s="196"/>
      <c r="N147" s="196"/>
      <c r="O147" s="196"/>
      <c r="P147" s="196"/>
      <c r="Q147" s="196"/>
      <c r="R147" s="196"/>
      <c r="S147" s="196"/>
      <c r="T147" s="196"/>
      <c r="U147" s="196"/>
      <c r="V147" s="196"/>
      <c r="W147" s="196"/>
      <c r="X147" s="196"/>
      <c r="Y147" s="196"/>
    </row>
    <row r="148">
      <c r="A148" s="197" t="b">
        <v>1</v>
      </c>
      <c r="B148" s="197" t="s">
        <v>751</v>
      </c>
      <c r="C148" s="198" t="str">
        <f t="shared" si="3"/>
        <v>https://rules.sonarsource.com/javascript/RSPEC-5843</v>
      </c>
      <c r="D148" s="197" t="s">
        <v>802</v>
      </c>
      <c r="E148" s="209" t="s">
        <v>920</v>
      </c>
      <c r="F148" s="207">
        <v>9.0</v>
      </c>
      <c r="G148" s="196" t="str">
        <f>IFERROR(__xludf.DUMMYFUNCTION("REGEXEXTRACT(E148, ""(\d+$)"")"),"5843")</f>
        <v>5843</v>
      </c>
      <c r="H148" s="199"/>
      <c r="I148" s="198" t="str">
        <f t="shared" si="11"/>
        <v>https://rules.sonarsource.com/javascript/RSPEC-</v>
      </c>
      <c r="J148" s="196"/>
      <c r="K148" s="196"/>
      <c r="L148" s="196"/>
      <c r="M148" s="196"/>
      <c r="N148" s="196"/>
      <c r="O148" s="196"/>
      <c r="P148" s="196"/>
      <c r="Q148" s="196"/>
      <c r="R148" s="196"/>
      <c r="S148" s="196"/>
      <c r="T148" s="196"/>
      <c r="U148" s="196"/>
      <c r="V148" s="196"/>
      <c r="W148" s="196"/>
      <c r="X148" s="196"/>
      <c r="Y148" s="196"/>
    </row>
    <row r="149">
      <c r="A149" s="197" t="b">
        <v>1</v>
      </c>
      <c r="B149" s="197" t="s">
        <v>751</v>
      </c>
      <c r="C149" s="198" t="str">
        <f t="shared" si="3"/>
        <v>https://rules.sonarsource.com/javascript/RSPEC-4144</v>
      </c>
      <c r="D149" s="197" t="s">
        <v>802</v>
      </c>
      <c r="E149" s="209" t="s">
        <v>921</v>
      </c>
      <c r="F149" s="207">
        <v>9.0</v>
      </c>
      <c r="G149" s="196" t="str">
        <f>IFERROR(__xludf.DUMMYFUNCTION("REGEXEXTRACT(E149, ""(\d+$)"")"),"4144")</f>
        <v>4144</v>
      </c>
      <c r="H149" s="199"/>
      <c r="I149" s="198" t="str">
        <f t="shared" si="11"/>
        <v>https://rules.sonarsource.com/javascript/RSPEC-</v>
      </c>
      <c r="J149" s="196"/>
      <c r="K149" s="196"/>
      <c r="L149" s="196"/>
      <c r="M149" s="196"/>
      <c r="N149" s="196"/>
      <c r="O149" s="196"/>
      <c r="P149" s="196"/>
      <c r="Q149" s="196"/>
      <c r="R149" s="196"/>
      <c r="S149" s="196"/>
      <c r="T149" s="196"/>
      <c r="U149" s="196"/>
      <c r="V149" s="196"/>
      <c r="W149" s="196"/>
      <c r="X149" s="196"/>
      <c r="Y149" s="196"/>
    </row>
    <row r="150">
      <c r="A150" s="197" t="b">
        <v>1</v>
      </c>
      <c r="B150" s="197" t="s">
        <v>751</v>
      </c>
      <c r="C150" s="198" t="str">
        <f t="shared" si="3"/>
        <v>https://rules.sonarsource.com/javascript/RSPEC-128</v>
      </c>
      <c r="D150" s="197" t="s">
        <v>802</v>
      </c>
      <c r="E150" s="209" t="s">
        <v>922</v>
      </c>
      <c r="F150" s="207">
        <v>9.0</v>
      </c>
      <c r="G150" s="196" t="str">
        <f>IFERROR(__xludf.DUMMYFUNCTION("REGEXEXTRACT(E150, ""(\d+$)"")"),"128")</f>
        <v>128</v>
      </c>
      <c r="H150" s="199"/>
      <c r="I150" s="198" t="str">
        <f t="shared" si="11"/>
        <v>https://rules.sonarsource.com/javascript/RSPEC-</v>
      </c>
      <c r="J150" s="196"/>
      <c r="K150" s="196"/>
      <c r="L150" s="196"/>
      <c r="M150" s="196"/>
      <c r="N150" s="196"/>
      <c r="O150" s="196"/>
      <c r="P150" s="196"/>
      <c r="Q150" s="196"/>
      <c r="R150" s="196"/>
      <c r="S150" s="196"/>
      <c r="T150" s="196"/>
      <c r="U150" s="196"/>
      <c r="V150" s="196"/>
      <c r="W150" s="196"/>
      <c r="X150" s="196"/>
      <c r="Y150" s="196"/>
    </row>
    <row r="151">
      <c r="A151" s="197" t="b">
        <v>1</v>
      </c>
      <c r="B151" s="197" t="s">
        <v>751</v>
      </c>
      <c r="C151" s="198" t="str">
        <f t="shared" si="3"/>
        <v>https://rules.sonarsource.com/javascript/RSPEC-2819</v>
      </c>
      <c r="D151" s="197" t="s">
        <v>789</v>
      </c>
      <c r="E151" s="212" t="s">
        <v>923</v>
      </c>
      <c r="F151" s="207">
        <v>9.0</v>
      </c>
      <c r="G151" s="196" t="str">
        <f>IFERROR(__xludf.DUMMYFUNCTION("REGEXEXTRACT(E151, ""(\d+$)"")"),"2819")</f>
        <v>2819</v>
      </c>
      <c r="H151" s="199" t="s">
        <v>804</v>
      </c>
      <c r="I151" s="198" t="str">
        <f t="shared" si="11"/>
        <v>https://rules.sonarsource.com/javascript/RSPEC-</v>
      </c>
      <c r="J151" s="196"/>
      <c r="K151" s="196"/>
      <c r="L151" s="196"/>
      <c r="M151" s="196"/>
      <c r="N151" s="196"/>
      <c r="O151" s="196"/>
      <c r="P151" s="196"/>
      <c r="Q151" s="196"/>
      <c r="R151" s="196"/>
      <c r="S151" s="196"/>
      <c r="T151" s="196"/>
      <c r="U151" s="196"/>
      <c r="V151" s="196"/>
      <c r="W151" s="196"/>
      <c r="X151" s="196"/>
      <c r="Y151" s="196"/>
    </row>
    <row r="152">
      <c r="A152" s="197" t="b">
        <v>1</v>
      </c>
      <c r="B152" s="197" t="s">
        <v>751</v>
      </c>
      <c r="C152" s="198" t="str">
        <f t="shared" si="3"/>
        <v>https://rules.sonarsource.com/java/RSPEC-3824</v>
      </c>
      <c r="D152" s="197" t="s">
        <v>802</v>
      </c>
      <c r="E152" s="209" t="s">
        <v>924</v>
      </c>
      <c r="F152" s="207">
        <v>9.0</v>
      </c>
      <c r="G152" s="196" t="str">
        <f>IFERROR(__xludf.DUMMYFUNCTION("REGEXEXTRACT(E152, ""(\d+$)"")"),"3824")</f>
        <v>3824</v>
      </c>
      <c r="H152" s="199"/>
      <c r="I152" s="200" t="s">
        <v>837</v>
      </c>
      <c r="J152" s="196"/>
      <c r="K152" s="196"/>
      <c r="L152" s="196"/>
      <c r="M152" s="196"/>
      <c r="N152" s="196"/>
      <c r="O152" s="196"/>
      <c r="P152" s="196"/>
      <c r="Q152" s="196"/>
      <c r="R152" s="196"/>
      <c r="S152" s="196"/>
      <c r="T152" s="196"/>
      <c r="U152" s="196"/>
      <c r="V152" s="196"/>
      <c r="W152" s="196"/>
      <c r="X152" s="196"/>
      <c r="Y152" s="196"/>
    </row>
    <row r="153">
      <c r="A153" s="197" t="b">
        <v>1</v>
      </c>
      <c r="B153" s="197" t="s">
        <v>750</v>
      </c>
      <c r="C153" s="198" t="str">
        <f t="shared" si="3"/>
        <v>https://rules.sonarsource.com/java/RSPEC-2140</v>
      </c>
      <c r="D153" s="197" t="s">
        <v>802</v>
      </c>
      <c r="E153" s="211" t="s">
        <v>925</v>
      </c>
      <c r="F153" s="197">
        <v>9.0</v>
      </c>
      <c r="G153" s="196" t="str">
        <f>IFERROR(__xludf.DUMMYFUNCTION("REGEXEXTRACT(E153, ""(\d+$)"")"),"2140")</f>
        <v>2140</v>
      </c>
      <c r="H153" s="199" t="s">
        <v>807</v>
      </c>
      <c r="I153" s="200" t="s">
        <v>837</v>
      </c>
      <c r="J153" s="196"/>
      <c r="K153" s="196"/>
      <c r="L153" s="196"/>
      <c r="M153" s="196"/>
      <c r="N153" s="196"/>
      <c r="O153" s="196"/>
      <c r="P153" s="196"/>
      <c r="Q153" s="196"/>
      <c r="R153" s="196"/>
      <c r="S153" s="196"/>
      <c r="T153" s="196"/>
      <c r="U153" s="196"/>
      <c r="V153" s="196"/>
      <c r="W153" s="196"/>
      <c r="X153" s="196"/>
      <c r="Y153" s="196"/>
    </row>
    <row r="154">
      <c r="A154" s="197" t="b">
        <v>1</v>
      </c>
      <c r="B154" s="197" t="s">
        <v>751</v>
      </c>
      <c r="C154" s="198" t="str">
        <f t="shared" si="3"/>
        <v>https://rules.sonarsource.com/java/RSPEC-2130</v>
      </c>
      <c r="D154" s="197" t="s">
        <v>802</v>
      </c>
      <c r="E154" s="209" t="s">
        <v>926</v>
      </c>
      <c r="F154" s="207">
        <v>9.0</v>
      </c>
      <c r="G154" s="196" t="str">
        <f>IFERROR(__xludf.DUMMYFUNCTION("REGEXEXTRACT(E154, ""(\d+$)"")"),"2130")</f>
        <v>2130</v>
      </c>
      <c r="H154" s="199" t="s">
        <v>807</v>
      </c>
      <c r="I154" s="200" t="s">
        <v>837</v>
      </c>
      <c r="J154" s="196"/>
      <c r="K154" s="196"/>
      <c r="L154" s="196"/>
      <c r="M154" s="196"/>
      <c r="N154" s="196"/>
      <c r="O154" s="196"/>
      <c r="P154" s="196"/>
      <c r="Q154" s="196"/>
      <c r="R154" s="196"/>
      <c r="S154" s="196"/>
      <c r="T154" s="196"/>
      <c r="U154" s="196"/>
      <c r="V154" s="196"/>
      <c r="W154" s="196"/>
      <c r="X154" s="196"/>
      <c r="Y154" s="196"/>
    </row>
    <row r="155">
      <c r="A155" s="197" t="b">
        <v>1</v>
      </c>
      <c r="B155" s="197" t="s">
        <v>750</v>
      </c>
      <c r="C155" s="198" t="str">
        <f t="shared" si="3"/>
        <v>https://rules.sonarsource.com/java/RSPEC-1133</v>
      </c>
      <c r="D155" s="197" t="s">
        <v>802</v>
      </c>
      <c r="E155" s="211" t="s">
        <v>884</v>
      </c>
      <c r="F155" s="197">
        <v>9.0</v>
      </c>
      <c r="G155" s="196" t="str">
        <f>IFERROR(__xludf.DUMMYFUNCTION("REGEXEXTRACT(E155, ""(\d+$)"")"),"1133")</f>
        <v>1133</v>
      </c>
      <c r="H155" s="199" t="s">
        <v>810</v>
      </c>
      <c r="I155" s="200" t="s">
        <v>837</v>
      </c>
      <c r="J155" s="196"/>
      <c r="K155" s="196"/>
      <c r="L155" s="196"/>
      <c r="M155" s="196"/>
      <c r="N155" s="196"/>
      <c r="O155" s="196"/>
      <c r="P155" s="196"/>
      <c r="Q155" s="196"/>
      <c r="R155" s="196"/>
      <c r="S155" s="196"/>
      <c r="T155" s="196"/>
      <c r="U155" s="196"/>
      <c r="V155" s="196"/>
      <c r="W155" s="196"/>
      <c r="X155" s="196"/>
      <c r="Y155" s="196"/>
    </row>
    <row r="156">
      <c r="A156" s="197" t="b">
        <v>1</v>
      </c>
      <c r="B156" s="197" t="s">
        <v>750</v>
      </c>
      <c r="C156" s="198" t="str">
        <f t="shared" si="3"/>
        <v>https://rules.sonarsource.com/typescript/RSPEC-2201</v>
      </c>
      <c r="D156" s="197" t="s">
        <v>793</v>
      </c>
      <c r="E156" s="211" t="s">
        <v>927</v>
      </c>
      <c r="F156" s="197">
        <v>9.0</v>
      </c>
      <c r="G156" s="196" t="str">
        <f>IFERROR(__xludf.DUMMYFUNCTION("REGEXEXTRACT(E156, ""(\d+$)"")"),"2201")</f>
        <v>2201</v>
      </c>
      <c r="H156" s="199"/>
      <c r="I156" s="200" t="s">
        <v>842</v>
      </c>
      <c r="J156" s="196"/>
      <c r="K156" s="196"/>
      <c r="L156" s="196"/>
      <c r="M156" s="196"/>
      <c r="N156" s="196"/>
      <c r="O156" s="196"/>
      <c r="P156" s="196"/>
      <c r="Q156" s="196"/>
      <c r="R156" s="196"/>
      <c r="S156" s="196"/>
      <c r="T156" s="196"/>
      <c r="U156" s="196"/>
      <c r="V156" s="196"/>
      <c r="W156" s="196"/>
      <c r="X156" s="196"/>
      <c r="Y156" s="196"/>
    </row>
    <row r="157">
      <c r="A157" s="197" t="b">
        <v>1</v>
      </c>
      <c r="B157" s="197" t="s">
        <v>751</v>
      </c>
      <c r="C157" s="198" t="str">
        <f t="shared" si="3"/>
        <v>https://rules.sonarsource.com/java/RSPEC-113</v>
      </c>
      <c r="D157" s="197" t="s">
        <v>802</v>
      </c>
      <c r="E157" s="209" t="s">
        <v>928</v>
      </c>
      <c r="F157" s="207">
        <v>9.0</v>
      </c>
      <c r="G157" s="196" t="str">
        <f>IFERROR(__xludf.DUMMYFUNCTION("REGEXEXTRACT(E157, ""(\d+$)"")"),"113")</f>
        <v>113</v>
      </c>
      <c r="H157" s="199" t="s">
        <v>807</v>
      </c>
      <c r="I157" s="200" t="s">
        <v>837</v>
      </c>
      <c r="J157" s="196"/>
      <c r="K157" s="196"/>
      <c r="L157" s="196"/>
      <c r="M157" s="196"/>
      <c r="N157" s="196"/>
      <c r="O157" s="196"/>
      <c r="P157" s="196"/>
      <c r="Q157" s="196"/>
      <c r="R157" s="196"/>
      <c r="S157" s="196"/>
      <c r="T157" s="196"/>
      <c r="U157" s="196"/>
      <c r="V157" s="196"/>
      <c r="W157" s="196"/>
      <c r="X157" s="196"/>
      <c r="Y157" s="196"/>
    </row>
    <row r="158">
      <c r="A158" s="197" t="b">
        <v>1</v>
      </c>
      <c r="B158" s="197" t="s">
        <v>750</v>
      </c>
      <c r="C158" s="198" t="str">
        <f t="shared" si="3"/>
        <v>https://rules.sonarsource.com/python/RSPEC-1481</v>
      </c>
      <c r="D158" s="197" t="s">
        <v>802</v>
      </c>
      <c r="E158" s="211" t="s">
        <v>824</v>
      </c>
      <c r="F158" s="197">
        <v>8.0</v>
      </c>
      <c r="G158" s="196" t="str">
        <f>IFERROR(__xludf.DUMMYFUNCTION("REGEXEXTRACT(E158, ""(\d+$)"")"),"1481")</f>
        <v>1481</v>
      </c>
      <c r="H158" s="199"/>
      <c r="I158" s="200" t="s">
        <v>808</v>
      </c>
      <c r="J158" s="196"/>
      <c r="K158" s="196"/>
      <c r="L158" s="196"/>
      <c r="M158" s="196"/>
      <c r="N158" s="196"/>
      <c r="O158" s="196"/>
      <c r="P158" s="196"/>
      <c r="Q158" s="196"/>
      <c r="R158" s="196"/>
      <c r="S158" s="196"/>
      <c r="T158" s="196"/>
      <c r="U158" s="196"/>
      <c r="V158" s="196"/>
      <c r="W158" s="196"/>
      <c r="X158" s="196"/>
      <c r="Y158" s="196"/>
    </row>
    <row r="159">
      <c r="A159" s="197" t="b">
        <v>1</v>
      </c>
      <c r="B159" s="197" t="s">
        <v>751</v>
      </c>
      <c r="C159" s="198" t="str">
        <f t="shared" si="3"/>
        <v>https://rules.sonarsource.com/python/RSPEC-1134</v>
      </c>
      <c r="D159" s="197" t="s">
        <v>802</v>
      </c>
      <c r="E159" s="209" t="s">
        <v>929</v>
      </c>
      <c r="F159" s="207">
        <v>8.0</v>
      </c>
      <c r="G159" s="196" t="str">
        <f>IFERROR(__xludf.DUMMYFUNCTION("REGEXEXTRACT(E159, ""(\d+$)"")"),"1134")</f>
        <v>1134</v>
      </c>
      <c r="H159" s="199"/>
      <c r="I159" s="200" t="s">
        <v>808</v>
      </c>
      <c r="J159" s="196"/>
      <c r="K159" s="196"/>
      <c r="L159" s="196"/>
      <c r="M159" s="196"/>
      <c r="N159" s="196"/>
      <c r="O159" s="196"/>
      <c r="P159" s="196"/>
      <c r="Q159" s="196"/>
      <c r="R159" s="196"/>
      <c r="S159" s="196"/>
      <c r="T159" s="196"/>
      <c r="U159" s="196"/>
      <c r="V159" s="196"/>
      <c r="W159" s="196"/>
      <c r="X159" s="196"/>
      <c r="Y159" s="196"/>
    </row>
    <row r="160">
      <c r="A160" s="197" t="b">
        <v>1</v>
      </c>
      <c r="B160" s="197" t="s">
        <v>751</v>
      </c>
      <c r="C160" s="198" t="str">
        <f t="shared" si="3"/>
        <v>https://rules.sonarsource.com/javascript/RSPEC-4140</v>
      </c>
      <c r="D160" s="197" t="s">
        <v>802</v>
      </c>
      <c r="E160" s="209" t="s">
        <v>930</v>
      </c>
      <c r="F160" s="207">
        <v>8.0</v>
      </c>
      <c r="G160" s="196" t="str">
        <f>IFERROR(__xludf.DUMMYFUNCTION("REGEXEXTRACT(E160, ""(\d+$)"")"),"4140")</f>
        <v>4140</v>
      </c>
      <c r="H160" s="199"/>
      <c r="I160" s="198" t="str">
        <f t="shared" ref="I160:I163" si="12">CONCATENATE("https://rules.sonarsource.com/",LEFT(E160,FIND(":",E160) - 1),"/R",MID(E160,FIND(":",E160) + 1,FIND(":",E160) + 1 - (FIND(":",E160))),"PEC-")</f>
        <v>https://rules.sonarsource.com/javascript/RSPEC-</v>
      </c>
      <c r="J160" s="196"/>
      <c r="K160" s="196"/>
      <c r="L160" s="196"/>
      <c r="M160" s="196"/>
      <c r="N160" s="196"/>
      <c r="O160" s="196"/>
      <c r="P160" s="196"/>
      <c r="Q160" s="196"/>
      <c r="R160" s="196"/>
      <c r="S160" s="196"/>
      <c r="T160" s="196"/>
      <c r="U160" s="196"/>
      <c r="V160" s="196"/>
      <c r="W160" s="196"/>
      <c r="X160" s="196"/>
      <c r="Y160" s="196"/>
    </row>
    <row r="161">
      <c r="A161" s="197" t="b">
        <v>1</v>
      </c>
      <c r="B161" s="197" t="s">
        <v>751</v>
      </c>
      <c r="C161" s="198" t="str">
        <f t="shared" si="3"/>
        <v>https://rules.sonarsource.com/javascript/RSPEC-2685</v>
      </c>
      <c r="D161" s="197" t="s">
        <v>802</v>
      </c>
      <c r="E161" s="209" t="s">
        <v>931</v>
      </c>
      <c r="F161" s="207">
        <v>8.0</v>
      </c>
      <c r="G161" s="196" t="str">
        <f>IFERROR(__xludf.DUMMYFUNCTION("REGEXEXTRACT(E161, ""(\d+$)"")"),"2685")</f>
        <v>2685</v>
      </c>
      <c r="H161" s="199"/>
      <c r="I161" s="198" t="str">
        <f t="shared" si="12"/>
        <v>https://rules.sonarsource.com/javascript/RSPEC-</v>
      </c>
      <c r="J161" s="196"/>
      <c r="K161" s="196"/>
      <c r="L161" s="196"/>
      <c r="M161" s="196"/>
      <c r="N161" s="196"/>
      <c r="O161" s="196"/>
      <c r="P161" s="196"/>
      <c r="Q161" s="196"/>
      <c r="R161" s="196"/>
      <c r="S161" s="196"/>
      <c r="T161" s="196"/>
      <c r="U161" s="196"/>
      <c r="V161" s="196"/>
      <c r="W161" s="196"/>
      <c r="X161" s="196"/>
      <c r="Y161" s="196"/>
    </row>
    <row r="162">
      <c r="A162" s="197" t="b">
        <v>1</v>
      </c>
      <c r="B162" s="197" t="s">
        <v>751</v>
      </c>
      <c r="C162" s="198" t="str">
        <f t="shared" si="3"/>
        <v>https://rules.sonarsource.com/javascript/RSPEC-1125</v>
      </c>
      <c r="D162" s="197" t="s">
        <v>802</v>
      </c>
      <c r="E162" s="209" t="s">
        <v>932</v>
      </c>
      <c r="F162" s="207">
        <v>8.0</v>
      </c>
      <c r="G162" s="196" t="str">
        <f>IFERROR(__xludf.DUMMYFUNCTION("REGEXEXTRACT(E162, ""(\d+$)"")"),"1125")</f>
        <v>1125</v>
      </c>
      <c r="H162" s="199"/>
      <c r="I162" s="198" t="str">
        <f t="shared" si="12"/>
        <v>https://rules.sonarsource.com/javascript/RSPEC-</v>
      </c>
      <c r="J162" s="196"/>
      <c r="K162" s="196"/>
      <c r="L162" s="196"/>
      <c r="M162" s="196"/>
      <c r="N162" s="196"/>
      <c r="O162" s="196"/>
      <c r="P162" s="196"/>
      <c r="Q162" s="196"/>
      <c r="R162" s="196"/>
      <c r="S162" s="196"/>
      <c r="T162" s="196"/>
      <c r="U162" s="196"/>
      <c r="V162" s="196"/>
      <c r="W162" s="196"/>
      <c r="X162" s="196"/>
      <c r="Y162" s="196"/>
    </row>
    <row r="163">
      <c r="A163" s="197" t="b">
        <v>1</v>
      </c>
      <c r="B163" s="197" t="s">
        <v>751</v>
      </c>
      <c r="C163" s="198" t="str">
        <f t="shared" si="3"/>
        <v>https://rules.sonarsource.com/javascript/RSPEC-1764</v>
      </c>
      <c r="D163" s="197" t="s">
        <v>793</v>
      </c>
      <c r="E163" s="209" t="s">
        <v>933</v>
      </c>
      <c r="F163" s="207">
        <v>8.0</v>
      </c>
      <c r="G163" s="196" t="str">
        <f>IFERROR(__xludf.DUMMYFUNCTION("REGEXEXTRACT(E163, ""(\d+$)"")"),"1764")</f>
        <v>1764</v>
      </c>
      <c r="H163" s="199"/>
      <c r="I163" s="198" t="str">
        <f t="shared" si="12"/>
        <v>https://rules.sonarsource.com/javascript/RSPEC-</v>
      </c>
      <c r="J163" s="196"/>
      <c r="K163" s="196"/>
      <c r="L163" s="196"/>
      <c r="M163" s="196"/>
      <c r="N163" s="196"/>
      <c r="O163" s="196"/>
      <c r="P163" s="196"/>
      <c r="Q163" s="196"/>
      <c r="R163" s="196"/>
      <c r="S163" s="196"/>
      <c r="T163" s="196"/>
      <c r="U163" s="196"/>
      <c r="V163" s="196"/>
      <c r="W163" s="196"/>
      <c r="X163" s="196"/>
      <c r="Y163" s="196"/>
    </row>
    <row r="164">
      <c r="A164" s="197" t="b">
        <v>1</v>
      </c>
      <c r="B164" s="197" t="s">
        <v>750</v>
      </c>
      <c r="C164" s="198" t="str">
        <f t="shared" si="3"/>
        <v>https://rules.sonarsource.com/java/RSPEC-2479</v>
      </c>
      <c r="D164" s="197" t="s">
        <v>802</v>
      </c>
      <c r="E164" s="211" t="s">
        <v>934</v>
      </c>
      <c r="F164" s="197">
        <v>8.0</v>
      </c>
      <c r="G164" s="196" t="str">
        <f>IFERROR(__xludf.DUMMYFUNCTION("REGEXEXTRACT(E164, ""(\d+$)"")"),"2479")</f>
        <v>2479</v>
      </c>
      <c r="H164" s="199"/>
      <c r="I164" s="200" t="s">
        <v>837</v>
      </c>
      <c r="J164" s="196"/>
      <c r="K164" s="196"/>
      <c r="L164" s="196"/>
      <c r="M164" s="196"/>
      <c r="N164" s="196"/>
      <c r="O164" s="196"/>
      <c r="P164" s="196"/>
      <c r="Q164" s="196"/>
      <c r="R164" s="196"/>
      <c r="S164" s="196"/>
      <c r="T164" s="196"/>
      <c r="U164" s="196"/>
      <c r="V164" s="196"/>
      <c r="W164" s="196"/>
      <c r="X164" s="196"/>
      <c r="Y164" s="196"/>
    </row>
    <row r="165">
      <c r="A165" s="197" t="b">
        <v>1</v>
      </c>
      <c r="B165" s="197" t="s">
        <v>750</v>
      </c>
      <c r="C165" s="198" t="str">
        <f t="shared" si="3"/>
        <v>https://rules.sonarsource.com/java/RSPEC-1774</v>
      </c>
      <c r="D165" s="197" t="s">
        <v>802</v>
      </c>
      <c r="E165" s="211" t="s">
        <v>873</v>
      </c>
      <c r="F165" s="197">
        <v>8.0</v>
      </c>
      <c r="G165" s="196" t="str">
        <f>IFERROR(__xludf.DUMMYFUNCTION("REGEXEXTRACT(E165, ""(\d+$)"")"),"1774")</f>
        <v>1774</v>
      </c>
      <c r="H165" s="199" t="s">
        <v>813</v>
      </c>
      <c r="I165" s="200" t="s">
        <v>837</v>
      </c>
      <c r="J165" s="196"/>
      <c r="K165" s="196"/>
      <c r="L165" s="196"/>
      <c r="M165" s="196"/>
      <c r="N165" s="196"/>
      <c r="O165" s="196"/>
      <c r="P165" s="196"/>
      <c r="Q165" s="196"/>
      <c r="R165" s="196"/>
      <c r="S165" s="196"/>
      <c r="T165" s="196"/>
      <c r="U165" s="196"/>
      <c r="V165" s="196"/>
      <c r="W165" s="196"/>
      <c r="X165" s="196"/>
      <c r="Y165" s="196"/>
    </row>
    <row r="166">
      <c r="A166" s="197" t="b">
        <v>1</v>
      </c>
      <c r="B166" s="197" t="s">
        <v>750</v>
      </c>
      <c r="C166" s="198" t="str">
        <f t="shared" si="3"/>
        <v>https://rules.sonarsource.com/java/RSPEC-1264</v>
      </c>
      <c r="D166" s="197" t="s">
        <v>802</v>
      </c>
      <c r="E166" s="211" t="s">
        <v>891</v>
      </c>
      <c r="F166" s="197">
        <v>8.0</v>
      </c>
      <c r="G166" s="196" t="str">
        <f>IFERROR(__xludf.DUMMYFUNCTION("REGEXEXTRACT(E166, ""(\d+$)"")"),"1264")</f>
        <v>1264</v>
      </c>
      <c r="H166" s="199" t="s">
        <v>807</v>
      </c>
      <c r="I166" s="200" t="s">
        <v>837</v>
      </c>
      <c r="J166" s="196"/>
      <c r="K166" s="196"/>
      <c r="L166" s="196"/>
      <c r="M166" s="196"/>
      <c r="N166" s="196"/>
      <c r="O166" s="196"/>
      <c r="P166" s="196"/>
      <c r="Q166" s="196"/>
      <c r="R166" s="196"/>
      <c r="S166" s="196"/>
      <c r="T166" s="196"/>
      <c r="U166" s="196"/>
      <c r="V166" s="196"/>
      <c r="W166" s="196"/>
      <c r="X166" s="196"/>
      <c r="Y166" s="196"/>
    </row>
    <row r="167">
      <c r="A167" s="197" t="b">
        <v>1</v>
      </c>
      <c r="B167" s="197" t="s">
        <v>750</v>
      </c>
      <c r="C167" s="198" t="str">
        <f t="shared" si="3"/>
        <v>https://rules.sonarsource.com/java/RSPEC-1171</v>
      </c>
      <c r="D167" s="197" t="s">
        <v>802</v>
      </c>
      <c r="E167" s="211" t="s">
        <v>867</v>
      </c>
      <c r="F167" s="197">
        <v>8.0</v>
      </c>
      <c r="G167" s="196" t="str">
        <f>IFERROR(__xludf.DUMMYFUNCTION("REGEXEXTRACT(E167, ""(\d+$)"")"),"1171")</f>
        <v>1171</v>
      </c>
      <c r="H167" s="199" t="s">
        <v>813</v>
      </c>
      <c r="I167" s="200" t="s">
        <v>837</v>
      </c>
      <c r="J167" s="196"/>
      <c r="K167" s="196"/>
      <c r="L167" s="196"/>
      <c r="M167" s="196"/>
      <c r="N167" s="196"/>
      <c r="O167" s="196"/>
      <c r="P167" s="196"/>
      <c r="Q167" s="196"/>
      <c r="R167" s="196"/>
      <c r="S167" s="196"/>
      <c r="T167" s="196"/>
      <c r="U167" s="196"/>
      <c r="V167" s="196"/>
      <c r="W167" s="196"/>
      <c r="X167" s="196"/>
      <c r="Y167" s="196"/>
    </row>
    <row r="168" hidden="1">
      <c r="A168" s="201" t="b">
        <v>0</v>
      </c>
      <c r="B168" s="201" t="s">
        <v>751</v>
      </c>
      <c r="C168" s="202" t="str">
        <f t="shared" si="3"/>
        <v>https://rules.sonarsource.com/go/RSPEC-1135</v>
      </c>
      <c r="D168" s="201" t="s">
        <v>802</v>
      </c>
      <c r="E168" s="203" t="s">
        <v>935</v>
      </c>
      <c r="F168" s="201">
        <v>7.0</v>
      </c>
      <c r="G168" s="204" t="str">
        <f>IFERROR(__xludf.DUMMYFUNCTION("REGEXEXTRACT(E168, ""(\d+$)"")"),"1135")</f>
        <v>1135</v>
      </c>
      <c r="H168" s="203" t="s">
        <v>810</v>
      </c>
      <c r="I168" s="205" t="s">
        <v>823</v>
      </c>
      <c r="J168" s="196"/>
      <c r="K168" s="196"/>
      <c r="L168" s="196"/>
      <c r="M168" s="196"/>
      <c r="N168" s="196"/>
      <c r="O168" s="196"/>
      <c r="P168" s="196"/>
      <c r="Q168" s="196"/>
      <c r="R168" s="196"/>
      <c r="S168" s="196"/>
      <c r="T168" s="196"/>
      <c r="U168" s="196"/>
      <c r="V168" s="196"/>
      <c r="W168" s="196"/>
      <c r="X168" s="196"/>
      <c r="Y168" s="196"/>
    </row>
    <row r="169" hidden="1">
      <c r="A169" s="197" t="b">
        <v>0</v>
      </c>
      <c r="B169" s="197" t="s">
        <v>751</v>
      </c>
      <c r="C169" s="198" t="str">
        <f t="shared" si="3"/>
        <v>https://rules.sonarsource.com/go/RSPEC-1135</v>
      </c>
      <c r="D169" s="197" t="s">
        <v>802</v>
      </c>
      <c r="E169" s="199" t="s">
        <v>935</v>
      </c>
      <c r="F169" s="197">
        <v>7.0</v>
      </c>
      <c r="G169" s="196" t="str">
        <f>IFERROR(__xludf.DUMMYFUNCTION("REGEXEXTRACT(E169, ""(\d+$)"")"),"1135")</f>
        <v>1135</v>
      </c>
      <c r="H169" s="199" t="s">
        <v>810</v>
      </c>
      <c r="I169" s="200" t="s">
        <v>823</v>
      </c>
      <c r="J169" s="196"/>
      <c r="K169" s="196"/>
      <c r="L169" s="196"/>
      <c r="M169" s="196"/>
      <c r="N169" s="196"/>
      <c r="O169" s="196"/>
      <c r="P169" s="196"/>
      <c r="Q169" s="196"/>
      <c r="R169" s="196"/>
      <c r="S169" s="196"/>
      <c r="T169" s="196"/>
      <c r="U169" s="196"/>
      <c r="V169" s="196"/>
      <c r="W169" s="196"/>
      <c r="X169" s="196"/>
      <c r="Y169" s="196"/>
    </row>
    <row r="170">
      <c r="A170" s="197" t="b">
        <v>1</v>
      </c>
      <c r="B170" s="197" t="s">
        <v>750</v>
      </c>
      <c r="C170" s="198" t="str">
        <f t="shared" si="3"/>
        <v>https://rules.sonarsource.com/python/RSPEC-1845</v>
      </c>
      <c r="D170" s="197" t="s">
        <v>802</v>
      </c>
      <c r="E170" s="211" t="s">
        <v>936</v>
      </c>
      <c r="F170" s="197">
        <v>7.0</v>
      </c>
      <c r="G170" s="196" t="str">
        <f>IFERROR(__xludf.DUMMYFUNCTION("REGEXEXTRACT(E170, ""(\d+$)"")"),"1845")</f>
        <v>1845</v>
      </c>
      <c r="H170" s="199"/>
      <c r="I170" s="200" t="s">
        <v>808</v>
      </c>
      <c r="J170" s="196"/>
      <c r="K170" s="196"/>
      <c r="L170" s="196"/>
      <c r="M170" s="196"/>
      <c r="N170" s="196"/>
      <c r="O170" s="196"/>
      <c r="P170" s="196"/>
      <c r="Q170" s="196"/>
      <c r="R170" s="196"/>
      <c r="S170" s="196"/>
      <c r="T170" s="196"/>
      <c r="U170" s="196"/>
      <c r="V170" s="196"/>
      <c r="W170" s="196"/>
      <c r="X170" s="196"/>
      <c r="Y170" s="196"/>
    </row>
    <row r="171">
      <c r="A171" s="197" t="b">
        <v>1</v>
      </c>
      <c r="B171" s="197" t="s">
        <v>751</v>
      </c>
      <c r="C171" s="198" t="str">
        <f t="shared" si="3"/>
        <v>https://rules.sonarsource.com/python/RSPEC-1110</v>
      </c>
      <c r="D171" s="197" t="s">
        <v>802</v>
      </c>
      <c r="E171" s="209" t="s">
        <v>937</v>
      </c>
      <c r="F171" s="207">
        <v>7.0</v>
      </c>
      <c r="G171" s="196" t="str">
        <f>IFERROR(__xludf.DUMMYFUNCTION("REGEXEXTRACT(E171, ""(\d+$)"")"),"1110")</f>
        <v>1110</v>
      </c>
      <c r="H171" s="199"/>
      <c r="I171" s="200" t="s">
        <v>808</v>
      </c>
      <c r="J171" s="196"/>
      <c r="K171" s="196"/>
      <c r="L171" s="196"/>
      <c r="M171" s="196"/>
      <c r="N171" s="196"/>
      <c r="O171" s="196"/>
      <c r="P171" s="196"/>
      <c r="Q171" s="196"/>
      <c r="R171" s="196"/>
      <c r="S171" s="196"/>
      <c r="T171" s="196"/>
      <c r="U171" s="196"/>
      <c r="V171" s="196"/>
      <c r="W171" s="196"/>
      <c r="X171" s="196"/>
      <c r="Y171" s="196"/>
    </row>
    <row r="172">
      <c r="A172" s="197" t="b">
        <v>1</v>
      </c>
      <c r="B172" s="197" t="s">
        <v>751</v>
      </c>
      <c r="C172" s="198" t="str">
        <f t="shared" si="3"/>
        <v>https://rules.sonarsource.com/python/RSPEC-1066</v>
      </c>
      <c r="D172" s="197" t="s">
        <v>802</v>
      </c>
      <c r="E172" s="209" t="s">
        <v>938</v>
      </c>
      <c r="F172" s="207">
        <v>7.0</v>
      </c>
      <c r="G172" s="196" t="str">
        <f>IFERROR(__xludf.DUMMYFUNCTION("REGEXEXTRACT(E172, ""(\d+$)"")"),"1066")</f>
        <v>1066</v>
      </c>
      <c r="H172" s="199"/>
      <c r="I172" s="200" t="s">
        <v>808</v>
      </c>
      <c r="J172" s="196"/>
      <c r="K172" s="196"/>
      <c r="L172" s="196"/>
      <c r="M172" s="196"/>
      <c r="N172" s="196"/>
      <c r="O172" s="196"/>
      <c r="P172" s="196"/>
      <c r="Q172" s="196"/>
      <c r="R172" s="196"/>
      <c r="S172" s="196"/>
      <c r="T172" s="196"/>
      <c r="U172" s="196"/>
      <c r="V172" s="196"/>
      <c r="W172" s="196"/>
      <c r="X172" s="196"/>
      <c r="Y172" s="196"/>
    </row>
    <row r="173">
      <c r="A173" s="197" t="b">
        <v>1</v>
      </c>
      <c r="B173" s="197" t="s">
        <v>750</v>
      </c>
      <c r="C173" s="198" t="str">
        <f t="shared" si="3"/>
        <v>https://rules.sonarsource.com/java/RSPEC-3457</v>
      </c>
      <c r="D173" s="197" t="s">
        <v>802</v>
      </c>
      <c r="E173" s="211" t="s">
        <v>939</v>
      </c>
      <c r="F173" s="197">
        <v>7.0</v>
      </c>
      <c r="G173" s="196" t="str">
        <f>IFERROR(__xludf.DUMMYFUNCTION("REGEXEXTRACT(E173, ""(\d+$)"")"),"3457")</f>
        <v>3457</v>
      </c>
      <c r="H173" s="199"/>
      <c r="I173" s="200" t="s">
        <v>837</v>
      </c>
      <c r="J173" s="196"/>
      <c r="K173" s="196"/>
      <c r="L173" s="196"/>
      <c r="M173" s="196"/>
      <c r="N173" s="196"/>
      <c r="O173" s="196"/>
      <c r="P173" s="196"/>
      <c r="Q173" s="196"/>
      <c r="R173" s="196"/>
      <c r="S173" s="196"/>
      <c r="T173" s="196"/>
      <c r="U173" s="196"/>
      <c r="V173" s="196"/>
      <c r="W173" s="196"/>
      <c r="X173" s="196"/>
      <c r="Y173" s="196"/>
    </row>
    <row r="174">
      <c r="A174" s="197" t="b">
        <v>1</v>
      </c>
      <c r="B174" s="197" t="s">
        <v>751</v>
      </c>
      <c r="C174" s="198" t="str">
        <f t="shared" si="3"/>
        <v>https://rules.sonarsource.com/java/RSPEC-2479</v>
      </c>
      <c r="D174" s="197" t="s">
        <v>802</v>
      </c>
      <c r="E174" s="209" t="s">
        <v>934</v>
      </c>
      <c r="F174" s="207">
        <v>7.0</v>
      </c>
      <c r="G174" s="196" t="str">
        <f>IFERROR(__xludf.DUMMYFUNCTION("REGEXEXTRACT(E174, ""(\d+$)"")"),"2479")</f>
        <v>2479</v>
      </c>
      <c r="H174" s="199"/>
      <c r="I174" s="200" t="s">
        <v>837</v>
      </c>
      <c r="J174" s="196"/>
      <c r="K174" s="196"/>
      <c r="L174" s="196"/>
      <c r="M174" s="196"/>
      <c r="N174" s="196"/>
      <c r="O174" s="196"/>
      <c r="P174" s="196"/>
      <c r="Q174" s="196"/>
      <c r="R174" s="196"/>
      <c r="S174" s="196"/>
      <c r="T174" s="196"/>
      <c r="U174" s="196"/>
      <c r="V174" s="196"/>
      <c r="W174" s="196"/>
      <c r="X174" s="196"/>
      <c r="Y174" s="196"/>
    </row>
    <row r="175">
      <c r="A175" s="197" t="b">
        <v>1</v>
      </c>
      <c r="B175" s="197" t="s">
        <v>750</v>
      </c>
      <c r="C175" s="198" t="str">
        <f t="shared" si="3"/>
        <v>https://rules.sonarsource.com/java/RSPEC-2444</v>
      </c>
      <c r="D175" s="197" t="s">
        <v>802</v>
      </c>
      <c r="E175" s="211" t="s">
        <v>940</v>
      </c>
      <c r="F175" s="197">
        <v>7.0</v>
      </c>
      <c r="G175" s="196" t="str">
        <f>IFERROR(__xludf.DUMMYFUNCTION("REGEXEXTRACT(E175, ""(\d+$)"")"),"2444")</f>
        <v>2444</v>
      </c>
      <c r="H175" s="199"/>
      <c r="I175" s="200" t="s">
        <v>837</v>
      </c>
      <c r="J175" s="196"/>
      <c r="K175" s="196"/>
      <c r="L175" s="196"/>
      <c r="M175" s="196"/>
      <c r="N175" s="196"/>
      <c r="O175" s="196"/>
      <c r="P175" s="196"/>
      <c r="Q175" s="196"/>
      <c r="R175" s="196"/>
      <c r="S175" s="196"/>
      <c r="T175" s="196"/>
      <c r="U175" s="196"/>
      <c r="V175" s="196"/>
      <c r="W175" s="196"/>
      <c r="X175" s="196"/>
      <c r="Y175" s="196"/>
    </row>
    <row r="176">
      <c r="A176" s="197" t="b">
        <v>1</v>
      </c>
      <c r="B176" s="197" t="s">
        <v>750</v>
      </c>
      <c r="C176" s="198" t="str">
        <f t="shared" si="3"/>
        <v>https://rules.sonarsource.com/java/RSPEC-2111</v>
      </c>
      <c r="D176" s="197" t="s">
        <v>802</v>
      </c>
      <c r="E176" s="211" t="s">
        <v>941</v>
      </c>
      <c r="F176" s="197">
        <v>7.0</v>
      </c>
      <c r="G176" s="196" t="str">
        <f>IFERROR(__xludf.DUMMYFUNCTION("REGEXEXTRACT(E176, ""(\d+$)"")"),"2111")</f>
        <v>2111</v>
      </c>
      <c r="H176" s="199" t="s">
        <v>813</v>
      </c>
      <c r="I176" s="200" t="s">
        <v>837</v>
      </c>
      <c r="J176" s="196"/>
      <c r="K176" s="196"/>
      <c r="L176" s="196"/>
      <c r="M176" s="196"/>
      <c r="N176" s="196"/>
      <c r="O176" s="196"/>
      <c r="P176" s="196"/>
      <c r="Q176" s="196"/>
      <c r="R176" s="196"/>
      <c r="S176" s="196"/>
      <c r="T176" s="196"/>
      <c r="U176" s="196"/>
      <c r="V176" s="196"/>
      <c r="W176" s="196"/>
      <c r="X176" s="196"/>
      <c r="Y176" s="196"/>
    </row>
    <row r="177">
      <c r="A177" s="197" t="b">
        <v>1</v>
      </c>
      <c r="B177" s="197" t="s">
        <v>751</v>
      </c>
      <c r="C177" s="198" t="str">
        <f t="shared" si="3"/>
        <v>https://rules.sonarsource.com/java/RSPEC-2111</v>
      </c>
      <c r="D177" s="197" t="s">
        <v>802</v>
      </c>
      <c r="E177" s="209" t="s">
        <v>941</v>
      </c>
      <c r="F177" s="207">
        <v>7.0</v>
      </c>
      <c r="G177" s="196" t="str">
        <f>IFERROR(__xludf.DUMMYFUNCTION("REGEXEXTRACT(E177, ""(\d+$)"")"),"2111")</f>
        <v>2111</v>
      </c>
      <c r="H177" s="199" t="s">
        <v>813</v>
      </c>
      <c r="I177" s="200" t="s">
        <v>837</v>
      </c>
      <c r="J177" s="196"/>
      <c r="K177" s="196"/>
      <c r="L177" s="196"/>
      <c r="M177" s="196"/>
      <c r="N177" s="196"/>
      <c r="O177" s="196"/>
      <c r="P177" s="196"/>
      <c r="Q177" s="196"/>
      <c r="R177" s="196"/>
      <c r="S177" s="196"/>
      <c r="T177" s="196"/>
      <c r="U177" s="196"/>
      <c r="V177" s="196"/>
      <c r="W177" s="196"/>
      <c r="X177" s="196"/>
      <c r="Y177" s="196"/>
    </row>
    <row r="178">
      <c r="A178" s="197" t="b">
        <v>1</v>
      </c>
      <c r="B178" s="197" t="s">
        <v>751</v>
      </c>
      <c r="C178" s="198" t="str">
        <f t="shared" si="3"/>
        <v>https://rules.sonarsource.com/java/RSPEC-2272</v>
      </c>
      <c r="D178" s="197" t="s">
        <v>793</v>
      </c>
      <c r="E178" s="209" t="s">
        <v>942</v>
      </c>
      <c r="F178" s="207">
        <v>7.0</v>
      </c>
      <c r="G178" s="196" t="str">
        <f>IFERROR(__xludf.DUMMYFUNCTION("REGEXEXTRACT(E178, ""(\d+$)"")"),"2272")</f>
        <v>2272</v>
      </c>
      <c r="H178" s="199"/>
      <c r="I178" s="200" t="s">
        <v>837</v>
      </c>
      <c r="J178" s="196"/>
      <c r="K178" s="196"/>
      <c r="L178" s="196"/>
      <c r="M178" s="196"/>
      <c r="N178" s="196"/>
      <c r="O178" s="196"/>
      <c r="P178" s="196"/>
      <c r="Q178" s="196"/>
      <c r="R178" s="196"/>
      <c r="S178" s="196"/>
      <c r="T178" s="196"/>
      <c r="U178" s="196"/>
      <c r="V178" s="196"/>
      <c r="W178" s="196"/>
      <c r="X178" s="196"/>
      <c r="Y178" s="196"/>
    </row>
    <row r="179">
      <c r="A179" s="197" t="b">
        <v>1</v>
      </c>
      <c r="B179" s="197" t="s">
        <v>751</v>
      </c>
      <c r="C179" s="198" t="str">
        <f t="shared" si="3"/>
        <v>https://rules.sonarsource.com/java/RSPEC-2093</v>
      </c>
      <c r="D179" s="197" t="s">
        <v>802</v>
      </c>
      <c r="E179" s="209" t="s">
        <v>943</v>
      </c>
      <c r="F179" s="207">
        <v>7.0</v>
      </c>
      <c r="G179" s="196" t="str">
        <f>IFERROR(__xludf.DUMMYFUNCTION("REGEXEXTRACT(E179, ""(\d+$)"")"),"2093")</f>
        <v>2093</v>
      </c>
      <c r="H179" s="199" t="s">
        <v>804</v>
      </c>
      <c r="I179" s="200" t="s">
        <v>837</v>
      </c>
      <c r="J179" s="196"/>
      <c r="K179" s="196"/>
      <c r="L179" s="196"/>
      <c r="M179" s="196"/>
      <c r="N179" s="196"/>
      <c r="O179" s="196"/>
      <c r="P179" s="196"/>
      <c r="Q179" s="196"/>
      <c r="R179" s="196"/>
      <c r="S179" s="196"/>
      <c r="T179" s="196"/>
      <c r="U179" s="196"/>
      <c r="V179" s="196"/>
      <c r="W179" s="196"/>
      <c r="X179" s="196"/>
      <c r="Y179" s="196"/>
    </row>
    <row r="180">
      <c r="A180" s="197" t="b">
        <v>1</v>
      </c>
      <c r="B180" s="197" t="s">
        <v>751</v>
      </c>
      <c r="C180" s="198" t="str">
        <f t="shared" si="3"/>
        <v>https://rules.sonarsource.com/java/RSPEC-1939</v>
      </c>
      <c r="D180" s="197" t="s">
        <v>802</v>
      </c>
      <c r="E180" s="209" t="s">
        <v>944</v>
      </c>
      <c r="F180" s="207">
        <v>7.0</v>
      </c>
      <c r="G180" s="196" t="str">
        <f>IFERROR(__xludf.DUMMYFUNCTION("REGEXEXTRACT(E180, ""(\d+$)"")"),"1939")</f>
        <v>1939</v>
      </c>
      <c r="H180" s="199" t="s">
        <v>807</v>
      </c>
      <c r="I180" s="200" t="s">
        <v>837</v>
      </c>
      <c r="J180" s="196"/>
      <c r="K180" s="196"/>
      <c r="L180" s="196"/>
      <c r="M180" s="196"/>
      <c r="N180" s="196"/>
      <c r="O180" s="196"/>
      <c r="P180" s="196"/>
      <c r="Q180" s="196"/>
      <c r="R180" s="196"/>
      <c r="S180" s="196"/>
      <c r="T180" s="196"/>
      <c r="U180" s="196"/>
      <c r="V180" s="196"/>
      <c r="W180" s="196"/>
      <c r="X180" s="196"/>
      <c r="Y180" s="196"/>
    </row>
    <row r="181">
      <c r="A181" s="197" t="b">
        <v>1</v>
      </c>
      <c r="B181" s="197" t="s">
        <v>750</v>
      </c>
      <c r="C181" s="198" t="str">
        <f t="shared" si="3"/>
        <v>https://rules.sonarsource.com/java/RSPEC-126</v>
      </c>
      <c r="D181" s="197" t="s">
        <v>802</v>
      </c>
      <c r="E181" s="211" t="s">
        <v>945</v>
      </c>
      <c r="F181" s="197">
        <v>7.0</v>
      </c>
      <c r="G181" s="196" t="str">
        <f>IFERROR(__xludf.DUMMYFUNCTION("REGEXEXTRACT(E181, ""(\d+$)"")"),"126")</f>
        <v>126</v>
      </c>
      <c r="H181" s="199" t="s">
        <v>804</v>
      </c>
      <c r="I181" s="200" t="s">
        <v>837</v>
      </c>
      <c r="J181" s="196"/>
      <c r="K181" s="196"/>
      <c r="L181" s="196"/>
      <c r="M181" s="196"/>
      <c r="N181" s="196"/>
      <c r="O181" s="196"/>
      <c r="P181" s="196"/>
      <c r="Q181" s="196"/>
      <c r="R181" s="196"/>
      <c r="S181" s="196"/>
      <c r="T181" s="196"/>
      <c r="U181" s="196"/>
      <c r="V181" s="196"/>
      <c r="W181" s="196"/>
      <c r="X181" s="196"/>
      <c r="Y181" s="196"/>
    </row>
    <row r="182">
      <c r="A182" s="197" t="b">
        <v>1</v>
      </c>
      <c r="B182" s="197" t="s">
        <v>751</v>
      </c>
      <c r="C182" s="198" t="str">
        <f t="shared" si="3"/>
        <v>https://rules.sonarsource.com/javascript/RSPEC-1751</v>
      </c>
      <c r="D182" s="197" t="s">
        <v>793</v>
      </c>
      <c r="E182" s="209" t="s">
        <v>946</v>
      </c>
      <c r="F182" s="207">
        <v>7.0</v>
      </c>
      <c r="G182" s="196" t="str">
        <f>IFERROR(__xludf.DUMMYFUNCTION("REGEXEXTRACT(E182, ""(\d+$)"")"),"1751")</f>
        <v>1751</v>
      </c>
      <c r="H182" s="199"/>
      <c r="I182" s="198" t="str">
        <f>CONCATENATE("https://rules.sonarsource.com/",LEFT(E182,FIND(":",E182) - 1),"/R",MID(E182,FIND(":",E182) + 1,FIND(":",E182) + 1 - (FIND(":",E182))),"PEC-")</f>
        <v>https://rules.sonarsource.com/javascript/RSPEC-</v>
      </c>
      <c r="J182" s="196"/>
      <c r="K182" s="196"/>
      <c r="L182" s="196"/>
      <c r="M182" s="196"/>
      <c r="N182" s="196"/>
      <c r="O182" s="196"/>
      <c r="P182" s="196"/>
      <c r="Q182" s="196"/>
      <c r="R182" s="196"/>
      <c r="S182" s="196"/>
      <c r="T182" s="196"/>
      <c r="U182" s="196"/>
      <c r="V182" s="196"/>
      <c r="W182" s="196"/>
      <c r="X182" s="196"/>
      <c r="Y182" s="196"/>
    </row>
    <row r="183">
      <c r="A183" s="197" t="b">
        <v>1</v>
      </c>
      <c r="B183" s="197" t="s">
        <v>750</v>
      </c>
      <c r="C183" s="198" t="str">
        <f t="shared" si="3"/>
        <v>https://rules.sonarsource.com/java/RSPEC-1161</v>
      </c>
      <c r="D183" s="197" t="s">
        <v>802</v>
      </c>
      <c r="E183" s="211" t="s">
        <v>872</v>
      </c>
      <c r="F183" s="197">
        <v>7.0</v>
      </c>
      <c r="G183" s="196" t="str">
        <f>IFERROR(__xludf.DUMMYFUNCTION("REGEXEXTRACT(E183, ""(\d+$)"")"),"1161")</f>
        <v>1161</v>
      </c>
      <c r="H183" s="199" t="s">
        <v>813</v>
      </c>
      <c r="I183" s="200" t="s">
        <v>837</v>
      </c>
      <c r="J183" s="196"/>
      <c r="K183" s="196"/>
      <c r="L183" s="196"/>
      <c r="M183" s="196"/>
      <c r="N183" s="196"/>
      <c r="O183" s="196"/>
      <c r="P183" s="196"/>
      <c r="Q183" s="196"/>
      <c r="R183" s="196"/>
      <c r="S183" s="196"/>
      <c r="T183" s="196"/>
      <c r="U183" s="196"/>
      <c r="V183" s="196"/>
      <c r="W183" s="196"/>
      <c r="X183" s="196"/>
      <c r="Y183" s="196"/>
    </row>
    <row r="184">
      <c r="A184" s="197" t="b">
        <v>1</v>
      </c>
      <c r="B184" s="197" t="s">
        <v>750</v>
      </c>
      <c r="C184" s="198" t="str">
        <f t="shared" si="3"/>
        <v>https://rules.sonarsource.com/java/RSPEC-113</v>
      </c>
      <c r="D184" s="197" t="s">
        <v>802</v>
      </c>
      <c r="E184" s="211" t="s">
        <v>928</v>
      </c>
      <c r="F184" s="197">
        <v>7.0</v>
      </c>
      <c r="G184" s="196" t="str">
        <f>IFERROR(__xludf.DUMMYFUNCTION("REGEXEXTRACT(E184, ""(\d+$)"")"),"113")</f>
        <v>113</v>
      </c>
      <c r="H184" s="199" t="s">
        <v>807</v>
      </c>
      <c r="I184" s="200" t="s">
        <v>837</v>
      </c>
      <c r="J184" s="196"/>
      <c r="K184" s="196"/>
      <c r="L184" s="196"/>
      <c r="M184" s="196"/>
      <c r="N184" s="196"/>
      <c r="O184" s="196"/>
      <c r="P184" s="196"/>
      <c r="Q184" s="196"/>
      <c r="R184" s="196"/>
      <c r="S184" s="196"/>
      <c r="T184" s="196"/>
      <c r="U184" s="196"/>
      <c r="V184" s="196"/>
      <c r="W184" s="196"/>
      <c r="X184" s="196"/>
      <c r="Y184" s="196"/>
    </row>
    <row r="185">
      <c r="A185" s="197" t="b">
        <v>1</v>
      </c>
      <c r="B185" s="197" t="s">
        <v>750</v>
      </c>
      <c r="C185" s="198" t="str">
        <f t="shared" si="3"/>
        <v>https://rules.sonarsource.com/java/RSPEC-108</v>
      </c>
      <c r="D185" s="197" t="s">
        <v>802</v>
      </c>
      <c r="E185" s="211" t="s">
        <v>856</v>
      </c>
      <c r="F185" s="197">
        <v>7.0</v>
      </c>
      <c r="G185" s="196" t="str">
        <f>IFERROR(__xludf.DUMMYFUNCTION("REGEXEXTRACT(E185, ""(\d+$)"")"),"108")</f>
        <v>108</v>
      </c>
      <c r="H185" s="199" t="s">
        <v>813</v>
      </c>
      <c r="I185" s="200" t="s">
        <v>837</v>
      </c>
      <c r="J185" s="196"/>
      <c r="K185" s="196"/>
      <c r="L185" s="196"/>
      <c r="M185" s="196"/>
      <c r="N185" s="196"/>
      <c r="O185" s="196"/>
      <c r="P185" s="196"/>
      <c r="Q185" s="196"/>
      <c r="R185" s="196"/>
      <c r="S185" s="196"/>
      <c r="T185" s="196"/>
      <c r="U185" s="196"/>
      <c r="V185" s="196"/>
      <c r="W185" s="196"/>
      <c r="X185" s="196"/>
      <c r="Y185" s="196"/>
    </row>
    <row r="186">
      <c r="A186" s="197" t="b">
        <v>1</v>
      </c>
      <c r="B186" s="197" t="s">
        <v>750</v>
      </c>
      <c r="C186" s="198" t="str">
        <f t="shared" si="3"/>
        <v>https://rules.sonarsource.com/python/RSPEC-6353</v>
      </c>
      <c r="D186" s="197" t="s">
        <v>802</v>
      </c>
      <c r="E186" s="211" t="s">
        <v>947</v>
      </c>
      <c r="F186" s="197">
        <v>6.0</v>
      </c>
      <c r="G186" s="196" t="str">
        <f>IFERROR(__xludf.DUMMYFUNCTION("REGEXEXTRACT(E186, ""(\d+$)"")"),"6353")</f>
        <v>6353</v>
      </c>
      <c r="H186" s="199"/>
      <c r="I186" s="200" t="s">
        <v>808</v>
      </c>
      <c r="J186" s="196"/>
      <c r="K186" s="196"/>
      <c r="L186" s="196"/>
      <c r="M186" s="196"/>
      <c r="N186" s="196"/>
      <c r="O186" s="196"/>
      <c r="P186" s="196"/>
      <c r="Q186" s="196"/>
      <c r="R186" s="196"/>
      <c r="S186" s="196"/>
      <c r="T186" s="196"/>
      <c r="U186" s="196"/>
      <c r="V186" s="196"/>
      <c r="W186" s="196"/>
      <c r="X186" s="196"/>
      <c r="Y186" s="196"/>
    </row>
    <row r="187">
      <c r="A187" s="197" t="b">
        <v>1</v>
      </c>
      <c r="B187" s="197" t="s">
        <v>751</v>
      </c>
      <c r="C187" s="198" t="str">
        <f t="shared" si="3"/>
        <v>https://rules.sonarsource.com/java/RSPEC-1206</v>
      </c>
      <c r="D187" s="197" t="s">
        <v>793</v>
      </c>
      <c r="E187" s="209" t="s">
        <v>948</v>
      </c>
      <c r="F187" s="207">
        <v>6.0</v>
      </c>
      <c r="G187" s="196" t="str">
        <f>IFERROR(__xludf.DUMMYFUNCTION("REGEXEXTRACT(E187, ""(\d+$)"")"),"1206")</f>
        <v>1206</v>
      </c>
      <c r="H187" s="199" t="s">
        <v>807</v>
      </c>
      <c r="I187" s="200" t="s">
        <v>837</v>
      </c>
      <c r="J187" s="196"/>
      <c r="K187" s="196"/>
      <c r="L187" s="196"/>
      <c r="M187" s="196"/>
      <c r="N187" s="196"/>
      <c r="O187" s="196"/>
      <c r="P187" s="196"/>
      <c r="Q187" s="196"/>
      <c r="R187" s="196"/>
      <c r="S187" s="196"/>
      <c r="T187" s="196"/>
      <c r="U187" s="196"/>
      <c r="V187" s="196"/>
      <c r="W187" s="196"/>
      <c r="X187" s="196"/>
      <c r="Y187" s="196"/>
    </row>
    <row r="188">
      <c r="A188" s="197" t="b">
        <v>1</v>
      </c>
      <c r="B188" s="197" t="s">
        <v>751</v>
      </c>
      <c r="C188" s="198" t="str">
        <f t="shared" si="3"/>
        <v>https://rules.sonarsource.com/python/RSPEC-4144</v>
      </c>
      <c r="D188" s="197" t="s">
        <v>802</v>
      </c>
      <c r="E188" s="209" t="s">
        <v>949</v>
      </c>
      <c r="F188" s="207">
        <v>6.0</v>
      </c>
      <c r="G188" s="196" t="str">
        <f>IFERROR(__xludf.DUMMYFUNCTION("REGEXEXTRACT(E188, ""(\d+$)"")"),"4144")</f>
        <v>4144</v>
      </c>
      <c r="H188" s="199"/>
      <c r="I188" s="200" t="s">
        <v>808</v>
      </c>
      <c r="J188" s="196"/>
      <c r="K188" s="196"/>
      <c r="L188" s="196"/>
      <c r="M188" s="196"/>
      <c r="N188" s="196"/>
      <c r="O188" s="196"/>
      <c r="P188" s="196"/>
      <c r="Q188" s="196"/>
      <c r="R188" s="196"/>
      <c r="S188" s="196"/>
      <c r="T188" s="196"/>
      <c r="U188" s="196"/>
      <c r="V188" s="196"/>
      <c r="W188" s="196"/>
      <c r="X188" s="196"/>
      <c r="Y188" s="196"/>
    </row>
    <row r="189">
      <c r="A189" s="197" t="b">
        <v>1</v>
      </c>
      <c r="B189" s="197" t="s">
        <v>751</v>
      </c>
      <c r="C189" s="198" t="str">
        <f t="shared" si="3"/>
        <v>https://rules.sonarsource.com/javascript/RSPEC-6035</v>
      </c>
      <c r="D189" s="197" t="s">
        <v>802</v>
      </c>
      <c r="E189" s="209" t="s">
        <v>950</v>
      </c>
      <c r="F189" s="207">
        <v>6.0</v>
      </c>
      <c r="G189" s="196" t="str">
        <f>IFERROR(__xludf.DUMMYFUNCTION("REGEXEXTRACT(E189, ""(\d+$)"")"),"6035")</f>
        <v>6035</v>
      </c>
      <c r="H189" s="199"/>
      <c r="I189" s="198" t="str">
        <f>CONCATENATE("https://rules.sonarsource.com/",LEFT(E189,FIND(":",E189) - 1),"/R",MID(E189,FIND(":",E189) + 1,FIND(":",E189) + 1 - (FIND(":",E189))),"PEC-")</f>
        <v>https://rules.sonarsource.com/javascript/RSPEC-</v>
      </c>
      <c r="J189" s="196"/>
      <c r="K189" s="196"/>
      <c r="L189" s="196"/>
      <c r="M189" s="196"/>
      <c r="N189" s="196"/>
      <c r="O189" s="196"/>
      <c r="P189" s="196"/>
      <c r="Q189" s="196"/>
      <c r="R189" s="196"/>
      <c r="S189" s="196"/>
      <c r="T189" s="196"/>
      <c r="U189" s="196"/>
      <c r="V189" s="196"/>
      <c r="W189" s="196"/>
      <c r="X189" s="196"/>
      <c r="Y189" s="196"/>
    </row>
    <row r="190">
      <c r="A190" s="197" t="b">
        <v>1</v>
      </c>
      <c r="B190" s="197" t="s">
        <v>750</v>
      </c>
      <c r="C190" s="198" t="str">
        <f t="shared" si="3"/>
        <v>https://rules.sonarsource.com/java/RSPEC-1989</v>
      </c>
      <c r="D190" s="197" t="s">
        <v>789</v>
      </c>
      <c r="E190" s="213" t="s">
        <v>951</v>
      </c>
      <c r="F190" s="197">
        <v>6.0</v>
      </c>
      <c r="G190" s="196" t="str">
        <f>IFERROR(__xludf.DUMMYFUNCTION("REGEXEXTRACT(E190, ""(\d+$)"")"),"1989")</f>
        <v>1989</v>
      </c>
      <c r="H190" s="199" t="s">
        <v>807</v>
      </c>
      <c r="I190" s="200" t="s">
        <v>837</v>
      </c>
      <c r="J190" s="196"/>
      <c r="K190" s="196"/>
      <c r="L190" s="196"/>
      <c r="M190" s="196"/>
      <c r="N190" s="196"/>
      <c r="O190" s="196"/>
      <c r="P190" s="196"/>
      <c r="Q190" s="196"/>
      <c r="R190" s="196"/>
      <c r="S190" s="196"/>
      <c r="T190" s="196"/>
      <c r="U190" s="196"/>
      <c r="V190" s="196"/>
      <c r="W190" s="196"/>
      <c r="X190" s="196"/>
      <c r="Y190" s="196"/>
    </row>
    <row r="191">
      <c r="A191" s="197" t="b">
        <v>1</v>
      </c>
      <c r="B191" s="197" t="s">
        <v>751</v>
      </c>
      <c r="C191" s="198" t="str">
        <f t="shared" si="3"/>
        <v>https://rules.sonarsource.com/javascript/RSPEC-3516</v>
      </c>
      <c r="D191" s="197" t="s">
        <v>802</v>
      </c>
      <c r="E191" s="209" t="s">
        <v>952</v>
      </c>
      <c r="F191" s="207">
        <v>6.0</v>
      </c>
      <c r="G191" s="196" t="str">
        <f>IFERROR(__xludf.DUMMYFUNCTION("REGEXEXTRACT(E191, ""(\d+$)"")"),"3516")</f>
        <v>3516</v>
      </c>
      <c r="H191" s="199"/>
      <c r="I191" s="198" t="str">
        <f t="shared" ref="I191:I192" si="13">CONCATENATE("https://rules.sonarsource.com/",LEFT(E191,FIND(":",E191) - 1),"/R",MID(E191,FIND(":",E191) + 1,FIND(":",E191) + 1 - (FIND(":",E191))),"PEC-")</f>
        <v>https://rules.sonarsource.com/javascript/RSPEC-</v>
      </c>
      <c r="J191" s="196"/>
      <c r="K191" s="196"/>
      <c r="L191" s="196"/>
      <c r="M191" s="196"/>
      <c r="N191" s="196"/>
      <c r="O191" s="196"/>
      <c r="P191" s="196"/>
      <c r="Q191" s="196"/>
      <c r="R191" s="196"/>
      <c r="S191" s="196"/>
      <c r="T191" s="196"/>
      <c r="U191" s="196"/>
      <c r="V191" s="196"/>
      <c r="W191" s="196"/>
      <c r="X191" s="196"/>
      <c r="Y191" s="196"/>
    </row>
    <row r="192">
      <c r="A192" s="197" t="b">
        <v>1</v>
      </c>
      <c r="B192" s="197" t="s">
        <v>750</v>
      </c>
      <c r="C192" s="198" t="str">
        <f t="shared" si="3"/>
        <v>https://rules.sonarsource.com/javascript/RSPEC-2703</v>
      </c>
      <c r="D192" s="197" t="s">
        <v>802</v>
      </c>
      <c r="E192" s="211" t="s">
        <v>839</v>
      </c>
      <c r="F192" s="197">
        <v>6.0</v>
      </c>
      <c r="G192" s="196" t="str">
        <f>IFERROR(__xludf.DUMMYFUNCTION("REGEXEXTRACT(E192, ""(\d+$)"")"),"2703")</f>
        <v>2703</v>
      </c>
      <c r="H192" s="199"/>
      <c r="I192" s="198" t="str">
        <f t="shared" si="13"/>
        <v>https://rules.sonarsource.com/javascript/RSPEC-</v>
      </c>
      <c r="J192" s="196"/>
      <c r="K192" s="196"/>
      <c r="L192" s="196"/>
      <c r="M192" s="196"/>
      <c r="N192" s="196"/>
      <c r="O192" s="196"/>
      <c r="P192" s="196"/>
      <c r="Q192" s="196"/>
      <c r="R192" s="196"/>
      <c r="S192" s="196"/>
      <c r="T192" s="196"/>
      <c r="U192" s="196"/>
      <c r="V192" s="196"/>
      <c r="W192" s="196"/>
      <c r="X192" s="196"/>
      <c r="Y192" s="196"/>
    </row>
    <row r="193">
      <c r="A193" s="197" t="b">
        <v>1</v>
      </c>
      <c r="B193" s="197" t="s">
        <v>751</v>
      </c>
      <c r="C193" s="198" t="str">
        <f t="shared" si="3"/>
        <v>https://rules.sonarsource.com/java/RSPEC-2789</v>
      </c>
      <c r="D193" s="197" t="s">
        <v>793</v>
      </c>
      <c r="E193" s="209" t="s">
        <v>953</v>
      </c>
      <c r="F193" s="207">
        <v>6.0</v>
      </c>
      <c r="G193" s="196" t="str">
        <f>IFERROR(__xludf.DUMMYFUNCTION("REGEXEXTRACT(E193, ""(\d+$)"")"),"2789")</f>
        <v>2789</v>
      </c>
      <c r="H193" s="199"/>
      <c r="I193" s="200" t="s">
        <v>837</v>
      </c>
      <c r="J193" s="196"/>
      <c r="K193" s="196"/>
      <c r="L193" s="196"/>
      <c r="M193" s="196"/>
      <c r="N193" s="196"/>
      <c r="O193" s="196"/>
      <c r="P193" s="196"/>
      <c r="Q193" s="196"/>
      <c r="R193" s="196"/>
      <c r="S193" s="196"/>
      <c r="T193" s="196"/>
      <c r="U193" s="196"/>
      <c r="V193" s="196"/>
      <c r="W193" s="196"/>
      <c r="X193" s="196"/>
      <c r="Y193" s="196"/>
    </row>
    <row r="194">
      <c r="A194" s="197" t="b">
        <v>1</v>
      </c>
      <c r="B194" s="197" t="s">
        <v>751</v>
      </c>
      <c r="C194" s="198" t="str">
        <f t="shared" si="3"/>
        <v>https://rules.sonarsource.com/java/RSPEC-3065</v>
      </c>
      <c r="D194" s="197" t="s">
        <v>793</v>
      </c>
      <c r="E194" s="209" t="s">
        <v>954</v>
      </c>
      <c r="F194" s="207">
        <v>6.0</v>
      </c>
      <c r="G194" s="196" t="str">
        <f>IFERROR(__xludf.DUMMYFUNCTION("REGEXEXTRACT(E194, ""(\d+$)"")"),"3065")</f>
        <v>3065</v>
      </c>
      <c r="H194" s="199"/>
      <c r="I194" s="200" t="s">
        <v>837</v>
      </c>
      <c r="J194" s="196"/>
      <c r="K194" s="196"/>
      <c r="L194" s="196"/>
      <c r="M194" s="196"/>
      <c r="N194" s="196"/>
      <c r="O194" s="196"/>
      <c r="P194" s="196"/>
      <c r="Q194" s="196"/>
      <c r="R194" s="196"/>
      <c r="S194" s="196"/>
      <c r="T194" s="196"/>
      <c r="U194" s="196"/>
      <c r="V194" s="196"/>
      <c r="W194" s="196"/>
      <c r="X194" s="196"/>
      <c r="Y194" s="196"/>
    </row>
    <row r="195">
      <c r="A195" s="197" t="b">
        <v>1</v>
      </c>
      <c r="B195" s="197" t="s">
        <v>751</v>
      </c>
      <c r="C195" s="198" t="str">
        <f t="shared" si="3"/>
        <v>https://rules.sonarsource.com/javascript/RSPEC-1515</v>
      </c>
      <c r="D195" s="197" t="s">
        <v>802</v>
      </c>
      <c r="E195" s="209" t="s">
        <v>955</v>
      </c>
      <c r="F195" s="207">
        <v>6.0</v>
      </c>
      <c r="G195" s="196" t="str">
        <f>IFERROR(__xludf.DUMMYFUNCTION("REGEXEXTRACT(E195, ""(\d+$)"")"),"1515")</f>
        <v>1515</v>
      </c>
      <c r="H195" s="199"/>
      <c r="I195" s="198" t="str">
        <f t="shared" ref="I195:I196" si="14">CONCATENATE("https://rules.sonarsource.com/",LEFT(E195,FIND(":",E195) - 1),"/R",MID(E195,FIND(":",E195) + 1,FIND(":",E195) + 1 - (FIND(":",E195))),"PEC-")</f>
        <v>https://rules.sonarsource.com/javascript/RSPEC-</v>
      </c>
      <c r="J195" s="196"/>
      <c r="K195" s="196"/>
      <c r="L195" s="196"/>
      <c r="M195" s="196"/>
      <c r="N195" s="196"/>
      <c r="O195" s="196"/>
      <c r="P195" s="196"/>
      <c r="Q195" s="196"/>
      <c r="R195" s="196"/>
      <c r="S195" s="196"/>
      <c r="T195" s="196"/>
      <c r="U195" s="196"/>
      <c r="V195" s="196"/>
      <c r="W195" s="196"/>
      <c r="X195" s="196"/>
      <c r="Y195" s="196"/>
    </row>
    <row r="196">
      <c r="A196" s="197" t="b">
        <v>1</v>
      </c>
      <c r="B196" s="197" t="s">
        <v>751</v>
      </c>
      <c r="C196" s="198" t="str">
        <f t="shared" si="3"/>
        <v>https://rules.sonarsource.com/javascript/RSPEC-108</v>
      </c>
      <c r="D196" s="197" t="s">
        <v>802</v>
      </c>
      <c r="E196" s="209" t="s">
        <v>956</v>
      </c>
      <c r="F196" s="207">
        <v>6.0</v>
      </c>
      <c r="G196" s="196" t="str">
        <f>IFERROR(__xludf.DUMMYFUNCTION("REGEXEXTRACT(E196, ""(\d+$)"")"),"108")</f>
        <v>108</v>
      </c>
      <c r="H196" s="199"/>
      <c r="I196" s="198" t="str">
        <f t="shared" si="14"/>
        <v>https://rules.sonarsource.com/javascript/RSPEC-</v>
      </c>
      <c r="J196" s="196"/>
      <c r="K196" s="196"/>
      <c r="L196" s="196"/>
      <c r="M196" s="196"/>
      <c r="N196" s="196"/>
      <c r="O196" s="196"/>
      <c r="P196" s="196"/>
      <c r="Q196" s="196"/>
      <c r="R196" s="196"/>
      <c r="S196" s="196"/>
      <c r="T196" s="196"/>
      <c r="U196" s="196"/>
      <c r="V196" s="196"/>
      <c r="W196" s="196"/>
      <c r="X196" s="196"/>
      <c r="Y196" s="196"/>
    </row>
    <row r="197">
      <c r="A197" s="197" t="b">
        <v>1</v>
      </c>
      <c r="B197" s="197" t="s">
        <v>750</v>
      </c>
      <c r="C197" s="198" t="str">
        <f t="shared" si="3"/>
        <v>https://rules.sonarsource.com/java/RSPEC-5251</v>
      </c>
      <c r="D197" s="197" t="s">
        <v>802</v>
      </c>
      <c r="E197" s="211" t="s">
        <v>910</v>
      </c>
      <c r="F197" s="197">
        <v>6.0</v>
      </c>
      <c r="G197" s="196" t="str">
        <f>IFERROR(__xludf.DUMMYFUNCTION("REGEXEXTRACT(E197, ""(\d+$)"")"),"5251")</f>
        <v>5251</v>
      </c>
      <c r="H197" s="199"/>
      <c r="I197" s="200" t="s">
        <v>837</v>
      </c>
      <c r="J197" s="196"/>
      <c r="K197" s="196"/>
      <c r="L197" s="196"/>
      <c r="M197" s="196"/>
      <c r="N197" s="196"/>
      <c r="O197" s="196"/>
      <c r="P197" s="196"/>
      <c r="Q197" s="196"/>
      <c r="R197" s="196"/>
      <c r="S197" s="196"/>
      <c r="T197" s="196"/>
      <c r="U197" s="196"/>
      <c r="V197" s="196"/>
      <c r="W197" s="196"/>
      <c r="X197" s="196"/>
      <c r="Y197" s="196"/>
    </row>
    <row r="198">
      <c r="A198" s="197" t="b">
        <v>1</v>
      </c>
      <c r="B198" s="197" t="s">
        <v>750</v>
      </c>
      <c r="C198" s="198" t="str">
        <f t="shared" si="3"/>
        <v>https://rules.sonarsource.com/java/RSPEC-4288</v>
      </c>
      <c r="D198" s="197" t="s">
        <v>802</v>
      </c>
      <c r="E198" s="211" t="s">
        <v>888</v>
      </c>
      <c r="F198" s="197">
        <v>6.0</v>
      </c>
      <c r="G198" s="196" t="str">
        <f>IFERROR(__xludf.DUMMYFUNCTION("REGEXEXTRACT(E198, ""(\d+$)"")"),"4288")</f>
        <v>4288</v>
      </c>
      <c r="H198" s="199"/>
      <c r="I198" s="200" t="s">
        <v>837</v>
      </c>
      <c r="J198" s="196"/>
      <c r="K198" s="196"/>
      <c r="L198" s="196"/>
      <c r="M198" s="196"/>
      <c r="N198" s="196"/>
      <c r="O198" s="196"/>
      <c r="P198" s="196"/>
      <c r="Q198" s="196"/>
      <c r="R198" s="196"/>
      <c r="S198" s="196"/>
      <c r="T198" s="196"/>
      <c r="U198" s="196"/>
      <c r="V198" s="196"/>
      <c r="W198" s="196"/>
      <c r="X198" s="196"/>
      <c r="Y198" s="196"/>
    </row>
    <row r="199">
      <c r="A199" s="197" t="b">
        <v>1</v>
      </c>
      <c r="B199" s="197" t="s">
        <v>751</v>
      </c>
      <c r="C199" s="198" t="str">
        <f t="shared" si="3"/>
        <v>https://rules.sonarsource.com/java/RSPEC-2387</v>
      </c>
      <c r="D199" s="197" t="s">
        <v>802</v>
      </c>
      <c r="E199" s="209" t="s">
        <v>957</v>
      </c>
      <c r="F199" s="207">
        <v>6.0</v>
      </c>
      <c r="G199" s="196" t="str">
        <f>IFERROR(__xludf.DUMMYFUNCTION("REGEXEXTRACT(E199, ""(\d+$)"")"),"2387")</f>
        <v>2387</v>
      </c>
      <c r="H199" s="199"/>
      <c r="I199" s="200" t="s">
        <v>837</v>
      </c>
      <c r="J199" s="196"/>
      <c r="K199" s="196"/>
      <c r="L199" s="196"/>
      <c r="M199" s="196"/>
      <c r="N199" s="196"/>
      <c r="O199" s="196"/>
      <c r="P199" s="196"/>
      <c r="Q199" s="196"/>
      <c r="R199" s="196"/>
      <c r="S199" s="196"/>
      <c r="T199" s="196"/>
      <c r="U199" s="196"/>
      <c r="V199" s="196"/>
      <c r="W199" s="196"/>
      <c r="X199" s="196"/>
      <c r="Y199" s="196"/>
    </row>
    <row r="200">
      <c r="A200" s="197" t="b">
        <v>1</v>
      </c>
      <c r="B200" s="197" t="s">
        <v>751</v>
      </c>
      <c r="C200" s="198" t="str">
        <f t="shared" si="3"/>
        <v>https://rules.sonarsource.com/java/RSPEC-2140</v>
      </c>
      <c r="D200" s="197" t="s">
        <v>802</v>
      </c>
      <c r="E200" s="209" t="s">
        <v>925</v>
      </c>
      <c r="F200" s="207">
        <v>6.0</v>
      </c>
      <c r="G200" s="196" t="str">
        <f>IFERROR(__xludf.DUMMYFUNCTION("REGEXEXTRACT(E200, ""(\d+$)"")"),"2140")</f>
        <v>2140</v>
      </c>
      <c r="H200" s="199" t="s">
        <v>807</v>
      </c>
      <c r="I200" s="200" t="s">
        <v>837</v>
      </c>
      <c r="J200" s="196"/>
      <c r="K200" s="196"/>
      <c r="L200" s="196"/>
      <c r="M200" s="196"/>
      <c r="N200" s="196"/>
      <c r="O200" s="196"/>
      <c r="P200" s="196"/>
      <c r="Q200" s="196"/>
      <c r="R200" s="196"/>
      <c r="S200" s="196"/>
      <c r="T200" s="196"/>
      <c r="U200" s="196"/>
      <c r="V200" s="196"/>
      <c r="W200" s="196"/>
      <c r="X200" s="196"/>
      <c r="Y200" s="196"/>
    </row>
    <row r="201">
      <c r="A201" s="197" t="b">
        <v>1</v>
      </c>
      <c r="B201" s="197" t="s">
        <v>751</v>
      </c>
      <c r="C201" s="198" t="str">
        <f t="shared" si="3"/>
        <v>https://rules.sonarsource.com/javascript/RSPEC-3796</v>
      </c>
      <c r="D201" s="197" t="s">
        <v>793</v>
      </c>
      <c r="E201" s="209" t="s">
        <v>958</v>
      </c>
      <c r="F201" s="207">
        <v>6.0</v>
      </c>
      <c r="G201" s="196" t="str">
        <f>IFERROR(__xludf.DUMMYFUNCTION("REGEXEXTRACT(E201, ""(\d+$)"")"),"3796")</f>
        <v>3796</v>
      </c>
      <c r="H201" s="199"/>
      <c r="I201" s="198" t="str">
        <f>CONCATENATE("https://rules.sonarsource.com/",LEFT(E201,FIND(":",E201) - 1),"/R",MID(E201,FIND(":",E201) + 1,FIND(":",E201) + 1 - (FIND(":",E201))),"PEC-")</f>
        <v>https://rules.sonarsource.com/javascript/RSPEC-</v>
      </c>
      <c r="J201" s="196"/>
      <c r="K201" s="196"/>
      <c r="L201" s="196"/>
      <c r="M201" s="196"/>
      <c r="N201" s="196"/>
      <c r="O201" s="196"/>
      <c r="P201" s="196"/>
      <c r="Q201" s="196"/>
      <c r="R201" s="196"/>
      <c r="S201" s="196"/>
      <c r="T201" s="196"/>
      <c r="U201" s="196"/>
      <c r="V201" s="196"/>
      <c r="W201" s="196"/>
      <c r="X201" s="196"/>
      <c r="Y201" s="196"/>
    </row>
    <row r="202">
      <c r="A202" s="197" t="b">
        <v>1</v>
      </c>
      <c r="B202" s="197" t="s">
        <v>750</v>
      </c>
      <c r="C202" s="198" t="str">
        <f t="shared" si="3"/>
        <v>https://rules.sonarsource.com/java/RSPEC-1659</v>
      </c>
      <c r="D202" s="197" t="s">
        <v>802</v>
      </c>
      <c r="E202" s="211" t="s">
        <v>959</v>
      </c>
      <c r="F202" s="197">
        <v>6.0</v>
      </c>
      <c r="G202" s="196" t="str">
        <f>IFERROR(__xludf.DUMMYFUNCTION("REGEXEXTRACT(E202, ""(\d+$)"")"),"1659")</f>
        <v>1659</v>
      </c>
      <c r="H202" s="199" t="s">
        <v>807</v>
      </c>
      <c r="I202" s="200" t="s">
        <v>837</v>
      </c>
      <c r="J202" s="196"/>
      <c r="K202" s="196"/>
      <c r="L202" s="196"/>
      <c r="M202" s="196"/>
      <c r="N202" s="196"/>
      <c r="O202" s="196"/>
      <c r="P202" s="196"/>
      <c r="Q202" s="196"/>
      <c r="R202" s="196"/>
      <c r="S202" s="196"/>
      <c r="T202" s="196"/>
      <c r="U202" s="196"/>
      <c r="V202" s="196"/>
      <c r="W202" s="196"/>
      <c r="X202" s="196"/>
      <c r="Y202" s="196"/>
    </row>
    <row r="203">
      <c r="A203" s="197" t="b">
        <v>1</v>
      </c>
      <c r="B203" s="197" t="s">
        <v>750</v>
      </c>
      <c r="C203" s="198" t="str">
        <f t="shared" si="3"/>
        <v>https://rules.sonarsource.com/python/RSPEC-2201</v>
      </c>
      <c r="D203" s="197" t="s">
        <v>793</v>
      </c>
      <c r="E203" s="211" t="s">
        <v>960</v>
      </c>
      <c r="F203" s="197">
        <v>6.0</v>
      </c>
      <c r="G203" s="196" t="str">
        <f>IFERROR(__xludf.DUMMYFUNCTION("REGEXEXTRACT(E203, ""(\d+$)"")"),"2201")</f>
        <v>2201</v>
      </c>
      <c r="H203" s="199"/>
      <c r="I203" s="200" t="s">
        <v>808</v>
      </c>
      <c r="J203" s="196"/>
      <c r="K203" s="196"/>
      <c r="L203" s="196"/>
      <c r="M203" s="196"/>
      <c r="N203" s="196"/>
      <c r="O203" s="196"/>
      <c r="P203" s="196"/>
      <c r="Q203" s="196"/>
      <c r="R203" s="196"/>
      <c r="S203" s="196"/>
      <c r="T203" s="196"/>
      <c r="U203" s="196"/>
      <c r="V203" s="196"/>
      <c r="W203" s="196"/>
      <c r="X203" s="196"/>
      <c r="Y203" s="196"/>
    </row>
    <row r="204">
      <c r="A204" s="197" t="b">
        <v>1</v>
      </c>
      <c r="B204" s="197" t="s">
        <v>750</v>
      </c>
      <c r="C204" s="198" t="str">
        <f t="shared" si="3"/>
        <v>https://rules.sonarsource.com/java/RSPEC-1596</v>
      </c>
      <c r="D204" s="197" t="s">
        <v>802</v>
      </c>
      <c r="E204" s="211" t="s">
        <v>860</v>
      </c>
      <c r="F204" s="197">
        <v>6.0</v>
      </c>
      <c r="G204" s="196" t="str">
        <f>IFERROR(__xludf.DUMMYFUNCTION("REGEXEXTRACT(E204, ""(\d+$)"")"),"1596")</f>
        <v>1596</v>
      </c>
      <c r="H204" s="199" t="s">
        <v>807</v>
      </c>
      <c r="I204" s="200" t="s">
        <v>837</v>
      </c>
      <c r="J204" s="196"/>
      <c r="K204" s="196"/>
      <c r="L204" s="196"/>
      <c r="M204" s="196"/>
      <c r="N204" s="196"/>
      <c r="O204" s="196"/>
      <c r="P204" s="196"/>
      <c r="Q204" s="196"/>
      <c r="R204" s="196"/>
      <c r="S204" s="196"/>
      <c r="T204" s="196"/>
      <c r="U204" s="196"/>
      <c r="V204" s="196"/>
      <c r="W204" s="196"/>
      <c r="X204" s="196"/>
      <c r="Y204" s="196"/>
    </row>
    <row r="205">
      <c r="A205" s="197" t="b">
        <v>1</v>
      </c>
      <c r="B205" s="197" t="s">
        <v>750</v>
      </c>
      <c r="C205" s="198" t="str">
        <f t="shared" si="3"/>
        <v>https://rules.sonarsource.com/java/RSPEC-1163</v>
      </c>
      <c r="D205" s="197" t="s">
        <v>802</v>
      </c>
      <c r="E205" s="211" t="s">
        <v>961</v>
      </c>
      <c r="F205" s="197">
        <v>6.0</v>
      </c>
      <c r="G205" s="196" t="str">
        <f>IFERROR(__xludf.DUMMYFUNCTION("REGEXEXTRACT(E205, ""(\d+$)"")"),"1163")</f>
        <v>1163</v>
      </c>
      <c r="H205" s="199" t="s">
        <v>804</v>
      </c>
      <c r="I205" s="200" t="s">
        <v>837</v>
      </c>
      <c r="J205" s="196"/>
      <c r="K205" s="196"/>
      <c r="L205" s="196"/>
      <c r="M205" s="196"/>
      <c r="N205" s="196"/>
      <c r="O205" s="196"/>
      <c r="P205" s="196"/>
      <c r="Q205" s="196"/>
      <c r="R205" s="196"/>
      <c r="S205" s="196"/>
      <c r="T205" s="196"/>
      <c r="U205" s="196"/>
      <c r="V205" s="196"/>
      <c r="W205" s="196"/>
      <c r="X205" s="196"/>
      <c r="Y205" s="196"/>
    </row>
    <row r="206">
      <c r="A206" s="197" t="b">
        <v>1</v>
      </c>
      <c r="B206" s="197" t="s">
        <v>751</v>
      </c>
      <c r="C206" s="198" t="str">
        <f t="shared" si="3"/>
        <v>https://rules.sonarsource.com/typescript/RSPEC-6478</v>
      </c>
      <c r="D206" s="197" t="s">
        <v>802</v>
      </c>
      <c r="E206" s="209" t="s">
        <v>962</v>
      </c>
      <c r="F206" s="207">
        <v>5.0</v>
      </c>
      <c r="G206" s="196" t="str">
        <f>IFERROR(__xludf.DUMMYFUNCTION("REGEXEXTRACT(E206, ""(\d+$)"")"),"6478")</f>
        <v>6478</v>
      </c>
      <c r="H206" s="199"/>
      <c r="I206" s="200" t="s">
        <v>842</v>
      </c>
      <c r="J206" s="196"/>
      <c r="K206" s="196"/>
      <c r="L206" s="196"/>
      <c r="M206" s="196"/>
      <c r="N206" s="196"/>
      <c r="O206" s="196"/>
      <c r="P206" s="196"/>
      <c r="Q206" s="196"/>
      <c r="R206" s="196"/>
      <c r="S206" s="196"/>
      <c r="T206" s="196"/>
      <c r="U206" s="196"/>
      <c r="V206" s="196"/>
      <c r="W206" s="196"/>
      <c r="X206" s="196"/>
      <c r="Y206" s="196"/>
    </row>
    <row r="207">
      <c r="A207" s="197" t="b">
        <v>1</v>
      </c>
      <c r="B207" s="197" t="s">
        <v>751</v>
      </c>
      <c r="C207" s="198" t="str">
        <f t="shared" si="3"/>
        <v>https://rules.sonarsource.com/java/RSPEC-1221</v>
      </c>
      <c r="D207" s="197" t="s">
        <v>793</v>
      </c>
      <c r="E207" s="209" t="s">
        <v>963</v>
      </c>
      <c r="F207" s="207">
        <v>5.0</v>
      </c>
      <c r="G207" s="196" t="str">
        <f>IFERROR(__xludf.DUMMYFUNCTION("REGEXEXTRACT(E207, ""(\d+$)"")"),"1221")</f>
        <v>1221</v>
      </c>
      <c r="H207" s="199" t="s">
        <v>813</v>
      </c>
      <c r="I207" s="200" t="s">
        <v>837</v>
      </c>
      <c r="J207" s="196"/>
      <c r="K207" s="196"/>
      <c r="L207" s="196"/>
      <c r="M207" s="196"/>
      <c r="N207" s="196"/>
      <c r="O207" s="196"/>
      <c r="P207" s="196"/>
      <c r="Q207" s="196"/>
      <c r="R207" s="196"/>
      <c r="S207" s="196"/>
      <c r="T207" s="196"/>
      <c r="U207" s="196"/>
      <c r="V207" s="196"/>
      <c r="W207" s="196"/>
      <c r="X207" s="196"/>
      <c r="Y207" s="196"/>
    </row>
    <row r="208">
      <c r="A208" s="197" t="b">
        <v>1</v>
      </c>
      <c r="B208" s="197" t="s">
        <v>751</v>
      </c>
      <c r="C208" s="198" t="str">
        <f t="shared" si="3"/>
        <v>https://rules.sonarsource.com/typescript/RSPEC-2737</v>
      </c>
      <c r="D208" s="197" t="s">
        <v>802</v>
      </c>
      <c r="E208" s="209" t="s">
        <v>964</v>
      </c>
      <c r="F208" s="207">
        <v>5.0</v>
      </c>
      <c r="G208" s="196" t="str">
        <f>IFERROR(__xludf.DUMMYFUNCTION("REGEXEXTRACT(E208, ""(\d+$)"")"),"2737")</f>
        <v>2737</v>
      </c>
      <c r="H208" s="199"/>
      <c r="I208" s="200" t="s">
        <v>842</v>
      </c>
      <c r="J208" s="196"/>
      <c r="K208" s="196"/>
      <c r="L208" s="196"/>
      <c r="M208" s="196"/>
      <c r="N208" s="196"/>
      <c r="O208" s="196"/>
      <c r="P208" s="196"/>
      <c r="Q208" s="196"/>
      <c r="R208" s="196"/>
      <c r="S208" s="196"/>
      <c r="T208" s="196"/>
      <c r="U208" s="196"/>
      <c r="V208" s="196"/>
      <c r="W208" s="196"/>
      <c r="X208" s="196"/>
      <c r="Y208" s="196"/>
    </row>
    <row r="209">
      <c r="A209" s="197" t="b">
        <v>1</v>
      </c>
      <c r="B209" s="197" t="s">
        <v>751</v>
      </c>
      <c r="C209" s="198" t="str">
        <f t="shared" si="3"/>
        <v>https://rules.sonarsource.com/typescript/RSPEC-1533</v>
      </c>
      <c r="D209" s="197" t="s">
        <v>802</v>
      </c>
      <c r="E209" s="209" t="s">
        <v>965</v>
      </c>
      <c r="F209" s="207">
        <v>5.0</v>
      </c>
      <c r="G209" s="196" t="str">
        <f>IFERROR(__xludf.DUMMYFUNCTION("REGEXEXTRACT(E209, ""(\d+$)"")"),"1533")</f>
        <v>1533</v>
      </c>
      <c r="H209" s="199"/>
      <c r="I209" s="200" t="s">
        <v>842</v>
      </c>
      <c r="J209" s="196"/>
      <c r="K209" s="196"/>
      <c r="L209" s="196"/>
      <c r="M209" s="196"/>
      <c r="N209" s="196"/>
      <c r="O209" s="196"/>
      <c r="P209" s="196"/>
      <c r="Q209" s="196"/>
      <c r="R209" s="196"/>
      <c r="S209" s="196"/>
      <c r="T209" s="196"/>
      <c r="U209" s="196"/>
      <c r="V209" s="196"/>
      <c r="W209" s="196"/>
      <c r="X209" s="196"/>
      <c r="Y209" s="196"/>
    </row>
    <row r="210">
      <c r="A210" s="197" t="b">
        <v>1</v>
      </c>
      <c r="B210" s="197" t="s">
        <v>750</v>
      </c>
      <c r="C210" s="198" t="str">
        <f t="shared" si="3"/>
        <v>https://rules.sonarsource.com/python/RSPEC-3776</v>
      </c>
      <c r="D210" s="197" t="s">
        <v>802</v>
      </c>
      <c r="E210" s="211" t="s">
        <v>843</v>
      </c>
      <c r="F210" s="197">
        <v>5.0</v>
      </c>
      <c r="G210" s="196" t="str">
        <f>IFERROR(__xludf.DUMMYFUNCTION("REGEXEXTRACT(E210, ""(\d+$)"")"),"3776")</f>
        <v>3776</v>
      </c>
      <c r="H210" s="199"/>
      <c r="I210" s="200" t="s">
        <v>808</v>
      </c>
      <c r="J210" s="196"/>
      <c r="K210" s="196"/>
      <c r="L210" s="196"/>
      <c r="M210" s="196"/>
      <c r="N210" s="196"/>
      <c r="O210" s="196"/>
      <c r="P210" s="196"/>
      <c r="Q210" s="196"/>
      <c r="R210" s="196"/>
      <c r="S210" s="196"/>
      <c r="T210" s="196"/>
      <c r="U210" s="196"/>
      <c r="V210" s="196"/>
      <c r="W210" s="196"/>
      <c r="X210" s="196"/>
      <c r="Y210" s="196"/>
    </row>
    <row r="211">
      <c r="A211" s="197" t="b">
        <v>1</v>
      </c>
      <c r="B211" s="197" t="s">
        <v>751</v>
      </c>
      <c r="C211" s="198" t="str">
        <f t="shared" si="3"/>
        <v>https://rules.sonarsource.com/java/RSPEC-1849</v>
      </c>
      <c r="D211" s="197" t="s">
        <v>793</v>
      </c>
      <c r="E211" s="209" t="s">
        <v>890</v>
      </c>
      <c r="F211" s="207">
        <v>5.0</v>
      </c>
      <c r="G211" s="196" t="str">
        <f>IFERROR(__xludf.DUMMYFUNCTION("REGEXEXTRACT(E211, ""(\d+$)"")"),"1849")</f>
        <v>1849</v>
      </c>
      <c r="H211" s="199" t="s">
        <v>813</v>
      </c>
      <c r="I211" s="200" t="s">
        <v>837</v>
      </c>
      <c r="J211" s="196"/>
      <c r="K211" s="196"/>
      <c r="L211" s="196"/>
      <c r="M211" s="196"/>
      <c r="N211" s="196"/>
      <c r="O211" s="196"/>
      <c r="P211" s="196"/>
      <c r="Q211" s="196"/>
      <c r="R211" s="196"/>
      <c r="S211" s="196"/>
      <c r="T211" s="196"/>
      <c r="U211" s="196"/>
      <c r="V211" s="196"/>
      <c r="W211" s="196"/>
      <c r="X211" s="196"/>
      <c r="Y211" s="196"/>
    </row>
    <row r="212">
      <c r="A212" s="197" t="b">
        <v>1</v>
      </c>
      <c r="B212" s="197" t="s">
        <v>751</v>
      </c>
      <c r="C212" s="198" t="str">
        <f t="shared" si="3"/>
        <v>https://rules.sonarsource.com/javascript/RSPEC-4030</v>
      </c>
      <c r="D212" s="197" t="s">
        <v>802</v>
      </c>
      <c r="E212" s="209" t="s">
        <v>966</v>
      </c>
      <c r="F212" s="207">
        <v>5.0</v>
      </c>
      <c r="G212" s="196" t="str">
        <f>IFERROR(__xludf.DUMMYFUNCTION("REGEXEXTRACT(E212, ""(\d+$)"")"),"4030")</f>
        <v>4030</v>
      </c>
      <c r="H212" s="199"/>
      <c r="I212" s="198" t="str">
        <f t="shared" ref="I212:I214" si="15">CONCATENATE("https://rules.sonarsource.com/",LEFT(E212,FIND(":",E212) - 1),"/R",MID(E212,FIND(":",E212) + 1,FIND(":",E212) + 1 - (FIND(":",E212))),"PEC-")</f>
        <v>https://rules.sonarsource.com/javascript/RSPEC-</v>
      </c>
      <c r="J212" s="196"/>
      <c r="K212" s="196"/>
      <c r="L212" s="196"/>
      <c r="M212" s="196"/>
      <c r="N212" s="196"/>
      <c r="O212" s="196"/>
      <c r="P212" s="196"/>
      <c r="Q212" s="196"/>
      <c r="R212" s="196"/>
      <c r="S212" s="196"/>
      <c r="T212" s="196"/>
      <c r="U212" s="196"/>
      <c r="V212" s="196"/>
      <c r="W212" s="196"/>
      <c r="X212" s="196"/>
      <c r="Y212" s="196"/>
    </row>
    <row r="213">
      <c r="A213" s="197" t="b">
        <v>1</v>
      </c>
      <c r="B213" s="197" t="s">
        <v>750</v>
      </c>
      <c r="C213" s="198" t="str">
        <f t="shared" si="3"/>
        <v>https://rules.sonarsource.com/javascript/RSPEC-1854</v>
      </c>
      <c r="D213" s="197" t="s">
        <v>802</v>
      </c>
      <c r="E213" s="211" t="s">
        <v>816</v>
      </c>
      <c r="F213" s="197">
        <v>5.0</v>
      </c>
      <c r="G213" s="196" t="str">
        <f>IFERROR(__xludf.DUMMYFUNCTION("REGEXEXTRACT(E213, ""(\d+$)"")"),"1854")</f>
        <v>1854</v>
      </c>
      <c r="H213" s="199"/>
      <c r="I213" s="198" t="str">
        <f t="shared" si="15"/>
        <v>https://rules.sonarsource.com/javascript/RSPEC-</v>
      </c>
      <c r="J213" s="196"/>
      <c r="K213" s="196"/>
      <c r="L213" s="196"/>
      <c r="M213" s="196"/>
      <c r="N213" s="196"/>
      <c r="O213" s="196"/>
      <c r="P213" s="196"/>
      <c r="Q213" s="196"/>
      <c r="R213" s="196"/>
      <c r="S213" s="196"/>
      <c r="T213" s="196"/>
      <c r="U213" s="196"/>
      <c r="V213" s="196"/>
      <c r="W213" s="196"/>
      <c r="X213" s="196"/>
      <c r="Y213" s="196"/>
    </row>
    <row r="214">
      <c r="A214" s="197" t="b">
        <v>1</v>
      </c>
      <c r="B214" s="197" t="s">
        <v>750</v>
      </c>
      <c r="C214" s="198" t="str">
        <f t="shared" si="3"/>
        <v>https://rules.sonarsource.com/javascript/RSPEC-107</v>
      </c>
      <c r="D214" s="197" t="s">
        <v>802</v>
      </c>
      <c r="E214" s="211" t="s">
        <v>909</v>
      </c>
      <c r="F214" s="197">
        <v>5.0</v>
      </c>
      <c r="G214" s="196" t="str">
        <f>IFERROR(__xludf.DUMMYFUNCTION("REGEXEXTRACT(E214, ""(\d+$)"")"),"107")</f>
        <v>107</v>
      </c>
      <c r="H214" s="199"/>
      <c r="I214" s="198" t="str">
        <f t="shared" si="15"/>
        <v>https://rules.sonarsource.com/javascript/RSPEC-</v>
      </c>
      <c r="J214" s="196"/>
      <c r="K214" s="196"/>
      <c r="L214" s="196"/>
      <c r="M214" s="196"/>
      <c r="N214" s="196"/>
      <c r="O214" s="196"/>
      <c r="P214" s="196"/>
      <c r="Q214" s="196"/>
      <c r="R214" s="196"/>
      <c r="S214" s="196"/>
      <c r="T214" s="196"/>
      <c r="U214" s="196"/>
      <c r="V214" s="196"/>
      <c r="W214" s="196"/>
      <c r="X214" s="196"/>
      <c r="Y214" s="196"/>
    </row>
    <row r="215">
      <c r="A215" s="197" t="b">
        <v>1</v>
      </c>
      <c r="B215" s="197" t="s">
        <v>750</v>
      </c>
      <c r="C215" s="198" t="str">
        <f t="shared" si="3"/>
        <v>https://rules.sonarsource.com/java/RSPEC-2115</v>
      </c>
      <c r="D215" s="197" t="s">
        <v>789</v>
      </c>
      <c r="E215" s="213" t="s">
        <v>967</v>
      </c>
      <c r="F215" s="197">
        <v>5.0</v>
      </c>
      <c r="G215" s="196" t="str">
        <f>IFERROR(__xludf.DUMMYFUNCTION("REGEXEXTRACT(E215, ""(\d+$)"")"),"2115")</f>
        <v>2115</v>
      </c>
      <c r="H215" s="199" t="s">
        <v>968</v>
      </c>
      <c r="I215" s="200" t="s">
        <v>837</v>
      </c>
      <c r="J215" s="196"/>
      <c r="K215" s="196"/>
      <c r="L215" s="196"/>
      <c r="M215" s="196"/>
      <c r="N215" s="196"/>
      <c r="O215" s="196"/>
      <c r="P215" s="196"/>
      <c r="Q215" s="196"/>
      <c r="R215" s="196"/>
      <c r="S215" s="196"/>
      <c r="T215" s="196"/>
      <c r="U215" s="196"/>
      <c r="V215" s="196"/>
      <c r="W215" s="196"/>
      <c r="X215" s="196"/>
      <c r="Y215" s="196"/>
    </row>
    <row r="216">
      <c r="A216" s="197" t="b">
        <v>1</v>
      </c>
      <c r="B216" s="197" t="s">
        <v>750</v>
      </c>
      <c r="C216" s="198" t="str">
        <f t="shared" si="3"/>
        <v>https://rules.sonarsource.com/java/RSPEC-4454</v>
      </c>
      <c r="D216" s="197" t="s">
        <v>802</v>
      </c>
      <c r="E216" s="211" t="s">
        <v>875</v>
      </c>
      <c r="F216" s="197">
        <v>5.0</v>
      </c>
      <c r="G216" s="196" t="str">
        <f>IFERROR(__xludf.DUMMYFUNCTION("REGEXEXTRACT(E216, ""(\d+$)"")"),"4454")</f>
        <v>4454</v>
      </c>
      <c r="H216" s="199"/>
      <c r="I216" s="200" t="s">
        <v>837</v>
      </c>
      <c r="J216" s="196"/>
      <c r="K216" s="196"/>
      <c r="L216" s="196"/>
      <c r="M216" s="196"/>
      <c r="N216" s="196"/>
      <c r="O216" s="196"/>
      <c r="P216" s="196"/>
      <c r="Q216" s="196"/>
      <c r="R216" s="196"/>
      <c r="S216" s="196"/>
      <c r="T216" s="196"/>
      <c r="U216" s="196"/>
      <c r="V216" s="196"/>
      <c r="W216" s="196"/>
      <c r="X216" s="196"/>
      <c r="Y216" s="196"/>
    </row>
    <row r="217">
      <c r="A217" s="197" t="b">
        <v>1</v>
      </c>
      <c r="B217" s="197" t="s">
        <v>751</v>
      </c>
      <c r="C217" s="198" t="str">
        <f t="shared" si="3"/>
        <v>https://rules.sonarsource.com/java/RSPEC-3067</v>
      </c>
      <c r="D217" s="197" t="s">
        <v>793</v>
      </c>
      <c r="E217" s="209" t="s">
        <v>969</v>
      </c>
      <c r="F217" s="207">
        <v>5.0</v>
      </c>
      <c r="G217" s="196" t="str">
        <f>IFERROR(__xludf.DUMMYFUNCTION("REGEXEXTRACT(E217, ""(\d+$)"")"),"3067")</f>
        <v>3067</v>
      </c>
      <c r="H217" s="199"/>
      <c r="I217" s="200" t="s">
        <v>837</v>
      </c>
      <c r="J217" s="196"/>
      <c r="K217" s="196"/>
      <c r="L217" s="196"/>
      <c r="M217" s="196"/>
      <c r="N217" s="196"/>
      <c r="O217" s="196"/>
      <c r="P217" s="196"/>
      <c r="Q217" s="196"/>
      <c r="R217" s="196"/>
      <c r="S217" s="196"/>
      <c r="T217" s="196"/>
      <c r="U217" s="196"/>
      <c r="V217" s="196"/>
      <c r="W217" s="196"/>
      <c r="X217" s="196"/>
      <c r="Y217" s="196"/>
    </row>
    <row r="218">
      <c r="A218" s="197" t="b">
        <v>1</v>
      </c>
      <c r="B218" s="197" t="s">
        <v>751</v>
      </c>
      <c r="C218" s="198" t="str">
        <f t="shared" si="3"/>
        <v>https://rules.sonarsource.com/java/RSPEC-3457</v>
      </c>
      <c r="D218" s="197" t="s">
        <v>802</v>
      </c>
      <c r="E218" s="209" t="s">
        <v>939</v>
      </c>
      <c r="F218" s="207">
        <v>5.0</v>
      </c>
      <c r="G218" s="196" t="str">
        <f>IFERROR(__xludf.DUMMYFUNCTION("REGEXEXTRACT(E218, ""(\d+$)"")"),"3457")</f>
        <v>3457</v>
      </c>
      <c r="H218" s="199"/>
      <c r="I218" s="200" t="s">
        <v>837</v>
      </c>
      <c r="J218" s="196"/>
      <c r="K218" s="196"/>
      <c r="L218" s="196"/>
      <c r="M218" s="196"/>
      <c r="N218" s="196"/>
      <c r="O218" s="196"/>
      <c r="P218" s="196"/>
      <c r="Q218" s="196"/>
      <c r="R218" s="196"/>
      <c r="S218" s="196"/>
      <c r="T218" s="196"/>
      <c r="U218" s="196"/>
      <c r="V218" s="196"/>
      <c r="W218" s="196"/>
      <c r="X218" s="196"/>
      <c r="Y218" s="196"/>
    </row>
    <row r="219">
      <c r="A219" s="197" t="b">
        <v>1</v>
      </c>
      <c r="B219" s="197" t="s">
        <v>751</v>
      </c>
      <c r="C219" s="198" t="str">
        <f t="shared" si="3"/>
        <v>https://rules.sonarsource.com/java/RSPEC-3551</v>
      </c>
      <c r="D219" s="197" t="s">
        <v>793</v>
      </c>
      <c r="E219" s="209" t="s">
        <v>970</v>
      </c>
      <c r="F219" s="207">
        <v>5.0</v>
      </c>
      <c r="G219" s="196" t="str">
        <f>IFERROR(__xludf.DUMMYFUNCTION("REGEXEXTRACT(E219, ""(\d+$)"")"),"3551")</f>
        <v>3551</v>
      </c>
      <c r="H219" s="199"/>
      <c r="I219" s="200" t="s">
        <v>837</v>
      </c>
      <c r="J219" s="196"/>
      <c r="K219" s="196"/>
      <c r="L219" s="196"/>
      <c r="M219" s="196"/>
      <c r="N219" s="196"/>
      <c r="O219" s="196"/>
      <c r="P219" s="196"/>
      <c r="Q219" s="196"/>
      <c r="R219" s="196"/>
      <c r="S219" s="196"/>
      <c r="T219" s="196"/>
      <c r="U219" s="196"/>
      <c r="V219" s="196"/>
      <c r="W219" s="196"/>
      <c r="X219" s="196"/>
      <c r="Y219" s="196"/>
    </row>
    <row r="220">
      <c r="A220" s="197" t="b">
        <v>1</v>
      </c>
      <c r="B220" s="197" t="s">
        <v>750</v>
      </c>
      <c r="C220" s="198" t="str">
        <f t="shared" si="3"/>
        <v>https://rules.sonarsource.com/java/RSPEC-3014</v>
      </c>
      <c r="D220" s="197" t="s">
        <v>802</v>
      </c>
      <c r="E220" s="211" t="s">
        <v>880</v>
      </c>
      <c r="F220" s="197">
        <v>5.0</v>
      </c>
      <c r="G220" s="196" t="str">
        <f>IFERROR(__xludf.DUMMYFUNCTION("REGEXEXTRACT(E220, ""(\d+$)"")"),"3014")</f>
        <v>3014</v>
      </c>
      <c r="H220" s="199"/>
      <c r="I220" s="200" t="s">
        <v>837</v>
      </c>
      <c r="J220" s="196"/>
      <c r="K220" s="196"/>
      <c r="L220" s="196"/>
      <c r="M220" s="196"/>
      <c r="N220" s="196"/>
      <c r="O220" s="196"/>
      <c r="P220" s="196"/>
      <c r="Q220" s="196"/>
      <c r="R220" s="196"/>
      <c r="S220" s="196"/>
      <c r="T220" s="196"/>
      <c r="U220" s="196"/>
      <c r="V220" s="196"/>
      <c r="W220" s="196"/>
      <c r="X220" s="196"/>
      <c r="Y220" s="196"/>
    </row>
    <row r="221">
      <c r="A221" s="197" t="b">
        <v>1</v>
      </c>
      <c r="B221" s="197" t="s">
        <v>750</v>
      </c>
      <c r="C221" s="198" t="str">
        <f t="shared" si="3"/>
        <v>https://rules.sonarsource.com/java/RSPEC-2094</v>
      </c>
      <c r="D221" s="197" t="s">
        <v>802</v>
      </c>
      <c r="E221" s="211" t="s">
        <v>971</v>
      </c>
      <c r="F221" s="197">
        <v>5.0</v>
      </c>
      <c r="G221" s="196" t="str">
        <f>IFERROR(__xludf.DUMMYFUNCTION("REGEXEXTRACT(E221, ""(\d+$)"")"),"2094")</f>
        <v>2094</v>
      </c>
      <c r="H221" s="199" t="s">
        <v>807</v>
      </c>
      <c r="I221" s="200" t="s">
        <v>837</v>
      </c>
      <c r="J221" s="196"/>
      <c r="K221" s="196"/>
      <c r="L221" s="196"/>
      <c r="M221" s="196"/>
      <c r="N221" s="196"/>
      <c r="O221" s="196"/>
      <c r="P221" s="196"/>
      <c r="Q221" s="196"/>
      <c r="R221" s="196"/>
      <c r="S221" s="196"/>
      <c r="T221" s="196"/>
      <c r="U221" s="196"/>
      <c r="V221" s="196"/>
      <c r="W221" s="196"/>
      <c r="X221" s="196"/>
      <c r="Y221" s="196"/>
    </row>
    <row r="222">
      <c r="A222" s="197" t="b">
        <v>1</v>
      </c>
      <c r="B222" s="197" t="s">
        <v>751</v>
      </c>
      <c r="C222" s="198" t="str">
        <f t="shared" si="3"/>
        <v>https://rules.sonarsource.com/javascript/RSPEC-1656</v>
      </c>
      <c r="D222" s="197" t="s">
        <v>793</v>
      </c>
      <c r="E222" s="209" t="s">
        <v>972</v>
      </c>
      <c r="F222" s="207">
        <v>5.0</v>
      </c>
      <c r="G222" s="196" t="str">
        <f>IFERROR(__xludf.DUMMYFUNCTION("REGEXEXTRACT(E222, ""(\d+$)"")"),"1656")</f>
        <v>1656</v>
      </c>
      <c r="H222" s="199"/>
      <c r="I222" s="198" t="str">
        <f>CONCATENATE("https://rules.sonarsource.com/",LEFT(E222,FIND(":",E222) - 1),"/R",MID(E222,FIND(":",E222) + 1,FIND(":",E222) + 1 - (FIND(":",E222))),"PEC-")</f>
        <v>https://rules.sonarsource.com/javascript/RSPEC-</v>
      </c>
      <c r="J222" s="196"/>
      <c r="K222" s="196"/>
      <c r="L222" s="196"/>
      <c r="M222" s="196"/>
      <c r="N222" s="196"/>
      <c r="O222" s="196"/>
      <c r="P222" s="196"/>
      <c r="Q222" s="196"/>
      <c r="R222" s="196"/>
      <c r="S222" s="196"/>
      <c r="T222" s="196"/>
      <c r="U222" s="196"/>
      <c r="V222" s="196"/>
      <c r="W222" s="196"/>
      <c r="X222" s="196"/>
      <c r="Y222" s="196"/>
    </row>
    <row r="223">
      <c r="A223" s="197" t="b">
        <v>1</v>
      </c>
      <c r="B223" s="197" t="s">
        <v>751</v>
      </c>
      <c r="C223" s="198" t="str">
        <f t="shared" si="3"/>
        <v>https://rules.sonarsource.com/java/RSPEC-2057</v>
      </c>
      <c r="D223" s="197" t="s">
        <v>802</v>
      </c>
      <c r="E223" s="209" t="s">
        <v>973</v>
      </c>
      <c r="F223" s="207">
        <v>5.0</v>
      </c>
      <c r="G223" s="196" t="str">
        <f>IFERROR(__xludf.DUMMYFUNCTION("REGEXEXTRACT(E223, ""(\d+$)"")"),"2057")</f>
        <v>2057</v>
      </c>
      <c r="H223" s="199" t="s">
        <v>804</v>
      </c>
      <c r="I223" s="200" t="s">
        <v>837</v>
      </c>
      <c r="J223" s="196"/>
      <c r="K223" s="196"/>
      <c r="L223" s="196"/>
      <c r="M223" s="196"/>
      <c r="N223" s="196"/>
      <c r="O223" s="196"/>
      <c r="P223" s="196"/>
      <c r="Q223" s="196"/>
      <c r="R223" s="196"/>
      <c r="S223" s="196"/>
      <c r="T223" s="196"/>
      <c r="U223" s="196"/>
      <c r="V223" s="196"/>
      <c r="W223" s="196"/>
      <c r="X223" s="196"/>
      <c r="Y223" s="196"/>
    </row>
    <row r="224">
      <c r="A224" s="197" t="b">
        <v>1</v>
      </c>
      <c r="B224" s="197" t="s">
        <v>751</v>
      </c>
      <c r="C224" s="198" t="str">
        <f t="shared" si="3"/>
        <v>https://rules.sonarsource.com/javascript/RSPEC-3699</v>
      </c>
      <c r="D224" s="197" t="s">
        <v>793</v>
      </c>
      <c r="E224" s="209" t="s">
        <v>974</v>
      </c>
      <c r="F224" s="207">
        <v>5.0</v>
      </c>
      <c r="G224" s="196" t="str">
        <f>IFERROR(__xludf.DUMMYFUNCTION("REGEXEXTRACT(E224, ""(\d+$)"")"),"3699")</f>
        <v>3699</v>
      </c>
      <c r="H224" s="199"/>
      <c r="I224" s="198" t="str">
        <f>CONCATENATE("https://rules.sonarsource.com/",LEFT(E224,FIND(":",E224) - 1),"/R",MID(E224,FIND(":",E224) + 1,FIND(":",E224) + 1 - (FIND(":",E224))),"PEC-")</f>
        <v>https://rules.sonarsource.com/javascript/RSPEC-</v>
      </c>
      <c r="J224" s="196"/>
      <c r="K224" s="196"/>
      <c r="L224" s="196"/>
      <c r="M224" s="196"/>
      <c r="N224" s="196"/>
      <c r="O224" s="196"/>
      <c r="P224" s="196"/>
      <c r="Q224" s="196"/>
      <c r="R224" s="196"/>
      <c r="S224" s="196"/>
      <c r="T224" s="196"/>
      <c r="U224" s="196"/>
      <c r="V224" s="196"/>
      <c r="W224" s="196"/>
      <c r="X224" s="196"/>
      <c r="Y224" s="196"/>
    </row>
    <row r="225">
      <c r="A225" s="197" t="b">
        <v>1</v>
      </c>
      <c r="B225" s="197" t="s">
        <v>750</v>
      </c>
      <c r="C225" s="198" t="str">
        <f t="shared" si="3"/>
        <v>https://rules.sonarsource.com/java/RSPEC-1939</v>
      </c>
      <c r="D225" s="197" t="s">
        <v>802</v>
      </c>
      <c r="E225" s="211" t="s">
        <v>944</v>
      </c>
      <c r="F225" s="197">
        <v>5.0</v>
      </c>
      <c r="G225" s="196" t="str">
        <f>IFERROR(__xludf.DUMMYFUNCTION("REGEXEXTRACT(E225, ""(\d+$)"")"),"1939")</f>
        <v>1939</v>
      </c>
      <c r="H225" s="199" t="s">
        <v>807</v>
      </c>
      <c r="I225" s="200" t="s">
        <v>837</v>
      </c>
      <c r="J225" s="196"/>
      <c r="K225" s="196"/>
      <c r="L225" s="196"/>
      <c r="M225" s="196"/>
      <c r="N225" s="196"/>
      <c r="O225" s="196"/>
      <c r="P225" s="196"/>
      <c r="Q225" s="196"/>
      <c r="R225" s="196"/>
      <c r="S225" s="196"/>
      <c r="T225" s="196"/>
      <c r="U225" s="196"/>
      <c r="V225" s="196"/>
      <c r="W225" s="196"/>
      <c r="X225" s="196"/>
      <c r="Y225" s="196"/>
    </row>
    <row r="226">
      <c r="A226" s="197" t="b">
        <v>1</v>
      </c>
      <c r="B226" s="197" t="s">
        <v>750</v>
      </c>
      <c r="C226" s="198" t="str">
        <f t="shared" si="3"/>
        <v>https://rules.sonarsource.com/java/RSPEC-1820</v>
      </c>
      <c r="D226" s="197" t="s">
        <v>802</v>
      </c>
      <c r="E226" s="211" t="s">
        <v>858</v>
      </c>
      <c r="F226" s="197">
        <v>5.0</v>
      </c>
      <c r="G226" s="196" t="str">
        <f>IFERROR(__xludf.DUMMYFUNCTION("REGEXEXTRACT(E226, ""(\d+$)"")"),"1820")</f>
        <v>1820</v>
      </c>
      <c r="H226" s="199" t="s">
        <v>813</v>
      </c>
      <c r="I226" s="200" t="s">
        <v>837</v>
      </c>
      <c r="J226" s="196"/>
      <c r="K226" s="196"/>
      <c r="L226" s="196"/>
      <c r="M226" s="196"/>
      <c r="N226" s="196"/>
      <c r="O226" s="196"/>
      <c r="P226" s="196"/>
      <c r="Q226" s="196"/>
      <c r="R226" s="196"/>
      <c r="S226" s="196"/>
      <c r="T226" s="196"/>
      <c r="U226" s="196"/>
      <c r="V226" s="196"/>
      <c r="W226" s="196"/>
      <c r="X226" s="196"/>
      <c r="Y226" s="196"/>
    </row>
    <row r="227">
      <c r="A227" s="197" t="b">
        <v>1</v>
      </c>
      <c r="B227" s="197" t="s">
        <v>750</v>
      </c>
      <c r="C227" s="198" t="str">
        <f t="shared" si="3"/>
        <v>https://rules.sonarsource.com/java/RSPEC-1488</v>
      </c>
      <c r="D227" s="197" t="s">
        <v>802</v>
      </c>
      <c r="E227" s="211" t="s">
        <v>904</v>
      </c>
      <c r="F227" s="197">
        <v>5.0</v>
      </c>
      <c r="G227" s="196" t="str">
        <f>IFERROR(__xludf.DUMMYFUNCTION("REGEXEXTRACT(E227, ""(\d+$)"")"),"1488")</f>
        <v>1488</v>
      </c>
      <c r="H227" s="199" t="s">
        <v>807</v>
      </c>
      <c r="I227" s="200" t="s">
        <v>837</v>
      </c>
      <c r="J227" s="196"/>
      <c r="K227" s="196"/>
      <c r="L227" s="196"/>
      <c r="M227" s="196"/>
      <c r="N227" s="196"/>
      <c r="O227" s="196"/>
      <c r="P227" s="196"/>
      <c r="Q227" s="196"/>
      <c r="R227" s="196"/>
      <c r="S227" s="196"/>
      <c r="T227" s="196"/>
      <c r="U227" s="196"/>
      <c r="V227" s="196"/>
      <c r="W227" s="196"/>
      <c r="X227" s="196"/>
      <c r="Y227" s="196"/>
    </row>
    <row r="228">
      <c r="A228" s="197" t="b">
        <v>1</v>
      </c>
      <c r="B228" s="197" t="s">
        <v>751</v>
      </c>
      <c r="C228" s="198" t="str">
        <f t="shared" si="3"/>
        <v>https://rules.sonarsource.com/java/RSPEC-126</v>
      </c>
      <c r="D228" s="197" t="s">
        <v>802</v>
      </c>
      <c r="E228" s="209" t="s">
        <v>945</v>
      </c>
      <c r="F228" s="207">
        <v>5.0</v>
      </c>
      <c r="G228" s="196" t="str">
        <f>IFERROR(__xludf.DUMMYFUNCTION("REGEXEXTRACT(E228, ""(\d+$)"")"),"126")</f>
        <v>126</v>
      </c>
      <c r="H228" s="199" t="s">
        <v>804</v>
      </c>
      <c r="I228" s="200" t="s">
        <v>837</v>
      </c>
      <c r="J228" s="196"/>
      <c r="K228" s="196"/>
      <c r="L228" s="196"/>
      <c r="M228" s="196"/>
      <c r="N228" s="196"/>
      <c r="O228" s="196"/>
      <c r="P228" s="196"/>
      <c r="Q228" s="196"/>
      <c r="R228" s="196"/>
      <c r="S228" s="196"/>
      <c r="T228" s="196"/>
      <c r="U228" s="196"/>
      <c r="V228" s="196"/>
      <c r="W228" s="196"/>
      <c r="X228" s="196"/>
      <c r="Y228" s="196"/>
    </row>
    <row r="229">
      <c r="A229" s="197" t="b">
        <v>1</v>
      </c>
      <c r="B229" s="197" t="s">
        <v>750</v>
      </c>
      <c r="C229" s="198" t="str">
        <f t="shared" si="3"/>
        <v>https://rules.sonarsource.com/java/RSPEC-106</v>
      </c>
      <c r="D229" s="197" t="s">
        <v>802</v>
      </c>
      <c r="E229" s="211" t="s">
        <v>876</v>
      </c>
      <c r="F229" s="197">
        <v>5.0</v>
      </c>
      <c r="G229" s="196" t="str">
        <f>IFERROR(__xludf.DUMMYFUNCTION("REGEXEXTRACT(E229, ""(\d+$)"")"),"106")</f>
        <v>106</v>
      </c>
      <c r="H229" s="199" t="s">
        <v>813</v>
      </c>
      <c r="I229" s="200" t="s">
        <v>837</v>
      </c>
      <c r="J229" s="196"/>
      <c r="K229" s="196"/>
      <c r="L229" s="196"/>
      <c r="M229" s="196"/>
      <c r="N229" s="196"/>
      <c r="O229" s="196"/>
      <c r="P229" s="196"/>
      <c r="Q229" s="196"/>
      <c r="R229" s="196"/>
      <c r="S229" s="196"/>
      <c r="T229" s="196"/>
      <c r="U229" s="196"/>
      <c r="V229" s="196"/>
      <c r="W229" s="196"/>
      <c r="X229" s="196"/>
      <c r="Y229" s="196"/>
    </row>
    <row r="230">
      <c r="A230" s="197" t="b">
        <v>1</v>
      </c>
      <c r="B230" s="197" t="s">
        <v>750</v>
      </c>
      <c r="C230" s="198" t="str">
        <f t="shared" si="3"/>
        <v>https://rules.sonarsource.com/typescript/RSPEC-6479</v>
      </c>
      <c r="D230" s="197" t="s">
        <v>802</v>
      </c>
      <c r="E230" s="211" t="s">
        <v>975</v>
      </c>
      <c r="F230" s="197">
        <v>4.0</v>
      </c>
      <c r="G230" s="196" t="str">
        <f>IFERROR(__xludf.DUMMYFUNCTION("REGEXEXTRACT(E230, ""(\d+$)"")"),"6479")</f>
        <v>6479</v>
      </c>
      <c r="H230" s="199"/>
      <c r="I230" s="200" t="s">
        <v>842</v>
      </c>
      <c r="J230" s="196"/>
      <c r="K230" s="196"/>
      <c r="L230" s="196"/>
      <c r="M230" s="196"/>
      <c r="N230" s="196"/>
      <c r="O230" s="196"/>
      <c r="P230" s="196"/>
      <c r="Q230" s="196"/>
      <c r="R230" s="196"/>
      <c r="S230" s="196"/>
      <c r="T230" s="196"/>
      <c r="U230" s="196"/>
      <c r="V230" s="196"/>
      <c r="W230" s="196"/>
      <c r="X230" s="196"/>
      <c r="Y230" s="196"/>
    </row>
    <row r="231">
      <c r="A231" s="197" t="b">
        <v>1</v>
      </c>
      <c r="B231" s="197" t="s">
        <v>751</v>
      </c>
      <c r="C231" s="198" t="str">
        <f t="shared" si="3"/>
        <v>https://rules.sonarsource.com/typescript/RSPEC-4144</v>
      </c>
      <c r="D231" s="197" t="s">
        <v>802</v>
      </c>
      <c r="E231" s="209" t="s">
        <v>976</v>
      </c>
      <c r="F231" s="207">
        <v>4.0</v>
      </c>
      <c r="G231" s="196" t="str">
        <f>IFERROR(__xludf.DUMMYFUNCTION("REGEXEXTRACT(E231, ""(\d+$)"")"),"4144")</f>
        <v>4144</v>
      </c>
      <c r="H231" s="199"/>
      <c r="I231" s="200" t="s">
        <v>842</v>
      </c>
      <c r="J231" s="196"/>
      <c r="K231" s="196"/>
      <c r="L231" s="196"/>
      <c r="M231" s="196"/>
      <c r="N231" s="196"/>
      <c r="O231" s="196"/>
      <c r="P231" s="196"/>
      <c r="Q231" s="196"/>
      <c r="R231" s="196"/>
      <c r="S231" s="196"/>
      <c r="T231" s="196"/>
      <c r="U231" s="196"/>
      <c r="V231" s="196"/>
      <c r="W231" s="196"/>
      <c r="X231" s="196"/>
      <c r="Y231" s="196"/>
    </row>
    <row r="232">
      <c r="A232" s="197" t="b">
        <v>1</v>
      </c>
      <c r="B232" s="197" t="s">
        <v>751</v>
      </c>
      <c r="C232" s="198" t="str">
        <f t="shared" si="3"/>
        <v>https://rules.sonarsource.com/python/RSPEC-6035</v>
      </c>
      <c r="D232" s="197" t="s">
        <v>802</v>
      </c>
      <c r="E232" s="209" t="s">
        <v>977</v>
      </c>
      <c r="F232" s="207">
        <v>4.0</v>
      </c>
      <c r="G232" s="196" t="str">
        <f>IFERROR(__xludf.DUMMYFUNCTION("REGEXEXTRACT(E232, ""(\d+$)"")"),"6035")</f>
        <v>6035</v>
      </c>
      <c r="H232" s="199"/>
      <c r="I232" s="200" t="s">
        <v>808</v>
      </c>
      <c r="J232" s="196"/>
      <c r="K232" s="196"/>
      <c r="L232" s="196"/>
      <c r="M232" s="196"/>
      <c r="N232" s="196"/>
      <c r="O232" s="196"/>
      <c r="P232" s="196"/>
      <c r="Q232" s="196"/>
      <c r="R232" s="196"/>
      <c r="S232" s="196"/>
      <c r="T232" s="196"/>
      <c r="U232" s="196"/>
      <c r="V232" s="196"/>
      <c r="W232" s="196"/>
      <c r="X232" s="196"/>
      <c r="Y232" s="196"/>
    </row>
    <row r="233">
      <c r="A233" s="197" t="b">
        <v>1</v>
      </c>
      <c r="B233" s="197" t="s">
        <v>751</v>
      </c>
      <c r="C233" s="198" t="str">
        <f t="shared" si="3"/>
        <v>https://rules.sonarsource.com/java/RSPEC-2055</v>
      </c>
      <c r="D233" s="197" t="s">
        <v>793</v>
      </c>
      <c r="E233" s="209" t="s">
        <v>978</v>
      </c>
      <c r="F233" s="207">
        <v>4.0</v>
      </c>
      <c r="G233" s="196" t="str">
        <f>IFERROR(__xludf.DUMMYFUNCTION("REGEXEXTRACT(E233, ""(\d+$)"")"),"2055")</f>
        <v>2055</v>
      </c>
      <c r="H233" s="199" t="s">
        <v>807</v>
      </c>
      <c r="I233" s="200" t="s">
        <v>837</v>
      </c>
      <c r="J233" s="196"/>
      <c r="K233" s="196"/>
      <c r="L233" s="196"/>
      <c r="M233" s="196"/>
      <c r="N233" s="196"/>
      <c r="O233" s="196"/>
      <c r="P233" s="196"/>
      <c r="Q233" s="196"/>
      <c r="R233" s="196"/>
      <c r="S233" s="196"/>
      <c r="T233" s="196"/>
      <c r="U233" s="196"/>
      <c r="V233" s="196"/>
      <c r="W233" s="196"/>
      <c r="X233" s="196"/>
      <c r="Y233" s="196"/>
    </row>
    <row r="234">
      <c r="A234" s="197" t="b">
        <v>1</v>
      </c>
      <c r="B234" s="197" t="s">
        <v>750</v>
      </c>
      <c r="C234" s="198" t="str">
        <f t="shared" si="3"/>
        <v>https://rules.sonarsource.com/python/RSPEC-5806</v>
      </c>
      <c r="D234" s="197" t="s">
        <v>802</v>
      </c>
      <c r="E234" s="211" t="s">
        <v>870</v>
      </c>
      <c r="F234" s="197">
        <v>4.0</v>
      </c>
      <c r="G234" s="196" t="str">
        <f>IFERROR(__xludf.DUMMYFUNCTION("REGEXEXTRACT(E234, ""(\d+$)"")"),"5806")</f>
        <v>5806</v>
      </c>
      <c r="H234" s="199"/>
      <c r="I234" s="200" t="s">
        <v>808</v>
      </c>
      <c r="J234" s="196"/>
      <c r="K234" s="196"/>
      <c r="L234" s="196"/>
      <c r="M234" s="196"/>
      <c r="N234" s="196"/>
      <c r="O234" s="196"/>
      <c r="P234" s="196"/>
      <c r="Q234" s="196"/>
      <c r="R234" s="196"/>
      <c r="S234" s="196"/>
      <c r="T234" s="196"/>
      <c r="U234" s="196"/>
      <c r="V234" s="196"/>
      <c r="W234" s="196"/>
      <c r="X234" s="196"/>
      <c r="Y234" s="196"/>
    </row>
    <row r="235">
      <c r="A235" s="197" t="b">
        <v>1</v>
      </c>
      <c r="B235" s="197" t="s">
        <v>750</v>
      </c>
      <c r="C235" s="198" t="str">
        <f t="shared" si="3"/>
        <v>https://rules.sonarsource.com/python/RSPEC-1192</v>
      </c>
      <c r="D235" s="197" t="s">
        <v>802</v>
      </c>
      <c r="E235" s="211" t="s">
        <v>825</v>
      </c>
      <c r="F235" s="197">
        <v>4.0</v>
      </c>
      <c r="G235" s="196" t="str">
        <f>IFERROR(__xludf.DUMMYFUNCTION("REGEXEXTRACT(E235, ""(\d+$)"")"),"1192")</f>
        <v>1192</v>
      </c>
      <c r="H235" s="199"/>
      <c r="I235" s="200" t="s">
        <v>808</v>
      </c>
      <c r="J235" s="196"/>
      <c r="K235" s="196"/>
      <c r="L235" s="196"/>
      <c r="M235" s="196"/>
      <c r="N235" s="196"/>
      <c r="O235" s="196"/>
      <c r="P235" s="196"/>
      <c r="Q235" s="196"/>
      <c r="R235" s="196"/>
      <c r="S235" s="196"/>
      <c r="T235" s="196"/>
      <c r="U235" s="196"/>
      <c r="V235" s="196"/>
      <c r="W235" s="196"/>
      <c r="X235" s="196"/>
      <c r="Y235" s="196"/>
    </row>
    <row r="236">
      <c r="A236" s="197" t="b">
        <v>1</v>
      </c>
      <c r="B236" s="197" t="s">
        <v>750</v>
      </c>
      <c r="C236" s="198" t="str">
        <f t="shared" si="3"/>
        <v>https://rules.sonarsource.com/java/RSPEC-2111</v>
      </c>
      <c r="D236" s="197" t="s">
        <v>793</v>
      </c>
      <c r="E236" s="211" t="s">
        <v>941</v>
      </c>
      <c r="F236" s="197">
        <v>4.0</v>
      </c>
      <c r="G236" s="196" t="str">
        <f>IFERROR(__xludf.DUMMYFUNCTION("REGEXEXTRACT(E236, ""(\d+$)"")"),"2111")</f>
        <v>2111</v>
      </c>
      <c r="H236" s="199" t="s">
        <v>813</v>
      </c>
      <c r="I236" s="200" t="s">
        <v>837</v>
      </c>
      <c r="J236" s="196"/>
      <c r="K236" s="196"/>
      <c r="L236" s="196"/>
      <c r="M236" s="196"/>
      <c r="N236" s="196"/>
      <c r="O236" s="196"/>
      <c r="P236" s="196"/>
      <c r="Q236" s="196"/>
      <c r="R236" s="196"/>
      <c r="S236" s="196"/>
      <c r="T236" s="196"/>
      <c r="U236" s="196"/>
      <c r="V236" s="196"/>
      <c r="W236" s="196"/>
      <c r="X236" s="196"/>
      <c r="Y236" s="196"/>
    </row>
    <row r="237">
      <c r="A237" s="197" t="b">
        <v>1</v>
      </c>
      <c r="B237" s="197" t="s">
        <v>751</v>
      </c>
      <c r="C237" s="198" t="str">
        <f t="shared" si="3"/>
        <v>https://rules.sonarsource.com/java/RSPEC-2236</v>
      </c>
      <c r="D237" s="197" t="s">
        <v>793</v>
      </c>
      <c r="E237" s="209" t="s">
        <v>979</v>
      </c>
      <c r="F237" s="207">
        <v>4.0</v>
      </c>
      <c r="G237" s="196" t="str">
        <f>IFERROR(__xludf.DUMMYFUNCTION("REGEXEXTRACT(E237, ""(\d+$)"")"),"2236")</f>
        <v>2236</v>
      </c>
      <c r="H237" s="199"/>
      <c r="I237" s="200" t="s">
        <v>837</v>
      </c>
      <c r="J237" s="196"/>
      <c r="K237" s="196"/>
      <c r="L237" s="196"/>
      <c r="M237" s="196"/>
      <c r="N237" s="196"/>
      <c r="O237" s="196"/>
      <c r="P237" s="196"/>
      <c r="Q237" s="196"/>
      <c r="R237" s="196"/>
      <c r="S237" s="196"/>
      <c r="T237" s="196"/>
      <c r="U237" s="196"/>
      <c r="V237" s="196"/>
      <c r="W237" s="196"/>
      <c r="X237" s="196"/>
      <c r="Y237" s="196"/>
    </row>
    <row r="238">
      <c r="A238" s="197" t="b">
        <v>1</v>
      </c>
      <c r="B238" s="197" t="s">
        <v>750</v>
      </c>
      <c r="C238" s="198" t="str">
        <f t="shared" si="3"/>
        <v>https://rules.sonarsource.com/python/RSPEC-1186</v>
      </c>
      <c r="D238" s="197" t="s">
        <v>802</v>
      </c>
      <c r="E238" s="211" t="s">
        <v>877</v>
      </c>
      <c r="F238" s="197">
        <v>4.0</v>
      </c>
      <c r="G238" s="196" t="str">
        <f>IFERROR(__xludf.DUMMYFUNCTION("REGEXEXTRACT(E238, ""(\d+$)"")"),"1186")</f>
        <v>1186</v>
      </c>
      <c r="H238" s="199"/>
      <c r="I238" s="200" t="s">
        <v>808</v>
      </c>
      <c r="J238" s="196"/>
      <c r="K238" s="196"/>
      <c r="L238" s="196"/>
      <c r="M238" s="196"/>
      <c r="N238" s="196"/>
      <c r="O238" s="196"/>
      <c r="P238" s="196"/>
      <c r="Q238" s="196"/>
      <c r="R238" s="196"/>
      <c r="S238" s="196"/>
      <c r="T238" s="196"/>
      <c r="U238" s="196"/>
      <c r="V238" s="196"/>
      <c r="W238" s="196"/>
      <c r="X238" s="196"/>
      <c r="Y238" s="196"/>
    </row>
    <row r="239">
      <c r="A239" s="197" t="b">
        <v>1</v>
      </c>
      <c r="B239" s="197" t="s">
        <v>750</v>
      </c>
      <c r="C239" s="198" t="str">
        <f t="shared" si="3"/>
        <v>https://rules.sonarsource.com/java/RSPEC-2674</v>
      </c>
      <c r="D239" s="197" t="s">
        <v>793</v>
      </c>
      <c r="E239" s="211" t="s">
        <v>980</v>
      </c>
      <c r="F239" s="197">
        <v>4.0</v>
      </c>
      <c r="G239" s="196" t="str">
        <f>IFERROR(__xludf.DUMMYFUNCTION("REGEXEXTRACT(E239, ""(\d+$)"")"),"2674")</f>
        <v>2674</v>
      </c>
      <c r="H239" s="199"/>
      <c r="I239" s="200" t="s">
        <v>837</v>
      </c>
      <c r="J239" s="196"/>
      <c r="K239" s="196"/>
      <c r="L239" s="196"/>
      <c r="M239" s="196"/>
      <c r="N239" s="196"/>
      <c r="O239" s="196"/>
      <c r="P239" s="196"/>
      <c r="Q239" s="196"/>
      <c r="R239" s="196"/>
      <c r="S239" s="196"/>
      <c r="T239" s="196"/>
      <c r="U239" s="196"/>
      <c r="V239" s="196"/>
      <c r="W239" s="196"/>
      <c r="X239" s="196"/>
      <c r="Y239" s="196"/>
    </row>
    <row r="240">
      <c r="A240" s="197" t="b">
        <v>1</v>
      </c>
      <c r="B240" s="197" t="s">
        <v>751</v>
      </c>
      <c r="C240" s="198" t="str">
        <f t="shared" si="3"/>
        <v>https://rules.sonarsource.com/java/RSPEC-3518</v>
      </c>
      <c r="D240" s="197" t="s">
        <v>793</v>
      </c>
      <c r="E240" s="209" t="s">
        <v>981</v>
      </c>
      <c r="F240" s="207">
        <v>4.0</v>
      </c>
      <c r="G240" s="196" t="str">
        <f>IFERROR(__xludf.DUMMYFUNCTION("REGEXEXTRACT(E240, ""(\d+$)"")"),"3518")</f>
        <v>3518</v>
      </c>
      <c r="H240" s="199"/>
      <c r="I240" s="200" t="s">
        <v>837</v>
      </c>
      <c r="J240" s="196"/>
      <c r="K240" s="196"/>
      <c r="L240" s="196"/>
      <c r="M240" s="196"/>
      <c r="N240" s="196"/>
      <c r="O240" s="196"/>
      <c r="P240" s="196"/>
      <c r="Q240" s="196"/>
      <c r="R240" s="196"/>
      <c r="S240" s="196"/>
      <c r="T240" s="196"/>
      <c r="U240" s="196"/>
      <c r="V240" s="196"/>
      <c r="W240" s="196"/>
      <c r="X240" s="196"/>
      <c r="Y240" s="196"/>
    </row>
    <row r="241">
      <c r="A241" s="197" t="b">
        <v>1</v>
      </c>
      <c r="B241" s="197" t="s">
        <v>751</v>
      </c>
      <c r="C241" s="198" t="str">
        <f t="shared" si="3"/>
        <v>https://rules.sonarsource.com/javascript/RSPEC-6478</v>
      </c>
      <c r="D241" s="197" t="s">
        <v>802</v>
      </c>
      <c r="E241" s="209" t="s">
        <v>982</v>
      </c>
      <c r="F241" s="207">
        <v>4.0</v>
      </c>
      <c r="G241" s="196" t="str">
        <f>IFERROR(__xludf.DUMMYFUNCTION("REGEXEXTRACT(E241, ""(\d+$)"")"),"6478")</f>
        <v>6478</v>
      </c>
      <c r="H241" s="199"/>
      <c r="I241" s="198" t="str">
        <f t="shared" ref="I241:I243" si="16">CONCATENATE("https://rules.sonarsource.com/",LEFT(E241,FIND(":",E241) - 1),"/R",MID(E241,FIND(":",E241) + 1,FIND(":",E241) + 1 - (FIND(":",E241))),"PEC-")</f>
        <v>https://rules.sonarsource.com/javascript/RSPEC-</v>
      </c>
      <c r="J241" s="196"/>
      <c r="K241" s="196"/>
      <c r="L241" s="196"/>
      <c r="M241" s="196"/>
      <c r="N241" s="196"/>
      <c r="O241" s="196"/>
      <c r="P241" s="196"/>
      <c r="Q241" s="196"/>
      <c r="R241" s="196"/>
      <c r="S241" s="196"/>
      <c r="T241" s="196"/>
      <c r="U241" s="196"/>
      <c r="V241" s="196"/>
      <c r="W241" s="196"/>
      <c r="X241" s="196"/>
      <c r="Y241" s="196"/>
    </row>
    <row r="242">
      <c r="A242" s="197" t="b">
        <v>1</v>
      </c>
      <c r="B242" s="197" t="s">
        <v>751</v>
      </c>
      <c r="C242" s="198" t="str">
        <f t="shared" si="3"/>
        <v>https://rules.sonarsource.com/javascript/RSPEC-6331</v>
      </c>
      <c r="D242" s="197" t="s">
        <v>802</v>
      </c>
      <c r="E242" s="209" t="s">
        <v>983</v>
      </c>
      <c r="F242" s="207">
        <v>4.0</v>
      </c>
      <c r="G242" s="196" t="str">
        <f>IFERROR(__xludf.DUMMYFUNCTION("REGEXEXTRACT(E242, ""(\d+$)"")"),"6331")</f>
        <v>6331</v>
      </c>
      <c r="H242" s="199"/>
      <c r="I242" s="198" t="str">
        <f t="shared" si="16"/>
        <v>https://rules.sonarsource.com/javascript/RSPEC-</v>
      </c>
      <c r="J242" s="196"/>
      <c r="K242" s="196"/>
      <c r="L242" s="196"/>
      <c r="M242" s="196"/>
      <c r="N242" s="196"/>
      <c r="O242" s="196"/>
      <c r="P242" s="196"/>
      <c r="Q242" s="196"/>
      <c r="R242" s="196"/>
      <c r="S242" s="196"/>
      <c r="T242" s="196"/>
      <c r="U242" s="196"/>
      <c r="V242" s="196"/>
      <c r="W242" s="196"/>
      <c r="X242" s="196"/>
      <c r="Y242" s="196"/>
    </row>
    <row r="243">
      <c r="A243" s="197" t="b">
        <v>1</v>
      </c>
      <c r="B243" s="197" t="s">
        <v>751</v>
      </c>
      <c r="C243" s="198" t="str">
        <f t="shared" si="3"/>
        <v>https://rules.sonarsource.com/javascript/RSPEC-5869</v>
      </c>
      <c r="D243" s="197" t="s">
        <v>802</v>
      </c>
      <c r="E243" s="209" t="s">
        <v>984</v>
      </c>
      <c r="F243" s="207">
        <v>4.0</v>
      </c>
      <c r="G243" s="196" t="str">
        <f>IFERROR(__xludf.DUMMYFUNCTION("REGEXEXTRACT(E243, ""(\d+$)"")"),"5869")</f>
        <v>5869</v>
      </c>
      <c r="H243" s="199"/>
      <c r="I243" s="198" t="str">
        <f t="shared" si="16"/>
        <v>https://rules.sonarsource.com/javascript/RSPEC-</v>
      </c>
      <c r="J243" s="196"/>
      <c r="K243" s="196"/>
      <c r="L243" s="196"/>
      <c r="M243" s="196"/>
      <c r="N243" s="196"/>
      <c r="O243" s="196"/>
      <c r="P243" s="196"/>
      <c r="Q243" s="196"/>
      <c r="R243" s="196"/>
      <c r="S243" s="196"/>
      <c r="T243" s="196"/>
      <c r="U243" s="196"/>
      <c r="V243" s="196"/>
      <c r="W243" s="196"/>
      <c r="X243" s="196"/>
      <c r="Y243" s="196"/>
    </row>
    <row r="244">
      <c r="A244" s="197" t="b">
        <v>1</v>
      </c>
      <c r="B244" s="197" t="s">
        <v>751</v>
      </c>
      <c r="C244" s="198" t="str">
        <f t="shared" si="3"/>
        <v>https://rules.sonarsource.com/java/RSPEC-4601</v>
      </c>
      <c r="D244" s="197" t="s">
        <v>789</v>
      </c>
      <c r="E244" s="209" t="s">
        <v>985</v>
      </c>
      <c r="F244" s="207">
        <v>4.0</v>
      </c>
      <c r="G244" s="196" t="str">
        <f>IFERROR(__xludf.DUMMYFUNCTION("REGEXEXTRACT(E244, ""(\d+$)"")"),"4601")</f>
        <v>4601</v>
      </c>
      <c r="H244" s="199"/>
      <c r="I244" s="200" t="s">
        <v>837</v>
      </c>
      <c r="J244" s="196"/>
      <c r="K244" s="196"/>
      <c r="L244" s="196"/>
      <c r="M244" s="196"/>
      <c r="N244" s="196"/>
      <c r="O244" s="196"/>
      <c r="P244" s="196"/>
      <c r="Q244" s="196"/>
      <c r="R244" s="196"/>
      <c r="S244" s="196"/>
      <c r="T244" s="196"/>
      <c r="U244" s="196"/>
      <c r="V244" s="196"/>
      <c r="W244" s="196"/>
      <c r="X244" s="196"/>
      <c r="Y244" s="196"/>
    </row>
    <row r="245">
      <c r="A245" s="197" t="b">
        <v>1</v>
      </c>
      <c r="B245" s="197" t="s">
        <v>751</v>
      </c>
      <c r="C245" s="198" t="str">
        <f t="shared" si="3"/>
        <v>https://rules.sonarsource.com/javascript/RSPEC-4634</v>
      </c>
      <c r="D245" s="197" t="s">
        <v>802</v>
      </c>
      <c r="E245" s="209" t="s">
        <v>986</v>
      </c>
      <c r="F245" s="207">
        <v>4.0</v>
      </c>
      <c r="G245" s="196" t="str">
        <f>IFERROR(__xludf.DUMMYFUNCTION("REGEXEXTRACT(E245, ""(\d+$)"")"),"4634")</f>
        <v>4634</v>
      </c>
      <c r="H245" s="199"/>
      <c r="I245" s="198" t="str">
        <f t="shared" ref="I245:I250" si="17">CONCATENATE("https://rules.sonarsource.com/",LEFT(E245,FIND(":",E245) - 1),"/R",MID(E245,FIND(":",E245) + 1,FIND(":",E245) + 1 - (FIND(":",E245))),"PEC-")</f>
        <v>https://rules.sonarsource.com/javascript/RSPEC-</v>
      </c>
      <c r="J245" s="196"/>
      <c r="K245" s="196"/>
      <c r="L245" s="196"/>
      <c r="M245" s="196"/>
      <c r="N245" s="196"/>
      <c r="O245" s="196"/>
      <c r="P245" s="196"/>
      <c r="Q245" s="196"/>
      <c r="R245" s="196"/>
      <c r="S245" s="196"/>
      <c r="T245" s="196"/>
      <c r="U245" s="196"/>
      <c r="V245" s="196"/>
      <c r="W245" s="196"/>
      <c r="X245" s="196"/>
      <c r="Y245" s="196"/>
    </row>
    <row r="246">
      <c r="A246" s="197" t="b">
        <v>1</v>
      </c>
      <c r="B246" s="197" t="s">
        <v>750</v>
      </c>
      <c r="C246" s="198" t="str">
        <f t="shared" si="3"/>
        <v>https://rules.sonarsource.com/javascript/RSPEC-3800</v>
      </c>
      <c r="D246" s="197" t="s">
        <v>802</v>
      </c>
      <c r="E246" s="211" t="s">
        <v>848</v>
      </c>
      <c r="F246" s="197">
        <v>4.0</v>
      </c>
      <c r="G246" s="196" t="str">
        <f>IFERROR(__xludf.DUMMYFUNCTION("REGEXEXTRACT(E246, ""(\d+$)"")"),"3800")</f>
        <v>3800</v>
      </c>
      <c r="H246" s="199"/>
      <c r="I246" s="198" t="str">
        <f t="shared" si="17"/>
        <v>https://rules.sonarsource.com/javascript/RSPEC-</v>
      </c>
      <c r="J246" s="196"/>
      <c r="K246" s="196"/>
      <c r="L246" s="196"/>
      <c r="M246" s="196"/>
      <c r="N246" s="196"/>
      <c r="O246" s="196"/>
      <c r="P246" s="196"/>
      <c r="Q246" s="196"/>
      <c r="R246" s="196"/>
      <c r="S246" s="196"/>
      <c r="T246" s="196"/>
      <c r="U246" s="196"/>
      <c r="V246" s="196"/>
      <c r="W246" s="196"/>
      <c r="X246" s="196"/>
      <c r="Y246" s="196"/>
    </row>
    <row r="247">
      <c r="A247" s="197" t="b">
        <v>1</v>
      </c>
      <c r="B247" s="197" t="s">
        <v>751</v>
      </c>
      <c r="C247" s="198" t="str">
        <f t="shared" si="3"/>
        <v>https://rules.sonarsource.com/javascript/RSPEC-3686</v>
      </c>
      <c r="D247" s="197" t="s">
        <v>802</v>
      </c>
      <c r="E247" s="209" t="s">
        <v>987</v>
      </c>
      <c r="F247" s="207">
        <v>4.0</v>
      </c>
      <c r="G247" s="196" t="str">
        <f>IFERROR(__xludf.DUMMYFUNCTION("REGEXEXTRACT(E247, ""(\d+$)"")"),"3686")</f>
        <v>3686</v>
      </c>
      <c r="H247" s="199"/>
      <c r="I247" s="198" t="str">
        <f t="shared" si="17"/>
        <v>https://rules.sonarsource.com/javascript/RSPEC-</v>
      </c>
      <c r="J247" s="196"/>
      <c r="K247" s="196"/>
      <c r="L247" s="196"/>
      <c r="M247" s="196"/>
      <c r="N247" s="196"/>
      <c r="O247" s="196"/>
      <c r="P247" s="196"/>
      <c r="Q247" s="196"/>
      <c r="R247" s="196"/>
      <c r="S247" s="196"/>
      <c r="T247" s="196"/>
      <c r="U247" s="196"/>
      <c r="V247" s="196"/>
      <c r="W247" s="196"/>
      <c r="X247" s="196"/>
      <c r="Y247" s="196"/>
    </row>
    <row r="248">
      <c r="A248" s="197" t="b">
        <v>1</v>
      </c>
      <c r="B248" s="197" t="s">
        <v>750</v>
      </c>
      <c r="C248" s="198" t="str">
        <f t="shared" si="3"/>
        <v>https://rules.sonarsource.com/javascript/RSPEC-3626</v>
      </c>
      <c r="D248" s="197" t="s">
        <v>802</v>
      </c>
      <c r="E248" s="211" t="s">
        <v>830</v>
      </c>
      <c r="F248" s="197">
        <v>4.0</v>
      </c>
      <c r="G248" s="196" t="str">
        <f>IFERROR(__xludf.DUMMYFUNCTION("REGEXEXTRACT(E248, ""(\d+$)"")"),"3626")</f>
        <v>3626</v>
      </c>
      <c r="H248" s="199"/>
      <c r="I248" s="198" t="str">
        <f t="shared" si="17"/>
        <v>https://rules.sonarsource.com/javascript/RSPEC-</v>
      </c>
      <c r="J248" s="196"/>
      <c r="K248" s="196"/>
      <c r="L248" s="196"/>
      <c r="M248" s="196"/>
      <c r="N248" s="196"/>
      <c r="O248" s="196"/>
      <c r="P248" s="196"/>
      <c r="Q248" s="196"/>
      <c r="R248" s="196"/>
      <c r="S248" s="196"/>
      <c r="T248" s="196"/>
      <c r="U248" s="196"/>
      <c r="V248" s="196"/>
      <c r="W248" s="196"/>
      <c r="X248" s="196"/>
      <c r="Y248" s="196"/>
    </row>
    <row r="249">
      <c r="A249" s="197" t="b">
        <v>1</v>
      </c>
      <c r="B249" s="197" t="s">
        <v>751</v>
      </c>
      <c r="C249" s="198" t="str">
        <f t="shared" si="3"/>
        <v>https://rules.sonarsource.com/javascript/RSPEC-1994</v>
      </c>
      <c r="D249" s="197" t="s">
        <v>802</v>
      </c>
      <c r="E249" s="209" t="s">
        <v>988</v>
      </c>
      <c r="F249" s="207">
        <v>4.0</v>
      </c>
      <c r="G249" s="196" t="str">
        <f>IFERROR(__xludf.DUMMYFUNCTION("REGEXEXTRACT(E249, ""(\d+$)"")"),"1994")</f>
        <v>1994</v>
      </c>
      <c r="H249" s="199"/>
      <c r="I249" s="198" t="str">
        <f t="shared" si="17"/>
        <v>https://rules.sonarsource.com/javascript/RSPEC-</v>
      </c>
      <c r="J249" s="196"/>
      <c r="K249" s="196"/>
      <c r="L249" s="196"/>
      <c r="M249" s="196"/>
      <c r="N249" s="196"/>
      <c r="O249" s="196"/>
      <c r="P249" s="196"/>
      <c r="Q249" s="196"/>
      <c r="R249" s="196"/>
      <c r="S249" s="196"/>
      <c r="T249" s="196"/>
      <c r="U249" s="196"/>
      <c r="V249" s="196"/>
      <c r="W249" s="196"/>
      <c r="X249" s="196"/>
      <c r="Y249" s="196"/>
    </row>
    <row r="250">
      <c r="A250" s="197" t="b">
        <v>1</v>
      </c>
      <c r="B250" s="197" t="s">
        <v>750</v>
      </c>
      <c r="C250" s="198" t="str">
        <f t="shared" si="3"/>
        <v>https://rules.sonarsource.com/javascript/RSPEC-1874</v>
      </c>
      <c r="D250" s="197" t="s">
        <v>802</v>
      </c>
      <c r="E250" s="211" t="s">
        <v>832</v>
      </c>
      <c r="F250" s="197">
        <v>4.0</v>
      </c>
      <c r="G250" s="196" t="str">
        <f>IFERROR(__xludf.DUMMYFUNCTION("REGEXEXTRACT(E250, ""(\d+$)"")"),"1874")</f>
        <v>1874</v>
      </c>
      <c r="H250" s="199"/>
      <c r="I250" s="198" t="str">
        <f t="shared" si="17"/>
        <v>https://rules.sonarsource.com/javascript/RSPEC-</v>
      </c>
      <c r="J250" s="196"/>
      <c r="K250" s="196"/>
      <c r="L250" s="196"/>
      <c r="M250" s="196"/>
      <c r="N250" s="196"/>
      <c r="O250" s="196"/>
      <c r="P250" s="196"/>
      <c r="Q250" s="196"/>
      <c r="R250" s="196"/>
      <c r="S250" s="196"/>
      <c r="T250" s="196"/>
      <c r="U250" s="196"/>
      <c r="V250" s="196"/>
      <c r="W250" s="196"/>
      <c r="X250" s="196"/>
      <c r="Y250" s="196"/>
    </row>
    <row r="251">
      <c r="A251" s="197" t="b">
        <v>1</v>
      </c>
      <c r="B251" s="197" t="s">
        <v>750</v>
      </c>
      <c r="C251" s="198" t="str">
        <f t="shared" si="3"/>
        <v>https://rules.sonarsource.com/java/RSPEC-6019</v>
      </c>
      <c r="D251" s="197" t="s">
        <v>802</v>
      </c>
      <c r="E251" s="211" t="s">
        <v>914</v>
      </c>
      <c r="F251" s="197">
        <v>4.0</v>
      </c>
      <c r="G251" s="196" t="str">
        <f>IFERROR(__xludf.DUMMYFUNCTION("REGEXEXTRACT(E251, ""(\d+$)"")"),"6019")</f>
        <v>6019</v>
      </c>
      <c r="H251" s="199"/>
      <c r="I251" s="200" t="s">
        <v>837</v>
      </c>
      <c r="J251" s="196"/>
      <c r="K251" s="196"/>
      <c r="L251" s="196"/>
      <c r="M251" s="196"/>
      <c r="N251" s="196"/>
      <c r="O251" s="196"/>
      <c r="P251" s="196"/>
      <c r="Q251" s="196"/>
      <c r="R251" s="196"/>
      <c r="S251" s="196"/>
      <c r="T251" s="196"/>
      <c r="U251" s="196"/>
      <c r="V251" s="196"/>
      <c r="W251" s="196"/>
      <c r="X251" s="196"/>
      <c r="Y251" s="196"/>
    </row>
    <row r="252">
      <c r="A252" s="197" t="b">
        <v>1</v>
      </c>
      <c r="B252" s="197" t="s">
        <v>751</v>
      </c>
      <c r="C252" s="198" t="str">
        <f t="shared" si="3"/>
        <v>https://rules.sonarsource.com/javascript/RSPEC-5850</v>
      </c>
      <c r="D252" s="197" t="s">
        <v>793</v>
      </c>
      <c r="E252" s="209" t="s">
        <v>989</v>
      </c>
      <c r="F252" s="207">
        <v>4.0</v>
      </c>
      <c r="G252" s="196" t="str">
        <f>IFERROR(__xludf.DUMMYFUNCTION("REGEXEXTRACT(E252, ""(\d+$)"")"),"5850")</f>
        <v>5850</v>
      </c>
      <c r="H252" s="199"/>
      <c r="I252" s="198" t="str">
        <f>CONCATENATE("https://rules.sonarsource.com/",LEFT(E252,FIND(":",E252) - 1),"/R",MID(E252,FIND(":",E252) + 1,FIND(":",E252) + 1 - (FIND(":",E252))),"PEC-")</f>
        <v>https://rules.sonarsource.com/javascript/RSPEC-</v>
      </c>
      <c r="J252" s="196"/>
      <c r="K252" s="196"/>
      <c r="L252" s="196"/>
      <c r="M252" s="196"/>
      <c r="N252" s="196"/>
      <c r="O252" s="196"/>
      <c r="P252" s="196"/>
      <c r="Q252" s="196"/>
      <c r="R252" s="196"/>
      <c r="S252" s="196"/>
      <c r="T252" s="196"/>
      <c r="U252" s="196"/>
      <c r="V252" s="196"/>
      <c r="W252" s="196"/>
      <c r="X252" s="196"/>
      <c r="Y252" s="196"/>
    </row>
    <row r="253">
      <c r="A253" s="197" t="b">
        <v>1</v>
      </c>
      <c r="B253" s="197" t="s">
        <v>750</v>
      </c>
      <c r="C253" s="198" t="str">
        <f t="shared" si="3"/>
        <v>https://rules.sonarsource.com/java/RSPEC-453</v>
      </c>
      <c r="D253" s="197" t="s">
        <v>802</v>
      </c>
      <c r="E253" s="211" t="s">
        <v>895</v>
      </c>
      <c r="F253" s="197">
        <v>4.0</v>
      </c>
      <c r="G253" s="196" t="str">
        <f>IFERROR(__xludf.DUMMYFUNCTION("REGEXEXTRACT(E253, ""(\d+$)"")"),"453")</f>
        <v>453</v>
      </c>
      <c r="H253" s="199"/>
      <c r="I253" s="200" t="s">
        <v>837</v>
      </c>
      <c r="J253" s="196"/>
      <c r="K253" s="196"/>
      <c r="L253" s="196"/>
      <c r="M253" s="196"/>
      <c r="N253" s="196"/>
      <c r="O253" s="196"/>
      <c r="P253" s="196"/>
      <c r="Q253" s="196"/>
      <c r="R253" s="196"/>
      <c r="S253" s="196"/>
      <c r="T253" s="196"/>
      <c r="U253" s="196"/>
      <c r="V253" s="196"/>
      <c r="W253" s="196"/>
      <c r="X253" s="196"/>
      <c r="Y253" s="196"/>
    </row>
    <row r="254">
      <c r="A254" s="197" t="b">
        <v>1</v>
      </c>
      <c r="B254" s="197" t="s">
        <v>751</v>
      </c>
      <c r="C254" s="198" t="str">
        <f t="shared" si="3"/>
        <v>https://rules.sonarsource.com/javascript/RSPEC-6323</v>
      </c>
      <c r="D254" s="197" t="s">
        <v>793</v>
      </c>
      <c r="E254" s="209" t="s">
        <v>990</v>
      </c>
      <c r="F254" s="207">
        <v>4.0</v>
      </c>
      <c r="G254" s="196" t="str">
        <f>IFERROR(__xludf.DUMMYFUNCTION("REGEXEXTRACT(E254, ""(\d+$)"")"),"6323")</f>
        <v>6323</v>
      </c>
      <c r="H254" s="199"/>
      <c r="I254" s="198" t="str">
        <f>CONCATENATE("https://rules.sonarsource.com/",LEFT(E254,FIND(":",E254) - 1),"/R",MID(E254,FIND(":",E254) + 1,FIND(":",E254) + 1 - (FIND(":",E254))),"PEC-")</f>
        <v>https://rules.sonarsource.com/javascript/RSPEC-</v>
      </c>
      <c r="J254" s="196"/>
      <c r="K254" s="196"/>
      <c r="L254" s="196"/>
      <c r="M254" s="196"/>
      <c r="N254" s="196"/>
      <c r="O254" s="196"/>
      <c r="P254" s="196"/>
      <c r="Q254" s="196"/>
      <c r="R254" s="196"/>
      <c r="S254" s="196"/>
      <c r="T254" s="196"/>
      <c r="U254" s="196"/>
      <c r="V254" s="196"/>
      <c r="W254" s="196"/>
      <c r="X254" s="196"/>
      <c r="Y254" s="196"/>
    </row>
    <row r="255">
      <c r="A255" s="197" t="b">
        <v>1</v>
      </c>
      <c r="B255" s="197" t="s">
        <v>750</v>
      </c>
      <c r="C255" s="198" t="str">
        <f t="shared" si="3"/>
        <v>https://rules.sonarsource.com/java/RSPEC-3824</v>
      </c>
      <c r="D255" s="197" t="s">
        <v>802</v>
      </c>
      <c r="E255" s="211" t="s">
        <v>924</v>
      </c>
      <c r="F255" s="197">
        <v>4.0</v>
      </c>
      <c r="G255" s="196" t="str">
        <f>IFERROR(__xludf.DUMMYFUNCTION("REGEXEXTRACT(E255, ""(\d+$)"")"),"3824")</f>
        <v>3824</v>
      </c>
      <c r="H255" s="199"/>
      <c r="I255" s="200" t="s">
        <v>837</v>
      </c>
      <c r="J255" s="196"/>
      <c r="K255" s="196"/>
      <c r="L255" s="196"/>
      <c r="M255" s="196"/>
      <c r="N255" s="196"/>
      <c r="O255" s="196"/>
      <c r="P255" s="196"/>
      <c r="Q255" s="196"/>
      <c r="R255" s="196"/>
      <c r="S255" s="196"/>
      <c r="T255" s="196"/>
      <c r="U255" s="196"/>
      <c r="V255" s="196"/>
      <c r="W255" s="196"/>
      <c r="X255" s="196"/>
      <c r="Y255" s="196"/>
    </row>
    <row r="256">
      <c r="A256" s="197" t="b">
        <v>1</v>
      </c>
      <c r="B256" s="197" t="s">
        <v>750</v>
      </c>
      <c r="C256" s="198" t="str">
        <f t="shared" si="3"/>
        <v>https://rules.sonarsource.com/java/RSPEC-3740</v>
      </c>
      <c r="D256" s="197" t="s">
        <v>802</v>
      </c>
      <c r="E256" s="211" t="s">
        <v>871</v>
      </c>
      <c r="F256" s="197">
        <v>4.0</v>
      </c>
      <c r="G256" s="196" t="str">
        <f>IFERROR(__xludf.DUMMYFUNCTION("REGEXEXTRACT(E256, ""(\d+$)"")"),"3740")</f>
        <v>3740</v>
      </c>
      <c r="H256" s="199"/>
      <c r="I256" s="200" t="s">
        <v>837</v>
      </c>
      <c r="J256" s="196"/>
      <c r="K256" s="196"/>
      <c r="L256" s="196"/>
      <c r="M256" s="196"/>
      <c r="N256" s="196"/>
      <c r="O256" s="196"/>
      <c r="P256" s="196"/>
      <c r="Q256" s="196"/>
      <c r="R256" s="196"/>
      <c r="S256" s="196"/>
      <c r="T256" s="196"/>
      <c r="U256" s="196"/>
      <c r="V256" s="196"/>
      <c r="W256" s="196"/>
      <c r="X256" s="196"/>
      <c r="Y256" s="196"/>
    </row>
    <row r="257">
      <c r="A257" s="197" t="b">
        <v>1</v>
      </c>
      <c r="B257" s="197" t="s">
        <v>750</v>
      </c>
      <c r="C257" s="198" t="str">
        <f t="shared" si="3"/>
        <v>https://rules.sonarsource.com/java/RSPEC-2387</v>
      </c>
      <c r="D257" s="197" t="s">
        <v>802</v>
      </c>
      <c r="E257" s="211" t="s">
        <v>957</v>
      </c>
      <c r="F257" s="197">
        <v>4.0</v>
      </c>
      <c r="G257" s="196" t="str">
        <f>IFERROR(__xludf.DUMMYFUNCTION("REGEXEXTRACT(E257, ""(\d+$)"")"),"2387")</f>
        <v>2387</v>
      </c>
      <c r="H257" s="199"/>
      <c r="I257" s="200" t="s">
        <v>837</v>
      </c>
      <c r="J257" s="196"/>
      <c r="K257" s="196"/>
      <c r="L257" s="196"/>
      <c r="M257" s="196"/>
      <c r="N257" s="196"/>
      <c r="O257" s="196"/>
      <c r="P257" s="196"/>
      <c r="Q257" s="196"/>
      <c r="R257" s="196"/>
      <c r="S257" s="196"/>
      <c r="T257" s="196"/>
      <c r="U257" s="196"/>
      <c r="V257" s="196"/>
      <c r="W257" s="196"/>
      <c r="X257" s="196"/>
      <c r="Y257" s="196"/>
    </row>
    <row r="258">
      <c r="A258" s="197" t="b">
        <v>1</v>
      </c>
      <c r="B258" s="197" t="s">
        <v>751</v>
      </c>
      <c r="C258" s="198" t="str">
        <f t="shared" si="3"/>
        <v>https://rules.sonarsource.com/java/RSPEC-2094</v>
      </c>
      <c r="D258" s="197" t="s">
        <v>802</v>
      </c>
      <c r="E258" s="209" t="s">
        <v>971</v>
      </c>
      <c r="F258" s="207">
        <v>4.0</v>
      </c>
      <c r="G258" s="196" t="str">
        <f>IFERROR(__xludf.DUMMYFUNCTION("REGEXEXTRACT(E258, ""(\d+$)"")"),"2094")</f>
        <v>2094</v>
      </c>
      <c r="H258" s="199" t="s">
        <v>807</v>
      </c>
      <c r="I258" s="200" t="s">
        <v>837</v>
      </c>
      <c r="J258" s="196"/>
      <c r="K258" s="196"/>
      <c r="L258" s="196"/>
      <c r="M258" s="196"/>
      <c r="N258" s="196"/>
      <c r="O258" s="196"/>
      <c r="P258" s="196"/>
      <c r="Q258" s="196"/>
      <c r="R258" s="196"/>
      <c r="S258" s="196"/>
      <c r="T258" s="196"/>
      <c r="U258" s="196"/>
      <c r="V258" s="196"/>
      <c r="W258" s="196"/>
      <c r="X258" s="196"/>
      <c r="Y258" s="196"/>
    </row>
    <row r="259">
      <c r="A259" s="197" t="b">
        <v>1</v>
      </c>
      <c r="B259" s="197" t="s">
        <v>750</v>
      </c>
      <c r="C259" s="198" t="str">
        <f t="shared" si="3"/>
        <v>https://rules.sonarsource.com/java/RSPEC-2057</v>
      </c>
      <c r="D259" s="197" t="s">
        <v>802</v>
      </c>
      <c r="E259" s="211" t="s">
        <v>973</v>
      </c>
      <c r="F259" s="197">
        <v>4.0</v>
      </c>
      <c r="G259" s="196" t="str">
        <f>IFERROR(__xludf.DUMMYFUNCTION("REGEXEXTRACT(E259, ""(\d+$)"")"),"2057")</f>
        <v>2057</v>
      </c>
      <c r="H259" s="199" t="s">
        <v>804</v>
      </c>
      <c r="I259" s="200" t="s">
        <v>837</v>
      </c>
      <c r="J259" s="196"/>
      <c r="K259" s="196"/>
      <c r="L259" s="196"/>
      <c r="M259" s="196"/>
      <c r="N259" s="196"/>
      <c r="O259" s="196"/>
      <c r="P259" s="196"/>
      <c r="Q259" s="196"/>
      <c r="R259" s="196"/>
      <c r="S259" s="196"/>
      <c r="T259" s="196"/>
      <c r="U259" s="196"/>
      <c r="V259" s="196"/>
      <c r="W259" s="196"/>
      <c r="X259" s="196"/>
      <c r="Y259" s="196"/>
    </row>
    <row r="260">
      <c r="A260" s="197" t="b">
        <v>1</v>
      </c>
      <c r="B260" s="197" t="s">
        <v>751</v>
      </c>
      <c r="C260" s="198" t="str">
        <f t="shared" si="3"/>
        <v>https://rules.sonarsource.com/java/RSPEC-1659</v>
      </c>
      <c r="D260" s="197" t="s">
        <v>802</v>
      </c>
      <c r="E260" s="209" t="s">
        <v>959</v>
      </c>
      <c r="F260" s="207">
        <v>4.0</v>
      </c>
      <c r="G260" s="196" t="str">
        <f>IFERROR(__xludf.DUMMYFUNCTION("REGEXEXTRACT(E260, ""(\d+$)"")"),"1659")</f>
        <v>1659</v>
      </c>
      <c r="H260" s="199" t="s">
        <v>807</v>
      </c>
      <c r="I260" s="200" t="s">
        <v>837</v>
      </c>
      <c r="J260" s="196"/>
      <c r="K260" s="196"/>
      <c r="L260" s="196"/>
      <c r="M260" s="196"/>
      <c r="N260" s="196"/>
      <c r="O260" s="196"/>
      <c r="P260" s="196"/>
      <c r="Q260" s="196"/>
      <c r="R260" s="196"/>
      <c r="S260" s="196"/>
      <c r="T260" s="196"/>
      <c r="U260" s="196"/>
      <c r="V260" s="196"/>
      <c r="W260" s="196"/>
      <c r="X260" s="196"/>
      <c r="Y260" s="196"/>
    </row>
    <row r="261">
      <c r="A261" s="197" t="b">
        <v>1</v>
      </c>
      <c r="B261" s="197" t="s">
        <v>751</v>
      </c>
      <c r="C261" s="198" t="str">
        <f t="shared" si="3"/>
        <v>https://rules.sonarsource.com/java/RSPEC-117</v>
      </c>
      <c r="D261" s="197" t="s">
        <v>802</v>
      </c>
      <c r="E261" s="209" t="s">
        <v>912</v>
      </c>
      <c r="F261" s="207">
        <v>4.0</v>
      </c>
      <c r="G261" s="196" t="str">
        <f>IFERROR(__xludf.DUMMYFUNCTION("REGEXEXTRACT(E261, ""(\d+$)"")"),"117")</f>
        <v>117</v>
      </c>
      <c r="H261" s="199" t="s">
        <v>807</v>
      </c>
      <c r="I261" s="200" t="s">
        <v>837</v>
      </c>
      <c r="J261" s="196"/>
      <c r="K261" s="196"/>
      <c r="L261" s="196"/>
      <c r="M261" s="196"/>
      <c r="N261" s="196"/>
      <c r="O261" s="196"/>
      <c r="P261" s="196"/>
      <c r="Q261" s="196"/>
      <c r="R261" s="196"/>
      <c r="S261" s="196"/>
      <c r="T261" s="196"/>
      <c r="U261" s="196"/>
      <c r="V261" s="196"/>
      <c r="W261" s="196"/>
      <c r="X261" s="196"/>
      <c r="Y261" s="196"/>
    </row>
    <row r="262">
      <c r="A262" s="197" t="b">
        <v>1</v>
      </c>
      <c r="B262" s="197" t="s">
        <v>750</v>
      </c>
      <c r="C262" s="198" t="str">
        <f t="shared" si="3"/>
        <v>https://rules.sonarsource.com/go/RSPEC-1192</v>
      </c>
      <c r="D262" s="197" t="s">
        <v>802</v>
      </c>
      <c r="E262" s="211" t="s">
        <v>861</v>
      </c>
      <c r="F262" s="197">
        <v>4.0</v>
      </c>
      <c r="G262" s="196" t="str">
        <f>IFERROR(__xludf.DUMMYFUNCTION("REGEXEXTRACT(E262, ""(\d+$)"")"),"1192")</f>
        <v>1192</v>
      </c>
      <c r="H262" s="199" t="s">
        <v>804</v>
      </c>
      <c r="I262" s="210" t="s">
        <v>823</v>
      </c>
      <c r="J262" s="196"/>
      <c r="K262" s="196"/>
      <c r="L262" s="196"/>
      <c r="M262" s="196"/>
      <c r="N262" s="196"/>
      <c r="O262" s="196"/>
      <c r="P262" s="196"/>
      <c r="Q262" s="196"/>
      <c r="R262" s="196"/>
      <c r="S262" s="196"/>
      <c r="T262" s="196"/>
      <c r="U262" s="196"/>
      <c r="V262" s="196"/>
      <c r="W262" s="196"/>
      <c r="X262" s="196"/>
      <c r="Y262" s="196"/>
    </row>
    <row r="263">
      <c r="A263" s="197" t="b">
        <v>1</v>
      </c>
      <c r="B263" s="197" t="s">
        <v>751</v>
      </c>
      <c r="C263" s="196" t="str">
        <f t="shared" si="3"/>
        <v>6334</v>
      </c>
      <c r="D263" s="197" t="s">
        <v>789</v>
      </c>
      <c r="E263" s="209" t="s">
        <v>991</v>
      </c>
      <c r="F263" s="207">
        <v>3.0</v>
      </c>
      <c r="G263" s="196" t="str">
        <f>IFERROR(__xludf.DUMMYFUNCTION("REGEXEXTRACT(E263, ""(\d+$)"")"),"6334")</f>
        <v>6334</v>
      </c>
      <c r="H263" s="199"/>
      <c r="I263" s="196"/>
      <c r="J263" s="196"/>
      <c r="K263" s="196"/>
      <c r="L263" s="196"/>
      <c r="M263" s="196"/>
      <c r="N263" s="196"/>
      <c r="O263" s="196"/>
      <c r="P263" s="196"/>
      <c r="Q263" s="196"/>
      <c r="R263" s="196"/>
      <c r="S263" s="196"/>
      <c r="T263" s="196"/>
      <c r="U263" s="196"/>
      <c r="V263" s="196"/>
      <c r="W263" s="196"/>
      <c r="X263" s="196"/>
      <c r="Y263" s="196"/>
    </row>
    <row r="264">
      <c r="A264" s="197" t="b">
        <v>1</v>
      </c>
      <c r="B264" s="197" t="s">
        <v>750</v>
      </c>
      <c r="C264" s="198" t="str">
        <f t="shared" si="3"/>
        <v>https://rules.sonarsource.com/java/RSPEC-1221</v>
      </c>
      <c r="D264" s="197" t="s">
        <v>793</v>
      </c>
      <c r="E264" s="211" t="s">
        <v>963</v>
      </c>
      <c r="F264" s="197">
        <v>3.0</v>
      </c>
      <c r="G264" s="196" t="str">
        <f>IFERROR(__xludf.DUMMYFUNCTION("REGEXEXTRACT(E264, ""(\d+$)"")"),"1221")</f>
        <v>1221</v>
      </c>
      <c r="H264" s="199" t="s">
        <v>813</v>
      </c>
      <c r="I264" s="200" t="s">
        <v>837</v>
      </c>
      <c r="J264" s="196"/>
      <c r="K264" s="196"/>
      <c r="L264" s="196"/>
      <c r="M264" s="196"/>
      <c r="N264" s="196"/>
      <c r="O264" s="196"/>
      <c r="P264" s="196"/>
      <c r="Q264" s="196"/>
      <c r="R264" s="196"/>
      <c r="S264" s="196"/>
      <c r="T264" s="196"/>
      <c r="U264" s="196"/>
      <c r="V264" s="196"/>
      <c r="W264" s="196"/>
      <c r="X264" s="196"/>
      <c r="Y264" s="196"/>
    </row>
    <row r="265">
      <c r="A265" s="197" t="b">
        <v>1</v>
      </c>
      <c r="B265" s="197" t="s">
        <v>751</v>
      </c>
      <c r="C265" s="198" t="str">
        <f t="shared" si="3"/>
        <v>https://rules.sonarsource.com/python/RSPEC-5717</v>
      </c>
      <c r="D265" s="197" t="s">
        <v>802</v>
      </c>
      <c r="E265" s="209" t="s">
        <v>992</v>
      </c>
      <c r="F265" s="207">
        <v>3.0</v>
      </c>
      <c r="G265" s="196" t="str">
        <f>IFERROR(__xludf.DUMMYFUNCTION("REGEXEXTRACT(E265, ""(\d+$)"")"),"5717")</f>
        <v>5717</v>
      </c>
      <c r="H265" s="199"/>
      <c r="I265" s="200" t="s">
        <v>808</v>
      </c>
      <c r="J265" s="196"/>
      <c r="K265" s="196"/>
      <c r="L265" s="196"/>
      <c r="M265" s="196"/>
      <c r="N265" s="196"/>
      <c r="O265" s="196"/>
      <c r="P265" s="196"/>
      <c r="Q265" s="196"/>
      <c r="R265" s="196"/>
      <c r="S265" s="196"/>
      <c r="T265" s="196"/>
      <c r="U265" s="196"/>
      <c r="V265" s="196"/>
      <c r="W265" s="196"/>
      <c r="X265" s="196"/>
      <c r="Y265" s="196"/>
    </row>
    <row r="266">
      <c r="A266" s="197" t="b">
        <v>1</v>
      </c>
      <c r="B266" s="197" t="s">
        <v>750</v>
      </c>
      <c r="C266" s="198" t="str">
        <f t="shared" si="3"/>
        <v>https://rules.sonarsource.com/javascript/RSPEC-6478</v>
      </c>
      <c r="D266" s="197" t="s">
        <v>802</v>
      </c>
      <c r="E266" s="211" t="s">
        <v>982</v>
      </c>
      <c r="F266" s="197">
        <v>3.0</v>
      </c>
      <c r="G266" s="196" t="str">
        <f>IFERROR(__xludf.DUMMYFUNCTION("REGEXEXTRACT(E266, ""(\d+$)"")"),"6478")</f>
        <v>6478</v>
      </c>
      <c r="H266" s="199"/>
      <c r="I266" s="198" t="str">
        <f>CONCATENATE("https://rules.sonarsource.com/",LEFT(E266,FIND(":",E266) - 1),"/R",MID(E266,FIND(":",E266) + 1,FIND(":",E266) + 1 - (FIND(":",E266))),"PEC-")</f>
        <v>https://rules.sonarsource.com/javascript/RSPEC-</v>
      </c>
      <c r="J266" s="196"/>
      <c r="K266" s="196"/>
      <c r="L266" s="196"/>
      <c r="M266" s="196"/>
      <c r="N266" s="196"/>
      <c r="O266" s="196"/>
      <c r="P266" s="196"/>
      <c r="Q266" s="196"/>
      <c r="R266" s="196"/>
      <c r="S266" s="196"/>
      <c r="T266" s="196"/>
      <c r="U266" s="196"/>
      <c r="V266" s="196"/>
      <c r="W266" s="196"/>
      <c r="X266" s="196"/>
      <c r="Y266" s="196"/>
    </row>
    <row r="267">
      <c r="A267" s="197" t="b">
        <v>1</v>
      </c>
      <c r="B267" s="197" t="s">
        <v>751</v>
      </c>
      <c r="C267" s="198" t="str">
        <f t="shared" si="3"/>
        <v>https://rules.sonarsource.com/java/RSPEC-2115</v>
      </c>
      <c r="D267" s="197" t="s">
        <v>789</v>
      </c>
      <c r="E267" s="209" t="s">
        <v>967</v>
      </c>
      <c r="F267" s="207">
        <v>3.0</v>
      </c>
      <c r="G267" s="196" t="str">
        <f>IFERROR(__xludf.DUMMYFUNCTION("REGEXEXTRACT(E267, ""(\d+$)"")"),"2115")</f>
        <v>2115</v>
      </c>
      <c r="H267" s="199" t="s">
        <v>968</v>
      </c>
      <c r="I267" s="200" t="s">
        <v>837</v>
      </c>
      <c r="J267" s="196"/>
      <c r="K267" s="196"/>
      <c r="L267" s="196"/>
      <c r="M267" s="196"/>
      <c r="N267" s="196"/>
      <c r="O267" s="196"/>
      <c r="P267" s="196"/>
      <c r="Q267" s="196"/>
      <c r="R267" s="196"/>
      <c r="S267" s="196"/>
      <c r="T267" s="196"/>
      <c r="U267" s="196"/>
      <c r="V267" s="196"/>
      <c r="W267" s="196"/>
      <c r="X267" s="196"/>
      <c r="Y267" s="196"/>
    </row>
    <row r="268">
      <c r="A268" s="197" t="b">
        <v>1</v>
      </c>
      <c r="B268" s="197" t="s">
        <v>751</v>
      </c>
      <c r="C268" s="198" t="str">
        <f t="shared" si="3"/>
        <v>https://rules.sonarsource.com/javascript/RSPEC-3972</v>
      </c>
      <c r="D268" s="197" t="s">
        <v>802</v>
      </c>
      <c r="E268" s="209" t="s">
        <v>993</v>
      </c>
      <c r="F268" s="207">
        <v>3.0</v>
      </c>
      <c r="G268" s="196" t="str">
        <f>IFERROR(__xludf.DUMMYFUNCTION("REGEXEXTRACT(E268, ""(\d+$)"")"),"3972")</f>
        <v>3972</v>
      </c>
      <c r="H268" s="199"/>
      <c r="I268" s="198" t="str">
        <f>CONCATENATE("https://rules.sonarsource.com/",LEFT(E268,FIND(":",E268) - 1),"/R",MID(E268,FIND(":",E268) + 1,FIND(":",E268) + 1 - (FIND(":",E268))),"PEC-")</f>
        <v>https://rules.sonarsource.com/javascript/RSPEC-</v>
      </c>
      <c r="J268" s="196"/>
      <c r="K268" s="196"/>
      <c r="L268" s="196"/>
      <c r="M268" s="196"/>
      <c r="N268" s="196"/>
      <c r="O268" s="196"/>
      <c r="P268" s="196"/>
      <c r="Q268" s="196"/>
      <c r="R268" s="196"/>
      <c r="S268" s="196"/>
      <c r="T268" s="196"/>
      <c r="U268" s="196"/>
      <c r="V268" s="196"/>
      <c r="W268" s="196"/>
      <c r="X268" s="196"/>
      <c r="Y268" s="196"/>
    </row>
    <row r="269">
      <c r="A269" s="197" t="b">
        <v>1</v>
      </c>
      <c r="B269" s="197" t="s">
        <v>750</v>
      </c>
      <c r="C269" s="198" t="str">
        <f t="shared" si="3"/>
        <v>https://rules.sonarsource.com/java/RSPEC-2184</v>
      </c>
      <c r="D269" s="197" t="s">
        <v>793</v>
      </c>
      <c r="E269" s="211" t="s">
        <v>994</v>
      </c>
      <c r="F269" s="197">
        <v>3.0</v>
      </c>
      <c r="G269" s="196" t="str">
        <f>IFERROR(__xludf.DUMMYFUNCTION("REGEXEXTRACT(E269, ""(\d+$)"")"),"2184")</f>
        <v>2184</v>
      </c>
      <c r="H269" s="199"/>
      <c r="I269" s="200" t="s">
        <v>837</v>
      </c>
      <c r="J269" s="196"/>
      <c r="K269" s="196"/>
      <c r="L269" s="196"/>
      <c r="M269" s="196"/>
      <c r="N269" s="196"/>
      <c r="O269" s="196"/>
      <c r="P269" s="196"/>
      <c r="Q269" s="196"/>
      <c r="R269" s="196"/>
      <c r="S269" s="196"/>
      <c r="T269" s="196"/>
      <c r="U269" s="196"/>
      <c r="V269" s="196"/>
      <c r="W269" s="196"/>
      <c r="X269" s="196"/>
      <c r="Y269" s="196"/>
    </row>
    <row r="270">
      <c r="A270" s="197" t="b">
        <v>1</v>
      </c>
      <c r="B270" s="197" t="s">
        <v>750</v>
      </c>
      <c r="C270" s="198" t="str">
        <f t="shared" si="3"/>
        <v>https://rules.sonarsource.com/java/RSPEC-2236</v>
      </c>
      <c r="D270" s="197" t="s">
        <v>793</v>
      </c>
      <c r="E270" s="211" t="s">
        <v>979</v>
      </c>
      <c r="F270" s="197">
        <v>3.0</v>
      </c>
      <c r="G270" s="196" t="str">
        <f>IFERROR(__xludf.DUMMYFUNCTION("REGEXEXTRACT(E270, ""(\d+$)"")"),"2236")</f>
        <v>2236</v>
      </c>
      <c r="H270" s="199"/>
      <c r="I270" s="200" t="s">
        <v>837</v>
      </c>
      <c r="J270" s="196"/>
      <c r="K270" s="196"/>
      <c r="L270" s="196"/>
      <c r="M270" s="196"/>
      <c r="N270" s="196"/>
      <c r="O270" s="196"/>
      <c r="P270" s="196"/>
      <c r="Q270" s="196"/>
      <c r="R270" s="196"/>
      <c r="S270" s="196"/>
      <c r="T270" s="196"/>
      <c r="U270" s="196"/>
      <c r="V270" s="196"/>
      <c r="W270" s="196"/>
      <c r="X270" s="196"/>
      <c r="Y270" s="196"/>
    </row>
    <row r="271">
      <c r="A271" s="197" t="b">
        <v>1</v>
      </c>
      <c r="B271" s="197" t="s">
        <v>751</v>
      </c>
      <c r="C271" s="198" t="str">
        <f t="shared" si="3"/>
        <v>https://rules.sonarsource.com/javascript/RSPEC-2990</v>
      </c>
      <c r="D271" s="197" t="s">
        <v>802</v>
      </c>
      <c r="E271" s="209" t="s">
        <v>995</v>
      </c>
      <c r="F271" s="207">
        <v>3.0</v>
      </c>
      <c r="G271" s="196" t="str">
        <f>IFERROR(__xludf.DUMMYFUNCTION("REGEXEXTRACT(E271, ""(\d+$)"")"),"2990")</f>
        <v>2990</v>
      </c>
      <c r="H271" s="199"/>
      <c r="I271" s="198" t="str">
        <f>CONCATENATE("https://rules.sonarsource.com/",LEFT(E271,FIND(":",E271) - 1),"/R",MID(E271,FIND(":",E271) + 1,FIND(":",E271) + 1 - (FIND(":",E271))),"PEC-")</f>
        <v>https://rules.sonarsource.com/javascript/RSPEC-</v>
      </c>
      <c r="J271" s="196"/>
      <c r="K271" s="196"/>
      <c r="L271" s="196"/>
      <c r="M271" s="196"/>
      <c r="N271" s="196"/>
      <c r="O271" s="196"/>
      <c r="P271" s="196"/>
      <c r="Q271" s="196"/>
      <c r="R271" s="196"/>
      <c r="S271" s="196"/>
      <c r="T271" s="196"/>
      <c r="U271" s="196"/>
      <c r="V271" s="196"/>
      <c r="W271" s="196"/>
      <c r="X271" s="196"/>
      <c r="Y271" s="196"/>
    </row>
    <row r="272">
      <c r="A272" s="197" t="b">
        <v>1</v>
      </c>
      <c r="B272" s="197" t="s">
        <v>751</v>
      </c>
      <c r="C272" s="198" t="str">
        <f t="shared" si="3"/>
        <v>https://rules.sonarsource.com/java/RSPEC-2674</v>
      </c>
      <c r="D272" s="197" t="s">
        <v>793</v>
      </c>
      <c r="E272" s="209" t="s">
        <v>980</v>
      </c>
      <c r="F272" s="207">
        <v>3.0</v>
      </c>
      <c r="G272" s="196" t="str">
        <f>IFERROR(__xludf.DUMMYFUNCTION("REGEXEXTRACT(E272, ""(\d+$)"")"),"2674")</f>
        <v>2674</v>
      </c>
      <c r="H272" s="199"/>
      <c r="I272" s="200" t="s">
        <v>837</v>
      </c>
      <c r="J272" s="196"/>
      <c r="K272" s="196"/>
      <c r="L272" s="196"/>
      <c r="M272" s="196"/>
      <c r="N272" s="196"/>
      <c r="O272" s="196"/>
      <c r="P272" s="196"/>
      <c r="Q272" s="196"/>
      <c r="R272" s="196"/>
      <c r="S272" s="196"/>
      <c r="T272" s="196"/>
      <c r="U272" s="196"/>
      <c r="V272" s="196"/>
      <c r="W272" s="196"/>
      <c r="X272" s="196"/>
      <c r="Y272" s="196"/>
    </row>
    <row r="273">
      <c r="A273" s="197" t="b">
        <v>1</v>
      </c>
      <c r="B273" s="197" t="s">
        <v>750</v>
      </c>
      <c r="C273" s="198" t="str">
        <f t="shared" si="3"/>
        <v>https://rules.sonarsource.com/java/RSPEC-2677</v>
      </c>
      <c r="D273" s="197" t="s">
        <v>793</v>
      </c>
      <c r="E273" s="211" t="s">
        <v>894</v>
      </c>
      <c r="F273" s="197">
        <v>3.0</v>
      </c>
      <c r="G273" s="196" t="str">
        <f>IFERROR(__xludf.DUMMYFUNCTION("REGEXEXTRACT(E273, ""(\d+$)"")"),"2677")</f>
        <v>2677</v>
      </c>
      <c r="H273" s="199"/>
      <c r="I273" s="200" t="s">
        <v>837</v>
      </c>
      <c r="J273" s="196"/>
      <c r="K273" s="196"/>
      <c r="L273" s="196"/>
      <c r="M273" s="196"/>
      <c r="N273" s="196"/>
      <c r="O273" s="196"/>
      <c r="P273" s="196"/>
      <c r="Q273" s="196"/>
      <c r="R273" s="196"/>
      <c r="S273" s="196"/>
      <c r="T273" s="196"/>
      <c r="U273" s="196"/>
      <c r="V273" s="196"/>
      <c r="W273" s="196"/>
      <c r="X273" s="196"/>
      <c r="Y273" s="196"/>
    </row>
    <row r="274">
      <c r="A274" s="197" t="b">
        <v>1</v>
      </c>
      <c r="B274" s="197" t="s">
        <v>750</v>
      </c>
      <c r="C274" s="198" t="str">
        <f t="shared" si="3"/>
        <v>https://rules.sonarsource.com/java/RSPEC-2789</v>
      </c>
      <c r="D274" s="197" t="s">
        <v>793</v>
      </c>
      <c r="E274" s="211" t="s">
        <v>953</v>
      </c>
      <c r="F274" s="197">
        <v>3.0</v>
      </c>
      <c r="G274" s="196" t="str">
        <f>IFERROR(__xludf.DUMMYFUNCTION("REGEXEXTRACT(E274, ""(\d+$)"")"),"2789")</f>
        <v>2789</v>
      </c>
      <c r="H274" s="199"/>
      <c r="I274" s="200" t="s">
        <v>837</v>
      </c>
      <c r="J274" s="196"/>
      <c r="K274" s="196"/>
      <c r="L274" s="196"/>
      <c r="M274" s="196"/>
      <c r="N274" s="196"/>
      <c r="O274" s="196"/>
      <c r="P274" s="196"/>
      <c r="Q274" s="196"/>
      <c r="R274" s="196"/>
      <c r="S274" s="196"/>
      <c r="T274" s="196"/>
      <c r="U274" s="196"/>
      <c r="V274" s="196"/>
      <c r="W274" s="196"/>
      <c r="X274" s="196"/>
      <c r="Y274" s="196"/>
    </row>
    <row r="275">
      <c r="A275" s="197" t="b">
        <v>1</v>
      </c>
      <c r="B275" s="197" t="s">
        <v>751</v>
      </c>
      <c r="C275" s="198" t="str">
        <f t="shared" si="3"/>
        <v>https://rules.sonarsource.com/javascript/RSPEC-2681</v>
      </c>
      <c r="D275" s="197" t="s">
        <v>802</v>
      </c>
      <c r="E275" s="209" t="s">
        <v>996</v>
      </c>
      <c r="F275" s="207">
        <v>3.0</v>
      </c>
      <c r="G275" s="196" t="str">
        <f>IFERROR(__xludf.DUMMYFUNCTION("REGEXEXTRACT(E275, ""(\d+$)"")"),"2681")</f>
        <v>2681</v>
      </c>
      <c r="H275" s="199"/>
      <c r="I275" s="198" t="str">
        <f>CONCATENATE("https://rules.sonarsource.com/",LEFT(E275,FIND(":",E275) - 1),"/R",MID(E275,FIND(":",E275) + 1,FIND(":",E275) + 1 - (FIND(":",E275))),"PEC-")</f>
        <v>https://rules.sonarsource.com/javascript/RSPEC-</v>
      </c>
      <c r="J275" s="196"/>
      <c r="K275" s="196"/>
      <c r="L275" s="196"/>
      <c r="M275" s="196"/>
      <c r="N275" s="196"/>
      <c r="O275" s="196"/>
      <c r="P275" s="196"/>
      <c r="Q275" s="196"/>
      <c r="R275" s="196"/>
      <c r="S275" s="196"/>
      <c r="T275" s="196"/>
      <c r="U275" s="196"/>
      <c r="V275" s="196"/>
      <c r="W275" s="196"/>
      <c r="X275" s="196"/>
      <c r="Y275" s="196"/>
    </row>
    <row r="276">
      <c r="A276" s="197" t="b">
        <v>1</v>
      </c>
      <c r="B276" s="197" t="s">
        <v>750</v>
      </c>
      <c r="C276" s="198" t="str">
        <f t="shared" si="3"/>
        <v>https://rules.sonarsource.com/java/RSPEC-4601</v>
      </c>
      <c r="D276" s="197" t="s">
        <v>789</v>
      </c>
      <c r="E276" s="211" t="s">
        <v>985</v>
      </c>
      <c r="F276" s="197">
        <v>3.0</v>
      </c>
      <c r="G276" s="196" t="str">
        <f>IFERROR(__xludf.DUMMYFUNCTION("REGEXEXTRACT(E276, ""(\d+$)"")"),"4601")</f>
        <v>4601</v>
      </c>
      <c r="H276" s="199"/>
      <c r="I276" s="200" t="s">
        <v>837</v>
      </c>
      <c r="J276" s="196"/>
      <c r="K276" s="196"/>
      <c r="L276" s="196"/>
      <c r="M276" s="196"/>
      <c r="N276" s="196"/>
      <c r="O276" s="196"/>
      <c r="P276" s="196"/>
      <c r="Q276" s="196"/>
      <c r="R276" s="196"/>
      <c r="S276" s="196"/>
      <c r="T276" s="196"/>
      <c r="U276" s="196"/>
      <c r="V276" s="196"/>
      <c r="W276" s="196"/>
      <c r="X276" s="196"/>
      <c r="Y276" s="196"/>
    </row>
    <row r="277">
      <c r="A277" s="197" t="b">
        <v>1</v>
      </c>
      <c r="B277" s="197" t="s">
        <v>750</v>
      </c>
      <c r="C277" s="198" t="str">
        <f t="shared" si="3"/>
        <v>https://rules.sonarsource.com/javascript/RSPEC-1481</v>
      </c>
      <c r="D277" s="197" t="s">
        <v>802</v>
      </c>
      <c r="E277" s="211" t="s">
        <v>821</v>
      </c>
      <c r="F277" s="197">
        <v>3.0</v>
      </c>
      <c r="G277" s="196" t="str">
        <f>IFERROR(__xludf.DUMMYFUNCTION("REGEXEXTRACT(E277, ""(\d+$)"")"),"1481")</f>
        <v>1481</v>
      </c>
      <c r="H277" s="199"/>
      <c r="I277" s="198" t="str">
        <f>CONCATENATE("https://rules.sonarsource.com/",LEFT(E277,FIND(":",E277) - 1),"/R",MID(E277,FIND(":",E277) + 1,FIND(":",E277) + 1 - (FIND(":",E277))),"PEC-")</f>
        <v>https://rules.sonarsource.com/javascript/RSPEC-</v>
      </c>
      <c r="J277" s="196"/>
      <c r="K277" s="196"/>
      <c r="L277" s="196"/>
      <c r="M277" s="196"/>
      <c r="N277" s="196"/>
      <c r="O277" s="196"/>
      <c r="P277" s="196"/>
      <c r="Q277" s="196"/>
      <c r="R277" s="196"/>
      <c r="S277" s="196"/>
      <c r="T277" s="196"/>
      <c r="U277" s="196"/>
      <c r="V277" s="196"/>
      <c r="W277" s="196"/>
      <c r="X277" s="196"/>
      <c r="Y277" s="196"/>
    </row>
    <row r="278" hidden="1">
      <c r="A278" s="201" t="b">
        <v>0</v>
      </c>
      <c r="B278" s="201" t="s">
        <v>750</v>
      </c>
      <c r="C278" s="202" t="str">
        <f t="shared" si="3"/>
        <v>https://rules.sonarsource.com/javascript/RSPEC-1135</v>
      </c>
      <c r="D278" s="201" t="s">
        <v>802</v>
      </c>
      <c r="E278" s="203" t="s">
        <v>814</v>
      </c>
      <c r="F278" s="201">
        <v>3.0</v>
      </c>
      <c r="G278" s="204" t="str">
        <f>IFERROR(__xludf.DUMMYFUNCTION("REGEXEXTRACT(E278, ""(\d+$)"")"),"1135")</f>
        <v>1135</v>
      </c>
      <c r="H278" s="203" t="s">
        <v>810</v>
      </c>
      <c r="I278" s="205" t="s">
        <v>805</v>
      </c>
      <c r="J278" s="196"/>
      <c r="K278" s="196"/>
      <c r="L278" s="196"/>
      <c r="M278" s="196"/>
      <c r="N278" s="196"/>
      <c r="O278" s="196"/>
      <c r="P278" s="196"/>
      <c r="Q278" s="196"/>
      <c r="R278" s="196"/>
      <c r="S278" s="196"/>
      <c r="T278" s="196"/>
      <c r="U278" s="196"/>
      <c r="V278" s="196"/>
      <c r="W278" s="196"/>
      <c r="X278" s="196"/>
      <c r="Y278" s="196"/>
    </row>
    <row r="279" hidden="1">
      <c r="A279" s="197" t="b">
        <v>0</v>
      </c>
      <c r="B279" s="197" t="s">
        <v>750</v>
      </c>
      <c r="C279" s="198" t="str">
        <f t="shared" si="3"/>
        <v>https://rules.sonarsource.com/javascript/RSPEC-1135</v>
      </c>
      <c r="D279" s="197" t="s">
        <v>802</v>
      </c>
      <c r="E279" s="199" t="s">
        <v>814</v>
      </c>
      <c r="F279" s="197">
        <v>3.0</v>
      </c>
      <c r="G279" s="196" t="str">
        <f>IFERROR(__xludf.DUMMYFUNCTION("REGEXEXTRACT(E279, ""(\d+$)"")"),"1135")</f>
        <v>1135</v>
      </c>
      <c r="H279" s="199" t="s">
        <v>810</v>
      </c>
      <c r="I279" s="200" t="s">
        <v>805</v>
      </c>
      <c r="J279" s="196"/>
      <c r="K279" s="196"/>
      <c r="L279" s="196"/>
      <c r="M279" s="196"/>
      <c r="N279" s="196"/>
      <c r="O279" s="196"/>
      <c r="P279" s="196"/>
      <c r="Q279" s="196"/>
      <c r="R279" s="196"/>
      <c r="S279" s="196"/>
      <c r="T279" s="196"/>
      <c r="U279" s="196"/>
      <c r="V279" s="196"/>
      <c r="W279" s="196"/>
      <c r="X279" s="196"/>
      <c r="Y279" s="196"/>
    </row>
    <row r="280">
      <c r="A280" s="197" t="b">
        <v>1</v>
      </c>
      <c r="B280" s="197" t="s">
        <v>750</v>
      </c>
      <c r="C280" s="198" t="str">
        <f t="shared" si="3"/>
        <v>https://rules.sonarsource.com/javascript/RSPEC-1125</v>
      </c>
      <c r="D280" s="197" t="s">
        <v>802</v>
      </c>
      <c r="E280" s="211" t="s">
        <v>932</v>
      </c>
      <c r="F280" s="197">
        <v>3.0</v>
      </c>
      <c r="G280" s="196" t="str">
        <f>IFERROR(__xludf.DUMMYFUNCTION("REGEXEXTRACT(E280, ""(\d+$)"")"),"1125")</f>
        <v>1125</v>
      </c>
      <c r="H280" s="199"/>
      <c r="I280" s="198" t="str">
        <f>CONCATENATE("https://rules.sonarsource.com/",LEFT(E280,FIND(":",E280) - 1),"/R",MID(E280,FIND(":",E280) + 1,FIND(":",E280) + 1 - (FIND(":",E280))),"PEC-")</f>
        <v>https://rules.sonarsource.com/javascript/RSPEC-</v>
      </c>
      <c r="J280" s="196"/>
      <c r="K280" s="196"/>
      <c r="L280" s="196"/>
      <c r="M280" s="196"/>
      <c r="N280" s="196"/>
      <c r="O280" s="196"/>
      <c r="P280" s="196"/>
      <c r="Q280" s="196"/>
      <c r="R280" s="196"/>
      <c r="S280" s="196"/>
      <c r="T280" s="196"/>
      <c r="U280" s="196"/>
      <c r="V280" s="196"/>
      <c r="W280" s="196"/>
      <c r="X280" s="196"/>
      <c r="Y280" s="196"/>
    </row>
    <row r="281">
      <c r="A281" s="197" t="b">
        <v>1</v>
      </c>
      <c r="B281" s="197" t="s">
        <v>750</v>
      </c>
      <c r="C281" s="198" t="str">
        <f t="shared" si="3"/>
        <v>https://rules.sonarsource.com/java/RSPEC-2864</v>
      </c>
      <c r="D281" s="197" t="s">
        <v>802</v>
      </c>
      <c r="E281" s="211" t="s">
        <v>903</v>
      </c>
      <c r="F281" s="197">
        <v>3.0</v>
      </c>
      <c r="G281" s="196" t="str">
        <f>IFERROR(__xludf.DUMMYFUNCTION("REGEXEXTRACT(E281, ""(\d+$)"")"),"2864")</f>
        <v>2864</v>
      </c>
      <c r="H281" s="199"/>
      <c r="I281" s="200" t="s">
        <v>837</v>
      </c>
      <c r="J281" s="196"/>
      <c r="K281" s="196"/>
      <c r="L281" s="196"/>
      <c r="M281" s="196"/>
      <c r="N281" s="196"/>
      <c r="O281" s="196"/>
      <c r="P281" s="196"/>
      <c r="Q281" s="196"/>
      <c r="R281" s="196"/>
      <c r="S281" s="196"/>
      <c r="T281" s="196"/>
      <c r="U281" s="196"/>
      <c r="V281" s="196"/>
      <c r="W281" s="196"/>
      <c r="X281" s="196"/>
      <c r="Y281" s="196"/>
    </row>
    <row r="282">
      <c r="A282" s="197" t="b">
        <v>1</v>
      </c>
      <c r="B282" s="197" t="s">
        <v>751</v>
      </c>
      <c r="C282" s="198" t="str">
        <f t="shared" si="3"/>
        <v>https://rules.sonarsource.com/java/RSPEC-2444</v>
      </c>
      <c r="D282" s="197" t="s">
        <v>802</v>
      </c>
      <c r="E282" s="209" t="s">
        <v>940</v>
      </c>
      <c r="F282" s="207">
        <v>3.0</v>
      </c>
      <c r="G282" s="196" t="str">
        <f>IFERROR(__xludf.DUMMYFUNCTION("REGEXEXTRACT(E282, ""(\d+$)"")"),"2444")</f>
        <v>2444</v>
      </c>
      <c r="H282" s="199"/>
      <c r="I282" s="200" t="s">
        <v>837</v>
      </c>
      <c r="J282" s="196"/>
      <c r="K282" s="196"/>
      <c r="L282" s="196"/>
      <c r="M282" s="196"/>
      <c r="N282" s="196"/>
      <c r="O282" s="196"/>
      <c r="P282" s="196"/>
      <c r="Q282" s="196"/>
      <c r="R282" s="196"/>
      <c r="S282" s="196"/>
      <c r="T282" s="196"/>
      <c r="U282" s="196"/>
      <c r="V282" s="196"/>
      <c r="W282" s="196"/>
      <c r="X282" s="196"/>
      <c r="Y282" s="196"/>
    </row>
    <row r="283">
      <c r="A283" s="197" t="b">
        <v>1</v>
      </c>
      <c r="B283" s="197" t="s">
        <v>751</v>
      </c>
      <c r="C283" s="198" t="str">
        <f t="shared" si="3"/>
        <v>https://rules.sonarsource.com/javascript/RSPEC-2999</v>
      </c>
      <c r="D283" s="197" t="s">
        <v>793</v>
      </c>
      <c r="E283" s="209" t="s">
        <v>997</v>
      </c>
      <c r="F283" s="207">
        <v>3.0</v>
      </c>
      <c r="G283" s="196" t="str">
        <f>IFERROR(__xludf.DUMMYFUNCTION("REGEXEXTRACT(E283, ""(\d+$)"")"),"2999")</f>
        <v>2999</v>
      </c>
      <c r="H283" s="199"/>
      <c r="I283" s="198" t="str">
        <f>CONCATENATE("https://rules.sonarsource.com/",LEFT(E283,FIND(":",E283) - 1),"/R",MID(E283,FIND(":",E283) + 1,FIND(":",E283) + 1 - (FIND(":",E283))),"PEC-")</f>
        <v>https://rules.sonarsource.com/javascript/RSPEC-</v>
      </c>
      <c r="J283" s="196"/>
      <c r="K283" s="196"/>
      <c r="L283" s="196"/>
      <c r="M283" s="196"/>
      <c r="N283" s="196"/>
      <c r="O283" s="196"/>
      <c r="P283" s="196"/>
      <c r="Q283" s="196"/>
      <c r="R283" s="196"/>
      <c r="S283" s="196"/>
      <c r="T283" s="196"/>
      <c r="U283" s="196"/>
      <c r="V283" s="196"/>
      <c r="W283" s="196"/>
      <c r="X283" s="196"/>
      <c r="Y283" s="196"/>
    </row>
    <row r="284">
      <c r="A284" s="197" t="b">
        <v>1</v>
      </c>
      <c r="B284" s="197" t="s">
        <v>750</v>
      </c>
      <c r="C284" s="198" t="str">
        <f t="shared" si="3"/>
        <v>https://rules.sonarsource.com/java/RSPEC-2130</v>
      </c>
      <c r="D284" s="197" t="s">
        <v>802</v>
      </c>
      <c r="E284" s="211" t="s">
        <v>926</v>
      </c>
      <c r="F284" s="197">
        <v>3.0</v>
      </c>
      <c r="G284" s="196" t="str">
        <f>IFERROR(__xludf.DUMMYFUNCTION("REGEXEXTRACT(E284, ""(\d+$)"")"),"2130")</f>
        <v>2130</v>
      </c>
      <c r="H284" s="199" t="s">
        <v>807</v>
      </c>
      <c r="I284" s="200" t="s">
        <v>837</v>
      </c>
      <c r="J284" s="196"/>
      <c r="K284" s="196"/>
      <c r="L284" s="196"/>
      <c r="M284" s="196"/>
      <c r="N284" s="196"/>
      <c r="O284" s="196"/>
      <c r="P284" s="196"/>
      <c r="Q284" s="196"/>
      <c r="R284" s="196"/>
      <c r="S284" s="196"/>
      <c r="T284" s="196"/>
      <c r="U284" s="196"/>
      <c r="V284" s="196"/>
      <c r="W284" s="196"/>
      <c r="X284" s="196"/>
      <c r="Y284" s="196"/>
    </row>
    <row r="285">
      <c r="A285" s="197" t="b">
        <v>1</v>
      </c>
      <c r="B285" s="197" t="s">
        <v>750</v>
      </c>
      <c r="C285" s="198" t="str">
        <f t="shared" si="3"/>
        <v>https://rules.sonarsource.com/java/RSPEC-2093</v>
      </c>
      <c r="D285" s="197" t="s">
        <v>802</v>
      </c>
      <c r="E285" s="211" t="s">
        <v>943</v>
      </c>
      <c r="F285" s="197">
        <v>3.0</v>
      </c>
      <c r="G285" s="196" t="str">
        <f>IFERROR(__xludf.DUMMYFUNCTION("REGEXEXTRACT(E285, ""(\d+$)"")"),"2093")</f>
        <v>2093</v>
      </c>
      <c r="H285" s="199" t="s">
        <v>804</v>
      </c>
      <c r="I285" s="200" t="s">
        <v>837</v>
      </c>
      <c r="J285" s="196"/>
      <c r="K285" s="196"/>
      <c r="L285" s="196"/>
      <c r="M285" s="196"/>
      <c r="N285" s="196"/>
      <c r="O285" s="196"/>
      <c r="P285" s="196"/>
      <c r="Q285" s="196"/>
      <c r="R285" s="196"/>
      <c r="S285" s="196"/>
      <c r="T285" s="196"/>
      <c r="U285" s="196"/>
      <c r="V285" s="196"/>
      <c r="W285" s="196"/>
      <c r="X285" s="196"/>
      <c r="Y285" s="196"/>
    </row>
    <row r="286">
      <c r="A286" s="197" t="b">
        <v>1</v>
      </c>
      <c r="B286" s="197" t="s">
        <v>750</v>
      </c>
      <c r="C286" s="198" t="str">
        <f t="shared" si="3"/>
        <v>https://rules.sonarsource.com/javascript/RSPEC-905</v>
      </c>
      <c r="D286" s="197" t="s">
        <v>793</v>
      </c>
      <c r="E286" s="211" t="s">
        <v>863</v>
      </c>
      <c r="F286" s="197">
        <v>3.0</v>
      </c>
      <c r="G286" s="196" t="str">
        <f>IFERROR(__xludf.DUMMYFUNCTION("REGEXEXTRACT(E286, ""(\d+$)"")"),"905")</f>
        <v>905</v>
      </c>
      <c r="H286" s="199"/>
      <c r="I286" s="198" t="str">
        <f>CONCATENATE("https://rules.sonarsource.com/",LEFT(E286,FIND(":",E286) - 1),"/R",MID(E286,FIND(":",E286) + 1,FIND(":",E286) + 1 - (FIND(":",E286))),"PEC-")</f>
        <v>https://rules.sonarsource.com/javascript/RSPEC-</v>
      </c>
      <c r="J286" s="196"/>
      <c r="K286" s="196"/>
      <c r="L286" s="196"/>
      <c r="M286" s="196"/>
      <c r="N286" s="196"/>
      <c r="O286" s="196"/>
      <c r="P286" s="196"/>
      <c r="Q286" s="196"/>
      <c r="R286" s="196"/>
      <c r="S286" s="196"/>
      <c r="T286" s="196"/>
      <c r="U286" s="196"/>
      <c r="V286" s="196"/>
      <c r="W286" s="196"/>
      <c r="X286" s="196"/>
      <c r="Y286" s="196"/>
    </row>
    <row r="287">
      <c r="A287" s="197" t="b">
        <v>1</v>
      </c>
      <c r="B287" s="197" t="s">
        <v>751</v>
      </c>
      <c r="C287" s="198" t="str">
        <f t="shared" si="3"/>
        <v>https://rules.sonarsource.com/python/RSPEC-1763</v>
      </c>
      <c r="D287" s="197" t="s">
        <v>793</v>
      </c>
      <c r="E287" s="209" t="s">
        <v>998</v>
      </c>
      <c r="F287" s="207">
        <v>3.0</v>
      </c>
      <c r="G287" s="196" t="str">
        <f>IFERROR(__xludf.DUMMYFUNCTION("REGEXEXTRACT(E287, ""(\d+$)"")"),"1763")</f>
        <v>1763</v>
      </c>
      <c r="H287" s="199"/>
      <c r="I287" s="200" t="s">
        <v>808</v>
      </c>
      <c r="J287" s="196"/>
      <c r="K287" s="196"/>
      <c r="L287" s="196"/>
      <c r="M287" s="196"/>
      <c r="N287" s="196"/>
      <c r="O287" s="196"/>
      <c r="P287" s="196"/>
      <c r="Q287" s="196"/>
      <c r="R287" s="196"/>
      <c r="S287" s="196"/>
      <c r="T287" s="196"/>
      <c r="U287" s="196"/>
      <c r="V287" s="196"/>
      <c r="W287" s="196"/>
      <c r="X287" s="196"/>
      <c r="Y287" s="196"/>
    </row>
    <row r="288">
      <c r="A288" s="197" t="b">
        <v>1</v>
      </c>
      <c r="B288" s="197" t="s">
        <v>751</v>
      </c>
      <c r="C288" s="198" t="str">
        <f t="shared" si="3"/>
        <v>https://rules.sonarsource.com/python/RSPEC-1764</v>
      </c>
      <c r="D288" s="197" t="s">
        <v>793</v>
      </c>
      <c r="E288" s="209" t="s">
        <v>999</v>
      </c>
      <c r="F288" s="207">
        <v>3.0</v>
      </c>
      <c r="G288" s="196" t="str">
        <f>IFERROR(__xludf.DUMMYFUNCTION("REGEXEXTRACT(E288, ""(\d+$)"")"),"1764")</f>
        <v>1764</v>
      </c>
      <c r="H288" s="199"/>
      <c r="I288" s="200" t="s">
        <v>808</v>
      </c>
      <c r="J288" s="196"/>
      <c r="K288" s="196"/>
      <c r="L288" s="196"/>
      <c r="M288" s="196"/>
      <c r="N288" s="196"/>
      <c r="O288" s="196"/>
      <c r="P288" s="196"/>
      <c r="Q288" s="196"/>
      <c r="R288" s="196"/>
      <c r="S288" s="196"/>
      <c r="T288" s="196"/>
      <c r="U288" s="196"/>
      <c r="V288" s="196"/>
      <c r="W288" s="196"/>
      <c r="X288" s="196"/>
      <c r="Y288" s="196"/>
    </row>
    <row r="289">
      <c r="A289" s="197" t="b">
        <v>1</v>
      </c>
      <c r="B289" s="197" t="s">
        <v>750</v>
      </c>
      <c r="C289" s="198" t="str">
        <f t="shared" si="3"/>
        <v>https://rules.sonarsource.com/java/RSPEC-1849</v>
      </c>
      <c r="D289" s="197" t="s">
        <v>802</v>
      </c>
      <c r="E289" s="211" t="s">
        <v>890</v>
      </c>
      <c r="F289" s="197">
        <v>3.0</v>
      </c>
      <c r="G289" s="196" t="str">
        <f>IFERROR(__xludf.DUMMYFUNCTION("REGEXEXTRACT(E289, ""(\d+$)"")"),"1849")</f>
        <v>1849</v>
      </c>
      <c r="H289" s="199" t="s">
        <v>813</v>
      </c>
      <c r="I289" s="200" t="s">
        <v>837</v>
      </c>
      <c r="J289" s="196"/>
      <c r="K289" s="196"/>
      <c r="L289" s="196"/>
      <c r="M289" s="196"/>
      <c r="N289" s="196"/>
      <c r="O289" s="196"/>
      <c r="P289" s="196"/>
      <c r="Q289" s="196"/>
      <c r="R289" s="196"/>
      <c r="S289" s="196"/>
      <c r="T289" s="196"/>
      <c r="U289" s="196"/>
      <c r="V289" s="196"/>
      <c r="W289" s="196"/>
      <c r="X289" s="196"/>
      <c r="Y289" s="196"/>
    </row>
    <row r="290">
      <c r="A290" s="197" t="b">
        <v>1</v>
      </c>
      <c r="B290" s="197" t="s">
        <v>751</v>
      </c>
      <c r="C290" s="198" t="str">
        <f t="shared" si="3"/>
        <v>https://rules.sonarsource.com/typescript/RSPEC-2201</v>
      </c>
      <c r="D290" s="197" t="s">
        <v>793</v>
      </c>
      <c r="E290" s="209" t="s">
        <v>927</v>
      </c>
      <c r="F290" s="207">
        <v>3.0</v>
      </c>
      <c r="G290" s="196" t="str">
        <f>IFERROR(__xludf.DUMMYFUNCTION("REGEXEXTRACT(E290, ""(\d+$)"")"),"2201")</f>
        <v>2201</v>
      </c>
      <c r="H290" s="199"/>
      <c r="I290" s="200" t="s">
        <v>842</v>
      </c>
      <c r="J290" s="196"/>
      <c r="K290" s="196"/>
      <c r="L290" s="196"/>
      <c r="M290" s="196"/>
      <c r="N290" s="196"/>
      <c r="O290" s="196"/>
      <c r="P290" s="196"/>
      <c r="Q290" s="196"/>
      <c r="R290" s="196"/>
      <c r="S290" s="196"/>
      <c r="T290" s="196"/>
      <c r="U290" s="196"/>
      <c r="V290" s="196"/>
      <c r="W290" s="196"/>
      <c r="X290" s="196"/>
      <c r="Y290" s="196"/>
    </row>
    <row r="291">
      <c r="A291" s="197" t="b">
        <v>1</v>
      </c>
      <c r="B291" s="197" t="s">
        <v>750</v>
      </c>
      <c r="C291" s="198" t="str">
        <f t="shared" si="3"/>
        <v>https://rules.sonarsource.com/typescript/RSPEC-4043</v>
      </c>
      <c r="D291" s="197" t="s">
        <v>802</v>
      </c>
      <c r="E291" s="211" t="s">
        <v>1000</v>
      </c>
      <c r="F291" s="197">
        <v>2.0</v>
      </c>
      <c r="G291" s="196" t="str">
        <f>IFERROR(__xludf.DUMMYFUNCTION("REGEXEXTRACT(E291, ""(\d+$)"")"),"4043")</f>
        <v>4043</v>
      </c>
      <c r="H291" s="199"/>
      <c r="I291" s="200" t="s">
        <v>842</v>
      </c>
      <c r="J291" s="196"/>
      <c r="K291" s="196"/>
      <c r="L291" s="196"/>
      <c r="M291" s="196"/>
      <c r="N291" s="196"/>
      <c r="O291" s="196"/>
      <c r="P291" s="196"/>
      <c r="Q291" s="196"/>
      <c r="R291" s="196"/>
      <c r="S291" s="196"/>
      <c r="T291" s="196"/>
      <c r="U291" s="196"/>
      <c r="V291" s="196"/>
      <c r="W291" s="196"/>
      <c r="X291" s="196"/>
      <c r="Y291" s="196"/>
    </row>
    <row r="292">
      <c r="A292" s="197" t="b">
        <v>1</v>
      </c>
      <c r="B292" s="197" t="s">
        <v>751</v>
      </c>
      <c r="C292" s="198" t="str">
        <f t="shared" si="3"/>
        <v>https://rules.sonarsource.com/typescript/RSPEC-3626</v>
      </c>
      <c r="D292" s="197" t="s">
        <v>802</v>
      </c>
      <c r="E292" s="209" t="s">
        <v>1001</v>
      </c>
      <c r="F292" s="207">
        <v>2.0</v>
      </c>
      <c r="G292" s="196" t="str">
        <f>IFERROR(__xludf.DUMMYFUNCTION("REGEXEXTRACT(E292, ""(\d+$)"")"),"3626")</f>
        <v>3626</v>
      </c>
      <c r="H292" s="199"/>
      <c r="I292" s="200" t="s">
        <v>842</v>
      </c>
      <c r="J292" s="196"/>
      <c r="K292" s="196"/>
      <c r="L292" s="196"/>
      <c r="M292" s="196"/>
      <c r="N292" s="196"/>
      <c r="O292" s="196"/>
      <c r="P292" s="196"/>
      <c r="Q292" s="196"/>
      <c r="R292" s="196"/>
      <c r="S292" s="196"/>
      <c r="T292" s="196"/>
      <c r="U292" s="196"/>
      <c r="V292" s="196"/>
      <c r="W292" s="196"/>
      <c r="X292" s="196"/>
      <c r="Y292" s="196"/>
    </row>
    <row r="293">
      <c r="A293" s="197" t="b">
        <v>1</v>
      </c>
      <c r="B293" s="197" t="s">
        <v>750</v>
      </c>
      <c r="C293" s="198" t="str">
        <f t="shared" si="3"/>
        <v>https://rules.sonarsource.com/java/RSPEC-1217</v>
      </c>
      <c r="D293" s="197" t="s">
        <v>793</v>
      </c>
      <c r="E293" s="211" t="s">
        <v>1002</v>
      </c>
      <c r="F293" s="197">
        <v>2.0</v>
      </c>
      <c r="G293" s="196" t="str">
        <f>IFERROR(__xludf.DUMMYFUNCTION("REGEXEXTRACT(E293, ""(\d+$)"")"),"1217")</f>
        <v>1217</v>
      </c>
      <c r="H293" s="199" t="s">
        <v>813</v>
      </c>
      <c r="I293" s="200" t="s">
        <v>837</v>
      </c>
      <c r="J293" s="196"/>
      <c r="K293" s="196"/>
      <c r="L293" s="196"/>
      <c r="M293" s="196"/>
      <c r="N293" s="196"/>
      <c r="O293" s="196"/>
      <c r="P293" s="196"/>
      <c r="Q293" s="196"/>
      <c r="R293" s="196"/>
      <c r="S293" s="196"/>
      <c r="T293" s="196"/>
      <c r="U293" s="196"/>
      <c r="V293" s="196"/>
      <c r="W293" s="196"/>
      <c r="X293" s="196"/>
      <c r="Y293" s="196"/>
    </row>
    <row r="294">
      <c r="A294" s="197" t="b">
        <v>1</v>
      </c>
      <c r="B294" s="197" t="s">
        <v>750</v>
      </c>
      <c r="C294" s="198" t="str">
        <f t="shared" si="3"/>
        <v>https://rules.sonarsource.com/typescript/RSPEC-1125</v>
      </c>
      <c r="D294" s="197" t="s">
        <v>802</v>
      </c>
      <c r="E294" s="211" t="s">
        <v>1003</v>
      </c>
      <c r="F294" s="197">
        <v>2.0</v>
      </c>
      <c r="G294" s="196" t="str">
        <f>IFERROR(__xludf.DUMMYFUNCTION("REGEXEXTRACT(E294, ""(\d+$)"")"),"1125")</f>
        <v>1125</v>
      </c>
      <c r="H294" s="199"/>
      <c r="I294" s="200" t="s">
        <v>842</v>
      </c>
      <c r="J294" s="196"/>
      <c r="K294" s="196"/>
      <c r="L294" s="196"/>
      <c r="M294" s="196"/>
      <c r="N294" s="196"/>
      <c r="O294" s="196"/>
      <c r="P294" s="196"/>
      <c r="Q294" s="196"/>
      <c r="R294" s="196"/>
      <c r="S294" s="196"/>
      <c r="T294" s="196"/>
      <c r="U294" s="196"/>
      <c r="V294" s="196"/>
      <c r="W294" s="196"/>
      <c r="X294" s="196"/>
      <c r="Y294" s="196"/>
    </row>
    <row r="295">
      <c r="A295" s="197" t="b">
        <v>1</v>
      </c>
      <c r="B295" s="197" t="s">
        <v>751</v>
      </c>
      <c r="C295" s="198" t="str">
        <f t="shared" si="3"/>
        <v>https://rules.sonarsource.com/typescript/RSPEC-107</v>
      </c>
      <c r="D295" s="197" t="s">
        <v>802</v>
      </c>
      <c r="E295" s="209" t="s">
        <v>1004</v>
      </c>
      <c r="F295" s="207">
        <v>2.0</v>
      </c>
      <c r="G295" s="196" t="str">
        <f>IFERROR(__xludf.DUMMYFUNCTION("REGEXEXTRACT(E295, ""(\d+$)"")"),"107")</f>
        <v>107</v>
      </c>
      <c r="H295" s="199"/>
      <c r="I295" s="200" t="s">
        <v>842</v>
      </c>
      <c r="J295" s="196"/>
      <c r="K295" s="196"/>
      <c r="L295" s="196"/>
      <c r="M295" s="196"/>
      <c r="N295" s="196"/>
      <c r="O295" s="196"/>
      <c r="P295" s="196"/>
      <c r="Q295" s="196"/>
      <c r="R295" s="196"/>
      <c r="S295" s="196"/>
      <c r="T295" s="196"/>
      <c r="U295" s="196"/>
      <c r="V295" s="196"/>
      <c r="W295" s="196"/>
      <c r="X295" s="196"/>
      <c r="Y295" s="196"/>
    </row>
    <row r="296">
      <c r="A296" s="197" t="b">
        <v>1</v>
      </c>
      <c r="B296" s="197" t="s">
        <v>750</v>
      </c>
      <c r="C296" s="198" t="str">
        <f t="shared" si="3"/>
        <v>https://rules.sonarsource.com/java/RSPEC-2055</v>
      </c>
      <c r="D296" s="197" t="s">
        <v>793</v>
      </c>
      <c r="E296" s="211" t="s">
        <v>978</v>
      </c>
      <c r="F296" s="197">
        <v>2.0</v>
      </c>
      <c r="G296" s="196" t="str">
        <f>IFERROR(__xludf.DUMMYFUNCTION("REGEXEXTRACT(E296, ""(\d+$)"")"),"2055")</f>
        <v>2055</v>
      </c>
      <c r="H296" s="199" t="s">
        <v>807</v>
      </c>
      <c r="I296" s="200" t="s">
        <v>837</v>
      </c>
      <c r="J296" s="196"/>
      <c r="K296" s="196"/>
      <c r="L296" s="196"/>
      <c r="M296" s="196"/>
      <c r="N296" s="196"/>
      <c r="O296" s="196"/>
      <c r="P296" s="196"/>
      <c r="Q296" s="196"/>
      <c r="R296" s="196"/>
      <c r="S296" s="196"/>
      <c r="T296" s="196"/>
      <c r="U296" s="196"/>
      <c r="V296" s="196"/>
      <c r="W296" s="196"/>
      <c r="X296" s="196"/>
      <c r="Y296" s="196"/>
    </row>
    <row r="297">
      <c r="A297" s="197" t="b">
        <v>1</v>
      </c>
      <c r="B297" s="197" t="s">
        <v>750</v>
      </c>
      <c r="C297" s="198" t="str">
        <f t="shared" si="3"/>
        <v>https://rules.sonarsource.com/java/RSPEC-2061</v>
      </c>
      <c r="D297" s="197" t="s">
        <v>793</v>
      </c>
      <c r="E297" s="211" t="s">
        <v>1005</v>
      </c>
      <c r="F297" s="197">
        <v>2.0</v>
      </c>
      <c r="G297" s="196" t="str">
        <f>IFERROR(__xludf.DUMMYFUNCTION("REGEXEXTRACT(E297, ""(\d+$)"")"),"2061")</f>
        <v>2061</v>
      </c>
      <c r="H297" s="199" t="s">
        <v>813</v>
      </c>
      <c r="I297" s="200" t="s">
        <v>837</v>
      </c>
      <c r="J297" s="196"/>
      <c r="K297" s="196"/>
      <c r="L297" s="196"/>
      <c r="M297" s="196"/>
      <c r="N297" s="196"/>
      <c r="O297" s="196"/>
      <c r="P297" s="196"/>
      <c r="Q297" s="196"/>
      <c r="R297" s="196"/>
      <c r="S297" s="196"/>
      <c r="T297" s="196"/>
      <c r="U297" s="196"/>
      <c r="V297" s="196"/>
      <c r="W297" s="196"/>
      <c r="X297" s="196"/>
      <c r="Y297" s="196"/>
    </row>
    <row r="298">
      <c r="A298" s="197" t="b">
        <v>1</v>
      </c>
      <c r="B298" s="197" t="s">
        <v>751</v>
      </c>
      <c r="C298" s="198" t="str">
        <f t="shared" si="3"/>
        <v>https://rules.sonarsource.com/java/RSPEC-2110</v>
      </c>
      <c r="D298" s="197" t="s">
        <v>793</v>
      </c>
      <c r="E298" s="209" t="s">
        <v>1006</v>
      </c>
      <c r="F298" s="207">
        <v>2.0</v>
      </c>
      <c r="G298" s="196" t="str">
        <f>IFERROR(__xludf.DUMMYFUNCTION("REGEXEXTRACT(E298, ""(\d+$)"")"),"2110")</f>
        <v>2110</v>
      </c>
      <c r="H298" s="199" t="s">
        <v>813</v>
      </c>
      <c r="I298" s="200" t="s">
        <v>837</v>
      </c>
      <c r="J298" s="196"/>
      <c r="K298" s="196"/>
      <c r="L298" s="196"/>
      <c r="M298" s="196"/>
      <c r="N298" s="196"/>
      <c r="O298" s="196"/>
      <c r="P298" s="196"/>
      <c r="Q298" s="196"/>
      <c r="R298" s="196"/>
      <c r="S298" s="196"/>
      <c r="T298" s="196"/>
      <c r="U298" s="196"/>
      <c r="V298" s="196"/>
      <c r="W298" s="196"/>
      <c r="X298" s="196"/>
      <c r="Y298" s="196"/>
    </row>
    <row r="299">
      <c r="A299" s="197" t="b">
        <v>1</v>
      </c>
      <c r="B299" s="197" t="s">
        <v>751</v>
      </c>
      <c r="C299" s="198" t="str">
        <f t="shared" si="3"/>
        <v>https://rules.sonarsource.com/java/RSPEC-2123</v>
      </c>
      <c r="D299" s="197" t="s">
        <v>793</v>
      </c>
      <c r="E299" s="209" t="s">
        <v>1007</v>
      </c>
      <c r="F299" s="207">
        <v>2.0</v>
      </c>
      <c r="G299" s="196" t="str">
        <f>IFERROR(__xludf.DUMMYFUNCTION("REGEXEXTRACT(E299, ""(\d+$)"")"),"2123")</f>
        <v>2123</v>
      </c>
      <c r="H299" s="199" t="s">
        <v>813</v>
      </c>
      <c r="I299" s="200" t="s">
        <v>837</v>
      </c>
      <c r="J299" s="196"/>
      <c r="K299" s="196"/>
      <c r="L299" s="196"/>
      <c r="M299" s="196"/>
      <c r="N299" s="196"/>
      <c r="O299" s="196"/>
      <c r="P299" s="196"/>
      <c r="Q299" s="196"/>
      <c r="R299" s="196"/>
      <c r="S299" s="196"/>
      <c r="T299" s="196"/>
      <c r="U299" s="196"/>
      <c r="V299" s="196"/>
      <c r="W299" s="196"/>
      <c r="X299" s="196"/>
      <c r="Y299" s="196"/>
    </row>
    <row r="300">
      <c r="A300" s="197" t="b">
        <v>1</v>
      </c>
      <c r="B300" s="197" t="s">
        <v>751</v>
      </c>
      <c r="C300" s="198" t="str">
        <f t="shared" si="3"/>
        <v>https://rules.sonarsource.com/java/RSPEC-2222</v>
      </c>
      <c r="D300" s="197" t="s">
        <v>793</v>
      </c>
      <c r="E300" s="209" t="s">
        <v>1008</v>
      </c>
      <c r="F300" s="207">
        <v>2.0</v>
      </c>
      <c r="G300" s="196" t="str">
        <f>IFERROR(__xludf.DUMMYFUNCTION("REGEXEXTRACT(E300, ""(\d+$)"")"),"2222")</f>
        <v>2222</v>
      </c>
      <c r="H300" s="199"/>
      <c r="I300" s="200" t="s">
        <v>837</v>
      </c>
      <c r="J300" s="196"/>
      <c r="K300" s="196"/>
      <c r="L300" s="196"/>
      <c r="M300" s="196"/>
      <c r="N300" s="196"/>
      <c r="O300" s="196"/>
      <c r="P300" s="196"/>
      <c r="Q300" s="196"/>
      <c r="R300" s="196"/>
      <c r="S300" s="196"/>
      <c r="T300" s="196"/>
      <c r="U300" s="196"/>
      <c r="V300" s="196"/>
      <c r="W300" s="196"/>
      <c r="X300" s="196"/>
      <c r="Y300" s="196"/>
    </row>
    <row r="301">
      <c r="A301" s="197" t="b">
        <v>1</v>
      </c>
      <c r="B301" s="197" t="s">
        <v>751</v>
      </c>
      <c r="C301" s="198" t="str">
        <f t="shared" si="3"/>
        <v>https://rules.sonarsource.com/java/RSPEC-2275</v>
      </c>
      <c r="D301" s="197" t="s">
        <v>793</v>
      </c>
      <c r="E301" s="209" t="s">
        <v>1009</v>
      </c>
      <c r="F301" s="207">
        <v>2.0</v>
      </c>
      <c r="G301" s="196" t="str">
        <f>IFERROR(__xludf.DUMMYFUNCTION("REGEXEXTRACT(E301, ""(\d+$)"")"),"2275")</f>
        <v>2275</v>
      </c>
      <c r="H301" s="199"/>
      <c r="I301" s="200" t="s">
        <v>837</v>
      </c>
      <c r="J301" s="196"/>
      <c r="K301" s="196"/>
      <c r="L301" s="196"/>
      <c r="M301" s="196"/>
      <c r="N301" s="196"/>
      <c r="O301" s="196"/>
      <c r="P301" s="196"/>
      <c r="Q301" s="196"/>
      <c r="R301" s="196"/>
      <c r="S301" s="196"/>
      <c r="T301" s="196"/>
      <c r="U301" s="196"/>
      <c r="V301" s="196"/>
      <c r="W301" s="196"/>
      <c r="X301" s="196"/>
      <c r="Y301" s="196"/>
    </row>
    <row r="302">
      <c r="A302" s="197" t="b">
        <v>1</v>
      </c>
      <c r="B302" s="197" t="s">
        <v>751</v>
      </c>
      <c r="C302" s="198" t="str">
        <f t="shared" si="3"/>
        <v>https://rules.sonarsource.com/java/RSPEC-2639</v>
      </c>
      <c r="D302" s="197" t="s">
        <v>793</v>
      </c>
      <c r="E302" s="209" t="s">
        <v>1010</v>
      </c>
      <c r="F302" s="207">
        <v>2.0</v>
      </c>
      <c r="G302" s="196" t="str">
        <f>IFERROR(__xludf.DUMMYFUNCTION("REGEXEXTRACT(E302, ""(\d+$)"")"),"2639")</f>
        <v>2639</v>
      </c>
      <c r="H302" s="199"/>
      <c r="I302" s="200" t="s">
        <v>837</v>
      </c>
      <c r="J302" s="196"/>
      <c r="K302" s="196"/>
      <c r="L302" s="196"/>
      <c r="M302" s="196"/>
      <c r="N302" s="196"/>
      <c r="O302" s="196"/>
      <c r="P302" s="196"/>
      <c r="Q302" s="196"/>
      <c r="R302" s="196"/>
      <c r="S302" s="196"/>
      <c r="T302" s="196"/>
      <c r="U302" s="196"/>
      <c r="V302" s="196"/>
      <c r="W302" s="196"/>
      <c r="X302" s="196"/>
      <c r="Y302" s="196"/>
    </row>
    <row r="303">
      <c r="A303" s="197" t="b">
        <v>1</v>
      </c>
      <c r="B303" s="197" t="s">
        <v>750</v>
      </c>
      <c r="C303" s="198" t="str">
        <f t="shared" si="3"/>
        <v>https://rules.sonarsource.com/java/RSPEC-2658</v>
      </c>
      <c r="D303" s="197" t="s">
        <v>789</v>
      </c>
      <c r="E303" s="211" t="s">
        <v>1011</v>
      </c>
      <c r="F303" s="197">
        <v>2.0</v>
      </c>
      <c r="G303" s="196" t="str">
        <f>IFERROR(__xludf.DUMMYFUNCTION("REGEXEXTRACT(E303, ""(\d+$)"")"),"2658")</f>
        <v>2658</v>
      </c>
      <c r="H303" s="199"/>
      <c r="I303" s="200" t="s">
        <v>837</v>
      </c>
      <c r="J303" s="196"/>
      <c r="K303" s="196"/>
      <c r="L303" s="196"/>
      <c r="M303" s="196"/>
      <c r="N303" s="196"/>
      <c r="O303" s="196"/>
      <c r="P303" s="196"/>
      <c r="Q303" s="196"/>
      <c r="R303" s="196"/>
      <c r="S303" s="196"/>
      <c r="T303" s="196"/>
      <c r="U303" s="196"/>
      <c r="V303" s="196"/>
      <c r="W303" s="196"/>
      <c r="X303" s="196"/>
      <c r="Y303" s="196"/>
    </row>
    <row r="304">
      <c r="A304" s="197" t="b">
        <v>1</v>
      </c>
      <c r="B304" s="197" t="s">
        <v>751</v>
      </c>
      <c r="C304" s="198" t="str">
        <f t="shared" si="3"/>
        <v>https://rules.sonarsource.com/java/RSPEC-2658</v>
      </c>
      <c r="D304" s="197" t="s">
        <v>789</v>
      </c>
      <c r="E304" s="209" t="s">
        <v>1011</v>
      </c>
      <c r="F304" s="207">
        <v>2.0</v>
      </c>
      <c r="G304" s="196" t="str">
        <f>IFERROR(__xludf.DUMMYFUNCTION("REGEXEXTRACT(E304, ""(\d+$)"")"),"2658")</f>
        <v>2658</v>
      </c>
      <c r="H304" s="199"/>
      <c r="I304" s="200" t="s">
        <v>837</v>
      </c>
      <c r="J304" s="196"/>
      <c r="K304" s="196"/>
      <c r="L304" s="196"/>
      <c r="M304" s="196"/>
      <c r="N304" s="196"/>
      <c r="O304" s="196"/>
      <c r="P304" s="196"/>
      <c r="Q304" s="196"/>
      <c r="R304" s="196"/>
      <c r="S304" s="196"/>
      <c r="T304" s="196"/>
      <c r="U304" s="196"/>
      <c r="V304" s="196"/>
      <c r="W304" s="196"/>
      <c r="X304" s="196"/>
      <c r="Y304" s="196"/>
    </row>
    <row r="305">
      <c r="A305" s="197" t="b">
        <v>1</v>
      </c>
      <c r="B305" s="197" t="s">
        <v>750</v>
      </c>
      <c r="C305" s="198" t="str">
        <f t="shared" si="3"/>
        <v>https://rules.sonarsource.com/java/RSPEC-3518</v>
      </c>
      <c r="D305" s="197" t="s">
        <v>793</v>
      </c>
      <c r="E305" s="211" t="s">
        <v>981</v>
      </c>
      <c r="F305" s="197">
        <v>2.0</v>
      </c>
      <c r="G305" s="196" t="str">
        <f>IFERROR(__xludf.DUMMYFUNCTION("REGEXEXTRACT(E305, ""(\d+$)"")"),"3518")</f>
        <v>3518</v>
      </c>
      <c r="H305" s="199"/>
      <c r="I305" s="200" t="s">
        <v>837</v>
      </c>
      <c r="J305" s="196"/>
      <c r="K305" s="196"/>
      <c r="L305" s="196"/>
      <c r="M305" s="196"/>
      <c r="N305" s="196"/>
      <c r="O305" s="196"/>
      <c r="P305" s="196"/>
      <c r="Q305" s="196"/>
      <c r="R305" s="196"/>
      <c r="S305" s="196"/>
      <c r="T305" s="196"/>
      <c r="U305" s="196"/>
      <c r="V305" s="196"/>
      <c r="W305" s="196"/>
      <c r="X305" s="196"/>
      <c r="Y305" s="196"/>
    </row>
    <row r="306">
      <c r="A306" s="197" t="b">
        <v>1</v>
      </c>
      <c r="B306" s="197" t="s">
        <v>751</v>
      </c>
      <c r="C306" s="198" t="str">
        <f t="shared" si="3"/>
        <v>https://rules.sonarsource.com/java/RSPEC-3958</v>
      </c>
      <c r="D306" s="197" t="s">
        <v>793</v>
      </c>
      <c r="E306" s="209" t="s">
        <v>1012</v>
      </c>
      <c r="F306" s="207">
        <v>2.0</v>
      </c>
      <c r="G306" s="196" t="str">
        <f>IFERROR(__xludf.DUMMYFUNCTION("REGEXEXTRACT(E306, ""(\d+$)"")"),"3958")</f>
        <v>3958</v>
      </c>
      <c r="H306" s="199"/>
      <c r="I306" s="200" t="s">
        <v>837</v>
      </c>
      <c r="J306" s="196"/>
      <c r="K306" s="196"/>
      <c r="L306" s="196"/>
      <c r="M306" s="196"/>
      <c r="N306" s="196"/>
      <c r="O306" s="196"/>
      <c r="P306" s="196"/>
      <c r="Q306" s="196"/>
      <c r="R306" s="196"/>
      <c r="S306" s="196"/>
      <c r="T306" s="196"/>
      <c r="U306" s="196"/>
      <c r="V306" s="196"/>
      <c r="W306" s="196"/>
      <c r="X306" s="196"/>
      <c r="Y306" s="196"/>
    </row>
    <row r="307">
      <c r="A307" s="197" t="b">
        <v>1</v>
      </c>
      <c r="B307" s="197" t="s">
        <v>751</v>
      </c>
      <c r="C307" s="198" t="str">
        <f t="shared" si="3"/>
        <v>https://rules.sonarsource.com/java/RSPEC-5856</v>
      </c>
      <c r="D307" s="197" t="s">
        <v>793</v>
      </c>
      <c r="E307" s="209" t="s">
        <v>1013</v>
      </c>
      <c r="F307" s="207">
        <v>2.0</v>
      </c>
      <c r="G307" s="196" t="str">
        <f>IFERROR(__xludf.DUMMYFUNCTION("REGEXEXTRACT(E307, ""(\d+$)"")"),"5856")</f>
        <v>5856</v>
      </c>
      <c r="H307" s="199"/>
      <c r="I307" s="200" t="s">
        <v>837</v>
      </c>
      <c r="J307" s="196"/>
      <c r="K307" s="196"/>
      <c r="L307" s="196"/>
      <c r="M307" s="196"/>
      <c r="N307" s="196"/>
      <c r="O307" s="196"/>
      <c r="P307" s="196"/>
      <c r="Q307" s="196"/>
      <c r="R307" s="196"/>
      <c r="S307" s="196"/>
      <c r="T307" s="196"/>
      <c r="U307" s="196"/>
      <c r="V307" s="196"/>
      <c r="W307" s="196"/>
      <c r="X307" s="196"/>
      <c r="Y307" s="196"/>
    </row>
    <row r="308">
      <c r="A308" s="197" t="b">
        <v>1</v>
      </c>
      <c r="B308" s="197" t="s">
        <v>751</v>
      </c>
      <c r="C308" s="198" t="str">
        <f t="shared" si="3"/>
        <v>https://rules.sonarsource.com/java/RSPEC-5876</v>
      </c>
      <c r="D308" s="197" t="s">
        <v>789</v>
      </c>
      <c r="E308" s="209" t="s">
        <v>1014</v>
      </c>
      <c r="F308" s="207">
        <v>2.0</v>
      </c>
      <c r="G308" s="196" t="str">
        <f>IFERROR(__xludf.DUMMYFUNCTION("REGEXEXTRACT(E308, ""(\d+$)"")"),"5876")</f>
        <v>5876</v>
      </c>
      <c r="H308" s="199"/>
      <c r="I308" s="200" t="s">
        <v>837</v>
      </c>
      <c r="J308" s="196"/>
      <c r="K308" s="196"/>
      <c r="L308" s="196"/>
      <c r="M308" s="196"/>
      <c r="N308" s="196"/>
      <c r="O308" s="196"/>
      <c r="P308" s="196"/>
      <c r="Q308" s="196"/>
      <c r="R308" s="196"/>
      <c r="S308" s="196"/>
      <c r="T308" s="196"/>
      <c r="U308" s="196"/>
      <c r="V308" s="196"/>
      <c r="W308" s="196"/>
      <c r="X308" s="196"/>
      <c r="Y308" s="196"/>
    </row>
    <row r="309">
      <c r="A309" s="197" t="b">
        <v>1</v>
      </c>
      <c r="B309" s="197" t="s">
        <v>750</v>
      </c>
      <c r="C309" s="198" t="str">
        <f t="shared" si="3"/>
        <v>https://rules.sonarsource.com/java/RSPEC-5917</v>
      </c>
      <c r="D309" s="197" t="s">
        <v>793</v>
      </c>
      <c r="E309" s="211" t="s">
        <v>1015</v>
      </c>
      <c r="F309" s="197">
        <v>2.0</v>
      </c>
      <c r="G309" s="196" t="str">
        <f>IFERROR(__xludf.DUMMYFUNCTION("REGEXEXTRACT(E309, ""(\d+$)"")"),"5917")</f>
        <v>5917</v>
      </c>
      <c r="H309" s="199"/>
      <c r="I309" s="200" t="s">
        <v>837</v>
      </c>
      <c r="J309" s="196"/>
      <c r="K309" s="196"/>
      <c r="L309" s="196"/>
      <c r="M309" s="196"/>
      <c r="N309" s="196"/>
      <c r="O309" s="196"/>
      <c r="P309" s="196"/>
      <c r="Q309" s="196"/>
      <c r="R309" s="196"/>
      <c r="S309" s="196"/>
      <c r="T309" s="196"/>
      <c r="U309" s="196"/>
      <c r="V309" s="196"/>
      <c r="W309" s="196"/>
      <c r="X309" s="196"/>
      <c r="Y309" s="196"/>
    </row>
    <row r="310">
      <c r="A310" s="197" t="b">
        <v>1</v>
      </c>
      <c r="B310" s="197" t="s">
        <v>750</v>
      </c>
      <c r="C310" s="198" t="str">
        <f t="shared" si="3"/>
        <v>https://rules.sonarsource.com/java/RSPEC-6301</v>
      </c>
      <c r="D310" s="197" t="s">
        <v>789</v>
      </c>
      <c r="E310" s="211" t="s">
        <v>1016</v>
      </c>
      <c r="F310" s="197">
        <v>2.0</v>
      </c>
      <c r="G310" s="196" t="str">
        <f>IFERROR(__xludf.DUMMYFUNCTION("REGEXEXTRACT(E310, ""(\d+$)"")"),"6301")</f>
        <v>6301</v>
      </c>
      <c r="H310" s="199"/>
      <c r="I310" s="200" t="s">
        <v>837</v>
      </c>
      <c r="J310" s="196"/>
      <c r="K310" s="196"/>
      <c r="L310" s="196"/>
      <c r="M310" s="196"/>
      <c r="N310" s="196"/>
      <c r="O310" s="196"/>
      <c r="P310" s="196"/>
      <c r="Q310" s="196"/>
      <c r="R310" s="196"/>
      <c r="S310" s="196"/>
      <c r="T310" s="196"/>
      <c r="U310" s="196"/>
      <c r="V310" s="196"/>
      <c r="W310" s="196"/>
      <c r="X310" s="196"/>
      <c r="Y310" s="196"/>
    </row>
    <row r="311">
      <c r="A311" s="197" t="b">
        <v>1</v>
      </c>
      <c r="B311" s="197" t="s">
        <v>751</v>
      </c>
      <c r="C311" s="198" t="str">
        <f t="shared" si="3"/>
        <v>https://rules.sonarsource.com/python/RSPEC-5890</v>
      </c>
      <c r="D311" s="197" t="s">
        <v>802</v>
      </c>
      <c r="E311" s="209" t="s">
        <v>1017</v>
      </c>
      <c r="F311" s="207">
        <v>2.0</v>
      </c>
      <c r="G311" s="196" t="str">
        <f>IFERROR(__xludf.DUMMYFUNCTION("REGEXEXTRACT(E311, ""(\d+$)"")"),"5890")</f>
        <v>5890</v>
      </c>
      <c r="H311" s="199"/>
      <c r="I311" s="200" t="s">
        <v>808</v>
      </c>
      <c r="J311" s="196"/>
      <c r="K311" s="196"/>
      <c r="L311" s="196"/>
      <c r="M311" s="196"/>
      <c r="N311" s="196"/>
      <c r="O311" s="196"/>
      <c r="P311" s="196"/>
      <c r="Q311" s="196"/>
      <c r="R311" s="196"/>
      <c r="S311" s="196"/>
      <c r="T311" s="196"/>
      <c r="U311" s="196"/>
      <c r="V311" s="196"/>
      <c r="W311" s="196"/>
      <c r="X311" s="196"/>
      <c r="Y311" s="196"/>
    </row>
    <row r="312">
      <c r="A312" s="197" t="b">
        <v>1</v>
      </c>
      <c r="B312" s="197" t="s">
        <v>750</v>
      </c>
      <c r="C312" s="198" t="str">
        <f t="shared" si="3"/>
        <v>https://rules.sonarsource.com/python/RSPEC-1854</v>
      </c>
      <c r="D312" s="197" t="s">
        <v>802</v>
      </c>
      <c r="E312" s="211" t="s">
        <v>874</v>
      </c>
      <c r="F312" s="197">
        <v>2.0</v>
      </c>
      <c r="G312" s="196" t="str">
        <f>IFERROR(__xludf.DUMMYFUNCTION("REGEXEXTRACT(E312, ""(\d+$)"")"),"1854")</f>
        <v>1854</v>
      </c>
      <c r="H312" s="199"/>
      <c r="I312" s="200" t="s">
        <v>808</v>
      </c>
      <c r="J312" s="196"/>
      <c r="K312" s="196"/>
      <c r="L312" s="196"/>
      <c r="M312" s="196"/>
      <c r="N312" s="196"/>
      <c r="O312" s="196"/>
      <c r="P312" s="196"/>
      <c r="Q312" s="196"/>
      <c r="R312" s="196"/>
      <c r="S312" s="196"/>
      <c r="T312" s="196"/>
      <c r="U312" s="196"/>
      <c r="V312" s="196"/>
      <c r="W312" s="196"/>
      <c r="X312" s="196"/>
      <c r="Y312" s="196"/>
    </row>
    <row r="313">
      <c r="A313" s="197" t="b">
        <v>1</v>
      </c>
      <c r="B313" s="197" t="s">
        <v>751</v>
      </c>
      <c r="C313" s="198" t="str">
        <f t="shared" si="3"/>
        <v>https://rules.sonarsource.com/python/RSPEC-1845</v>
      </c>
      <c r="D313" s="197" t="s">
        <v>802</v>
      </c>
      <c r="E313" s="209" t="s">
        <v>936</v>
      </c>
      <c r="F313" s="207">
        <v>2.0</v>
      </c>
      <c r="G313" s="196" t="str">
        <f>IFERROR(__xludf.DUMMYFUNCTION("REGEXEXTRACT(E313, ""(\d+$)"")"),"1845")</f>
        <v>1845</v>
      </c>
      <c r="H313" s="199"/>
      <c r="I313" s="200" t="s">
        <v>808</v>
      </c>
      <c r="J313" s="196"/>
      <c r="K313" s="196"/>
      <c r="L313" s="196"/>
      <c r="M313" s="196"/>
      <c r="N313" s="196"/>
      <c r="O313" s="196"/>
      <c r="P313" s="196"/>
      <c r="Q313" s="196"/>
      <c r="R313" s="196"/>
      <c r="S313" s="196"/>
      <c r="T313" s="196"/>
      <c r="U313" s="196"/>
      <c r="V313" s="196"/>
      <c r="W313" s="196"/>
      <c r="X313" s="196"/>
      <c r="Y313" s="196"/>
    </row>
    <row r="314">
      <c r="A314" s="197" t="b">
        <v>1</v>
      </c>
      <c r="B314" s="197" t="s">
        <v>751</v>
      </c>
      <c r="C314" s="198" t="str">
        <f t="shared" si="3"/>
        <v>https://rules.sonarsource.com/python/RSPEC-1656</v>
      </c>
      <c r="D314" s="197" t="s">
        <v>793</v>
      </c>
      <c r="E314" s="209" t="s">
        <v>1018</v>
      </c>
      <c r="F314" s="207">
        <v>2.0</v>
      </c>
      <c r="G314" s="196" t="str">
        <f>IFERROR(__xludf.DUMMYFUNCTION("REGEXEXTRACT(E314, ""(\d+$)"")"),"1656")</f>
        <v>1656</v>
      </c>
      <c r="H314" s="199"/>
      <c r="I314" s="200" t="s">
        <v>808</v>
      </c>
      <c r="J314" s="196"/>
      <c r="K314" s="196"/>
      <c r="L314" s="196"/>
      <c r="M314" s="196"/>
      <c r="N314" s="196"/>
      <c r="O314" s="196"/>
      <c r="P314" s="196"/>
      <c r="Q314" s="196"/>
      <c r="R314" s="196"/>
      <c r="S314" s="196"/>
      <c r="T314" s="196"/>
      <c r="U314" s="196"/>
      <c r="V314" s="196"/>
      <c r="W314" s="196"/>
      <c r="X314" s="196"/>
      <c r="Y314" s="196"/>
    </row>
    <row r="315">
      <c r="A315" s="197" t="b">
        <v>1</v>
      </c>
      <c r="B315" s="197" t="s">
        <v>750</v>
      </c>
      <c r="C315" s="198" t="str">
        <f t="shared" si="3"/>
        <v>https://rules.sonarsource.com/python/RSPEC-1763</v>
      </c>
      <c r="D315" s="197" t="s">
        <v>793</v>
      </c>
      <c r="E315" s="211" t="s">
        <v>998</v>
      </c>
      <c r="F315" s="197">
        <v>2.0</v>
      </c>
      <c r="G315" s="196" t="str">
        <f>IFERROR(__xludf.DUMMYFUNCTION("REGEXEXTRACT(E315, ""(\d+$)"")"),"1763")</f>
        <v>1763</v>
      </c>
      <c r="H315" s="199"/>
      <c r="I315" s="200" t="s">
        <v>808</v>
      </c>
      <c r="J315" s="196"/>
      <c r="K315" s="196"/>
      <c r="L315" s="196"/>
      <c r="M315" s="196"/>
      <c r="N315" s="196"/>
      <c r="O315" s="196"/>
      <c r="P315" s="196"/>
      <c r="Q315" s="196"/>
      <c r="R315" s="196"/>
      <c r="S315" s="196"/>
      <c r="T315" s="196"/>
      <c r="U315" s="196"/>
      <c r="V315" s="196"/>
      <c r="W315" s="196"/>
      <c r="X315" s="196"/>
      <c r="Y315" s="196"/>
    </row>
    <row r="316">
      <c r="A316" s="197" t="b">
        <v>1</v>
      </c>
      <c r="B316" s="197" t="s">
        <v>750</v>
      </c>
      <c r="C316" s="198" t="str">
        <f t="shared" si="3"/>
        <v>https://rules.sonarsource.com/python/RSPEC-1066</v>
      </c>
      <c r="D316" s="197" t="s">
        <v>802</v>
      </c>
      <c r="E316" s="211" t="s">
        <v>938</v>
      </c>
      <c r="F316" s="197">
        <v>2.0</v>
      </c>
      <c r="G316" s="196" t="str">
        <f>IFERROR(__xludf.DUMMYFUNCTION("REGEXEXTRACT(E316, ""(\d+$)"")"),"1066")</f>
        <v>1066</v>
      </c>
      <c r="H316" s="199"/>
      <c r="I316" s="200" t="s">
        <v>808</v>
      </c>
      <c r="J316" s="196"/>
      <c r="K316" s="196"/>
      <c r="L316" s="196"/>
      <c r="M316" s="196"/>
      <c r="N316" s="196"/>
      <c r="O316" s="196"/>
      <c r="P316" s="196"/>
      <c r="Q316" s="196"/>
      <c r="R316" s="196"/>
      <c r="S316" s="196"/>
      <c r="T316" s="196"/>
      <c r="U316" s="196"/>
      <c r="V316" s="196"/>
      <c r="W316" s="196"/>
      <c r="X316" s="196"/>
      <c r="Y316" s="196"/>
    </row>
    <row r="317">
      <c r="A317" s="197" t="b">
        <v>1</v>
      </c>
      <c r="B317" s="197" t="s">
        <v>751</v>
      </c>
      <c r="C317" s="198" t="str">
        <f t="shared" si="3"/>
        <v>https://rules.sonarsource.com/javascript/RSPEC-878</v>
      </c>
      <c r="D317" s="197" t="s">
        <v>802</v>
      </c>
      <c r="E317" s="209" t="s">
        <v>1019</v>
      </c>
      <c r="F317" s="207">
        <v>2.0</v>
      </c>
      <c r="G317" s="196" t="str">
        <f>IFERROR(__xludf.DUMMYFUNCTION("REGEXEXTRACT(E317, ""(\d+$)"")"),"878")</f>
        <v>878</v>
      </c>
      <c r="H317" s="199"/>
      <c r="I317" s="198" t="str">
        <f>CONCATENATE("https://rules.sonarsource.com/",LEFT(E317,FIND(":",E317) - 1),"/R",MID(E317,FIND(":",E317) + 1,FIND(":",E317) + 1 - (FIND(":",E317))),"PEC-")</f>
        <v>https://rules.sonarsource.com/javascript/RSPEC-</v>
      </c>
      <c r="J317" s="196"/>
      <c r="K317" s="196"/>
      <c r="L317" s="196"/>
      <c r="M317" s="196"/>
      <c r="N317" s="196"/>
      <c r="O317" s="196"/>
      <c r="P317" s="196"/>
      <c r="Q317" s="196"/>
      <c r="R317" s="196"/>
      <c r="S317" s="196"/>
      <c r="T317" s="196"/>
      <c r="U317" s="196"/>
      <c r="V317" s="196"/>
      <c r="W317" s="196"/>
      <c r="X317" s="196"/>
      <c r="Y317" s="196"/>
    </row>
    <row r="318">
      <c r="A318" s="197" t="b">
        <v>1</v>
      </c>
      <c r="B318" s="197" t="s">
        <v>751</v>
      </c>
      <c r="C318" s="198" t="str">
        <f t="shared" si="3"/>
        <v>https://rules.sonarsource.com/python/RSPEC-2201</v>
      </c>
      <c r="D318" s="197" t="s">
        <v>793</v>
      </c>
      <c r="E318" s="209" t="s">
        <v>960</v>
      </c>
      <c r="F318" s="207">
        <v>2.0</v>
      </c>
      <c r="G318" s="196" t="str">
        <f>IFERROR(__xludf.DUMMYFUNCTION("REGEXEXTRACT(E318, ""(\d+$)"")"),"2201")</f>
        <v>2201</v>
      </c>
      <c r="H318" s="199"/>
      <c r="I318" s="200" t="s">
        <v>808</v>
      </c>
      <c r="J318" s="196"/>
      <c r="K318" s="196"/>
      <c r="L318" s="196"/>
      <c r="M318" s="196"/>
      <c r="N318" s="196"/>
      <c r="O318" s="196"/>
      <c r="P318" s="196"/>
      <c r="Q318" s="196"/>
      <c r="R318" s="196"/>
      <c r="S318" s="196"/>
      <c r="T318" s="196"/>
      <c r="U318" s="196"/>
      <c r="V318" s="196"/>
      <c r="W318" s="196"/>
      <c r="X318" s="196"/>
      <c r="Y318" s="196"/>
    </row>
    <row r="319">
      <c r="A319" s="197" t="b">
        <v>1</v>
      </c>
      <c r="B319" s="197" t="s">
        <v>751</v>
      </c>
      <c r="C319" s="198" t="str">
        <f t="shared" si="3"/>
        <v>https://rules.sonarsource.com/python/RSPEC-3923</v>
      </c>
      <c r="D319" s="197" t="s">
        <v>793</v>
      </c>
      <c r="E319" s="209" t="s">
        <v>1020</v>
      </c>
      <c r="F319" s="207">
        <v>2.0</v>
      </c>
      <c r="G319" s="196" t="str">
        <f>IFERROR(__xludf.DUMMYFUNCTION("REGEXEXTRACT(E319, ""(\d+$)"")"),"3923")</f>
        <v>3923</v>
      </c>
      <c r="H319" s="199"/>
      <c r="I319" s="200" t="s">
        <v>808</v>
      </c>
      <c r="J319" s="196"/>
      <c r="K319" s="196"/>
      <c r="L319" s="196"/>
      <c r="M319" s="196"/>
      <c r="N319" s="196"/>
      <c r="O319" s="196"/>
      <c r="P319" s="196"/>
      <c r="Q319" s="196"/>
      <c r="R319" s="196"/>
      <c r="S319" s="196"/>
      <c r="T319" s="196"/>
      <c r="U319" s="196"/>
      <c r="V319" s="196"/>
      <c r="W319" s="196"/>
      <c r="X319" s="196"/>
      <c r="Y319" s="196"/>
    </row>
    <row r="320">
      <c r="A320" s="197" t="b">
        <v>1</v>
      </c>
      <c r="B320" s="197" t="s">
        <v>751</v>
      </c>
      <c r="C320" s="198" t="str">
        <f t="shared" si="3"/>
        <v>https://rules.sonarsource.com/python/RSPEC-5756</v>
      </c>
      <c r="D320" s="197" t="s">
        <v>793</v>
      </c>
      <c r="E320" s="209" t="s">
        <v>1021</v>
      </c>
      <c r="F320" s="207">
        <v>2.0</v>
      </c>
      <c r="G320" s="196" t="str">
        <f>IFERROR(__xludf.DUMMYFUNCTION("REGEXEXTRACT(E320, ""(\d+$)"")"),"5756")</f>
        <v>5756</v>
      </c>
      <c r="H320" s="199"/>
      <c r="I320" s="200" t="s">
        <v>808</v>
      </c>
      <c r="J320" s="196"/>
      <c r="K320" s="196"/>
      <c r="L320" s="196"/>
      <c r="M320" s="196"/>
      <c r="N320" s="196"/>
      <c r="O320" s="196"/>
      <c r="P320" s="196"/>
      <c r="Q320" s="196"/>
      <c r="R320" s="196"/>
      <c r="S320" s="196"/>
      <c r="T320" s="196"/>
      <c r="U320" s="196"/>
      <c r="V320" s="196"/>
      <c r="W320" s="196"/>
      <c r="X320" s="196"/>
      <c r="Y320" s="196"/>
    </row>
    <row r="321">
      <c r="A321" s="197" t="b">
        <v>1</v>
      </c>
      <c r="B321" s="197" t="s">
        <v>751</v>
      </c>
      <c r="C321" s="198" t="str">
        <f t="shared" si="3"/>
        <v>https://rules.sonarsource.com/javascript/RSPEC-1533</v>
      </c>
      <c r="D321" s="197" t="s">
        <v>802</v>
      </c>
      <c r="E321" s="209" t="s">
        <v>1022</v>
      </c>
      <c r="F321" s="207">
        <v>2.0</v>
      </c>
      <c r="G321" s="196" t="str">
        <f>IFERROR(__xludf.DUMMYFUNCTION("REGEXEXTRACT(E321, ""(\d+$)"")"),"1533")</f>
        <v>1533</v>
      </c>
      <c r="H321" s="199"/>
      <c r="I321" s="198" t="str">
        <f>CONCATENATE("https://rules.sonarsource.com/",LEFT(E321,FIND(":",E321) - 1),"/R",MID(E321,FIND(":",E321) + 1,FIND(":",E321) + 1 - (FIND(":",E321))),"PEC-")</f>
        <v>https://rules.sonarsource.com/javascript/RSPEC-</v>
      </c>
      <c r="J321" s="196"/>
      <c r="K321" s="196"/>
      <c r="L321" s="196"/>
      <c r="M321" s="196"/>
      <c r="N321" s="196"/>
      <c r="O321" s="196"/>
      <c r="P321" s="196"/>
      <c r="Q321" s="196"/>
      <c r="R321" s="196"/>
      <c r="S321" s="196"/>
      <c r="T321" s="196"/>
      <c r="U321" s="196"/>
      <c r="V321" s="196"/>
      <c r="W321" s="196"/>
      <c r="X321" s="196"/>
      <c r="Y321" s="196"/>
    </row>
    <row r="322">
      <c r="A322" s="197" t="b">
        <v>1</v>
      </c>
      <c r="B322" s="197" t="s">
        <v>750</v>
      </c>
      <c r="C322" s="198" t="str">
        <f t="shared" si="3"/>
        <v>https://rules.sonarsource.com/java/RSPEC-1541</v>
      </c>
      <c r="D322" s="197" t="s">
        <v>802</v>
      </c>
      <c r="E322" s="211" t="s">
        <v>911</v>
      </c>
      <c r="F322" s="197">
        <v>2.0</v>
      </c>
      <c r="G322" s="196" t="str">
        <f>IFERROR(__xludf.DUMMYFUNCTION("REGEXEXTRACT(E322, ""(\d+$)"")"),"1541")</f>
        <v>1541</v>
      </c>
      <c r="H322" s="199" t="s">
        <v>804</v>
      </c>
      <c r="I322" s="200" t="s">
        <v>837</v>
      </c>
      <c r="J322" s="196"/>
      <c r="K322" s="196"/>
      <c r="L322" s="196"/>
      <c r="M322" s="196"/>
      <c r="N322" s="196"/>
      <c r="O322" s="196"/>
      <c r="P322" s="196"/>
      <c r="Q322" s="196"/>
      <c r="R322" s="196"/>
      <c r="S322" s="196"/>
      <c r="T322" s="196"/>
      <c r="U322" s="196"/>
      <c r="V322" s="196"/>
      <c r="W322" s="196"/>
      <c r="X322" s="196"/>
      <c r="Y322" s="196"/>
    </row>
    <row r="323">
      <c r="A323" s="197" t="b">
        <v>1</v>
      </c>
      <c r="B323" s="197" t="s">
        <v>750</v>
      </c>
      <c r="C323" s="198" t="str">
        <f t="shared" si="3"/>
        <v>https://rules.sonarsource.com/java/RSPEC-134</v>
      </c>
      <c r="D323" s="197" t="s">
        <v>802</v>
      </c>
      <c r="E323" s="211" t="s">
        <v>1023</v>
      </c>
      <c r="F323" s="197">
        <v>2.0</v>
      </c>
      <c r="G323" s="196" t="str">
        <f>IFERROR(__xludf.DUMMYFUNCTION("REGEXEXTRACT(E323, ""(\d+$)"")"),"134")</f>
        <v>134</v>
      </c>
      <c r="H323" s="199" t="s">
        <v>804</v>
      </c>
      <c r="I323" s="200" t="s">
        <v>837</v>
      </c>
      <c r="J323" s="196"/>
      <c r="K323" s="196"/>
      <c r="L323" s="196"/>
      <c r="M323" s="196"/>
      <c r="N323" s="196"/>
      <c r="O323" s="196"/>
      <c r="P323" s="196"/>
      <c r="Q323" s="196"/>
      <c r="R323" s="196"/>
      <c r="S323" s="196"/>
      <c r="T323" s="196"/>
      <c r="U323" s="196"/>
      <c r="V323" s="196"/>
      <c r="W323" s="196"/>
      <c r="X323" s="196"/>
      <c r="Y323" s="196"/>
    </row>
    <row r="324">
      <c r="A324" s="197" t="b">
        <v>1</v>
      </c>
      <c r="B324" s="197" t="s">
        <v>750</v>
      </c>
      <c r="C324" s="198" t="str">
        <f t="shared" si="3"/>
        <v>https://rules.sonarsource.com/java/RSPEC-1197</v>
      </c>
      <c r="D324" s="197" t="s">
        <v>802</v>
      </c>
      <c r="E324" s="211" t="s">
        <v>899</v>
      </c>
      <c r="F324" s="197">
        <v>2.0</v>
      </c>
      <c r="G324" s="196" t="str">
        <f>IFERROR(__xludf.DUMMYFUNCTION("REGEXEXTRACT(E324, ""(\d+$)"")"),"1197")</f>
        <v>1197</v>
      </c>
      <c r="H324" s="199" t="s">
        <v>807</v>
      </c>
      <c r="I324" s="200" t="s">
        <v>837</v>
      </c>
      <c r="J324" s="196"/>
      <c r="K324" s="196"/>
      <c r="L324" s="196"/>
      <c r="M324" s="196"/>
      <c r="N324" s="196"/>
      <c r="O324" s="196"/>
      <c r="P324" s="196"/>
      <c r="Q324" s="196"/>
      <c r="R324" s="196"/>
      <c r="S324" s="196"/>
      <c r="T324" s="196"/>
      <c r="U324" s="196"/>
      <c r="V324" s="196"/>
      <c r="W324" s="196"/>
      <c r="X324" s="196"/>
      <c r="Y324" s="196"/>
    </row>
    <row r="325">
      <c r="A325" s="197" t="b">
        <v>1</v>
      </c>
      <c r="B325" s="197" t="s">
        <v>751</v>
      </c>
      <c r="C325" s="198" t="str">
        <f t="shared" si="3"/>
        <v>https://rules.sonarsource.com/java/RSPEC-1163</v>
      </c>
      <c r="D325" s="197" t="s">
        <v>802</v>
      </c>
      <c r="E325" s="209" t="s">
        <v>961</v>
      </c>
      <c r="F325" s="207">
        <v>2.0</v>
      </c>
      <c r="G325" s="196" t="str">
        <f>IFERROR(__xludf.DUMMYFUNCTION("REGEXEXTRACT(E325, ""(\d+$)"")"),"1163")</f>
        <v>1163</v>
      </c>
      <c r="H325" s="199" t="s">
        <v>804</v>
      </c>
      <c r="I325" s="200" t="s">
        <v>837</v>
      </c>
      <c r="J325" s="196"/>
      <c r="K325" s="196"/>
      <c r="L325" s="196"/>
      <c r="M325" s="196"/>
      <c r="N325" s="196"/>
      <c r="O325" s="196"/>
      <c r="P325" s="196"/>
      <c r="Q325" s="196"/>
      <c r="R325" s="196"/>
      <c r="S325" s="196"/>
      <c r="T325" s="196"/>
      <c r="U325" s="196"/>
      <c r="V325" s="196"/>
      <c r="W325" s="196"/>
      <c r="X325" s="196"/>
      <c r="Y325" s="196"/>
    </row>
    <row r="326">
      <c r="A326" s="197" t="b">
        <v>1</v>
      </c>
      <c r="B326" s="197" t="s">
        <v>751</v>
      </c>
      <c r="C326" s="198" t="str">
        <f t="shared" si="3"/>
        <v>https://rules.sonarsource.com/typescript/RSPEC-6479</v>
      </c>
      <c r="D326" s="197" t="s">
        <v>802</v>
      </c>
      <c r="E326" s="209" t="s">
        <v>975</v>
      </c>
      <c r="F326" s="207">
        <v>1.0</v>
      </c>
      <c r="G326" s="196" t="str">
        <f>IFERROR(__xludf.DUMMYFUNCTION("REGEXEXTRACT(E326, ""(\d+$)"")"),"6479")</f>
        <v>6479</v>
      </c>
      <c r="H326" s="199"/>
      <c r="I326" s="200" t="s">
        <v>842</v>
      </c>
      <c r="J326" s="196"/>
      <c r="K326" s="196"/>
      <c r="L326" s="196"/>
      <c r="M326" s="196"/>
      <c r="N326" s="196"/>
      <c r="O326" s="196"/>
      <c r="P326" s="196"/>
      <c r="Q326" s="196"/>
      <c r="R326" s="196"/>
      <c r="S326" s="196"/>
      <c r="T326" s="196"/>
      <c r="U326" s="196"/>
      <c r="V326" s="196"/>
      <c r="W326" s="196"/>
      <c r="X326" s="196"/>
      <c r="Y326" s="196"/>
    </row>
    <row r="327">
      <c r="A327" s="197" t="b">
        <v>1</v>
      </c>
      <c r="B327" s="197" t="s">
        <v>750</v>
      </c>
      <c r="C327" s="198" t="str">
        <f t="shared" si="3"/>
        <v>https://rules.sonarsource.com/java/RSPEC-1201</v>
      </c>
      <c r="D327" s="197" t="s">
        <v>793</v>
      </c>
      <c r="E327" s="211" t="s">
        <v>1024</v>
      </c>
      <c r="F327" s="197">
        <v>1.0</v>
      </c>
      <c r="G327" s="196" t="str">
        <f>IFERROR(__xludf.DUMMYFUNCTION("REGEXEXTRACT(E327, ""(\d+$)"")"),"1201")</f>
        <v>1201</v>
      </c>
      <c r="H327" s="199" t="s">
        <v>813</v>
      </c>
      <c r="I327" s="200" t="s">
        <v>837</v>
      </c>
      <c r="J327" s="196"/>
      <c r="K327" s="196"/>
      <c r="L327" s="196"/>
      <c r="M327" s="196"/>
      <c r="N327" s="196"/>
      <c r="O327" s="196"/>
      <c r="P327" s="196"/>
      <c r="Q327" s="196"/>
      <c r="R327" s="196"/>
      <c r="S327" s="196"/>
      <c r="T327" s="196"/>
      <c r="U327" s="196"/>
      <c r="V327" s="196"/>
      <c r="W327" s="196"/>
      <c r="X327" s="196"/>
      <c r="Y327" s="196"/>
    </row>
    <row r="328">
      <c r="A328" s="197" t="b">
        <v>1</v>
      </c>
      <c r="B328" s="197" t="s">
        <v>751</v>
      </c>
      <c r="C328" s="198" t="str">
        <f t="shared" si="3"/>
        <v>https://rules.sonarsource.com/java/RSPEC-1217</v>
      </c>
      <c r="D328" s="197" t="s">
        <v>793</v>
      </c>
      <c r="E328" s="209" t="s">
        <v>1002</v>
      </c>
      <c r="F328" s="207">
        <v>1.0</v>
      </c>
      <c r="G328" s="196" t="str">
        <f>IFERROR(__xludf.DUMMYFUNCTION("REGEXEXTRACT(E328, ""(\d+$)"")"),"1217")</f>
        <v>1217</v>
      </c>
      <c r="H328" s="199" t="s">
        <v>813</v>
      </c>
      <c r="I328" s="200" t="s">
        <v>837</v>
      </c>
      <c r="J328" s="196"/>
      <c r="K328" s="196"/>
      <c r="L328" s="196"/>
      <c r="M328" s="196"/>
      <c r="N328" s="196"/>
      <c r="O328" s="196"/>
      <c r="P328" s="196"/>
      <c r="Q328" s="196"/>
      <c r="R328" s="196"/>
      <c r="S328" s="196"/>
      <c r="T328" s="196"/>
      <c r="U328" s="196"/>
      <c r="V328" s="196"/>
      <c r="W328" s="196"/>
      <c r="X328" s="196"/>
      <c r="Y328" s="196"/>
    </row>
    <row r="329">
      <c r="A329" s="197" t="b">
        <v>1</v>
      </c>
      <c r="B329" s="197" t="s">
        <v>751</v>
      </c>
      <c r="C329" s="198" t="str">
        <f t="shared" si="3"/>
        <v>https://rules.sonarsource.com/typescript/RSPEC-6353</v>
      </c>
      <c r="D329" s="197" t="s">
        <v>802</v>
      </c>
      <c r="E329" s="209" t="s">
        <v>1025</v>
      </c>
      <c r="F329" s="207">
        <v>1.0</v>
      </c>
      <c r="G329" s="196" t="str">
        <f>IFERROR(__xludf.DUMMYFUNCTION("REGEXEXTRACT(E329, ""(\d+$)"")"),"6353")</f>
        <v>6353</v>
      </c>
      <c r="H329" s="199"/>
      <c r="I329" s="200" t="s">
        <v>842</v>
      </c>
      <c r="J329" s="196"/>
      <c r="K329" s="196"/>
      <c r="L329" s="196"/>
      <c r="M329" s="196"/>
      <c r="N329" s="196"/>
      <c r="O329" s="196"/>
      <c r="P329" s="196"/>
      <c r="Q329" s="196"/>
      <c r="R329" s="196"/>
      <c r="S329" s="196"/>
      <c r="T329" s="196"/>
      <c r="U329" s="196"/>
      <c r="V329" s="196"/>
      <c r="W329" s="196"/>
      <c r="X329" s="196"/>
      <c r="Y329" s="196"/>
    </row>
    <row r="330">
      <c r="A330" s="197" t="b">
        <v>1</v>
      </c>
      <c r="B330" s="197" t="s">
        <v>750</v>
      </c>
      <c r="C330" s="198" t="str">
        <f t="shared" si="3"/>
        <v>https://rules.sonarsource.com/java/RSPEC-1849</v>
      </c>
      <c r="D330" s="197" t="s">
        <v>793</v>
      </c>
      <c r="E330" s="211" t="s">
        <v>890</v>
      </c>
      <c r="F330" s="197">
        <v>1.0</v>
      </c>
      <c r="G330" s="196" t="str">
        <f>IFERROR(__xludf.DUMMYFUNCTION("REGEXEXTRACT(E330, ""(\d+$)"")"),"1849")</f>
        <v>1849</v>
      </c>
      <c r="H330" s="199" t="s">
        <v>813</v>
      </c>
      <c r="I330" s="200" t="s">
        <v>837</v>
      </c>
      <c r="J330" s="196"/>
      <c r="K330" s="196"/>
      <c r="L330" s="196"/>
      <c r="M330" s="196"/>
      <c r="N330" s="196"/>
      <c r="O330" s="196"/>
      <c r="P330" s="196"/>
      <c r="Q330" s="196"/>
      <c r="R330" s="196"/>
      <c r="S330" s="196"/>
      <c r="T330" s="196"/>
      <c r="U330" s="196"/>
      <c r="V330" s="196"/>
      <c r="W330" s="196"/>
      <c r="X330" s="196"/>
      <c r="Y330" s="196"/>
    </row>
    <row r="331">
      <c r="A331" s="197" t="b">
        <v>1</v>
      </c>
      <c r="B331" s="197" t="s">
        <v>751</v>
      </c>
      <c r="C331" s="198" t="str">
        <f t="shared" si="3"/>
        <v>https://rules.sonarsource.com/java/RSPEC-1989</v>
      </c>
      <c r="D331" s="197" t="s">
        <v>789</v>
      </c>
      <c r="E331" s="209" t="s">
        <v>951</v>
      </c>
      <c r="F331" s="207">
        <v>1.0</v>
      </c>
      <c r="G331" s="196" t="str">
        <f>IFERROR(__xludf.DUMMYFUNCTION("REGEXEXTRACT(E331, ""(\d+$)"")"),"1989")</f>
        <v>1989</v>
      </c>
      <c r="H331" s="199" t="s">
        <v>807</v>
      </c>
      <c r="I331" s="200" t="s">
        <v>837</v>
      </c>
      <c r="J331" s="196"/>
      <c r="K331" s="196"/>
      <c r="L331" s="196"/>
      <c r="M331" s="196"/>
      <c r="N331" s="196"/>
      <c r="O331" s="196"/>
      <c r="P331" s="196"/>
      <c r="Q331" s="196"/>
      <c r="R331" s="196"/>
      <c r="S331" s="196"/>
      <c r="T331" s="196"/>
      <c r="U331" s="196"/>
      <c r="V331" s="196"/>
      <c r="W331" s="196"/>
      <c r="X331" s="196"/>
      <c r="Y331" s="196"/>
    </row>
    <row r="332">
      <c r="A332" s="197" t="b">
        <v>1</v>
      </c>
      <c r="B332" s="197" t="s">
        <v>751</v>
      </c>
      <c r="C332" s="198" t="str">
        <f t="shared" si="3"/>
        <v>https://rules.sonarsource.com/java/RSPEC-2061</v>
      </c>
      <c r="D332" s="197" t="s">
        <v>793</v>
      </c>
      <c r="E332" s="209" t="s">
        <v>1005</v>
      </c>
      <c r="F332" s="207">
        <v>1.0</v>
      </c>
      <c r="G332" s="196" t="str">
        <f>IFERROR(__xludf.DUMMYFUNCTION("REGEXEXTRACT(E332, ""(\d+$)"")"),"2061")</f>
        <v>2061</v>
      </c>
      <c r="H332" s="199" t="s">
        <v>813</v>
      </c>
      <c r="I332" s="200" t="s">
        <v>837</v>
      </c>
      <c r="J332" s="196"/>
      <c r="K332" s="196"/>
      <c r="L332" s="196"/>
      <c r="M332" s="196"/>
      <c r="N332" s="196"/>
      <c r="O332" s="196"/>
      <c r="P332" s="196"/>
      <c r="Q332" s="196"/>
      <c r="R332" s="196"/>
      <c r="S332" s="196"/>
      <c r="T332" s="196"/>
      <c r="U332" s="196"/>
      <c r="V332" s="196"/>
      <c r="W332" s="196"/>
      <c r="X332" s="196"/>
      <c r="Y332" s="196"/>
    </row>
    <row r="333">
      <c r="A333" s="197" t="b">
        <v>1</v>
      </c>
      <c r="B333" s="197" t="s">
        <v>750</v>
      </c>
      <c r="C333" s="198" t="str">
        <f t="shared" si="3"/>
        <v>https://rules.sonarsource.com/java/RSPEC-2123</v>
      </c>
      <c r="D333" s="197" t="s">
        <v>793</v>
      </c>
      <c r="E333" s="211" t="s">
        <v>1007</v>
      </c>
      <c r="F333" s="197">
        <v>1.0</v>
      </c>
      <c r="G333" s="196" t="str">
        <f>IFERROR(__xludf.DUMMYFUNCTION("REGEXEXTRACT(E333, ""(\d+$)"")"),"2123")</f>
        <v>2123</v>
      </c>
      <c r="H333" s="199" t="s">
        <v>813</v>
      </c>
      <c r="I333" s="200" t="s">
        <v>837</v>
      </c>
      <c r="J333" s="196"/>
      <c r="K333" s="196"/>
      <c r="L333" s="196"/>
      <c r="M333" s="196"/>
      <c r="N333" s="196"/>
      <c r="O333" s="196"/>
      <c r="P333" s="196"/>
      <c r="Q333" s="196"/>
      <c r="R333" s="196"/>
      <c r="S333" s="196"/>
      <c r="T333" s="196"/>
      <c r="U333" s="196"/>
      <c r="V333" s="196"/>
      <c r="W333" s="196"/>
      <c r="X333" s="196"/>
      <c r="Y333" s="196"/>
    </row>
    <row r="334">
      <c r="A334" s="197" t="b">
        <v>1</v>
      </c>
      <c r="B334" s="197" t="s">
        <v>751</v>
      </c>
      <c r="C334" s="198" t="str">
        <f t="shared" si="3"/>
        <v>https://rules.sonarsource.com/java/RSPEC-2134</v>
      </c>
      <c r="D334" s="197" t="s">
        <v>793</v>
      </c>
      <c r="E334" s="209" t="s">
        <v>1026</v>
      </c>
      <c r="F334" s="207">
        <v>1.0</v>
      </c>
      <c r="G334" s="196" t="str">
        <f>IFERROR(__xludf.DUMMYFUNCTION("REGEXEXTRACT(E334, ""(\d+$)"")"),"2134")</f>
        <v>2134</v>
      </c>
      <c r="H334" s="199" t="s">
        <v>813</v>
      </c>
      <c r="I334" s="200" t="s">
        <v>837</v>
      </c>
      <c r="J334" s="196"/>
      <c r="K334" s="196"/>
      <c r="L334" s="196"/>
      <c r="M334" s="196"/>
      <c r="N334" s="196"/>
      <c r="O334" s="196"/>
      <c r="P334" s="196"/>
      <c r="Q334" s="196"/>
      <c r="R334" s="196"/>
      <c r="S334" s="196"/>
      <c r="T334" s="196"/>
      <c r="U334" s="196"/>
      <c r="V334" s="196"/>
      <c r="W334" s="196"/>
      <c r="X334" s="196"/>
      <c r="Y334" s="196"/>
    </row>
    <row r="335">
      <c r="A335" s="197" t="b">
        <v>1</v>
      </c>
      <c r="B335" s="197" t="s">
        <v>751</v>
      </c>
      <c r="C335" s="198" t="str">
        <f t="shared" si="3"/>
        <v>https://rules.sonarsource.com/java/RSPEC-2225</v>
      </c>
      <c r="D335" s="197" t="s">
        <v>793</v>
      </c>
      <c r="E335" s="209" t="s">
        <v>1027</v>
      </c>
      <c r="F335" s="207">
        <v>1.0</v>
      </c>
      <c r="G335" s="196" t="str">
        <f>IFERROR(__xludf.DUMMYFUNCTION("REGEXEXTRACT(E335, ""(\d+$)"")"),"2225")</f>
        <v>2225</v>
      </c>
      <c r="H335" s="199"/>
      <c r="I335" s="200" t="s">
        <v>837</v>
      </c>
      <c r="J335" s="196"/>
      <c r="K335" s="196"/>
      <c r="L335" s="196"/>
      <c r="M335" s="196"/>
      <c r="N335" s="196"/>
      <c r="O335" s="196"/>
      <c r="P335" s="196"/>
      <c r="Q335" s="196"/>
      <c r="R335" s="196"/>
      <c r="S335" s="196"/>
      <c r="T335" s="196"/>
      <c r="U335" s="196"/>
      <c r="V335" s="196"/>
      <c r="W335" s="196"/>
      <c r="X335" s="196"/>
      <c r="Y335" s="196"/>
    </row>
    <row r="336">
      <c r="A336" s="197" t="b">
        <v>1</v>
      </c>
      <c r="B336" s="197" t="s">
        <v>750</v>
      </c>
      <c r="C336" s="198" t="str">
        <f t="shared" si="3"/>
        <v>https://rules.sonarsource.com/java/RSPEC-2225</v>
      </c>
      <c r="D336" s="197" t="s">
        <v>793</v>
      </c>
      <c r="E336" s="211" t="s">
        <v>1027</v>
      </c>
      <c r="F336" s="197">
        <v>1.0</v>
      </c>
      <c r="G336" s="196" t="str">
        <f>IFERROR(__xludf.DUMMYFUNCTION("REGEXEXTRACT(E336, ""(\d+$)"")"),"2225")</f>
        <v>2225</v>
      </c>
      <c r="H336" s="199"/>
      <c r="I336" s="200" t="s">
        <v>837</v>
      </c>
      <c r="J336" s="196"/>
      <c r="K336" s="196"/>
      <c r="L336" s="196"/>
      <c r="M336" s="196"/>
      <c r="N336" s="196"/>
      <c r="O336" s="196"/>
      <c r="P336" s="196"/>
      <c r="Q336" s="196"/>
      <c r="R336" s="196"/>
      <c r="S336" s="196"/>
      <c r="T336" s="196"/>
      <c r="U336" s="196"/>
      <c r="V336" s="196"/>
      <c r="W336" s="196"/>
      <c r="X336" s="196"/>
      <c r="Y336" s="196"/>
    </row>
    <row r="337">
      <c r="A337" s="197" t="b">
        <v>1</v>
      </c>
      <c r="B337" s="197" t="s">
        <v>750</v>
      </c>
      <c r="C337" s="198" t="str">
        <f t="shared" si="3"/>
        <v>https://rules.sonarsource.com/java/RSPEC-2272</v>
      </c>
      <c r="D337" s="197" t="s">
        <v>793</v>
      </c>
      <c r="E337" s="211" t="s">
        <v>942</v>
      </c>
      <c r="F337" s="197">
        <v>1.0</v>
      </c>
      <c r="G337" s="196" t="str">
        <f>IFERROR(__xludf.DUMMYFUNCTION("REGEXEXTRACT(E337, ""(\d+$)"")"),"2272")</f>
        <v>2272</v>
      </c>
      <c r="H337" s="199"/>
      <c r="I337" s="200" t="s">
        <v>837</v>
      </c>
      <c r="J337" s="196"/>
      <c r="K337" s="196"/>
      <c r="L337" s="196"/>
      <c r="M337" s="196"/>
      <c r="N337" s="196"/>
      <c r="O337" s="196"/>
      <c r="P337" s="196"/>
      <c r="Q337" s="196"/>
      <c r="R337" s="196"/>
      <c r="S337" s="196"/>
      <c r="T337" s="196"/>
      <c r="U337" s="196"/>
      <c r="V337" s="196"/>
      <c r="W337" s="196"/>
      <c r="X337" s="196"/>
      <c r="Y337" s="196"/>
    </row>
    <row r="338">
      <c r="A338" s="197" t="b">
        <v>1</v>
      </c>
      <c r="B338" s="197" t="s">
        <v>751</v>
      </c>
      <c r="C338" s="198" t="str">
        <f t="shared" si="3"/>
        <v>https://rules.sonarsource.com/java/RSPEC-2583</v>
      </c>
      <c r="D338" s="197" t="s">
        <v>793</v>
      </c>
      <c r="E338" s="209" t="s">
        <v>1028</v>
      </c>
      <c r="F338" s="207">
        <v>1.0</v>
      </c>
      <c r="G338" s="196" t="str">
        <f>IFERROR(__xludf.DUMMYFUNCTION("REGEXEXTRACT(E338, ""(\d+$)"")"),"2583")</f>
        <v>2583</v>
      </c>
      <c r="H338" s="199"/>
      <c r="I338" s="200" t="s">
        <v>837</v>
      </c>
      <c r="J338" s="196"/>
      <c r="K338" s="196"/>
      <c r="L338" s="196"/>
      <c r="M338" s="196"/>
      <c r="N338" s="196"/>
      <c r="O338" s="196"/>
      <c r="P338" s="196"/>
      <c r="Q338" s="196"/>
      <c r="R338" s="196"/>
      <c r="S338" s="196"/>
      <c r="T338" s="196"/>
      <c r="U338" s="196"/>
      <c r="V338" s="196"/>
      <c r="W338" s="196"/>
      <c r="X338" s="196"/>
      <c r="Y338" s="196"/>
    </row>
    <row r="339">
      <c r="A339" s="197" t="b">
        <v>1</v>
      </c>
      <c r="B339" s="197" t="s">
        <v>750</v>
      </c>
      <c r="C339" s="198" t="str">
        <f t="shared" si="3"/>
        <v>https://rules.sonarsource.com/java/RSPEC-2583</v>
      </c>
      <c r="D339" s="197" t="s">
        <v>793</v>
      </c>
      <c r="E339" s="211" t="s">
        <v>1028</v>
      </c>
      <c r="F339" s="197">
        <v>1.0</v>
      </c>
      <c r="G339" s="196" t="str">
        <f>IFERROR(__xludf.DUMMYFUNCTION("REGEXEXTRACT(E339, ""(\d+$)"")"),"2583")</f>
        <v>2583</v>
      </c>
      <c r="H339" s="199"/>
      <c r="I339" s="200" t="s">
        <v>837</v>
      </c>
      <c r="J339" s="196"/>
      <c r="K339" s="196"/>
      <c r="L339" s="196"/>
      <c r="M339" s="196"/>
      <c r="N339" s="196"/>
      <c r="O339" s="196"/>
      <c r="P339" s="196"/>
      <c r="Q339" s="196"/>
      <c r="R339" s="196"/>
      <c r="S339" s="196"/>
      <c r="T339" s="196"/>
      <c r="U339" s="196"/>
      <c r="V339" s="196"/>
      <c r="W339" s="196"/>
      <c r="X339" s="196"/>
      <c r="Y339" s="196"/>
    </row>
    <row r="340">
      <c r="A340" s="197" t="b">
        <v>1</v>
      </c>
      <c r="B340" s="197" t="s">
        <v>751</v>
      </c>
      <c r="C340" s="198" t="str">
        <f t="shared" si="3"/>
        <v>https://rules.sonarsource.com/java/RSPEC-2757</v>
      </c>
      <c r="D340" s="197" t="s">
        <v>793</v>
      </c>
      <c r="E340" s="209" t="s">
        <v>1029</v>
      </c>
      <c r="F340" s="207">
        <v>1.0</v>
      </c>
      <c r="G340" s="196" t="str">
        <f>IFERROR(__xludf.DUMMYFUNCTION("REGEXEXTRACT(E340, ""(\d+$)"")"),"2757")</f>
        <v>2757</v>
      </c>
      <c r="H340" s="199"/>
      <c r="I340" s="200" t="s">
        <v>837</v>
      </c>
      <c r="J340" s="196"/>
      <c r="K340" s="196"/>
      <c r="L340" s="196"/>
      <c r="M340" s="196"/>
      <c r="N340" s="196"/>
      <c r="O340" s="196"/>
      <c r="P340" s="196"/>
      <c r="Q340" s="196"/>
      <c r="R340" s="196"/>
      <c r="S340" s="196"/>
      <c r="T340" s="196"/>
      <c r="U340" s="196"/>
      <c r="V340" s="196"/>
      <c r="W340" s="196"/>
      <c r="X340" s="196"/>
      <c r="Y340" s="196"/>
    </row>
    <row r="341">
      <c r="A341" s="197" t="b">
        <v>1</v>
      </c>
      <c r="B341" s="197" t="s">
        <v>751</v>
      </c>
      <c r="C341" s="198" t="str">
        <f t="shared" si="3"/>
        <v>https://rules.sonarsource.com/java/RSPEC-2885</v>
      </c>
      <c r="D341" s="197" t="s">
        <v>793</v>
      </c>
      <c r="E341" s="209" t="s">
        <v>1030</v>
      </c>
      <c r="F341" s="207">
        <v>1.0</v>
      </c>
      <c r="G341" s="196" t="str">
        <f>IFERROR(__xludf.DUMMYFUNCTION("REGEXEXTRACT(E341, ""(\d+$)"")"),"2885")</f>
        <v>2885</v>
      </c>
      <c r="H341" s="199"/>
      <c r="I341" s="200" t="s">
        <v>837</v>
      </c>
      <c r="J341" s="196"/>
      <c r="K341" s="196"/>
      <c r="L341" s="196"/>
      <c r="M341" s="196"/>
      <c r="N341" s="196"/>
      <c r="O341" s="196"/>
      <c r="P341" s="196"/>
      <c r="Q341" s="196"/>
      <c r="R341" s="196"/>
      <c r="S341" s="196"/>
      <c r="T341" s="196"/>
      <c r="U341" s="196"/>
      <c r="V341" s="196"/>
      <c r="W341" s="196"/>
      <c r="X341" s="196"/>
      <c r="Y341" s="196"/>
    </row>
    <row r="342">
      <c r="A342" s="197" t="b">
        <v>1</v>
      </c>
      <c r="B342" s="197" t="s">
        <v>750</v>
      </c>
      <c r="C342" s="198" t="str">
        <f t="shared" si="3"/>
        <v>https://rules.sonarsource.com/java/RSPEC-2886</v>
      </c>
      <c r="D342" s="197" t="s">
        <v>793</v>
      </c>
      <c r="E342" s="211" t="s">
        <v>1031</v>
      </c>
      <c r="F342" s="197">
        <v>1.0</v>
      </c>
      <c r="G342" s="196" t="str">
        <f>IFERROR(__xludf.DUMMYFUNCTION("REGEXEXTRACT(E342, ""(\d+$)"")"),"2886")</f>
        <v>2886</v>
      </c>
      <c r="H342" s="199"/>
      <c r="I342" s="200" t="s">
        <v>837</v>
      </c>
      <c r="J342" s="196"/>
      <c r="K342" s="196"/>
      <c r="L342" s="196"/>
      <c r="M342" s="196"/>
      <c r="N342" s="196"/>
      <c r="O342" s="196"/>
      <c r="P342" s="196"/>
      <c r="Q342" s="196"/>
      <c r="R342" s="196"/>
      <c r="S342" s="196"/>
      <c r="T342" s="196"/>
      <c r="U342" s="196"/>
      <c r="V342" s="196"/>
      <c r="W342" s="196"/>
      <c r="X342" s="196"/>
      <c r="Y342" s="196"/>
    </row>
    <row r="343">
      <c r="A343" s="197" t="b">
        <v>1</v>
      </c>
      <c r="B343" s="197" t="s">
        <v>751</v>
      </c>
      <c r="C343" s="198" t="str">
        <f t="shared" si="3"/>
        <v>https://rules.sonarsource.com/java/RSPEC-3046</v>
      </c>
      <c r="D343" s="197" t="s">
        <v>793</v>
      </c>
      <c r="E343" s="209" t="s">
        <v>1032</v>
      </c>
      <c r="F343" s="207">
        <v>1.0</v>
      </c>
      <c r="G343" s="196" t="str">
        <f>IFERROR(__xludf.DUMMYFUNCTION("REGEXEXTRACT(E343, ""(\d+$)"")"),"3046")</f>
        <v>3046</v>
      </c>
      <c r="H343" s="199"/>
      <c r="I343" s="200" t="s">
        <v>837</v>
      </c>
      <c r="J343" s="196"/>
      <c r="K343" s="196"/>
      <c r="L343" s="196"/>
      <c r="M343" s="196"/>
      <c r="N343" s="196"/>
      <c r="O343" s="196"/>
      <c r="P343" s="196"/>
      <c r="Q343" s="196"/>
      <c r="R343" s="196"/>
      <c r="S343" s="196"/>
      <c r="T343" s="196"/>
      <c r="U343" s="196"/>
      <c r="V343" s="196"/>
      <c r="W343" s="196"/>
      <c r="X343" s="196"/>
      <c r="Y343" s="196"/>
    </row>
    <row r="344">
      <c r="A344" s="197" t="b">
        <v>1</v>
      </c>
      <c r="B344" s="197" t="s">
        <v>750</v>
      </c>
      <c r="C344" s="198" t="str">
        <f t="shared" si="3"/>
        <v>https://rules.sonarsource.com/java/RSPEC-3065</v>
      </c>
      <c r="D344" s="197" t="s">
        <v>793</v>
      </c>
      <c r="E344" s="211" t="s">
        <v>954</v>
      </c>
      <c r="F344" s="197">
        <v>1.0</v>
      </c>
      <c r="G344" s="196" t="str">
        <f>IFERROR(__xludf.DUMMYFUNCTION("REGEXEXTRACT(E344, ""(\d+$)"")"),"3065")</f>
        <v>3065</v>
      </c>
      <c r="H344" s="199"/>
      <c r="I344" s="200" t="s">
        <v>837</v>
      </c>
      <c r="J344" s="196"/>
      <c r="K344" s="196"/>
      <c r="L344" s="196"/>
      <c r="M344" s="196"/>
      <c r="N344" s="196"/>
      <c r="O344" s="196"/>
      <c r="P344" s="196"/>
      <c r="Q344" s="196"/>
      <c r="R344" s="196"/>
      <c r="S344" s="196"/>
      <c r="T344" s="196"/>
      <c r="U344" s="196"/>
      <c r="V344" s="196"/>
      <c r="W344" s="196"/>
      <c r="X344" s="196"/>
      <c r="Y344" s="196"/>
    </row>
    <row r="345">
      <c r="A345" s="197" t="b">
        <v>1</v>
      </c>
      <c r="B345" s="197" t="s">
        <v>750</v>
      </c>
      <c r="C345" s="198" t="str">
        <f t="shared" si="3"/>
        <v>https://rules.sonarsource.com/typescript/RSPEC-4782</v>
      </c>
      <c r="D345" s="197" t="s">
        <v>802</v>
      </c>
      <c r="E345" s="211" t="s">
        <v>1033</v>
      </c>
      <c r="F345" s="197">
        <v>1.0</v>
      </c>
      <c r="G345" s="196" t="str">
        <f>IFERROR(__xludf.DUMMYFUNCTION("REGEXEXTRACT(E345, ""(\d+$)"")"),"4782")</f>
        <v>4782</v>
      </c>
      <c r="H345" s="199"/>
      <c r="I345" s="200" t="s">
        <v>842</v>
      </c>
      <c r="J345" s="196"/>
      <c r="K345" s="196"/>
      <c r="L345" s="196"/>
      <c r="M345" s="196"/>
      <c r="N345" s="196"/>
      <c r="O345" s="196"/>
      <c r="P345" s="196"/>
      <c r="Q345" s="196"/>
      <c r="R345" s="196"/>
      <c r="S345" s="196"/>
      <c r="T345" s="196"/>
      <c r="U345" s="196"/>
      <c r="V345" s="196"/>
      <c r="W345" s="196"/>
      <c r="X345" s="196"/>
      <c r="Y345" s="196"/>
    </row>
    <row r="346">
      <c r="A346" s="197" t="b">
        <v>1</v>
      </c>
      <c r="B346" s="197" t="s">
        <v>750</v>
      </c>
      <c r="C346" s="198" t="str">
        <f t="shared" si="3"/>
        <v>https://rules.sonarsource.com/java/RSPEC-3753</v>
      </c>
      <c r="D346" s="197" t="s">
        <v>793</v>
      </c>
      <c r="E346" s="211" t="s">
        <v>1034</v>
      </c>
      <c r="F346" s="197">
        <v>1.0</v>
      </c>
      <c r="G346" s="196" t="str">
        <f>IFERROR(__xludf.DUMMYFUNCTION("REGEXEXTRACT(E346, ""(\d+$)"")"),"3753")</f>
        <v>3753</v>
      </c>
      <c r="H346" s="199"/>
      <c r="I346" s="200" t="s">
        <v>837</v>
      </c>
      <c r="J346" s="196"/>
      <c r="K346" s="196"/>
      <c r="L346" s="196"/>
      <c r="M346" s="196"/>
      <c r="N346" s="196"/>
      <c r="O346" s="196"/>
      <c r="P346" s="196"/>
      <c r="Q346" s="196"/>
      <c r="R346" s="196"/>
      <c r="S346" s="196"/>
      <c r="T346" s="196"/>
      <c r="U346" s="196"/>
      <c r="V346" s="196"/>
      <c r="W346" s="196"/>
      <c r="X346" s="196"/>
      <c r="Y346" s="196"/>
    </row>
    <row r="347">
      <c r="A347" s="197" t="b">
        <v>1</v>
      </c>
      <c r="B347" s="197" t="s">
        <v>751</v>
      </c>
      <c r="C347" s="198" t="str">
        <f t="shared" si="3"/>
        <v>https://rules.sonarsource.com/java/RSPEC-3984</v>
      </c>
      <c r="D347" s="197" t="s">
        <v>793</v>
      </c>
      <c r="E347" s="209" t="s">
        <v>1035</v>
      </c>
      <c r="F347" s="207">
        <v>1.0</v>
      </c>
      <c r="G347" s="196" t="str">
        <f>IFERROR(__xludf.DUMMYFUNCTION("REGEXEXTRACT(E347, ""(\d+$)"")"),"3984")</f>
        <v>3984</v>
      </c>
      <c r="H347" s="199"/>
      <c r="I347" s="200" t="s">
        <v>837</v>
      </c>
      <c r="J347" s="196"/>
      <c r="K347" s="196"/>
      <c r="L347" s="196"/>
      <c r="M347" s="196"/>
      <c r="N347" s="196"/>
      <c r="O347" s="196"/>
      <c r="P347" s="196"/>
      <c r="Q347" s="196"/>
      <c r="R347" s="196"/>
      <c r="S347" s="196"/>
      <c r="T347" s="196"/>
      <c r="U347" s="196"/>
      <c r="V347" s="196"/>
      <c r="W347" s="196"/>
      <c r="X347" s="196"/>
      <c r="Y347" s="196"/>
    </row>
    <row r="348">
      <c r="A348" s="197" t="b">
        <v>1</v>
      </c>
      <c r="B348" s="197" t="s">
        <v>751</v>
      </c>
      <c r="C348" s="198" t="str">
        <f t="shared" si="3"/>
        <v>https://rules.sonarsource.com/java/RSPEC-5917</v>
      </c>
      <c r="D348" s="197" t="s">
        <v>793</v>
      </c>
      <c r="E348" s="209" t="s">
        <v>1015</v>
      </c>
      <c r="F348" s="207">
        <v>1.0</v>
      </c>
      <c r="G348" s="196" t="str">
        <f>IFERROR(__xludf.DUMMYFUNCTION("REGEXEXTRACT(E348, ""(\d+$)"")"),"5917")</f>
        <v>5917</v>
      </c>
      <c r="H348" s="199"/>
      <c r="I348" s="200" t="s">
        <v>837</v>
      </c>
      <c r="J348" s="196"/>
      <c r="K348" s="196"/>
      <c r="L348" s="196"/>
      <c r="M348" s="196"/>
      <c r="N348" s="196"/>
      <c r="O348" s="196"/>
      <c r="P348" s="196"/>
      <c r="Q348" s="196"/>
      <c r="R348" s="196"/>
      <c r="S348" s="196"/>
      <c r="T348" s="196"/>
      <c r="U348" s="196"/>
      <c r="V348" s="196"/>
      <c r="W348" s="196"/>
      <c r="X348" s="196"/>
      <c r="Y348" s="196"/>
    </row>
    <row r="349">
      <c r="A349" s="197" t="b">
        <v>1</v>
      </c>
      <c r="B349" s="197" t="s">
        <v>751</v>
      </c>
      <c r="C349" s="198" t="str">
        <f t="shared" si="3"/>
        <v>https://rules.sonarsource.com/java/RSPEC-6301</v>
      </c>
      <c r="D349" s="197" t="s">
        <v>789</v>
      </c>
      <c r="E349" s="209" t="s">
        <v>1016</v>
      </c>
      <c r="F349" s="207">
        <v>1.0</v>
      </c>
      <c r="G349" s="196" t="str">
        <f>IFERROR(__xludf.DUMMYFUNCTION("REGEXEXTRACT(E349, ""(\d+$)"")"),"6301")</f>
        <v>6301</v>
      </c>
      <c r="H349" s="199"/>
      <c r="I349" s="200" t="s">
        <v>837</v>
      </c>
      <c r="J349" s="196"/>
      <c r="K349" s="196"/>
      <c r="L349" s="196"/>
      <c r="M349" s="196"/>
      <c r="N349" s="196"/>
      <c r="O349" s="196"/>
      <c r="P349" s="196"/>
      <c r="Q349" s="196"/>
      <c r="R349" s="196"/>
      <c r="S349" s="196"/>
      <c r="T349" s="196"/>
      <c r="U349" s="196"/>
      <c r="V349" s="196"/>
      <c r="W349" s="196"/>
      <c r="X349" s="196"/>
      <c r="Y349" s="196"/>
    </row>
    <row r="350">
      <c r="A350" s="197" t="b">
        <v>1</v>
      </c>
      <c r="B350" s="197" t="s">
        <v>750</v>
      </c>
      <c r="C350" s="198" t="str">
        <f t="shared" si="3"/>
        <v>https://rules.sonarsource.com/java/RSPEC-6418</v>
      </c>
      <c r="D350" s="197" t="s">
        <v>793</v>
      </c>
      <c r="E350" s="211" t="s">
        <v>1036</v>
      </c>
      <c r="F350" s="197">
        <v>1.0</v>
      </c>
      <c r="G350" s="196" t="str">
        <f>IFERROR(__xludf.DUMMYFUNCTION("REGEXEXTRACT(E350, ""(\d+$)"")"),"6418")</f>
        <v>6418</v>
      </c>
      <c r="H350" s="199"/>
      <c r="I350" s="200" t="s">
        <v>837</v>
      </c>
      <c r="J350" s="196"/>
      <c r="K350" s="196"/>
      <c r="L350" s="196"/>
      <c r="M350" s="196"/>
      <c r="N350" s="196"/>
      <c r="O350" s="196"/>
      <c r="P350" s="196"/>
      <c r="Q350" s="196"/>
      <c r="R350" s="196"/>
      <c r="S350" s="196"/>
      <c r="T350" s="196"/>
      <c r="U350" s="196"/>
      <c r="V350" s="196"/>
      <c r="W350" s="196"/>
      <c r="X350" s="196"/>
      <c r="Y350" s="196"/>
    </row>
    <row r="351">
      <c r="A351" s="197" t="b">
        <v>1</v>
      </c>
      <c r="B351" s="197" t="s">
        <v>751</v>
      </c>
      <c r="C351" s="198" t="str">
        <f t="shared" si="3"/>
        <v>https://rules.sonarsource.com/typescript/RSPEC-4138</v>
      </c>
      <c r="D351" s="197" t="s">
        <v>802</v>
      </c>
      <c r="E351" s="209" t="s">
        <v>1037</v>
      </c>
      <c r="F351" s="207">
        <v>1.0</v>
      </c>
      <c r="G351" s="196" t="str">
        <f>IFERROR(__xludf.DUMMYFUNCTION("REGEXEXTRACT(E351, ""(\d+$)"")"),"4138")</f>
        <v>4138</v>
      </c>
      <c r="H351" s="199"/>
      <c r="I351" s="200" t="s">
        <v>842</v>
      </c>
      <c r="J351" s="196"/>
      <c r="K351" s="196"/>
      <c r="L351" s="196"/>
      <c r="M351" s="196"/>
      <c r="N351" s="196"/>
      <c r="O351" s="196"/>
      <c r="P351" s="196"/>
      <c r="Q351" s="196"/>
      <c r="R351" s="196"/>
      <c r="S351" s="196"/>
      <c r="T351" s="196"/>
      <c r="U351" s="196"/>
      <c r="V351" s="196"/>
      <c r="W351" s="196"/>
      <c r="X351" s="196"/>
      <c r="Y351" s="196"/>
    </row>
    <row r="352">
      <c r="A352" s="197" t="b">
        <v>1</v>
      </c>
      <c r="B352" s="197" t="s">
        <v>751</v>
      </c>
      <c r="C352" s="198" t="str">
        <f t="shared" si="3"/>
        <v>https://rules.sonarsource.com/javascript/RSPEC-1534</v>
      </c>
      <c r="D352" s="197" t="s">
        <v>793</v>
      </c>
      <c r="E352" s="209" t="s">
        <v>1038</v>
      </c>
      <c r="F352" s="207">
        <v>1.0</v>
      </c>
      <c r="G352" s="196" t="str">
        <f>IFERROR(__xludf.DUMMYFUNCTION("REGEXEXTRACT(E352, ""(\d+$)"")"),"1534")</f>
        <v>1534</v>
      </c>
      <c r="H352" s="199"/>
      <c r="I352" s="198" t="str">
        <f t="shared" ref="I352:I354" si="18">CONCATENATE("https://rules.sonarsource.com/",LEFT(E352,FIND(":",E352) - 1),"/R",MID(E352,FIND(":",E352) + 1,FIND(":",E352) + 1 - (FIND(":",E352))),"PEC-")</f>
        <v>https://rules.sonarsource.com/javascript/RSPEC-</v>
      </c>
      <c r="J352" s="196"/>
      <c r="K352" s="196"/>
      <c r="L352" s="196"/>
      <c r="M352" s="196"/>
      <c r="N352" s="196"/>
      <c r="O352" s="196"/>
      <c r="P352" s="196"/>
      <c r="Q352" s="196"/>
      <c r="R352" s="196"/>
      <c r="S352" s="196"/>
      <c r="T352" s="196"/>
      <c r="U352" s="196"/>
      <c r="V352" s="196"/>
      <c r="W352" s="196"/>
      <c r="X352" s="196"/>
      <c r="Y352" s="196"/>
    </row>
    <row r="353">
      <c r="A353" s="197" t="b">
        <v>1</v>
      </c>
      <c r="B353" s="197" t="s">
        <v>750</v>
      </c>
      <c r="C353" s="198" t="str">
        <f t="shared" si="3"/>
        <v>https://rules.sonarsource.com/javascript/RSPEC-1534</v>
      </c>
      <c r="D353" s="197" t="s">
        <v>793</v>
      </c>
      <c r="E353" s="211" t="s">
        <v>1038</v>
      </c>
      <c r="F353" s="197">
        <v>1.0</v>
      </c>
      <c r="G353" s="196" t="str">
        <f>IFERROR(__xludf.DUMMYFUNCTION("REGEXEXTRACT(E353, ""(\d+$)"")"),"1534")</f>
        <v>1534</v>
      </c>
      <c r="H353" s="199"/>
      <c r="I353" s="198" t="str">
        <f t="shared" si="18"/>
        <v>https://rules.sonarsource.com/javascript/RSPEC-</v>
      </c>
      <c r="J353" s="196"/>
      <c r="K353" s="196"/>
      <c r="L353" s="196"/>
      <c r="M353" s="196"/>
      <c r="N353" s="196"/>
      <c r="O353" s="196"/>
      <c r="P353" s="196"/>
      <c r="Q353" s="196"/>
      <c r="R353" s="196"/>
      <c r="S353" s="196"/>
      <c r="T353" s="196"/>
      <c r="U353" s="196"/>
      <c r="V353" s="196"/>
      <c r="W353" s="196"/>
      <c r="X353" s="196"/>
      <c r="Y353" s="196"/>
    </row>
    <row r="354">
      <c r="A354" s="197" t="b">
        <v>1</v>
      </c>
      <c r="B354" s="197" t="s">
        <v>751</v>
      </c>
      <c r="C354" s="198" t="str">
        <f t="shared" si="3"/>
        <v>https://rules.sonarsource.com/javascript/RSPEC-2189</v>
      </c>
      <c r="D354" s="197" t="s">
        <v>793</v>
      </c>
      <c r="E354" s="209" t="s">
        <v>1039</v>
      </c>
      <c r="F354" s="207">
        <v>1.0</v>
      </c>
      <c r="G354" s="196" t="str">
        <f>IFERROR(__xludf.DUMMYFUNCTION("REGEXEXTRACT(E354, ""(\d+$)"")"),"2189")</f>
        <v>2189</v>
      </c>
      <c r="H354" s="199"/>
      <c r="I354" s="198" t="str">
        <f t="shared" si="18"/>
        <v>https://rules.sonarsource.com/javascript/RSPEC-</v>
      </c>
      <c r="J354" s="196"/>
      <c r="K354" s="196"/>
      <c r="L354" s="196"/>
      <c r="M354" s="196"/>
      <c r="N354" s="196"/>
      <c r="O354" s="196"/>
      <c r="P354" s="196"/>
      <c r="Q354" s="196"/>
      <c r="R354" s="196"/>
      <c r="S354" s="196"/>
      <c r="T354" s="196"/>
      <c r="U354" s="196"/>
      <c r="V354" s="196"/>
      <c r="W354" s="196"/>
      <c r="X354" s="196"/>
      <c r="Y354" s="196"/>
    </row>
    <row r="355">
      <c r="A355" s="197" t="b">
        <v>1</v>
      </c>
      <c r="B355" s="197" t="s">
        <v>751</v>
      </c>
      <c r="C355" s="198" t="str">
        <f t="shared" si="3"/>
        <v>https://rules.sonarsource.com/typescript/RSPEC-1874</v>
      </c>
      <c r="D355" s="197" t="s">
        <v>802</v>
      </c>
      <c r="E355" s="209" t="s">
        <v>1040</v>
      </c>
      <c r="F355" s="207">
        <v>1.0</v>
      </c>
      <c r="G355" s="196" t="str">
        <f>IFERROR(__xludf.DUMMYFUNCTION("REGEXEXTRACT(E355, ""(\d+$)"")"),"1874")</f>
        <v>1874</v>
      </c>
      <c r="H355" s="199"/>
      <c r="I355" s="200" t="s">
        <v>842</v>
      </c>
      <c r="J355" s="196"/>
      <c r="K355" s="196"/>
      <c r="L355" s="196"/>
      <c r="M355" s="196"/>
      <c r="N355" s="196"/>
      <c r="O355" s="196"/>
      <c r="P355" s="196"/>
      <c r="Q355" s="196"/>
      <c r="R355" s="196"/>
      <c r="S355" s="196"/>
      <c r="T355" s="196"/>
      <c r="U355" s="196"/>
      <c r="V355" s="196"/>
      <c r="W355" s="196"/>
      <c r="X355" s="196"/>
      <c r="Y355" s="196"/>
    </row>
    <row r="356">
      <c r="A356" s="197" t="b">
        <v>1</v>
      </c>
      <c r="B356" s="197" t="s">
        <v>750</v>
      </c>
      <c r="C356" s="198" t="str">
        <f t="shared" si="3"/>
        <v>https://rules.sonarsource.com/javascript/RSPEC-2871</v>
      </c>
      <c r="D356" s="197" t="s">
        <v>793</v>
      </c>
      <c r="E356" s="211" t="s">
        <v>1041</v>
      </c>
      <c r="F356" s="197">
        <v>1.0</v>
      </c>
      <c r="G356" s="196" t="str">
        <f>IFERROR(__xludf.DUMMYFUNCTION("REGEXEXTRACT(E356, ""(\d+$)"")"),"2871")</f>
        <v>2871</v>
      </c>
      <c r="H356" s="199"/>
      <c r="I356" s="198" t="str">
        <f>CONCATENATE("https://rules.sonarsource.com/",LEFT(E356,FIND(":",E356) - 1),"/R",MID(E356,FIND(":",E356) + 1,FIND(":",E356) + 1 - (FIND(":",E356))),"PEC-")</f>
        <v>https://rules.sonarsource.com/javascript/RSPEC-</v>
      </c>
      <c r="J356" s="196"/>
      <c r="K356" s="196"/>
      <c r="L356" s="196"/>
      <c r="M356" s="196"/>
      <c r="N356" s="196"/>
      <c r="O356" s="196"/>
      <c r="P356" s="196"/>
      <c r="Q356" s="196"/>
      <c r="R356" s="196"/>
      <c r="S356" s="196"/>
      <c r="T356" s="196"/>
      <c r="U356" s="196"/>
      <c r="V356" s="196"/>
      <c r="W356" s="196"/>
      <c r="X356" s="196"/>
      <c r="Y356" s="196"/>
    </row>
    <row r="357">
      <c r="A357" s="197" t="b">
        <v>1</v>
      </c>
      <c r="B357" s="197" t="s">
        <v>750</v>
      </c>
      <c r="C357" s="198" t="str">
        <f t="shared" si="3"/>
        <v>https://rules.sonarsource.com/typescript/RSPEC-1854</v>
      </c>
      <c r="D357" s="197" t="s">
        <v>802</v>
      </c>
      <c r="E357" s="211" t="s">
        <v>1042</v>
      </c>
      <c r="F357" s="197">
        <v>1.0</v>
      </c>
      <c r="G357" s="196" t="str">
        <f>IFERROR(__xludf.DUMMYFUNCTION("REGEXEXTRACT(E357, ""(\d+$)"")"),"1854")</f>
        <v>1854</v>
      </c>
      <c r="H357" s="199"/>
      <c r="I357" s="200" t="s">
        <v>842</v>
      </c>
      <c r="J357" s="196"/>
      <c r="K357" s="196"/>
      <c r="L357" s="196"/>
      <c r="M357" s="196"/>
      <c r="N357" s="196"/>
      <c r="O357" s="196"/>
      <c r="P357" s="196"/>
      <c r="Q357" s="196"/>
      <c r="R357" s="196"/>
      <c r="S357" s="196"/>
      <c r="T357" s="196"/>
      <c r="U357" s="196"/>
      <c r="V357" s="196"/>
      <c r="W357" s="196"/>
      <c r="X357" s="196"/>
      <c r="Y357" s="196"/>
    </row>
    <row r="358">
      <c r="A358" s="197" t="b">
        <v>1</v>
      </c>
      <c r="B358" s="197" t="s">
        <v>751</v>
      </c>
      <c r="C358" s="198" t="str">
        <f t="shared" si="3"/>
        <v>https://rules.sonarsource.com/javascript/RSPEC-3923</v>
      </c>
      <c r="D358" s="197" t="s">
        <v>793</v>
      </c>
      <c r="E358" s="209" t="s">
        <v>1043</v>
      </c>
      <c r="F358" s="207">
        <v>1.0</v>
      </c>
      <c r="G358" s="196" t="str">
        <f>IFERROR(__xludf.DUMMYFUNCTION("REGEXEXTRACT(E358, ""(\d+$)"")"),"3923")</f>
        <v>3923</v>
      </c>
      <c r="H358" s="199"/>
      <c r="I358" s="198" t="str">
        <f>CONCATENATE("https://rules.sonarsource.com/",LEFT(E358,FIND(":",E358) - 1),"/R",MID(E358,FIND(":",E358) + 1,FIND(":",E358) + 1 - (FIND(":",E358))),"PEC-")</f>
        <v>https://rules.sonarsource.com/javascript/RSPEC-</v>
      </c>
      <c r="J358" s="196"/>
      <c r="K358" s="196"/>
      <c r="L358" s="196"/>
      <c r="M358" s="196"/>
      <c r="N358" s="196"/>
      <c r="O358" s="196"/>
      <c r="P358" s="196"/>
      <c r="Q358" s="196"/>
      <c r="R358" s="196"/>
      <c r="S358" s="196"/>
      <c r="T358" s="196"/>
      <c r="U358" s="196"/>
      <c r="V358" s="196"/>
      <c r="W358" s="196"/>
      <c r="X358" s="196"/>
      <c r="Y358" s="196"/>
    </row>
    <row r="359">
      <c r="A359" s="197" t="b">
        <v>1</v>
      </c>
      <c r="B359" s="197" t="s">
        <v>750</v>
      </c>
      <c r="C359" s="198" t="str">
        <f t="shared" si="3"/>
        <v>https://rules.sonarsource.com/python/RSPEC-6397</v>
      </c>
      <c r="D359" s="197" t="s">
        <v>802</v>
      </c>
      <c r="E359" s="211" t="s">
        <v>1044</v>
      </c>
      <c r="F359" s="197">
        <v>1.0</v>
      </c>
      <c r="G359" s="196" t="str">
        <f>IFERROR(__xludf.DUMMYFUNCTION("REGEXEXTRACT(E359, ""(\d+$)"")"),"6397")</f>
        <v>6397</v>
      </c>
      <c r="H359" s="199"/>
      <c r="I359" s="200" t="s">
        <v>808</v>
      </c>
      <c r="J359" s="196"/>
      <c r="K359" s="196"/>
      <c r="L359" s="196"/>
      <c r="M359" s="196"/>
      <c r="N359" s="196"/>
      <c r="O359" s="196"/>
      <c r="P359" s="196"/>
      <c r="Q359" s="196"/>
      <c r="R359" s="196"/>
      <c r="S359" s="196"/>
      <c r="T359" s="196"/>
      <c r="U359" s="196"/>
      <c r="V359" s="196"/>
      <c r="W359" s="196"/>
      <c r="X359" s="196"/>
      <c r="Y359" s="196"/>
    </row>
    <row r="360">
      <c r="A360" s="197" t="b">
        <v>1</v>
      </c>
      <c r="B360" s="197" t="s">
        <v>751</v>
      </c>
      <c r="C360" s="198" t="str">
        <f t="shared" si="3"/>
        <v>https://rules.sonarsource.com/python/RSPEC-5914</v>
      </c>
      <c r="D360" s="197" t="s">
        <v>802</v>
      </c>
      <c r="E360" s="209" t="s">
        <v>1045</v>
      </c>
      <c r="F360" s="207">
        <v>1.0</v>
      </c>
      <c r="G360" s="196" t="str">
        <f>IFERROR(__xludf.DUMMYFUNCTION("REGEXEXTRACT(E360, ""(\d+$)"")"),"5914")</f>
        <v>5914</v>
      </c>
      <c r="H360" s="199"/>
      <c r="I360" s="200" t="s">
        <v>808</v>
      </c>
      <c r="J360" s="196"/>
      <c r="K360" s="196"/>
      <c r="L360" s="196"/>
      <c r="M360" s="196"/>
      <c r="N360" s="196"/>
      <c r="O360" s="196"/>
      <c r="P360" s="196"/>
      <c r="Q360" s="196"/>
      <c r="R360" s="196"/>
      <c r="S360" s="196"/>
      <c r="T360" s="196"/>
      <c r="U360" s="196"/>
      <c r="V360" s="196"/>
      <c r="W360" s="196"/>
      <c r="X360" s="196"/>
      <c r="Y360" s="196"/>
    </row>
    <row r="361">
      <c r="A361" s="197" t="b">
        <v>1</v>
      </c>
      <c r="B361" s="197" t="s">
        <v>751</v>
      </c>
      <c r="C361" s="198" t="str">
        <f t="shared" si="3"/>
        <v>https://rules.sonarsource.com/javascript/RSPEC-5842</v>
      </c>
      <c r="D361" s="197" t="s">
        <v>793</v>
      </c>
      <c r="E361" s="209" t="s">
        <v>1046</v>
      </c>
      <c r="F361" s="207">
        <v>1.0</v>
      </c>
      <c r="G361" s="196" t="str">
        <f>IFERROR(__xludf.DUMMYFUNCTION("REGEXEXTRACT(E361, ""(\d+$)"")"),"5842")</f>
        <v>5842</v>
      </c>
      <c r="H361" s="199"/>
      <c r="I361" s="198" t="str">
        <f>CONCATENATE("https://rules.sonarsource.com/",LEFT(E361,FIND(":",E361) - 1),"/R",MID(E361,FIND(":",E361) + 1,FIND(":",E361) + 1 - (FIND(":",E361))),"PEC-")</f>
        <v>https://rules.sonarsource.com/javascript/RSPEC-</v>
      </c>
      <c r="J361" s="196"/>
      <c r="K361" s="196"/>
      <c r="L361" s="196"/>
      <c r="M361" s="196"/>
      <c r="N361" s="196"/>
      <c r="O361" s="196"/>
      <c r="P361" s="196"/>
      <c r="Q361" s="196"/>
      <c r="R361" s="196"/>
      <c r="S361" s="196"/>
      <c r="T361" s="196"/>
      <c r="U361" s="196"/>
      <c r="V361" s="196"/>
      <c r="W361" s="196"/>
      <c r="X361" s="196"/>
      <c r="Y361" s="196"/>
    </row>
    <row r="362">
      <c r="A362" s="197" t="b">
        <v>1</v>
      </c>
      <c r="B362" s="197" t="s">
        <v>751</v>
      </c>
      <c r="C362" s="198" t="str">
        <f t="shared" si="3"/>
        <v>https://rules.sonarsource.com/python/RSPEC-5797</v>
      </c>
      <c r="D362" s="197" t="s">
        <v>802</v>
      </c>
      <c r="E362" s="209" t="s">
        <v>1047</v>
      </c>
      <c r="F362" s="207">
        <v>1.0</v>
      </c>
      <c r="G362" s="196" t="str">
        <f>IFERROR(__xludf.DUMMYFUNCTION("REGEXEXTRACT(E362, ""(\d+$)"")"),"5797")</f>
        <v>5797</v>
      </c>
      <c r="H362" s="199"/>
      <c r="I362" s="200" t="s">
        <v>808</v>
      </c>
      <c r="J362" s="196"/>
      <c r="K362" s="196"/>
      <c r="L362" s="196"/>
      <c r="M362" s="196"/>
      <c r="N362" s="196"/>
      <c r="O362" s="196"/>
      <c r="P362" s="196"/>
      <c r="Q362" s="196"/>
      <c r="R362" s="196"/>
      <c r="S362" s="196"/>
      <c r="T362" s="196"/>
      <c r="U362" s="196"/>
      <c r="V362" s="196"/>
      <c r="W362" s="196"/>
      <c r="X362" s="196"/>
      <c r="Y362" s="196"/>
    </row>
    <row r="363">
      <c r="A363" s="197" t="b">
        <v>1</v>
      </c>
      <c r="B363" s="197" t="s">
        <v>750</v>
      </c>
      <c r="C363" s="198" t="str">
        <f t="shared" si="3"/>
        <v>https://rules.sonarsource.com/python/RSPEC-5797</v>
      </c>
      <c r="D363" s="197" t="s">
        <v>802</v>
      </c>
      <c r="E363" s="211" t="s">
        <v>1047</v>
      </c>
      <c r="F363" s="197">
        <v>1.0</v>
      </c>
      <c r="G363" s="196" t="str">
        <f>IFERROR(__xludf.DUMMYFUNCTION("REGEXEXTRACT(E363, ""(\d+$)"")"),"5797")</f>
        <v>5797</v>
      </c>
      <c r="H363" s="199"/>
      <c r="I363" s="200" t="s">
        <v>808</v>
      </c>
      <c r="J363" s="196"/>
      <c r="K363" s="196"/>
      <c r="L363" s="196"/>
      <c r="M363" s="196"/>
      <c r="N363" s="196"/>
      <c r="O363" s="196"/>
      <c r="P363" s="196"/>
      <c r="Q363" s="196"/>
      <c r="R363" s="196"/>
      <c r="S363" s="196"/>
      <c r="T363" s="196"/>
      <c r="U363" s="196"/>
      <c r="V363" s="196"/>
      <c r="W363" s="196"/>
      <c r="X363" s="196"/>
      <c r="Y363" s="196"/>
    </row>
    <row r="364">
      <c r="A364" s="197" t="b">
        <v>1</v>
      </c>
      <c r="B364" s="197" t="s">
        <v>750</v>
      </c>
      <c r="C364" s="198" t="str">
        <f t="shared" si="3"/>
        <v>https://rules.sonarsource.com/javascript/RSPEC-6440</v>
      </c>
      <c r="D364" s="197" t="s">
        <v>793</v>
      </c>
      <c r="E364" s="211" t="s">
        <v>1048</v>
      </c>
      <c r="F364" s="197">
        <v>1.0</v>
      </c>
      <c r="G364" s="196" t="str">
        <f>IFERROR(__xludf.DUMMYFUNCTION("REGEXEXTRACT(E364, ""(\d+$)"")"),"6440")</f>
        <v>6440</v>
      </c>
      <c r="H364" s="199"/>
      <c r="I364" s="198" t="str">
        <f>CONCATENATE("https://rules.sonarsource.com/",LEFT(E364,FIND(":",E364) - 1),"/R",MID(E364,FIND(":",E364) + 1,FIND(":",E364) + 1 - (FIND(":",E364))),"PEC-")</f>
        <v>https://rules.sonarsource.com/javascript/RSPEC-</v>
      </c>
      <c r="J364" s="196"/>
      <c r="K364" s="196"/>
      <c r="L364" s="196"/>
      <c r="M364" s="196"/>
      <c r="N364" s="196"/>
      <c r="O364" s="196"/>
      <c r="P364" s="196"/>
      <c r="Q364" s="196"/>
      <c r="R364" s="196"/>
      <c r="S364" s="196"/>
      <c r="T364" s="196"/>
      <c r="U364" s="196"/>
      <c r="V364" s="196"/>
      <c r="W364" s="196"/>
      <c r="X364" s="196"/>
      <c r="Y364" s="196"/>
    </row>
    <row r="365">
      <c r="A365" s="197" t="b">
        <v>1</v>
      </c>
      <c r="B365" s="197" t="s">
        <v>750</v>
      </c>
      <c r="C365" s="198" t="str">
        <f t="shared" si="3"/>
        <v>https://rules.sonarsource.com/python/RSPEC-5781</v>
      </c>
      <c r="D365" s="197" t="s">
        <v>802</v>
      </c>
      <c r="E365" s="211" t="s">
        <v>1049</v>
      </c>
      <c r="F365" s="197">
        <v>1.0</v>
      </c>
      <c r="G365" s="196" t="str">
        <f>IFERROR(__xludf.DUMMYFUNCTION("REGEXEXTRACT(E365, ""(\d+$)"")"),"5781")</f>
        <v>5781</v>
      </c>
      <c r="H365" s="199"/>
      <c r="I365" s="200" t="s">
        <v>808</v>
      </c>
      <c r="J365" s="196"/>
      <c r="K365" s="196"/>
      <c r="L365" s="196"/>
      <c r="M365" s="196"/>
      <c r="N365" s="196"/>
      <c r="O365" s="196"/>
      <c r="P365" s="196"/>
      <c r="Q365" s="196"/>
      <c r="R365" s="196"/>
      <c r="S365" s="196"/>
      <c r="T365" s="196"/>
      <c r="U365" s="196"/>
      <c r="V365" s="196"/>
      <c r="W365" s="196"/>
      <c r="X365" s="196"/>
      <c r="Y365" s="196"/>
    </row>
    <row r="366">
      <c r="A366" s="197" t="b">
        <v>1</v>
      </c>
      <c r="B366" s="197" t="s">
        <v>751</v>
      </c>
      <c r="C366" s="198" t="str">
        <f t="shared" si="3"/>
        <v>https://rules.sonarsource.com/python/RSPEC-5655</v>
      </c>
      <c r="D366" s="197" t="s">
        <v>802</v>
      </c>
      <c r="E366" s="209" t="s">
        <v>1050</v>
      </c>
      <c r="F366" s="207">
        <v>1.0</v>
      </c>
      <c r="G366" s="196" t="str">
        <f>IFERROR(__xludf.DUMMYFUNCTION("REGEXEXTRACT(E366, ""(\d+$)"")"),"5655")</f>
        <v>5655</v>
      </c>
      <c r="H366" s="199"/>
      <c r="I366" s="200" t="s">
        <v>808</v>
      </c>
      <c r="J366" s="196"/>
      <c r="K366" s="196"/>
      <c r="L366" s="196"/>
      <c r="M366" s="196"/>
      <c r="N366" s="196"/>
      <c r="O366" s="196"/>
      <c r="P366" s="196"/>
      <c r="Q366" s="196"/>
      <c r="R366" s="196"/>
      <c r="S366" s="196"/>
      <c r="T366" s="196"/>
      <c r="U366" s="196"/>
      <c r="V366" s="196"/>
      <c r="W366" s="196"/>
      <c r="X366" s="196"/>
      <c r="Y366" s="196"/>
    </row>
    <row r="367">
      <c r="A367" s="197" t="b">
        <v>1</v>
      </c>
      <c r="B367" s="197" t="s">
        <v>750</v>
      </c>
      <c r="C367" s="198" t="str">
        <f t="shared" si="3"/>
        <v>https://rules.sonarsource.com/python/RSPEC-4487</v>
      </c>
      <c r="D367" s="197" t="s">
        <v>802</v>
      </c>
      <c r="E367" s="211" t="s">
        <v>1051</v>
      </c>
      <c r="F367" s="197">
        <v>1.0</v>
      </c>
      <c r="G367" s="196" t="str">
        <f>IFERROR(__xludf.DUMMYFUNCTION("REGEXEXTRACT(E367, ""(\d+$)"")"),"4487")</f>
        <v>4487</v>
      </c>
      <c r="H367" s="199"/>
      <c r="I367" s="200" t="s">
        <v>808</v>
      </c>
      <c r="J367" s="196"/>
      <c r="K367" s="196"/>
      <c r="L367" s="196"/>
      <c r="M367" s="196"/>
      <c r="N367" s="196"/>
      <c r="O367" s="196"/>
      <c r="P367" s="196"/>
      <c r="Q367" s="196"/>
      <c r="R367" s="196"/>
      <c r="S367" s="196"/>
      <c r="T367" s="196"/>
      <c r="U367" s="196"/>
      <c r="V367" s="196"/>
      <c r="W367" s="196"/>
      <c r="X367" s="196"/>
      <c r="Y367" s="196"/>
    </row>
    <row r="368">
      <c r="A368" s="197" t="b">
        <v>1</v>
      </c>
      <c r="B368" s="197" t="s">
        <v>751</v>
      </c>
      <c r="C368" s="198" t="str">
        <f t="shared" si="3"/>
        <v>https://rules.sonarsource.com/python/RSPEC-2638</v>
      </c>
      <c r="D368" s="197" t="s">
        <v>802</v>
      </c>
      <c r="E368" s="209" t="s">
        <v>1052</v>
      </c>
      <c r="F368" s="207">
        <v>1.0</v>
      </c>
      <c r="G368" s="196" t="str">
        <f>IFERROR(__xludf.DUMMYFUNCTION("REGEXEXTRACT(E368, ""(\d+$)"")"),"2638")</f>
        <v>2638</v>
      </c>
      <c r="H368" s="199"/>
      <c r="I368" s="200" t="s">
        <v>808</v>
      </c>
      <c r="J368" s="196"/>
      <c r="K368" s="196"/>
      <c r="L368" s="196"/>
      <c r="M368" s="196"/>
      <c r="N368" s="196"/>
      <c r="O368" s="196"/>
      <c r="P368" s="196"/>
      <c r="Q368" s="196"/>
      <c r="R368" s="196"/>
      <c r="S368" s="196"/>
      <c r="T368" s="196"/>
      <c r="U368" s="196"/>
      <c r="V368" s="196"/>
      <c r="W368" s="196"/>
      <c r="X368" s="196"/>
      <c r="Y368" s="196"/>
    </row>
    <row r="369">
      <c r="A369" s="197" t="b">
        <v>1</v>
      </c>
      <c r="B369" s="197" t="s">
        <v>751</v>
      </c>
      <c r="C369" s="198" t="str">
        <f t="shared" si="3"/>
        <v>https://rules.sonarsource.com/python/RSPEC-1871</v>
      </c>
      <c r="D369" s="197" t="s">
        <v>802</v>
      </c>
      <c r="E369" s="209" t="s">
        <v>1053</v>
      </c>
      <c r="F369" s="207">
        <v>1.0</v>
      </c>
      <c r="G369" s="196" t="str">
        <f>IFERROR(__xludf.DUMMYFUNCTION("REGEXEXTRACT(E369, ""(\d+$)"")"),"1871")</f>
        <v>1871</v>
      </c>
      <c r="H369" s="199"/>
      <c r="I369" s="200" t="s">
        <v>808</v>
      </c>
      <c r="J369" s="196"/>
      <c r="K369" s="196"/>
      <c r="L369" s="196"/>
      <c r="M369" s="196"/>
      <c r="N369" s="196"/>
      <c r="O369" s="196"/>
      <c r="P369" s="196"/>
      <c r="Q369" s="196"/>
      <c r="R369" s="196"/>
      <c r="S369" s="196"/>
      <c r="T369" s="196"/>
      <c r="U369" s="196"/>
      <c r="V369" s="196"/>
      <c r="W369" s="196"/>
      <c r="X369" s="196"/>
      <c r="Y369" s="196"/>
    </row>
    <row r="370">
      <c r="A370" s="197" t="b">
        <v>1</v>
      </c>
      <c r="B370" s="197" t="s">
        <v>750</v>
      </c>
      <c r="C370" s="198" t="str">
        <f t="shared" si="3"/>
        <v>https://rules.sonarsource.com/python/RSPEC-1172</v>
      </c>
      <c r="D370" s="197" t="s">
        <v>802</v>
      </c>
      <c r="E370" s="211" t="s">
        <v>815</v>
      </c>
      <c r="F370" s="197">
        <v>1.0</v>
      </c>
      <c r="G370" s="196" t="str">
        <f>IFERROR(__xludf.DUMMYFUNCTION("REGEXEXTRACT(E370, ""(\d+$)"")"),"1172")</f>
        <v>1172</v>
      </c>
      <c r="H370" s="199"/>
      <c r="I370" s="200" t="s">
        <v>808</v>
      </c>
      <c r="J370" s="196"/>
      <c r="K370" s="196"/>
      <c r="L370" s="196"/>
      <c r="M370" s="196"/>
      <c r="N370" s="196"/>
      <c r="O370" s="196"/>
      <c r="P370" s="196"/>
      <c r="Q370" s="196"/>
      <c r="R370" s="196"/>
      <c r="S370" s="196"/>
      <c r="T370" s="196"/>
      <c r="U370" s="196"/>
      <c r="V370" s="196"/>
      <c r="W370" s="196"/>
      <c r="X370" s="196"/>
      <c r="Y370" s="196"/>
    </row>
    <row r="371">
      <c r="A371" s="197" t="b">
        <v>1</v>
      </c>
      <c r="B371" s="197" t="s">
        <v>750</v>
      </c>
      <c r="C371" s="198" t="str">
        <f t="shared" si="3"/>
        <v>https://rules.sonarsource.com/python/RSPEC-112</v>
      </c>
      <c r="D371" s="197" t="s">
        <v>802</v>
      </c>
      <c r="E371" s="211" t="s">
        <v>835</v>
      </c>
      <c r="F371" s="197">
        <v>1.0</v>
      </c>
      <c r="G371" s="196" t="str">
        <f>IFERROR(__xludf.DUMMYFUNCTION("REGEXEXTRACT(E371, ""(\d+$)"")"),"112")</f>
        <v>112</v>
      </c>
      <c r="H371" s="199"/>
      <c r="I371" s="200" t="s">
        <v>808</v>
      </c>
      <c r="J371" s="196"/>
      <c r="K371" s="196"/>
      <c r="L371" s="196"/>
      <c r="M371" s="196"/>
      <c r="N371" s="196"/>
      <c r="O371" s="196"/>
      <c r="P371" s="196"/>
      <c r="Q371" s="196"/>
      <c r="R371" s="196"/>
      <c r="S371" s="196"/>
      <c r="T371" s="196"/>
      <c r="U371" s="196"/>
      <c r="V371" s="196"/>
      <c r="W371" s="196"/>
      <c r="X371" s="196"/>
      <c r="Y371" s="196"/>
    </row>
    <row r="372">
      <c r="A372" s="197" t="b">
        <v>1</v>
      </c>
      <c r="B372" s="197" t="s">
        <v>751</v>
      </c>
      <c r="C372" s="198" t="str">
        <f t="shared" si="3"/>
        <v>https://rules.sonarsource.com/python/RSPEC-2275</v>
      </c>
      <c r="D372" s="197" t="s">
        <v>793</v>
      </c>
      <c r="E372" s="209" t="s">
        <v>1054</v>
      </c>
      <c r="F372" s="207">
        <v>1.0</v>
      </c>
      <c r="G372" s="196" t="str">
        <f>IFERROR(__xludf.DUMMYFUNCTION("REGEXEXTRACT(E372, ""(\d+$)"")"),"2275")</f>
        <v>2275</v>
      </c>
      <c r="H372" s="199"/>
      <c r="I372" s="200" t="s">
        <v>808</v>
      </c>
      <c r="J372" s="196"/>
      <c r="K372" s="196"/>
      <c r="L372" s="196"/>
      <c r="M372" s="196"/>
      <c r="N372" s="196"/>
      <c r="O372" s="196"/>
      <c r="P372" s="196"/>
      <c r="Q372" s="196"/>
      <c r="R372" s="196"/>
      <c r="S372" s="196"/>
      <c r="T372" s="196"/>
      <c r="U372" s="196"/>
      <c r="V372" s="196"/>
      <c r="W372" s="196"/>
      <c r="X372" s="196"/>
      <c r="Y372" s="196"/>
    </row>
    <row r="373">
      <c r="A373" s="197" t="b">
        <v>1</v>
      </c>
      <c r="B373" s="197" t="s">
        <v>751</v>
      </c>
      <c r="C373" s="198" t="str">
        <f t="shared" si="3"/>
        <v>https://rules.sonarsource.com/python/RSPEC-107</v>
      </c>
      <c r="D373" s="197" t="s">
        <v>802</v>
      </c>
      <c r="E373" s="209" t="s">
        <v>1055</v>
      </c>
      <c r="F373" s="207">
        <v>1.0</v>
      </c>
      <c r="G373" s="196" t="str">
        <f>IFERROR(__xludf.DUMMYFUNCTION("REGEXEXTRACT(E373, ""(\d+$)"")"),"107")</f>
        <v>107</v>
      </c>
      <c r="H373" s="199"/>
      <c r="I373" s="200" t="s">
        <v>808</v>
      </c>
      <c r="J373" s="196"/>
      <c r="K373" s="196"/>
      <c r="L373" s="196"/>
      <c r="M373" s="196"/>
      <c r="N373" s="196"/>
      <c r="O373" s="196"/>
      <c r="P373" s="196"/>
      <c r="Q373" s="196"/>
      <c r="R373" s="196"/>
      <c r="S373" s="196"/>
      <c r="T373" s="196"/>
      <c r="U373" s="196"/>
      <c r="V373" s="196"/>
      <c r="W373" s="196"/>
      <c r="X373" s="196"/>
      <c r="Y373" s="196"/>
    </row>
    <row r="374">
      <c r="A374" s="197" t="b">
        <v>1</v>
      </c>
      <c r="B374" s="197" t="s">
        <v>750</v>
      </c>
      <c r="C374" s="198" t="str">
        <f t="shared" si="3"/>
        <v>https://rules.sonarsource.com/javascript/RSPEC-878</v>
      </c>
      <c r="D374" s="197" t="s">
        <v>802</v>
      </c>
      <c r="E374" s="211" t="s">
        <v>1019</v>
      </c>
      <c r="F374" s="197">
        <v>1.0</v>
      </c>
      <c r="G374" s="196" t="str">
        <f>IFERROR(__xludf.DUMMYFUNCTION("REGEXEXTRACT(E374, ""(\d+$)"")"),"878")</f>
        <v>878</v>
      </c>
      <c r="H374" s="199"/>
      <c r="I374" s="198" t="str">
        <f t="shared" ref="I374:I378" si="19">CONCATENATE("https://rules.sonarsource.com/",LEFT(E374,FIND(":",E374) - 1),"/R",MID(E374,FIND(":",E374) + 1,FIND(":",E374) + 1 - (FIND(":",E374))),"PEC-")</f>
        <v>https://rules.sonarsource.com/javascript/RSPEC-</v>
      </c>
      <c r="J374" s="196"/>
      <c r="K374" s="196"/>
      <c r="L374" s="196"/>
      <c r="M374" s="196"/>
      <c r="N374" s="196"/>
      <c r="O374" s="196"/>
      <c r="P374" s="196"/>
      <c r="Q374" s="196"/>
      <c r="R374" s="196"/>
      <c r="S374" s="196"/>
      <c r="T374" s="196"/>
      <c r="U374" s="196"/>
      <c r="V374" s="196"/>
      <c r="W374" s="196"/>
      <c r="X374" s="196"/>
      <c r="Y374" s="196"/>
    </row>
    <row r="375">
      <c r="A375" s="197" t="b">
        <v>1</v>
      </c>
      <c r="B375" s="197" t="s">
        <v>750</v>
      </c>
      <c r="C375" s="198" t="str">
        <f t="shared" si="3"/>
        <v>https://rules.sonarsource.com/javascript/RSPEC-6481</v>
      </c>
      <c r="D375" s="197" t="s">
        <v>802</v>
      </c>
      <c r="E375" s="211" t="s">
        <v>1056</v>
      </c>
      <c r="F375" s="197">
        <v>1.0</v>
      </c>
      <c r="G375" s="196" t="str">
        <f>IFERROR(__xludf.DUMMYFUNCTION("REGEXEXTRACT(E375, ""(\d+$)"")"),"6481")</f>
        <v>6481</v>
      </c>
      <c r="H375" s="199"/>
      <c r="I375" s="198" t="str">
        <f t="shared" si="19"/>
        <v>https://rules.sonarsource.com/javascript/RSPEC-</v>
      </c>
      <c r="J375" s="196"/>
      <c r="K375" s="196"/>
      <c r="L375" s="196"/>
      <c r="M375" s="196"/>
      <c r="N375" s="196"/>
      <c r="O375" s="196"/>
      <c r="P375" s="196"/>
      <c r="Q375" s="196"/>
      <c r="R375" s="196"/>
      <c r="S375" s="196"/>
      <c r="T375" s="196"/>
      <c r="U375" s="196"/>
      <c r="V375" s="196"/>
      <c r="W375" s="196"/>
      <c r="X375" s="196"/>
      <c r="Y375" s="196"/>
    </row>
    <row r="376">
      <c r="A376" s="197" t="b">
        <v>1</v>
      </c>
      <c r="B376" s="197" t="s">
        <v>751</v>
      </c>
      <c r="C376" s="198" t="str">
        <f t="shared" si="3"/>
        <v>https://rules.sonarsource.com/javascript/RSPEC-6477</v>
      </c>
      <c r="D376" s="197" t="s">
        <v>802</v>
      </c>
      <c r="E376" s="209" t="s">
        <v>1057</v>
      </c>
      <c r="F376" s="207">
        <v>1.0</v>
      </c>
      <c r="G376" s="196" t="str">
        <f>IFERROR(__xludf.DUMMYFUNCTION("REGEXEXTRACT(E376, ""(\d+$)"")"),"6477")</f>
        <v>6477</v>
      </c>
      <c r="H376" s="199"/>
      <c r="I376" s="198" t="str">
        <f t="shared" si="19"/>
        <v>https://rules.sonarsource.com/javascript/RSPEC-</v>
      </c>
      <c r="J376" s="196"/>
      <c r="K376" s="196"/>
      <c r="L376" s="196"/>
      <c r="M376" s="196"/>
      <c r="N376" s="196"/>
      <c r="O376" s="196"/>
      <c r="P376" s="196"/>
      <c r="Q376" s="196"/>
      <c r="R376" s="196"/>
      <c r="S376" s="196"/>
      <c r="T376" s="196"/>
      <c r="U376" s="196"/>
      <c r="V376" s="196"/>
      <c r="W376" s="196"/>
      <c r="X376" s="196"/>
      <c r="Y376" s="196"/>
    </row>
    <row r="377">
      <c r="A377" s="197" t="b">
        <v>1</v>
      </c>
      <c r="B377" s="197" t="s">
        <v>750</v>
      </c>
      <c r="C377" s="198" t="str">
        <f t="shared" si="3"/>
        <v>https://rules.sonarsource.com/javascript/RSPEC-6035</v>
      </c>
      <c r="D377" s="197" t="s">
        <v>802</v>
      </c>
      <c r="E377" s="211" t="s">
        <v>950</v>
      </c>
      <c r="F377" s="197">
        <v>1.0</v>
      </c>
      <c r="G377" s="196" t="str">
        <f>IFERROR(__xludf.DUMMYFUNCTION("REGEXEXTRACT(E377, ""(\d+$)"")"),"6035")</f>
        <v>6035</v>
      </c>
      <c r="H377" s="199"/>
      <c r="I377" s="198" t="str">
        <f t="shared" si="19"/>
        <v>https://rules.sonarsource.com/javascript/RSPEC-</v>
      </c>
      <c r="J377" s="196"/>
      <c r="K377" s="196"/>
      <c r="L377" s="196"/>
      <c r="M377" s="196"/>
      <c r="N377" s="196"/>
      <c r="O377" s="196"/>
      <c r="P377" s="196"/>
      <c r="Q377" s="196"/>
      <c r="R377" s="196"/>
      <c r="S377" s="196"/>
      <c r="T377" s="196"/>
      <c r="U377" s="196"/>
      <c r="V377" s="196"/>
      <c r="W377" s="196"/>
      <c r="X377" s="196"/>
      <c r="Y377" s="196"/>
    </row>
    <row r="378">
      <c r="A378" s="197" t="b">
        <v>1</v>
      </c>
      <c r="B378" s="197" t="s">
        <v>751</v>
      </c>
      <c r="C378" s="198" t="str">
        <f t="shared" si="3"/>
        <v>https://rules.sonarsource.com/javascript/RSPEC-6019</v>
      </c>
      <c r="D378" s="197" t="s">
        <v>802</v>
      </c>
      <c r="E378" s="209" t="s">
        <v>1058</v>
      </c>
      <c r="F378" s="207">
        <v>1.0</v>
      </c>
      <c r="G378" s="196" t="str">
        <f>IFERROR(__xludf.DUMMYFUNCTION("REGEXEXTRACT(E378, ""(\d+$)"")"),"6019")</f>
        <v>6019</v>
      </c>
      <c r="H378" s="199"/>
      <c r="I378" s="198" t="str">
        <f t="shared" si="19"/>
        <v>https://rules.sonarsource.com/javascript/RSPEC-</v>
      </c>
      <c r="J378" s="196"/>
      <c r="K378" s="196"/>
      <c r="L378" s="196"/>
      <c r="M378" s="196"/>
      <c r="N378" s="196"/>
      <c r="O378" s="196"/>
      <c r="P378" s="196"/>
      <c r="Q378" s="196"/>
      <c r="R378" s="196"/>
      <c r="S378" s="196"/>
      <c r="T378" s="196"/>
      <c r="U378" s="196"/>
      <c r="V378" s="196"/>
      <c r="W378" s="196"/>
      <c r="X378" s="196"/>
      <c r="Y378" s="196"/>
    </row>
    <row r="379">
      <c r="A379" s="197" t="b">
        <v>1</v>
      </c>
      <c r="B379" s="197" t="s">
        <v>751</v>
      </c>
      <c r="C379" s="198" t="str">
        <f t="shared" si="3"/>
        <v>https://rules.sonarsource.com/python/RSPEC-5842</v>
      </c>
      <c r="D379" s="197" t="s">
        <v>793</v>
      </c>
      <c r="E379" s="209" t="s">
        <v>1059</v>
      </c>
      <c r="F379" s="207">
        <v>1.0</v>
      </c>
      <c r="G379" s="196" t="str">
        <f>IFERROR(__xludf.DUMMYFUNCTION("REGEXEXTRACT(E379, ""(\d+$)"")"),"5842")</f>
        <v>5842</v>
      </c>
      <c r="H379" s="199"/>
      <c r="I379" s="200" t="s">
        <v>808</v>
      </c>
      <c r="J379" s="196"/>
      <c r="K379" s="196"/>
      <c r="L379" s="196"/>
      <c r="M379" s="196"/>
      <c r="N379" s="196"/>
      <c r="O379" s="196"/>
      <c r="P379" s="196"/>
      <c r="Q379" s="196"/>
      <c r="R379" s="196"/>
      <c r="S379" s="196"/>
      <c r="T379" s="196"/>
      <c r="U379" s="196"/>
      <c r="V379" s="196"/>
      <c r="W379" s="196"/>
      <c r="X379" s="196"/>
      <c r="Y379" s="196"/>
    </row>
    <row r="380">
      <c r="A380" s="197" t="b">
        <v>1</v>
      </c>
      <c r="B380" s="197" t="s">
        <v>751</v>
      </c>
      <c r="C380" s="198" t="str">
        <f t="shared" si="3"/>
        <v>https://rules.sonarsource.com/javascript/RSPEC-4524</v>
      </c>
      <c r="D380" s="197" t="s">
        <v>802</v>
      </c>
      <c r="E380" s="209" t="s">
        <v>1060</v>
      </c>
      <c r="F380" s="207">
        <v>1.0</v>
      </c>
      <c r="G380" s="196" t="str">
        <f>IFERROR(__xludf.DUMMYFUNCTION("REGEXEXTRACT(E380, ""(\d+$)"")"),"4524")</f>
        <v>4524</v>
      </c>
      <c r="H380" s="199"/>
      <c r="I380" s="198" t="str">
        <f t="shared" ref="I380:I381" si="20">CONCATENATE("https://rules.sonarsource.com/",LEFT(E380,FIND(":",E380) - 1),"/R",MID(E380,FIND(":",E380) + 1,FIND(":",E380) + 1 - (FIND(":",E380))),"PEC-")</f>
        <v>https://rules.sonarsource.com/javascript/RSPEC-</v>
      </c>
      <c r="J380" s="196"/>
      <c r="K380" s="196"/>
      <c r="L380" s="196"/>
      <c r="M380" s="196"/>
      <c r="N380" s="196"/>
      <c r="O380" s="196"/>
      <c r="P380" s="196"/>
      <c r="Q380" s="196"/>
      <c r="R380" s="196"/>
      <c r="S380" s="196"/>
      <c r="T380" s="196"/>
      <c r="U380" s="196"/>
      <c r="V380" s="196"/>
      <c r="W380" s="196"/>
      <c r="X380" s="196"/>
      <c r="Y380" s="196"/>
    </row>
    <row r="381">
      <c r="A381" s="197" t="b">
        <v>1</v>
      </c>
      <c r="B381" s="197" t="s">
        <v>751</v>
      </c>
      <c r="C381" s="198" t="str">
        <f t="shared" si="3"/>
        <v>https://rules.sonarsource.com/javascript/RSPEC-4043</v>
      </c>
      <c r="D381" s="197" t="s">
        <v>802</v>
      </c>
      <c r="E381" s="209" t="s">
        <v>1061</v>
      </c>
      <c r="F381" s="207">
        <v>1.0</v>
      </c>
      <c r="G381" s="196" t="str">
        <f>IFERROR(__xludf.DUMMYFUNCTION("REGEXEXTRACT(E381, ""(\d+$)"")"),"4043")</f>
        <v>4043</v>
      </c>
      <c r="H381" s="199"/>
      <c r="I381" s="198" t="str">
        <f t="shared" si="20"/>
        <v>https://rules.sonarsource.com/javascript/RSPEC-</v>
      </c>
      <c r="J381" s="196"/>
      <c r="K381" s="196"/>
      <c r="L381" s="196"/>
      <c r="M381" s="196"/>
      <c r="N381" s="196"/>
      <c r="O381" s="196"/>
      <c r="P381" s="196"/>
      <c r="Q381" s="196"/>
      <c r="R381" s="196"/>
      <c r="S381" s="196"/>
      <c r="T381" s="196"/>
      <c r="U381" s="196"/>
      <c r="V381" s="196"/>
      <c r="W381" s="196"/>
      <c r="X381" s="196"/>
      <c r="Y381" s="196"/>
    </row>
    <row r="382">
      <c r="A382" s="197" t="b">
        <v>1</v>
      </c>
      <c r="B382" s="197" t="s">
        <v>751</v>
      </c>
      <c r="C382" s="198" t="str">
        <f t="shared" si="3"/>
        <v>https://rules.sonarsource.com/python/RSPEC-930</v>
      </c>
      <c r="D382" s="197" t="s">
        <v>793</v>
      </c>
      <c r="E382" s="209" t="s">
        <v>1062</v>
      </c>
      <c r="F382" s="207">
        <v>1.0</v>
      </c>
      <c r="G382" s="196" t="str">
        <f>IFERROR(__xludf.DUMMYFUNCTION("REGEXEXTRACT(E382, ""(\d+$)"")"),"930")</f>
        <v>930</v>
      </c>
      <c r="H382" s="199"/>
      <c r="I382" s="200" t="s">
        <v>808</v>
      </c>
      <c r="J382" s="196"/>
      <c r="K382" s="196"/>
      <c r="L382" s="196"/>
      <c r="M382" s="196"/>
      <c r="N382" s="196"/>
      <c r="O382" s="196"/>
      <c r="P382" s="196"/>
      <c r="Q382" s="196"/>
      <c r="R382" s="196"/>
      <c r="S382" s="196"/>
      <c r="T382" s="196"/>
      <c r="U382" s="196"/>
      <c r="V382" s="196"/>
      <c r="W382" s="196"/>
      <c r="X382" s="196"/>
      <c r="Y382" s="196"/>
    </row>
    <row r="383">
      <c r="A383" s="197" t="b">
        <v>1</v>
      </c>
      <c r="B383" s="197" t="s">
        <v>750</v>
      </c>
      <c r="C383" s="198" t="str">
        <f t="shared" si="3"/>
        <v>https://rules.sonarsource.com/typescript/RSPEC-1751</v>
      </c>
      <c r="D383" s="197" t="s">
        <v>793</v>
      </c>
      <c r="E383" s="211" t="s">
        <v>1063</v>
      </c>
      <c r="F383" s="197">
        <v>1.0</v>
      </c>
      <c r="G383" s="196" t="str">
        <f>IFERROR(__xludf.DUMMYFUNCTION("REGEXEXTRACT(E383, ""(\d+$)"")"),"1751")</f>
        <v>1751</v>
      </c>
      <c r="H383" s="199"/>
      <c r="I383" s="200" t="s">
        <v>842</v>
      </c>
      <c r="J383" s="196"/>
      <c r="K383" s="196"/>
      <c r="L383" s="196"/>
      <c r="M383" s="196"/>
      <c r="N383" s="196"/>
      <c r="O383" s="196"/>
      <c r="P383" s="196"/>
      <c r="Q383" s="196"/>
      <c r="R383" s="196"/>
      <c r="S383" s="196"/>
      <c r="T383" s="196"/>
      <c r="U383" s="196"/>
      <c r="V383" s="196"/>
      <c r="W383" s="196"/>
      <c r="X383" s="196"/>
      <c r="Y383" s="196"/>
    </row>
    <row r="384">
      <c r="A384" s="197" t="b">
        <v>1</v>
      </c>
      <c r="B384" s="197" t="s">
        <v>750</v>
      </c>
      <c r="C384" s="198" t="str">
        <f t="shared" si="3"/>
        <v>https://rules.sonarsource.com/javascript/RSPEC-3358</v>
      </c>
      <c r="D384" s="197" t="s">
        <v>802</v>
      </c>
      <c r="E384" s="211" t="s">
        <v>840</v>
      </c>
      <c r="F384" s="197">
        <v>1.0</v>
      </c>
      <c r="G384" s="196" t="str">
        <f>IFERROR(__xludf.DUMMYFUNCTION("REGEXEXTRACT(E384, ""(\d+$)"")"),"3358")</f>
        <v>3358</v>
      </c>
      <c r="H384" s="199"/>
      <c r="I384" s="198" t="str">
        <f t="shared" ref="I384:I386" si="21">CONCATENATE("https://rules.sonarsource.com/",LEFT(E384,FIND(":",E384) - 1),"/R",MID(E384,FIND(":",E384) + 1,FIND(":",E384) + 1 - (FIND(":",E384))),"PEC-")</f>
        <v>https://rules.sonarsource.com/javascript/RSPEC-</v>
      </c>
      <c r="J384" s="196"/>
      <c r="K384" s="196"/>
      <c r="L384" s="196"/>
      <c r="M384" s="196"/>
      <c r="N384" s="196"/>
      <c r="O384" s="196"/>
      <c r="P384" s="196"/>
      <c r="Q384" s="196"/>
      <c r="R384" s="196"/>
      <c r="S384" s="196"/>
      <c r="T384" s="196"/>
      <c r="U384" s="196"/>
      <c r="V384" s="196"/>
      <c r="W384" s="196"/>
      <c r="X384" s="196"/>
      <c r="Y384" s="196"/>
    </row>
    <row r="385">
      <c r="A385" s="197" t="b">
        <v>1</v>
      </c>
      <c r="B385" s="197" t="s">
        <v>751</v>
      </c>
      <c r="C385" s="198" t="str">
        <f t="shared" si="3"/>
        <v>https://rules.sonarsource.com/javascript/RSPEC-2589</v>
      </c>
      <c r="D385" s="197" t="s">
        <v>802</v>
      </c>
      <c r="E385" s="209" t="s">
        <v>1064</v>
      </c>
      <c r="F385" s="207">
        <v>1.0</v>
      </c>
      <c r="G385" s="196" t="str">
        <f>IFERROR(__xludf.DUMMYFUNCTION("REGEXEXTRACT(E385, ""(\d+$)"")"),"2589")</f>
        <v>2589</v>
      </c>
      <c r="H385" s="199"/>
      <c r="I385" s="198" t="str">
        <f t="shared" si="21"/>
        <v>https://rules.sonarsource.com/javascript/RSPEC-</v>
      </c>
      <c r="J385" s="196"/>
      <c r="K385" s="196"/>
      <c r="L385" s="196"/>
      <c r="M385" s="196"/>
      <c r="N385" s="196"/>
      <c r="O385" s="196"/>
      <c r="P385" s="196"/>
      <c r="Q385" s="196"/>
      <c r="R385" s="196"/>
      <c r="S385" s="196"/>
      <c r="T385" s="196"/>
      <c r="U385" s="196"/>
      <c r="V385" s="196"/>
      <c r="W385" s="196"/>
      <c r="X385" s="196"/>
      <c r="Y385" s="196"/>
    </row>
    <row r="386">
      <c r="A386" s="197" t="b">
        <v>1</v>
      </c>
      <c r="B386" s="197" t="s">
        <v>751</v>
      </c>
      <c r="C386" s="198" t="str">
        <f t="shared" si="3"/>
        <v>https://rules.sonarsource.com/javascript/RSPEC-1301</v>
      </c>
      <c r="D386" s="197" t="s">
        <v>802</v>
      </c>
      <c r="E386" s="209" t="s">
        <v>1065</v>
      </c>
      <c r="F386" s="207">
        <v>1.0</v>
      </c>
      <c r="G386" s="196" t="str">
        <f>IFERROR(__xludf.DUMMYFUNCTION("REGEXEXTRACT(E386, ""(\d+$)"")"),"1301")</f>
        <v>1301</v>
      </c>
      <c r="H386" s="199"/>
      <c r="I386" s="198" t="str">
        <f t="shared" si="21"/>
        <v>https://rules.sonarsource.com/javascript/RSPEC-</v>
      </c>
      <c r="J386" s="196"/>
      <c r="K386" s="196"/>
      <c r="L386" s="196"/>
      <c r="M386" s="196"/>
      <c r="N386" s="196"/>
      <c r="O386" s="196"/>
      <c r="P386" s="196"/>
      <c r="Q386" s="196"/>
      <c r="R386" s="196"/>
      <c r="S386" s="196"/>
      <c r="T386" s="196"/>
      <c r="U386" s="196"/>
      <c r="V386" s="196"/>
      <c r="W386" s="196"/>
      <c r="X386" s="196"/>
      <c r="Y386" s="196"/>
    </row>
    <row r="387">
      <c r="A387" s="197" t="b">
        <v>1</v>
      </c>
      <c r="B387" s="197" t="s">
        <v>750</v>
      </c>
      <c r="C387" s="198" t="str">
        <f t="shared" si="3"/>
        <v>https://rules.sonarsource.com/java/RSPEC-3252</v>
      </c>
      <c r="D387" s="197" t="s">
        <v>802</v>
      </c>
      <c r="E387" s="211" t="s">
        <v>896</v>
      </c>
      <c r="F387" s="197">
        <v>1.0</v>
      </c>
      <c r="G387" s="196" t="str">
        <f>IFERROR(__xludf.DUMMYFUNCTION("REGEXEXTRACT(E387, ""(\d+$)"")"),"3252")</f>
        <v>3252</v>
      </c>
      <c r="H387" s="199"/>
      <c r="I387" s="200" t="s">
        <v>837</v>
      </c>
      <c r="J387" s="196"/>
      <c r="K387" s="196"/>
      <c r="L387" s="196"/>
      <c r="M387" s="196"/>
      <c r="N387" s="196"/>
      <c r="O387" s="196"/>
      <c r="P387" s="196"/>
      <c r="Q387" s="196"/>
      <c r="R387" s="196"/>
      <c r="S387" s="196"/>
      <c r="T387" s="196"/>
      <c r="U387" s="196"/>
      <c r="V387" s="196"/>
      <c r="W387" s="196"/>
      <c r="X387" s="196"/>
      <c r="Y387" s="196"/>
    </row>
    <row r="388">
      <c r="A388" s="197" t="b">
        <v>1</v>
      </c>
      <c r="B388" s="197" t="s">
        <v>750</v>
      </c>
      <c r="C388" s="198" t="str">
        <f t="shared" si="3"/>
        <v>https://rules.sonarsource.com/java/RSPEC-122</v>
      </c>
      <c r="D388" s="197" t="s">
        <v>802</v>
      </c>
      <c r="E388" s="211" t="s">
        <v>898</v>
      </c>
      <c r="F388" s="197">
        <v>1.0</v>
      </c>
      <c r="G388" s="196" t="str">
        <f>IFERROR(__xludf.DUMMYFUNCTION("REGEXEXTRACT(E388, ""(\d+$)"")"),"122")</f>
        <v>122</v>
      </c>
      <c r="H388" s="199" t="s">
        <v>813</v>
      </c>
      <c r="I388" s="200" t="s">
        <v>837</v>
      </c>
      <c r="J388" s="196"/>
      <c r="K388" s="196"/>
      <c r="L388" s="196"/>
      <c r="M388" s="196"/>
      <c r="N388" s="196"/>
      <c r="O388" s="196"/>
      <c r="P388" s="196"/>
      <c r="Q388" s="196"/>
      <c r="R388" s="196"/>
      <c r="S388" s="196"/>
      <c r="T388" s="196"/>
      <c r="U388" s="196"/>
      <c r="V388" s="196"/>
      <c r="W388" s="196"/>
      <c r="X388" s="196"/>
      <c r="Y388" s="196"/>
    </row>
    <row r="389">
      <c r="A389" s="197" t="b">
        <v>1</v>
      </c>
      <c r="B389" s="197" t="s">
        <v>751</v>
      </c>
      <c r="C389" s="198" t="str">
        <f t="shared" si="3"/>
        <v>https://rules.sonarsource.com/go/RSPEC-107</v>
      </c>
      <c r="D389" s="197" t="s">
        <v>802</v>
      </c>
      <c r="E389" s="209" t="s">
        <v>1066</v>
      </c>
      <c r="F389" s="207">
        <v>1.0</v>
      </c>
      <c r="G389" s="196" t="str">
        <f>IFERROR(__xludf.DUMMYFUNCTION("REGEXEXTRACT(E389, ""(\d+$)"")"),"107")</f>
        <v>107</v>
      </c>
      <c r="H389" s="199" t="s">
        <v>813</v>
      </c>
      <c r="I389" s="210" t="s">
        <v>823</v>
      </c>
      <c r="J389" s="196"/>
      <c r="K389" s="196"/>
      <c r="L389" s="196"/>
      <c r="M389" s="196"/>
      <c r="N389" s="196"/>
      <c r="O389" s="196"/>
      <c r="P389" s="196"/>
      <c r="Q389" s="196"/>
      <c r="R389" s="196"/>
      <c r="S389" s="196"/>
      <c r="T389" s="196"/>
      <c r="U389" s="196"/>
      <c r="V389" s="196"/>
      <c r="W389" s="196"/>
      <c r="X389" s="196"/>
      <c r="Y389" s="196"/>
    </row>
    <row r="390" hidden="1">
      <c r="A390" s="214"/>
      <c r="B390" s="214"/>
      <c r="C390" s="196"/>
      <c r="D390" s="214"/>
      <c r="E390" s="196"/>
      <c r="F390" s="214"/>
      <c r="G390" s="215"/>
      <c r="H390" s="196"/>
      <c r="I390" s="196"/>
      <c r="J390" s="196"/>
      <c r="K390" s="196"/>
      <c r="L390" s="196"/>
      <c r="M390" s="196"/>
      <c r="N390" s="196"/>
      <c r="O390" s="196"/>
      <c r="P390" s="196"/>
      <c r="Q390" s="196"/>
      <c r="R390" s="196"/>
      <c r="S390" s="196"/>
      <c r="T390" s="196"/>
      <c r="U390" s="196"/>
      <c r="V390" s="196"/>
      <c r="W390" s="196"/>
      <c r="X390" s="196"/>
      <c r="Y390" s="196"/>
    </row>
    <row r="391" hidden="1">
      <c r="A391" s="214"/>
      <c r="B391" s="214"/>
      <c r="C391" s="196"/>
      <c r="D391" s="214"/>
      <c r="E391" s="196"/>
      <c r="F391" s="214"/>
      <c r="G391" s="215"/>
      <c r="H391" s="196"/>
      <c r="I391" s="196"/>
      <c r="J391" s="196"/>
      <c r="K391" s="196"/>
      <c r="L391" s="196"/>
      <c r="M391" s="196"/>
      <c r="N391" s="196"/>
      <c r="O391" s="196"/>
      <c r="P391" s="196"/>
      <c r="Q391" s="196"/>
      <c r="R391" s="196"/>
      <c r="S391" s="196"/>
      <c r="T391" s="196"/>
      <c r="U391" s="196"/>
      <c r="V391" s="196"/>
      <c r="W391" s="196"/>
      <c r="X391" s="196"/>
      <c r="Y391" s="196"/>
    </row>
    <row r="392" hidden="1">
      <c r="A392" s="214"/>
      <c r="B392" s="214"/>
      <c r="C392" s="196"/>
      <c r="D392" s="214"/>
      <c r="E392" s="196"/>
      <c r="F392" s="214"/>
      <c r="G392" s="215"/>
      <c r="H392" s="196"/>
      <c r="I392" s="196"/>
      <c r="J392" s="196"/>
      <c r="K392" s="196"/>
      <c r="L392" s="196"/>
      <c r="M392" s="196"/>
      <c r="N392" s="196"/>
      <c r="O392" s="196"/>
      <c r="P392" s="196"/>
      <c r="Q392" s="196"/>
      <c r="R392" s="196"/>
      <c r="S392" s="196"/>
      <c r="T392" s="196"/>
      <c r="U392" s="196"/>
      <c r="V392" s="196"/>
      <c r="W392" s="196"/>
      <c r="X392" s="196"/>
      <c r="Y392" s="196"/>
    </row>
    <row r="393" hidden="1">
      <c r="A393" s="214"/>
      <c r="B393" s="214"/>
      <c r="C393" s="196"/>
      <c r="D393" s="214"/>
      <c r="E393" s="196"/>
      <c r="F393" s="214"/>
      <c r="G393" s="215"/>
      <c r="H393" s="196"/>
      <c r="I393" s="196"/>
      <c r="J393" s="196"/>
      <c r="K393" s="196"/>
      <c r="L393" s="196"/>
      <c r="M393" s="196"/>
      <c r="N393" s="196"/>
      <c r="O393" s="196"/>
      <c r="P393" s="196"/>
      <c r="Q393" s="196"/>
      <c r="R393" s="196"/>
      <c r="S393" s="196"/>
      <c r="T393" s="196"/>
      <c r="U393" s="196"/>
      <c r="V393" s="196"/>
      <c r="W393" s="196"/>
      <c r="X393" s="196"/>
      <c r="Y393" s="196"/>
    </row>
    <row r="394" hidden="1">
      <c r="A394" s="214"/>
      <c r="B394" s="214"/>
      <c r="C394" s="196"/>
      <c r="D394" s="214"/>
      <c r="E394" s="196"/>
      <c r="F394" s="214"/>
      <c r="G394" s="215"/>
      <c r="H394" s="196"/>
      <c r="I394" s="196"/>
      <c r="J394" s="196"/>
      <c r="K394" s="196"/>
      <c r="L394" s="196"/>
      <c r="M394" s="196"/>
      <c r="N394" s="196"/>
      <c r="O394" s="196"/>
      <c r="P394" s="196"/>
      <c r="Q394" s="196"/>
      <c r="R394" s="196"/>
      <c r="S394" s="196"/>
      <c r="T394" s="196"/>
      <c r="U394" s="196"/>
      <c r="V394" s="196"/>
      <c r="W394" s="196"/>
      <c r="X394" s="196"/>
      <c r="Y394" s="196"/>
    </row>
    <row r="395" hidden="1">
      <c r="A395" s="214"/>
      <c r="B395" s="214"/>
      <c r="C395" s="196"/>
      <c r="D395" s="214"/>
      <c r="E395" s="196"/>
      <c r="F395" s="214"/>
      <c r="G395" s="215"/>
      <c r="H395" s="196"/>
      <c r="I395" s="196"/>
      <c r="J395" s="196"/>
      <c r="K395" s="196"/>
      <c r="L395" s="196"/>
      <c r="M395" s="196"/>
      <c r="N395" s="196"/>
      <c r="O395" s="196"/>
      <c r="P395" s="196"/>
      <c r="Q395" s="196"/>
      <c r="R395" s="196"/>
      <c r="S395" s="196"/>
      <c r="T395" s="196"/>
      <c r="U395" s="196"/>
      <c r="V395" s="196"/>
      <c r="W395" s="196"/>
      <c r="X395" s="196"/>
      <c r="Y395" s="196"/>
    </row>
    <row r="396" hidden="1">
      <c r="A396" s="214"/>
      <c r="B396" s="214"/>
      <c r="C396" s="196"/>
      <c r="D396" s="214"/>
      <c r="E396" s="196"/>
      <c r="F396" s="214"/>
      <c r="G396" s="215"/>
      <c r="H396" s="196"/>
      <c r="I396" s="196"/>
      <c r="J396" s="196"/>
      <c r="K396" s="196"/>
      <c r="L396" s="196"/>
      <c r="M396" s="196"/>
      <c r="N396" s="196"/>
      <c r="O396" s="196"/>
      <c r="P396" s="196"/>
      <c r="Q396" s="196"/>
      <c r="R396" s="196"/>
      <c r="S396" s="196"/>
      <c r="T396" s="196"/>
      <c r="U396" s="196"/>
      <c r="V396" s="196"/>
      <c r="W396" s="196"/>
      <c r="X396" s="196"/>
      <c r="Y396" s="196"/>
    </row>
    <row r="397" hidden="1">
      <c r="A397" s="214"/>
      <c r="B397" s="214"/>
      <c r="C397" s="196"/>
      <c r="D397" s="214"/>
      <c r="E397" s="196"/>
      <c r="F397" s="214"/>
      <c r="G397" s="215"/>
      <c r="H397" s="196"/>
      <c r="I397" s="196"/>
      <c r="J397" s="196"/>
      <c r="K397" s="196"/>
      <c r="L397" s="196"/>
      <c r="M397" s="196"/>
      <c r="N397" s="196"/>
      <c r="O397" s="196"/>
      <c r="P397" s="196"/>
      <c r="Q397" s="196"/>
      <c r="R397" s="196"/>
      <c r="S397" s="196"/>
      <c r="T397" s="196"/>
      <c r="U397" s="196"/>
      <c r="V397" s="196"/>
      <c r="W397" s="196"/>
      <c r="X397" s="196"/>
      <c r="Y397" s="196"/>
    </row>
    <row r="398" hidden="1">
      <c r="A398" s="214"/>
      <c r="B398" s="214"/>
      <c r="C398" s="196"/>
      <c r="D398" s="214"/>
      <c r="E398" s="196"/>
      <c r="F398" s="214"/>
      <c r="G398" s="215"/>
      <c r="H398" s="196"/>
      <c r="I398" s="196"/>
      <c r="J398" s="196"/>
      <c r="K398" s="196"/>
      <c r="L398" s="196"/>
      <c r="M398" s="196"/>
      <c r="N398" s="196"/>
      <c r="O398" s="196"/>
      <c r="P398" s="196"/>
      <c r="Q398" s="196"/>
      <c r="R398" s="196"/>
      <c r="S398" s="196"/>
      <c r="T398" s="196"/>
      <c r="U398" s="196"/>
      <c r="V398" s="196"/>
      <c r="W398" s="196"/>
      <c r="X398" s="196"/>
      <c r="Y398" s="196"/>
    </row>
    <row r="399" hidden="1">
      <c r="A399" s="214"/>
      <c r="B399" s="214"/>
      <c r="C399" s="196"/>
      <c r="D399" s="214"/>
      <c r="E399" s="196"/>
      <c r="F399" s="214"/>
      <c r="G399" s="215"/>
      <c r="H399" s="196"/>
      <c r="I399" s="196"/>
      <c r="J399" s="196"/>
      <c r="K399" s="196"/>
      <c r="L399" s="196"/>
      <c r="M399" s="196"/>
      <c r="N399" s="196"/>
      <c r="O399" s="196"/>
      <c r="P399" s="196"/>
      <c r="Q399" s="196"/>
      <c r="R399" s="196"/>
      <c r="S399" s="196"/>
      <c r="T399" s="196"/>
      <c r="U399" s="196"/>
      <c r="V399" s="196"/>
      <c r="W399" s="196"/>
      <c r="X399" s="196"/>
      <c r="Y399" s="196"/>
    </row>
    <row r="400" hidden="1">
      <c r="A400" s="214"/>
      <c r="B400" s="214"/>
      <c r="C400" s="196"/>
      <c r="D400" s="214"/>
      <c r="E400" s="196"/>
      <c r="F400" s="214"/>
      <c r="G400" s="215"/>
      <c r="H400" s="196"/>
      <c r="I400" s="196"/>
      <c r="J400" s="196"/>
      <c r="K400" s="196"/>
      <c r="L400" s="196"/>
      <c r="M400" s="196"/>
      <c r="N400" s="196"/>
      <c r="O400" s="196"/>
      <c r="P400" s="196"/>
      <c r="Q400" s="196"/>
      <c r="R400" s="196"/>
      <c r="S400" s="196"/>
      <c r="T400" s="196"/>
      <c r="U400" s="196"/>
      <c r="V400" s="196"/>
      <c r="W400" s="196"/>
      <c r="X400" s="196"/>
      <c r="Y400" s="196"/>
    </row>
    <row r="401" hidden="1">
      <c r="A401" s="214"/>
      <c r="B401" s="214"/>
      <c r="C401" s="196"/>
      <c r="D401" s="214"/>
      <c r="E401" s="196"/>
      <c r="F401" s="214"/>
      <c r="G401" s="215"/>
      <c r="H401" s="196"/>
      <c r="I401" s="196"/>
      <c r="J401" s="196"/>
      <c r="K401" s="196"/>
      <c r="L401" s="196"/>
      <c r="M401" s="196"/>
      <c r="N401" s="196"/>
      <c r="O401" s="196"/>
      <c r="P401" s="196"/>
      <c r="Q401" s="196"/>
      <c r="R401" s="196"/>
      <c r="S401" s="196"/>
      <c r="T401" s="196"/>
      <c r="U401" s="196"/>
      <c r="V401" s="196"/>
      <c r="W401" s="196"/>
      <c r="X401" s="196"/>
      <c r="Y401" s="196"/>
    </row>
    <row r="402" hidden="1">
      <c r="A402" s="214"/>
      <c r="B402" s="214"/>
      <c r="C402" s="196"/>
      <c r="D402" s="214"/>
      <c r="E402" s="196"/>
      <c r="F402" s="214"/>
      <c r="G402" s="215"/>
      <c r="H402" s="196"/>
      <c r="I402" s="196"/>
      <c r="J402" s="196"/>
      <c r="K402" s="196"/>
      <c r="L402" s="196"/>
      <c r="M402" s="196"/>
      <c r="N402" s="196"/>
      <c r="O402" s="196"/>
      <c r="P402" s="196"/>
      <c r="Q402" s="196"/>
      <c r="R402" s="196"/>
      <c r="S402" s="196"/>
      <c r="T402" s="196"/>
      <c r="U402" s="196"/>
      <c r="V402" s="196"/>
      <c r="W402" s="196"/>
      <c r="X402" s="196"/>
      <c r="Y402" s="196"/>
    </row>
    <row r="403" hidden="1">
      <c r="A403" s="214"/>
      <c r="B403" s="214"/>
      <c r="C403" s="196"/>
      <c r="D403" s="214"/>
      <c r="E403" s="196"/>
      <c r="F403" s="214"/>
      <c r="G403" s="215"/>
      <c r="H403" s="196"/>
      <c r="I403" s="196"/>
      <c r="J403" s="196"/>
      <c r="K403" s="196"/>
      <c r="L403" s="196"/>
      <c r="M403" s="196"/>
      <c r="N403" s="196"/>
      <c r="O403" s="196"/>
      <c r="P403" s="196"/>
      <c r="Q403" s="196"/>
      <c r="R403" s="196"/>
      <c r="S403" s="196"/>
      <c r="T403" s="196"/>
      <c r="U403" s="196"/>
      <c r="V403" s="196"/>
      <c r="W403" s="196"/>
      <c r="X403" s="196"/>
      <c r="Y403" s="196"/>
    </row>
    <row r="404" hidden="1">
      <c r="A404" s="214"/>
      <c r="B404" s="214"/>
      <c r="C404" s="196"/>
      <c r="D404" s="214"/>
      <c r="E404" s="196"/>
      <c r="F404" s="214"/>
      <c r="G404" s="215"/>
      <c r="H404" s="196"/>
      <c r="I404" s="196"/>
      <c r="J404" s="196"/>
      <c r="K404" s="196"/>
      <c r="L404" s="196"/>
      <c r="M404" s="196"/>
      <c r="N404" s="196"/>
      <c r="O404" s="196"/>
      <c r="P404" s="196"/>
      <c r="Q404" s="196"/>
      <c r="R404" s="196"/>
      <c r="S404" s="196"/>
      <c r="T404" s="196"/>
      <c r="U404" s="196"/>
      <c r="V404" s="196"/>
      <c r="W404" s="196"/>
      <c r="X404" s="196"/>
      <c r="Y404" s="196"/>
    </row>
    <row r="405" hidden="1">
      <c r="A405" s="214"/>
      <c r="B405" s="214"/>
      <c r="C405" s="196"/>
      <c r="D405" s="214"/>
      <c r="E405" s="196"/>
      <c r="F405" s="214"/>
      <c r="G405" s="215"/>
      <c r="H405" s="196"/>
      <c r="I405" s="196"/>
      <c r="J405" s="196"/>
      <c r="K405" s="196"/>
      <c r="L405" s="196"/>
      <c r="M405" s="196"/>
      <c r="N405" s="196"/>
      <c r="O405" s="196"/>
      <c r="P405" s="196"/>
      <c r="Q405" s="196"/>
      <c r="R405" s="196"/>
      <c r="S405" s="196"/>
      <c r="T405" s="196"/>
      <c r="U405" s="196"/>
      <c r="V405" s="196"/>
      <c r="W405" s="196"/>
      <c r="X405" s="196"/>
      <c r="Y405" s="196"/>
    </row>
    <row r="406" hidden="1">
      <c r="A406" s="214"/>
      <c r="B406" s="214"/>
      <c r="C406" s="196"/>
      <c r="D406" s="214"/>
      <c r="E406" s="196"/>
      <c r="F406" s="214"/>
      <c r="G406" s="215"/>
      <c r="H406" s="196"/>
      <c r="I406" s="196"/>
      <c r="J406" s="196"/>
      <c r="K406" s="196"/>
      <c r="L406" s="196"/>
      <c r="M406" s="196"/>
      <c r="N406" s="196"/>
      <c r="O406" s="196"/>
      <c r="P406" s="196"/>
      <c r="Q406" s="196"/>
      <c r="R406" s="196"/>
      <c r="S406" s="196"/>
      <c r="T406" s="196"/>
      <c r="U406" s="196"/>
      <c r="V406" s="196"/>
      <c r="W406" s="196"/>
      <c r="X406" s="196"/>
      <c r="Y406" s="196"/>
    </row>
    <row r="407" hidden="1">
      <c r="A407" s="214"/>
      <c r="B407" s="214"/>
      <c r="C407" s="196"/>
      <c r="D407" s="214"/>
      <c r="E407" s="196"/>
      <c r="F407" s="214"/>
      <c r="G407" s="215"/>
      <c r="H407" s="196"/>
      <c r="I407" s="196"/>
      <c r="J407" s="196"/>
      <c r="K407" s="196"/>
      <c r="L407" s="196"/>
      <c r="M407" s="196"/>
      <c r="N407" s="196"/>
      <c r="O407" s="196"/>
      <c r="P407" s="196"/>
      <c r="Q407" s="196"/>
      <c r="R407" s="196"/>
      <c r="S407" s="196"/>
      <c r="T407" s="196"/>
      <c r="U407" s="196"/>
      <c r="V407" s="196"/>
      <c r="W407" s="196"/>
      <c r="X407" s="196"/>
      <c r="Y407" s="196"/>
    </row>
    <row r="408" hidden="1">
      <c r="A408" s="214"/>
      <c r="B408" s="214"/>
      <c r="C408" s="196"/>
      <c r="D408" s="214"/>
      <c r="E408" s="196"/>
      <c r="F408" s="214"/>
      <c r="G408" s="215"/>
      <c r="H408" s="196"/>
      <c r="I408" s="196"/>
      <c r="J408" s="196"/>
      <c r="K408" s="196"/>
      <c r="L408" s="196"/>
      <c r="M408" s="196"/>
      <c r="N408" s="196"/>
      <c r="O408" s="196"/>
      <c r="P408" s="196"/>
      <c r="Q408" s="196"/>
      <c r="R408" s="196"/>
      <c r="S408" s="196"/>
      <c r="T408" s="196"/>
      <c r="U408" s="196"/>
      <c r="V408" s="196"/>
      <c r="W408" s="196"/>
      <c r="X408" s="196"/>
      <c r="Y408" s="196"/>
    </row>
    <row r="409" hidden="1">
      <c r="A409" s="214"/>
      <c r="B409" s="214"/>
      <c r="C409" s="196"/>
      <c r="D409" s="214"/>
      <c r="E409" s="196"/>
      <c r="F409" s="214"/>
      <c r="G409" s="215"/>
      <c r="H409" s="196"/>
      <c r="I409" s="196"/>
      <c r="J409" s="196"/>
      <c r="K409" s="196"/>
      <c r="L409" s="196"/>
      <c r="M409" s="196"/>
      <c r="N409" s="196"/>
      <c r="O409" s="196"/>
      <c r="P409" s="196"/>
      <c r="Q409" s="196"/>
      <c r="R409" s="196"/>
      <c r="S409" s="196"/>
      <c r="T409" s="196"/>
      <c r="U409" s="196"/>
      <c r="V409" s="196"/>
      <c r="W409" s="196"/>
      <c r="X409" s="196"/>
      <c r="Y409" s="196"/>
    </row>
    <row r="410" hidden="1">
      <c r="A410" s="214"/>
      <c r="B410" s="214"/>
      <c r="C410" s="196"/>
      <c r="D410" s="214"/>
      <c r="E410" s="196"/>
      <c r="F410" s="214"/>
      <c r="G410" s="215"/>
      <c r="H410" s="196"/>
      <c r="I410" s="196"/>
      <c r="J410" s="196"/>
      <c r="K410" s="196"/>
      <c r="L410" s="196"/>
      <c r="M410" s="196"/>
      <c r="N410" s="196"/>
      <c r="O410" s="196"/>
      <c r="P410" s="196"/>
      <c r="Q410" s="196"/>
      <c r="R410" s="196"/>
      <c r="S410" s="196"/>
      <c r="T410" s="196"/>
      <c r="U410" s="196"/>
      <c r="V410" s="196"/>
      <c r="W410" s="196"/>
      <c r="X410" s="196"/>
      <c r="Y410" s="196"/>
    </row>
    <row r="411" hidden="1">
      <c r="A411" s="214"/>
      <c r="B411" s="214"/>
      <c r="C411" s="196"/>
      <c r="D411" s="214"/>
      <c r="E411" s="196"/>
      <c r="F411" s="214"/>
      <c r="G411" s="215"/>
      <c r="H411" s="196"/>
      <c r="I411" s="196"/>
      <c r="J411" s="196"/>
      <c r="K411" s="196"/>
      <c r="L411" s="196"/>
      <c r="M411" s="196"/>
      <c r="N411" s="196"/>
      <c r="O411" s="196"/>
      <c r="P411" s="196"/>
      <c r="Q411" s="196"/>
      <c r="R411" s="196"/>
      <c r="S411" s="196"/>
      <c r="T411" s="196"/>
      <c r="U411" s="196"/>
      <c r="V411" s="196"/>
      <c r="W411" s="196"/>
      <c r="X411" s="196"/>
      <c r="Y411" s="196"/>
    </row>
    <row r="412" hidden="1">
      <c r="A412" s="214"/>
      <c r="B412" s="214"/>
      <c r="C412" s="196"/>
      <c r="D412" s="214"/>
      <c r="E412" s="196"/>
      <c r="F412" s="214"/>
      <c r="G412" s="215"/>
      <c r="H412" s="196"/>
      <c r="I412" s="196"/>
      <c r="J412" s="196"/>
      <c r="K412" s="196"/>
      <c r="L412" s="196"/>
      <c r="M412" s="196"/>
      <c r="N412" s="196"/>
      <c r="O412" s="196"/>
      <c r="P412" s="196"/>
      <c r="Q412" s="196"/>
      <c r="R412" s="196"/>
      <c r="S412" s="196"/>
      <c r="T412" s="196"/>
      <c r="U412" s="196"/>
      <c r="V412" s="196"/>
      <c r="W412" s="196"/>
      <c r="X412" s="196"/>
      <c r="Y412" s="196"/>
    </row>
    <row r="413" hidden="1">
      <c r="A413" s="214"/>
      <c r="B413" s="214"/>
      <c r="C413" s="196"/>
      <c r="D413" s="214"/>
      <c r="E413" s="196"/>
      <c r="F413" s="214"/>
      <c r="G413" s="215"/>
      <c r="H413" s="196"/>
      <c r="I413" s="196"/>
      <c r="J413" s="196"/>
      <c r="K413" s="196"/>
      <c r="L413" s="196"/>
      <c r="M413" s="196"/>
      <c r="N413" s="196"/>
      <c r="O413" s="196"/>
      <c r="P413" s="196"/>
      <c r="Q413" s="196"/>
      <c r="R413" s="196"/>
      <c r="S413" s="196"/>
      <c r="T413" s="196"/>
      <c r="U413" s="196"/>
      <c r="V413" s="196"/>
      <c r="W413" s="196"/>
      <c r="X413" s="196"/>
      <c r="Y413" s="196"/>
    </row>
    <row r="414" hidden="1">
      <c r="A414" s="214"/>
      <c r="B414" s="214"/>
      <c r="C414" s="196"/>
      <c r="D414" s="214"/>
      <c r="E414" s="196"/>
      <c r="F414" s="214"/>
      <c r="G414" s="215"/>
      <c r="H414" s="196"/>
      <c r="I414" s="196"/>
      <c r="J414" s="196"/>
      <c r="K414" s="196"/>
      <c r="L414" s="196"/>
      <c r="M414" s="196"/>
      <c r="N414" s="196"/>
      <c r="O414" s="196"/>
      <c r="P414" s="196"/>
      <c r="Q414" s="196"/>
      <c r="R414" s="196"/>
      <c r="S414" s="196"/>
      <c r="T414" s="196"/>
      <c r="U414" s="196"/>
      <c r="V414" s="196"/>
      <c r="W414" s="196"/>
      <c r="X414" s="196"/>
      <c r="Y414" s="196"/>
    </row>
    <row r="415" hidden="1">
      <c r="A415" s="214"/>
      <c r="B415" s="214"/>
      <c r="C415" s="196"/>
      <c r="D415" s="214"/>
      <c r="E415" s="196"/>
      <c r="F415" s="214"/>
      <c r="G415" s="215"/>
      <c r="H415" s="196"/>
      <c r="I415" s="196"/>
      <c r="J415" s="196"/>
      <c r="K415" s="196"/>
      <c r="L415" s="196"/>
      <c r="M415" s="196"/>
      <c r="N415" s="196"/>
      <c r="O415" s="196"/>
      <c r="P415" s="196"/>
      <c r="Q415" s="196"/>
      <c r="R415" s="196"/>
      <c r="S415" s="196"/>
      <c r="T415" s="196"/>
      <c r="U415" s="196"/>
      <c r="V415" s="196"/>
      <c r="W415" s="196"/>
      <c r="X415" s="196"/>
      <c r="Y415" s="196"/>
    </row>
    <row r="416" hidden="1">
      <c r="A416" s="214"/>
      <c r="B416" s="214"/>
      <c r="C416" s="196"/>
      <c r="D416" s="214"/>
      <c r="E416" s="196"/>
      <c r="F416" s="214"/>
      <c r="G416" s="215"/>
      <c r="H416" s="196"/>
      <c r="I416" s="196"/>
      <c r="J416" s="196"/>
      <c r="K416" s="196"/>
      <c r="L416" s="196"/>
      <c r="M416" s="196"/>
      <c r="N416" s="196"/>
      <c r="O416" s="196"/>
      <c r="P416" s="196"/>
      <c r="Q416" s="196"/>
      <c r="R416" s="196"/>
      <c r="S416" s="196"/>
      <c r="T416" s="196"/>
      <c r="U416" s="196"/>
      <c r="V416" s="196"/>
      <c r="W416" s="196"/>
      <c r="X416" s="196"/>
      <c r="Y416" s="196"/>
    </row>
    <row r="417" hidden="1">
      <c r="A417" s="214"/>
      <c r="B417" s="214"/>
      <c r="C417" s="196"/>
      <c r="D417" s="214"/>
      <c r="E417" s="196"/>
      <c r="F417" s="214"/>
      <c r="G417" s="215"/>
      <c r="H417" s="196"/>
      <c r="I417" s="196"/>
      <c r="J417" s="196"/>
      <c r="K417" s="196"/>
      <c r="L417" s="196"/>
      <c r="M417" s="196"/>
      <c r="N417" s="196"/>
      <c r="O417" s="196"/>
      <c r="P417" s="196"/>
      <c r="Q417" s="196"/>
      <c r="R417" s="196"/>
      <c r="S417" s="196"/>
      <c r="T417" s="196"/>
      <c r="U417" s="196"/>
      <c r="V417" s="196"/>
      <c r="W417" s="196"/>
      <c r="X417" s="196"/>
      <c r="Y417" s="196"/>
    </row>
    <row r="418" hidden="1">
      <c r="A418" s="214"/>
      <c r="B418" s="214"/>
      <c r="C418" s="196"/>
      <c r="D418" s="214"/>
      <c r="E418" s="196"/>
      <c r="F418" s="214"/>
      <c r="G418" s="215"/>
      <c r="H418" s="196"/>
      <c r="I418" s="196"/>
      <c r="J418" s="196"/>
      <c r="K418" s="196"/>
      <c r="L418" s="196"/>
      <c r="M418" s="196"/>
      <c r="N418" s="196"/>
      <c r="O418" s="196"/>
      <c r="P418" s="196"/>
      <c r="Q418" s="196"/>
      <c r="R418" s="196"/>
      <c r="S418" s="196"/>
      <c r="T418" s="196"/>
      <c r="U418" s="196"/>
      <c r="V418" s="196"/>
      <c r="W418" s="196"/>
      <c r="X418" s="196"/>
      <c r="Y418" s="196"/>
    </row>
    <row r="419" hidden="1">
      <c r="A419" s="214"/>
      <c r="B419" s="214"/>
      <c r="C419" s="196"/>
      <c r="D419" s="214"/>
      <c r="E419" s="196"/>
      <c r="F419" s="214"/>
      <c r="G419" s="215"/>
      <c r="H419" s="196"/>
      <c r="I419" s="196"/>
      <c r="J419" s="196"/>
      <c r="K419" s="196"/>
      <c r="L419" s="196"/>
      <c r="M419" s="196"/>
      <c r="N419" s="196"/>
      <c r="O419" s="196"/>
      <c r="P419" s="196"/>
      <c r="Q419" s="196"/>
      <c r="R419" s="196"/>
      <c r="S419" s="196"/>
      <c r="T419" s="196"/>
      <c r="U419" s="196"/>
      <c r="V419" s="196"/>
      <c r="W419" s="196"/>
      <c r="X419" s="196"/>
      <c r="Y419" s="196"/>
    </row>
    <row r="420" hidden="1">
      <c r="A420" s="214"/>
      <c r="B420" s="214"/>
      <c r="C420" s="196"/>
      <c r="D420" s="214"/>
      <c r="E420" s="196"/>
      <c r="F420" s="214"/>
      <c r="G420" s="215"/>
      <c r="H420" s="196"/>
      <c r="I420" s="196"/>
      <c r="J420" s="196"/>
      <c r="K420" s="196"/>
      <c r="L420" s="196"/>
      <c r="M420" s="196"/>
      <c r="N420" s="196"/>
      <c r="O420" s="196"/>
      <c r="P420" s="196"/>
      <c r="Q420" s="196"/>
      <c r="R420" s="196"/>
      <c r="S420" s="196"/>
      <c r="T420" s="196"/>
      <c r="U420" s="196"/>
      <c r="V420" s="196"/>
      <c r="W420" s="196"/>
      <c r="X420" s="196"/>
      <c r="Y420" s="196"/>
    </row>
    <row r="421" hidden="1">
      <c r="A421" s="214"/>
      <c r="B421" s="214"/>
      <c r="C421" s="196"/>
      <c r="D421" s="214"/>
      <c r="E421" s="196"/>
      <c r="F421" s="214"/>
      <c r="G421" s="215"/>
      <c r="H421" s="196"/>
      <c r="I421" s="196"/>
      <c r="J421" s="196"/>
      <c r="K421" s="196"/>
      <c r="L421" s="196"/>
      <c r="M421" s="196"/>
      <c r="N421" s="196"/>
      <c r="O421" s="196"/>
      <c r="P421" s="196"/>
      <c r="Q421" s="196"/>
      <c r="R421" s="196"/>
      <c r="S421" s="196"/>
      <c r="T421" s="196"/>
      <c r="U421" s="196"/>
      <c r="V421" s="196"/>
      <c r="W421" s="196"/>
      <c r="X421" s="196"/>
      <c r="Y421" s="196"/>
    </row>
    <row r="422" hidden="1">
      <c r="A422" s="214"/>
      <c r="B422" s="214"/>
      <c r="C422" s="196"/>
      <c r="D422" s="214"/>
      <c r="E422" s="196"/>
      <c r="F422" s="214"/>
      <c r="G422" s="215"/>
      <c r="H422" s="196"/>
      <c r="I422" s="196"/>
      <c r="J422" s="196"/>
      <c r="K422" s="196"/>
      <c r="L422" s="196"/>
      <c r="M422" s="196"/>
      <c r="N422" s="196"/>
      <c r="O422" s="196"/>
      <c r="P422" s="196"/>
      <c r="Q422" s="196"/>
      <c r="R422" s="196"/>
      <c r="S422" s="196"/>
      <c r="T422" s="196"/>
      <c r="U422" s="196"/>
      <c r="V422" s="196"/>
      <c r="W422" s="196"/>
      <c r="X422" s="196"/>
      <c r="Y422" s="196"/>
    </row>
    <row r="423" hidden="1">
      <c r="A423" s="214"/>
      <c r="B423" s="214"/>
      <c r="C423" s="196"/>
      <c r="D423" s="214"/>
      <c r="E423" s="196"/>
      <c r="F423" s="214"/>
      <c r="G423" s="215"/>
      <c r="H423" s="196"/>
      <c r="I423" s="196"/>
      <c r="J423" s="196"/>
      <c r="K423" s="196"/>
      <c r="L423" s="196"/>
      <c r="M423" s="196"/>
      <c r="N423" s="196"/>
      <c r="O423" s="196"/>
      <c r="P423" s="196"/>
      <c r="Q423" s="196"/>
      <c r="R423" s="196"/>
      <c r="S423" s="196"/>
      <c r="T423" s="196"/>
      <c r="U423" s="196"/>
      <c r="V423" s="196"/>
      <c r="W423" s="196"/>
      <c r="X423" s="196"/>
      <c r="Y423" s="196"/>
    </row>
    <row r="424" hidden="1">
      <c r="A424" s="214"/>
      <c r="B424" s="214"/>
      <c r="C424" s="196"/>
      <c r="D424" s="214"/>
      <c r="E424" s="196"/>
      <c r="F424" s="214"/>
      <c r="G424" s="215"/>
      <c r="H424" s="196"/>
      <c r="I424" s="196"/>
      <c r="J424" s="196"/>
      <c r="K424" s="196"/>
      <c r="L424" s="196"/>
      <c r="M424" s="196"/>
      <c r="N424" s="196"/>
      <c r="O424" s="196"/>
      <c r="P424" s="196"/>
      <c r="Q424" s="196"/>
      <c r="R424" s="196"/>
      <c r="S424" s="196"/>
      <c r="T424" s="196"/>
      <c r="U424" s="196"/>
      <c r="V424" s="196"/>
      <c r="W424" s="196"/>
      <c r="X424" s="196"/>
      <c r="Y424" s="196"/>
    </row>
    <row r="425" hidden="1">
      <c r="A425" s="214"/>
      <c r="B425" s="214"/>
      <c r="C425" s="196"/>
      <c r="D425" s="214"/>
      <c r="E425" s="196"/>
      <c r="F425" s="214"/>
      <c r="G425" s="215"/>
      <c r="H425" s="196"/>
      <c r="I425" s="196"/>
      <c r="J425" s="196"/>
      <c r="K425" s="196"/>
      <c r="L425" s="196"/>
      <c r="M425" s="196"/>
      <c r="N425" s="196"/>
      <c r="O425" s="196"/>
      <c r="P425" s="196"/>
      <c r="Q425" s="196"/>
      <c r="R425" s="196"/>
      <c r="S425" s="196"/>
      <c r="T425" s="196"/>
      <c r="U425" s="196"/>
      <c r="V425" s="196"/>
      <c r="W425" s="196"/>
      <c r="X425" s="196"/>
      <c r="Y425" s="196"/>
    </row>
    <row r="426" hidden="1">
      <c r="A426" s="214"/>
      <c r="B426" s="214"/>
      <c r="C426" s="196"/>
      <c r="D426" s="214"/>
      <c r="E426" s="196"/>
      <c r="F426" s="214"/>
      <c r="G426" s="215"/>
      <c r="H426" s="196"/>
      <c r="I426" s="196"/>
      <c r="J426" s="196"/>
      <c r="K426" s="196"/>
      <c r="L426" s="196"/>
      <c r="M426" s="196"/>
      <c r="N426" s="196"/>
      <c r="O426" s="196"/>
      <c r="P426" s="196"/>
      <c r="Q426" s="196"/>
      <c r="R426" s="196"/>
      <c r="S426" s="196"/>
      <c r="T426" s="196"/>
      <c r="U426" s="196"/>
      <c r="V426" s="196"/>
      <c r="W426" s="196"/>
      <c r="X426" s="196"/>
      <c r="Y426" s="196"/>
    </row>
    <row r="427" hidden="1">
      <c r="A427" s="214"/>
      <c r="B427" s="214"/>
      <c r="C427" s="196"/>
      <c r="D427" s="214"/>
      <c r="E427" s="196"/>
      <c r="F427" s="214"/>
      <c r="G427" s="215"/>
      <c r="H427" s="196"/>
      <c r="I427" s="196"/>
      <c r="J427" s="196"/>
      <c r="K427" s="196"/>
      <c r="L427" s="196"/>
      <c r="M427" s="196"/>
      <c r="N427" s="196"/>
      <c r="O427" s="196"/>
      <c r="P427" s="196"/>
      <c r="Q427" s="196"/>
      <c r="R427" s="196"/>
      <c r="S427" s="196"/>
      <c r="T427" s="196"/>
      <c r="U427" s="196"/>
      <c r="V427" s="196"/>
      <c r="W427" s="196"/>
      <c r="X427" s="196"/>
      <c r="Y427" s="196"/>
    </row>
    <row r="428" hidden="1">
      <c r="A428" s="214"/>
      <c r="B428" s="214"/>
      <c r="C428" s="196"/>
      <c r="D428" s="214"/>
      <c r="E428" s="196"/>
      <c r="F428" s="214"/>
      <c r="G428" s="215"/>
      <c r="H428" s="196"/>
      <c r="I428" s="196"/>
      <c r="J428" s="196"/>
      <c r="K428" s="196"/>
      <c r="L428" s="196"/>
      <c r="M428" s="196"/>
      <c r="N428" s="196"/>
      <c r="O428" s="196"/>
      <c r="P428" s="196"/>
      <c r="Q428" s="196"/>
      <c r="R428" s="196"/>
      <c r="S428" s="196"/>
      <c r="T428" s="196"/>
      <c r="U428" s="196"/>
      <c r="V428" s="196"/>
      <c r="W428" s="196"/>
      <c r="X428" s="196"/>
      <c r="Y428" s="196"/>
    </row>
    <row r="429" hidden="1">
      <c r="A429" s="214"/>
      <c r="B429" s="214"/>
      <c r="C429" s="196"/>
      <c r="D429" s="214"/>
      <c r="E429" s="196"/>
      <c r="F429" s="214"/>
      <c r="G429" s="215"/>
      <c r="H429" s="196"/>
      <c r="I429" s="196"/>
      <c r="J429" s="196"/>
      <c r="K429" s="196"/>
      <c r="L429" s="196"/>
      <c r="M429" s="196"/>
      <c r="N429" s="196"/>
      <c r="O429" s="196"/>
      <c r="P429" s="196"/>
      <c r="Q429" s="196"/>
      <c r="R429" s="196"/>
      <c r="S429" s="196"/>
      <c r="T429" s="196"/>
      <c r="U429" s="196"/>
      <c r="V429" s="196"/>
      <c r="W429" s="196"/>
      <c r="X429" s="196"/>
      <c r="Y429" s="196"/>
    </row>
    <row r="430" hidden="1">
      <c r="A430" s="214"/>
      <c r="B430" s="214"/>
      <c r="C430" s="196"/>
      <c r="D430" s="214"/>
      <c r="E430" s="196"/>
      <c r="F430" s="214"/>
      <c r="G430" s="215"/>
      <c r="H430" s="196"/>
      <c r="I430" s="196"/>
      <c r="J430" s="196"/>
      <c r="K430" s="196"/>
      <c r="L430" s="196"/>
      <c r="M430" s="196"/>
      <c r="N430" s="196"/>
      <c r="O430" s="196"/>
      <c r="P430" s="196"/>
      <c r="Q430" s="196"/>
      <c r="R430" s="196"/>
      <c r="S430" s="196"/>
      <c r="T430" s="196"/>
      <c r="U430" s="196"/>
      <c r="V430" s="196"/>
      <c r="W430" s="196"/>
      <c r="X430" s="196"/>
      <c r="Y430" s="196"/>
    </row>
    <row r="431" hidden="1">
      <c r="A431" s="214"/>
      <c r="B431" s="214"/>
      <c r="C431" s="196"/>
      <c r="D431" s="214"/>
      <c r="E431" s="196"/>
      <c r="F431" s="214"/>
      <c r="G431" s="215"/>
      <c r="H431" s="196"/>
      <c r="I431" s="196"/>
      <c r="J431" s="196"/>
      <c r="K431" s="196"/>
      <c r="L431" s="196"/>
      <c r="M431" s="196"/>
      <c r="N431" s="196"/>
      <c r="O431" s="196"/>
      <c r="P431" s="196"/>
      <c r="Q431" s="196"/>
      <c r="R431" s="196"/>
      <c r="S431" s="196"/>
      <c r="T431" s="196"/>
      <c r="U431" s="196"/>
      <c r="V431" s="196"/>
      <c r="W431" s="196"/>
      <c r="X431" s="196"/>
      <c r="Y431" s="196"/>
    </row>
    <row r="432" hidden="1">
      <c r="A432" s="214"/>
      <c r="B432" s="214"/>
      <c r="C432" s="196"/>
      <c r="D432" s="214"/>
      <c r="E432" s="196"/>
      <c r="F432" s="214"/>
      <c r="G432" s="215"/>
      <c r="H432" s="196"/>
      <c r="I432" s="196"/>
      <c r="J432" s="196"/>
      <c r="K432" s="196"/>
      <c r="L432" s="196"/>
      <c r="M432" s="196"/>
      <c r="N432" s="196"/>
      <c r="O432" s="196"/>
      <c r="P432" s="196"/>
      <c r="Q432" s="196"/>
      <c r="R432" s="196"/>
      <c r="S432" s="196"/>
      <c r="T432" s="196"/>
      <c r="U432" s="196"/>
      <c r="V432" s="196"/>
      <c r="W432" s="196"/>
      <c r="X432" s="196"/>
      <c r="Y432" s="196"/>
    </row>
    <row r="433" hidden="1">
      <c r="A433" s="214"/>
      <c r="B433" s="214"/>
      <c r="C433" s="196"/>
      <c r="D433" s="214"/>
      <c r="E433" s="196"/>
      <c r="F433" s="214"/>
      <c r="G433" s="215"/>
      <c r="H433" s="196"/>
      <c r="I433" s="196"/>
      <c r="J433" s="196"/>
      <c r="K433" s="196"/>
      <c r="L433" s="196"/>
      <c r="M433" s="196"/>
      <c r="N433" s="196"/>
      <c r="O433" s="196"/>
      <c r="P433" s="196"/>
      <c r="Q433" s="196"/>
      <c r="R433" s="196"/>
      <c r="S433" s="196"/>
      <c r="T433" s="196"/>
      <c r="U433" s="196"/>
      <c r="V433" s="196"/>
      <c r="W433" s="196"/>
      <c r="X433" s="196"/>
      <c r="Y433" s="196"/>
    </row>
    <row r="434" hidden="1">
      <c r="A434" s="214"/>
      <c r="B434" s="214"/>
      <c r="C434" s="196"/>
      <c r="D434" s="214"/>
      <c r="E434" s="196"/>
      <c r="F434" s="214"/>
      <c r="G434" s="215"/>
      <c r="H434" s="196"/>
      <c r="I434" s="196"/>
      <c r="J434" s="196"/>
      <c r="K434" s="196"/>
      <c r="L434" s="196"/>
      <c r="M434" s="196"/>
      <c r="N434" s="196"/>
      <c r="O434" s="196"/>
      <c r="P434" s="196"/>
      <c r="Q434" s="196"/>
      <c r="R434" s="196"/>
      <c r="S434" s="196"/>
      <c r="T434" s="196"/>
      <c r="U434" s="196"/>
      <c r="V434" s="196"/>
      <c r="W434" s="196"/>
      <c r="X434" s="196"/>
      <c r="Y434" s="196"/>
    </row>
    <row r="435" hidden="1">
      <c r="A435" s="214"/>
      <c r="B435" s="214"/>
      <c r="C435" s="196"/>
      <c r="D435" s="214"/>
      <c r="E435" s="196"/>
      <c r="F435" s="214"/>
      <c r="G435" s="215"/>
      <c r="H435" s="196"/>
      <c r="I435" s="196"/>
      <c r="J435" s="196"/>
      <c r="K435" s="196"/>
      <c r="L435" s="196"/>
      <c r="M435" s="196"/>
      <c r="N435" s="196"/>
      <c r="O435" s="196"/>
      <c r="P435" s="196"/>
      <c r="Q435" s="196"/>
      <c r="R435" s="196"/>
      <c r="S435" s="196"/>
      <c r="T435" s="196"/>
      <c r="U435" s="196"/>
      <c r="V435" s="196"/>
      <c r="W435" s="196"/>
      <c r="X435" s="196"/>
      <c r="Y435" s="196"/>
    </row>
    <row r="436" hidden="1">
      <c r="A436" s="214"/>
      <c r="B436" s="214"/>
      <c r="C436" s="196"/>
      <c r="D436" s="214"/>
      <c r="E436" s="196"/>
      <c r="F436" s="214"/>
      <c r="G436" s="215"/>
      <c r="H436" s="196"/>
      <c r="I436" s="196"/>
      <c r="J436" s="196"/>
      <c r="K436" s="196"/>
      <c r="L436" s="196"/>
      <c r="M436" s="196"/>
      <c r="N436" s="196"/>
      <c r="O436" s="196"/>
      <c r="P436" s="196"/>
      <c r="Q436" s="196"/>
      <c r="R436" s="196"/>
      <c r="S436" s="196"/>
      <c r="T436" s="196"/>
      <c r="U436" s="196"/>
      <c r="V436" s="196"/>
      <c r="W436" s="196"/>
      <c r="X436" s="196"/>
      <c r="Y436" s="196"/>
    </row>
    <row r="437" hidden="1">
      <c r="A437" s="214"/>
      <c r="B437" s="214"/>
      <c r="C437" s="196"/>
      <c r="D437" s="214"/>
      <c r="E437" s="196"/>
      <c r="F437" s="214"/>
      <c r="G437" s="215"/>
      <c r="H437" s="196"/>
      <c r="I437" s="196"/>
      <c r="J437" s="196"/>
      <c r="K437" s="196"/>
      <c r="L437" s="196"/>
      <c r="M437" s="196"/>
      <c r="N437" s="196"/>
      <c r="O437" s="196"/>
      <c r="P437" s="196"/>
      <c r="Q437" s="196"/>
      <c r="R437" s="196"/>
      <c r="S437" s="196"/>
      <c r="T437" s="196"/>
      <c r="U437" s="196"/>
      <c r="V437" s="196"/>
      <c r="W437" s="196"/>
      <c r="X437" s="196"/>
      <c r="Y437" s="196"/>
    </row>
    <row r="438" hidden="1">
      <c r="A438" s="214"/>
      <c r="B438" s="214"/>
      <c r="C438" s="196"/>
      <c r="D438" s="214"/>
      <c r="E438" s="196"/>
      <c r="F438" s="214"/>
      <c r="G438" s="215"/>
      <c r="H438" s="196"/>
      <c r="I438" s="196"/>
      <c r="J438" s="196"/>
      <c r="K438" s="196"/>
      <c r="L438" s="196"/>
      <c r="M438" s="196"/>
      <c r="N438" s="196"/>
      <c r="O438" s="196"/>
      <c r="P438" s="196"/>
      <c r="Q438" s="196"/>
      <c r="R438" s="196"/>
      <c r="S438" s="196"/>
      <c r="T438" s="196"/>
      <c r="U438" s="196"/>
      <c r="V438" s="196"/>
      <c r="W438" s="196"/>
      <c r="X438" s="196"/>
      <c r="Y438" s="196"/>
    </row>
    <row r="439" hidden="1">
      <c r="A439" s="214"/>
      <c r="B439" s="214"/>
      <c r="C439" s="196"/>
      <c r="D439" s="214"/>
      <c r="E439" s="196"/>
      <c r="F439" s="214"/>
      <c r="G439" s="215"/>
      <c r="H439" s="196"/>
      <c r="I439" s="196"/>
      <c r="J439" s="196"/>
      <c r="K439" s="196"/>
      <c r="L439" s="196"/>
      <c r="M439" s="196"/>
      <c r="N439" s="196"/>
      <c r="O439" s="196"/>
      <c r="P439" s="196"/>
      <c r="Q439" s="196"/>
      <c r="R439" s="196"/>
      <c r="S439" s="196"/>
      <c r="T439" s="196"/>
      <c r="U439" s="196"/>
      <c r="V439" s="196"/>
      <c r="W439" s="196"/>
      <c r="X439" s="196"/>
      <c r="Y439" s="196"/>
    </row>
    <row r="440" hidden="1">
      <c r="A440" s="214"/>
      <c r="B440" s="214"/>
      <c r="C440" s="196"/>
      <c r="D440" s="214"/>
      <c r="E440" s="196"/>
      <c r="F440" s="214"/>
      <c r="G440" s="215"/>
      <c r="H440" s="196"/>
      <c r="I440" s="196"/>
      <c r="J440" s="196"/>
      <c r="K440" s="196"/>
      <c r="L440" s="196"/>
      <c r="M440" s="196"/>
      <c r="N440" s="196"/>
      <c r="O440" s="196"/>
      <c r="P440" s="196"/>
      <c r="Q440" s="196"/>
      <c r="R440" s="196"/>
      <c r="S440" s="196"/>
      <c r="T440" s="196"/>
      <c r="U440" s="196"/>
      <c r="V440" s="196"/>
      <c r="W440" s="196"/>
      <c r="X440" s="196"/>
      <c r="Y440" s="196"/>
    </row>
    <row r="441" hidden="1">
      <c r="A441" s="214"/>
      <c r="B441" s="214"/>
      <c r="C441" s="196"/>
      <c r="D441" s="214"/>
      <c r="E441" s="196"/>
      <c r="F441" s="214"/>
      <c r="G441" s="215"/>
      <c r="H441" s="196"/>
      <c r="I441" s="196"/>
      <c r="J441" s="196"/>
      <c r="K441" s="196"/>
      <c r="L441" s="196"/>
      <c r="M441" s="196"/>
      <c r="N441" s="196"/>
      <c r="O441" s="196"/>
      <c r="P441" s="196"/>
      <c r="Q441" s="196"/>
      <c r="R441" s="196"/>
      <c r="S441" s="196"/>
      <c r="T441" s="196"/>
      <c r="U441" s="196"/>
      <c r="V441" s="196"/>
      <c r="W441" s="196"/>
      <c r="X441" s="196"/>
      <c r="Y441" s="196"/>
    </row>
    <row r="442" hidden="1">
      <c r="A442" s="214"/>
      <c r="B442" s="214"/>
      <c r="C442" s="196"/>
      <c r="D442" s="214"/>
      <c r="E442" s="196"/>
      <c r="F442" s="214"/>
      <c r="G442" s="215"/>
      <c r="H442" s="196"/>
      <c r="I442" s="196"/>
      <c r="J442" s="196"/>
      <c r="K442" s="196"/>
      <c r="L442" s="196"/>
      <c r="M442" s="196"/>
      <c r="N442" s="196"/>
      <c r="O442" s="196"/>
      <c r="P442" s="196"/>
      <c r="Q442" s="196"/>
      <c r="R442" s="196"/>
      <c r="S442" s="196"/>
      <c r="T442" s="196"/>
      <c r="U442" s="196"/>
      <c r="V442" s="196"/>
      <c r="W442" s="196"/>
      <c r="X442" s="196"/>
      <c r="Y442" s="196"/>
    </row>
    <row r="443" hidden="1">
      <c r="A443" s="214"/>
      <c r="B443" s="214"/>
      <c r="C443" s="196"/>
      <c r="D443" s="214"/>
      <c r="E443" s="196"/>
      <c r="F443" s="214"/>
      <c r="G443" s="215"/>
      <c r="H443" s="196"/>
      <c r="I443" s="196"/>
      <c r="J443" s="196"/>
      <c r="K443" s="196"/>
      <c r="L443" s="196"/>
      <c r="M443" s="196"/>
      <c r="N443" s="196"/>
      <c r="O443" s="196"/>
      <c r="P443" s="196"/>
      <c r="Q443" s="196"/>
      <c r="R443" s="196"/>
      <c r="S443" s="196"/>
      <c r="T443" s="196"/>
      <c r="U443" s="196"/>
      <c r="V443" s="196"/>
      <c r="W443" s="196"/>
      <c r="X443" s="196"/>
      <c r="Y443" s="196"/>
    </row>
    <row r="444" hidden="1">
      <c r="A444" s="214"/>
      <c r="B444" s="214"/>
      <c r="C444" s="196"/>
      <c r="D444" s="214"/>
      <c r="E444" s="196"/>
      <c r="F444" s="214"/>
      <c r="G444" s="215"/>
      <c r="H444" s="196"/>
      <c r="I444" s="196"/>
      <c r="J444" s="196"/>
      <c r="K444" s="196"/>
      <c r="L444" s="196"/>
      <c r="M444" s="196"/>
      <c r="N444" s="196"/>
      <c r="O444" s="196"/>
      <c r="P444" s="196"/>
      <c r="Q444" s="196"/>
      <c r="R444" s="196"/>
      <c r="S444" s="196"/>
      <c r="T444" s="196"/>
      <c r="U444" s="196"/>
      <c r="V444" s="196"/>
      <c r="W444" s="196"/>
      <c r="X444" s="196"/>
      <c r="Y444" s="196"/>
    </row>
    <row r="445" hidden="1">
      <c r="A445" s="214"/>
      <c r="B445" s="214"/>
      <c r="C445" s="196"/>
      <c r="D445" s="214"/>
      <c r="E445" s="196"/>
      <c r="F445" s="214"/>
      <c r="G445" s="215"/>
      <c r="H445" s="196"/>
      <c r="I445" s="196"/>
      <c r="J445" s="196"/>
      <c r="K445" s="196"/>
      <c r="L445" s="196"/>
      <c r="M445" s="196"/>
      <c r="N445" s="196"/>
      <c r="O445" s="196"/>
      <c r="P445" s="196"/>
      <c r="Q445" s="196"/>
      <c r="R445" s="196"/>
      <c r="S445" s="196"/>
      <c r="T445" s="196"/>
      <c r="U445" s="196"/>
      <c r="V445" s="196"/>
      <c r="W445" s="196"/>
      <c r="X445" s="196"/>
      <c r="Y445" s="196"/>
    </row>
    <row r="446" hidden="1">
      <c r="A446" s="214"/>
      <c r="B446" s="214"/>
      <c r="C446" s="196"/>
      <c r="D446" s="214"/>
      <c r="E446" s="196"/>
      <c r="F446" s="214"/>
      <c r="G446" s="215"/>
      <c r="H446" s="196"/>
      <c r="I446" s="196"/>
      <c r="J446" s="196"/>
      <c r="K446" s="196"/>
      <c r="L446" s="196"/>
      <c r="M446" s="196"/>
      <c r="N446" s="196"/>
      <c r="O446" s="196"/>
      <c r="P446" s="196"/>
      <c r="Q446" s="196"/>
      <c r="R446" s="196"/>
      <c r="S446" s="196"/>
      <c r="T446" s="196"/>
      <c r="U446" s="196"/>
      <c r="V446" s="196"/>
      <c r="W446" s="196"/>
      <c r="X446" s="196"/>
      <c r="Y446" s="196"/>
    </row>
    <row r="447" hidden="1">
      <c r="A447" s="214"/>
      <c r="B447" s="214"/>
      <c r="C447" s="196"/>
      <c r="D447" s="214"/>
      <c r="E447" s="196"/>
      <c r="F447" s="214"/>
      <c r="G447" s="215"/>
      <c r="H447" s="196"/>
      <c r="I447" s="196"/>
      <c r="J447" s="196"/>
      <c r="K447" s="196"/>
      <c r="L447" s="196"/>
      <c r="M447" s="196"/>
      <c r="N447" s="196"/>
      <c r="O447" s="196"/>
      <c r="P447" s="196"/>
      <c r="Q447" s="196"/>
      <c r="R447" s="196"/>
      <c r="S447" s="196"/>
      <c r="T447" s="196"/>
      <c r="U447" s="196"/>
      <c r="V447" s="196"/>
      <c r="W447" s="196"/>
      <c r="X447" s="196"/>
      <c r="Y447" s="196"/>
    </row>
    <row r="448" hidden="1">
      <c r="A448" s="214"/>
      <c r="B448" s="214"/>
      <c r="C448" s="196"/>
      <c r="D448" s="214"/>
      <c r="E448" s="196"/>
      <c r="F448" s="214"/>
      <c r="G448" s="215"/>
      <c r="H448" s="196"/>
      <c r="I448" s="196"/>
      <c r="J448" s="196"/>
      <c r="K448" s="196"/>
      <c r="L448" s="196"/>
      <c r="M448" s="196"/>
      <c r="N448" s="196"/>
      <c r="O448" s="196"/>
      <c r="P448" s="196"/>
      <c r="Q448" s="196"/>
      <c r="R448" s="196"/>
      <c r="S448" s="196"/>
      <c r="T448" s="196"/>
      <c r="U448" s="196"/>
      <c r="V448" s="196"/>
      <c r="W448" s="196"/>
      <c r="X448" s="196"/>
      <c r="Y448" s="196"/>
    </row>
    <row r="449" hidden="1">
      <c r="A449" s="214"/>
      <c r="B449" s="214"/>
      <c r="C449" s="196"/>
      <c r="D449" s="214"/>
      <c r="E449" s="196"/>
      <c r="F449" s="214"/>
      <c r="G449" s="215"/>
      <c r="H449" s="196"/>
      <c r="I449" s="196"/>
      <c r="J449" s="196"/>
      <c r="K449" s="196"/>
      <c r="L449" s="196"/>
      <c r="M449" s="196"/>
      <c r="N449" s="196"/>
      <c r="O449" s="196"/>
      <c r="P449" s="196"/>
      <c r="Q449" s="196"/>
      <c r="R449" s="196"/>
      <c r="S449" s="196"/>
      <c r="T449" s="196"/>
      <c r="U449" s="196"/>
      <c r="V449" s="196"/>
      <c r="W449" s="196"/>
      <c r="X449" s="196"/>
      <c r="Y449" s="196"/>
    </row>
    <row r="450" hidden="1">
      <c r="A450" s="214"/>
      <c r="B450" s="214"/>
      <c r="C450" s="196"/>
      <c r="D450" s="214"/>
      <c r="E450" s="196"/>
      <c r="F450" s="214"/>
      <c r="G450" s="215"/>
      <c r="H450" s="196"/>
      <c r="I450" s="196"/>
      <c r="J450" s="196"/>
      <c r="K450" s="196"/>
      <c r="L450" s="196"/>
      <c r="M450" s="196"/>
      <c r="N450" s="196"/>
      <c r="O450" s="196"/>
      <c r="P450" s="196"/>
      <c r="Q450" s="196"/>
      <c r="R450" s="196"/>
      <c r="S450" s="196"/>
      <c r="T450" s="196"/>
      <c r="U450" s="196"/>
      <c r="V450" s="196"/>
      <c r="W450" s="196"/>
      <c r="X450" s="196"/>
      <c r="Y450" s="196"/>
    </row>
    <row r="451" hidden="1">
      <c r="A451" s="214"/>
      <c r="B451" s="214"/>
      <c r="C451" s="196"/>
      <c r="D451" s="214"/>
      <c r="E451" s="196"/>
      <c r="F451" s="214"/>
      <c r="G451" s="215"/>
      <c r="H451" s="196"/>
      <c r="I451" s="196"/>
      <c r="J451" s="196"/>
      <c r="K451" s="196"/>
      <c r="L451" s="196"/>
      <c r="M451" s="196"/>
      <c r="N451" s="196"/>
      <c r="O451" s="196"/>
      <c r="P451" s="196"/>
      <c r="Q451" s="196"/>
      <c r="R451" s="196"/>
      <c r="S451" s="196"/>
      <c r="T451" s="196"/>
      <c r="U451" s="196"/>
      <c r="V451" s="196"/>
      <c r="W451" s="196"/>
      <c r="X451" s="196"/>
      <c r="Y451" s="196"/>
    </row>
    <row r="452" hidden="1">
      <c r="A452" s="214"/>
      <c r="B452" s="214"/>
      <c r="C452" s="196"/>
      <c r="D452" s="214"/>
      <c r="E452" s="196"/>
      <c r="F452" s="214"/>
      <c r="G452" s="215"/>
      <c r="H452" s="196"/>
      <c r="I452" s="196"/>
      <c r="J452" s="196"/>
      <c r="K452" s="196"/>
      <c r="L452" s="196"/>
      <c r="M452" s="196"/>
      <c r="N452" s="196"/>
      <c r="O452" s="196"/>
      <c r="P452" s="196"/>
      <c r="Q452" s="196"/>
      <c r="R452" s="196"/>
      <c r="S452" s="196"/>
      <c r="T452" s="196"/>
      <c r="U452" s="196"/>
      <c r="V452" s="196"/>
      <c r="W452" s="196"/>
      <c r="X452" s="196"/>
      <c r="Y452" s="196"/>
    </row>
    <row r="453" hidden="1">
      <c r="A453" s="214"/>
      <c r="B453" s="214"/>
      <c r="C453" s="196"/>
      <c r="D453" s="214"/>
      <c r="E453" s="196"/>
      <c r="F453" s="214"/>
      <c r="G453" s="215"/>
      <c r="H453" s="196"/>
      <c r="I453" s="196"/>
      <c r="J453" s="196"/>
      <c r="K453" s="196"/>
      <c r="L453" s="196"/>
      <c r="M453" s="196"/>
      <c r="N453" s="196"/>
      <c r="O453" s="196"/>
      <c r="P453" s="196"/>
      <c r="Q453" s="196"/>
      <c r="R453" s="196"/>
      <c r="S453" s="196"/>
      <c r="T453" s="196"/>
      <c r="U453" s="196"/>
      <c r="V453" s="196"/>
      <c r="W453" s="196"/>
      <c r="X453" s="196"/>
      <c r="Y453" s="196"/>
    </row>
    <row r="454" hidden="1">
      <c r="A454" s="214"/>
      <c r="B454" s="214"/>
      <c r="C454" s="196"/>
      <c r="D454" s="214"/>
      <c r="E454" s="196"/>
      <c r="F454" s="214"/>
      <c r="G454" s="215"/>
      <c r="H454" s="196"/>
      <c r="I454" s="196"/>
      <c r="J454" s="196"/>
      <c r="K454" s="196"/>
      <c r="L454" s="196"/>
      <c r="M454" s="196"/>
      <c r="N454" s="196"/>
      <c r="O454" s="196"/>
      <c r="P454" s="196"/>
      <c r="Q454" s="196"/>
      <c r="R454" s="196"/>
      <c r="S454" s="196"/>
      <c r="T454" s="196"/>
      <c r="U454" s="196"/>
      <c r="V454" s="196"/>
      <c r="W454" s="196"/>
      <c r="X454" s="196"/>
      <c r="Y454" s="196"/>
    </row>
    <row r="455" hidden="1">
      <c r="A455" s="214"/>
      <c r="B455" s="214"/>
      <c r="C455" s="196"/>
      <c r="D455" s="214"/>
      <c r="E455" s="196"/>
      <c r="F455" s="214"/>
      <c r="G455" s="215"/>
      <c r="H455" s="196"/>
      <c r="I455" s="196"/>
      <c r="J455" s="196"/>
      <c r="K455" s="196"/>
      <c r="L455" s="196"/>
      <c r="M455" s="196"/>
      <c r="N455" s="196"/>
      <c r="O455" s="196"/>
      <c r="P455" s="196"/>
      <c r="Q455" s="196"/>
      <c r="R455" s="196"/>
      <c r="S455" s="196"/>
      <c r="T455" s="196"/>
      <c r="U455" s="196"/>
      <c r="V455" s="196"/>
      <c r="W455" s="196"/>
      <c r="X455" s="196"/>
      <c r="Y455" s="196"/>
    </row>
    <row r="456" hidden="1">
      <c r="A456" s="214"/>
      <c r="B456" s="214"/>
      <c r="C456" s="196"/>
      <c r="D456" s="214"/>
      <c r="E456" s="196"/>
      <c r="F456" s="214"/>
      <c r="G456" s="215"/>
      <c r="H456" s="196"/>
      <c r="I456" s="196"/>
      <c r="J456" s="196"/>
      <c r="K456" s="196"/>
      <c r="L456" s="196"/>
      <c r="M456" s="196"/>
      <c r="N456" s="196"/>
      <c r="O456" s="196"/>
      <c r="P456" s="196"/>
      <c r="Q456" s="196"/>
      <c r="R456" s="196"/>
      <c r="S456" s="196"/>
      <c r="T456" s="196"/>
      <c r="U456" s="196"/>
      <c r="V456" s="196"/>
      <c r="W456" s="196"/>
      <c r="X456" s="196"/>
      <c r="Y456" s="196"/>
    </row>
    <row r="457" hidden="1">
      <c r="A457" s="214"/>
      <c r="B457" s="214"/>
      <c r="C457" s="196"/>
      <c r="D457" s="214"/>
      <c r="E457" s="196"/>
      <c r="F457" s="214"/>
      <c r="G457" s="215"/>
      <c r="H457" s="196"/>
      <c r="I457" s="196"/>
      <c r="J457" s="196"/>
      <c r="K457" s="196"/>
      <c r="L457" s="196"/>
      <c r="M457" s="196"/>
      <c r="N457" s="196"/>
      <c r="O457" s="196"/>
      <c r="P457" s="196"/>
      <c r="Q457" s="196"/>
      <c r="R457" s="196"/>
      <c r="S457" s="196"/>
      <c r="T457" s="196"/>
      <c r="U457" s="196"/>
      <c r="V457" s="196"/>
      <c r="W457" s="196"/>
      <c r="X457" s="196"/>
      <c r="Y457" s="196"/>
    </row>
    <row r="458" hidden="1">
      <c r="A458" s="214"/>
      <c r="B458" s="214"/>
      <c r="C458" s="196"/>
      <c r="D458" s="214"/>
      <c r="E458" s="196"/>
      <c r="F458" s="214"/>
      <c r="G458" s="215"/>
      <c r="H458" s="196"/>
      <c r="I458" s="196"/>
      <c r="J458" s="196"/>
      <c r="K458" s="196"/>
      <c r="L458" s="196"/>
      <c r="M458" s="196"/>
      <c r="N458" s="196"/>
      <c r="O458" s="196"/>
      <c r="P458" s="196"/>
      <c r="Q458" s="196"/>
      <c r="R458" s="196"/>
      <c r="S458" s="196"/>
      <c r="T458" s="196"/>
      <c r="U458" s="196"/>
      <c r="V458" s="196"/>
      <c r="W458" s="196"/>
      <c r="X458" s="196"/>
      <c r="Y458" s="196"/>
    </row>
    <row r="459" hidden="1">
      <c r="A459" s="214"/>
      <c r="B459" s="214"/>
      <c r="C459" s="196"/>
      <c r="D459" s="214"/>
      <c r="E459" s="196"/>
      <c r="F459" s="214"/>
      <c r="G459" s="215"/>
      <c r="H459" s="196"/>
      <c r="I459" s="196"/>
      <c r="J459" s="196"/>
      <c r="K459" s="196"/>
      <c r="L459" s="196"/>
      <c r="M459" s="196"/>
      <c r="N459" s="196"/>
      <c r="O459" s="196"/>
      <c r="P459" s="196"/>
      <c r="Q459" s="196"/>
      <c r="R459" s="196"/>
      <c r="S459" s="196"/>
      <c r="T459" s="196"/>
      <c r="U459" s="196"/>
      <c r="V459" s="196"/>
      <c r="W459" s="196"/>
      <c r="X459" s="196"/>
      <c r="Y459" s="196"/>
    </row>
    <row r="460" hidden="1">
      <c r="A460" s="214"/>
      <c r="B460" s="214"/>
      <c r="C460" s="196"/>
      <c r="D460" s="214"/>
      <c r="E460" s="196"/>
      <c r="F460" s="214"/>
      <c r="G460" s="215"/>
      <c r="H460" s="196"/>
      <c r="I460" s="196"/>
      <c r="J460" s="196"/>
      <c r="K460" s="196"/>
      <c r="L460" s="196"/>
      <c r="M460" s="196"/>
      <c r="N460" s="196"/>
      <c r="O460" s="196"/>
      <c r="P460" s="196"/>
      <c r="Q460" s="196"/>
      <c r="R460" s="196"/>
      <c r="S460" s="196"/>
      <c r="T460" s="196"/>
      <c r="U460" s="196"/>
      <c r="V460" s="196"/>
      <c r="W460" s="196"/>
      <c r="X460" s="196"/>
      <c r="Y460" s="196"/>
    </row>
    <row r="461" hidden="1">
      <c r="A461" s="214"/>
      <c r="B461" s="214"/>
      <c r="C461" s="196"/>
      <c r="D461" s="214"/>
      <c r="E461" s="196"/>
      <c r="F461" s="214"/>
      <c r="G461" s="215"/>
      <c r="H461" s="196"/>
      <c r="I461" s="196"/>
      <c r="J461" s="196"/>
      <c r="K461" s="196"/>
      <c r="L461" s="196"/>
      <c r="M461" s="196"/>
      <c r="N461" s="196"/>
      <c r="O461" s="196"/>
      <c r="P461" s="196"/>
      <c r="Q461" s="196"/>
      <c r="R461" s="196"/>
      <c r="S461" s="196"/>
      <c r="T461" s="196"/>
      <c r="U461" s="196"/>
      <c r="V461" s="196"/>
      <c r="W461" s="196"/>
      <c r="X461" s="196"/>
      <c r="Y461" s="196"/>
    </row>
    <row r="462" hidden="1">
      <c r="A462" s="214"/>
      <c r="B462" s="214"/>
      <c r="C462" s="196"/>
      <c r="D462" s="214"/>
      <c r="E462" s="196"/>
      <c r="F462" s="214"/>
      <c r="G462" s="215"/>
      <c r="H462" s="196"/>
      <c r="I462" s="196"/>
      <c r="J462" s="196"/>
      <c r="K462" s="196"/>
      <c r="L462" s="196"/>
      <c r="M462" s="196"/>
      <c r="N462" s="196"/>
      <c r="O462" s="196"/>
      <c r="P462" s="196"/>
      <c r="Q462" s="196"/>
      <c r="R462" s="196"/>
      <c r="S462" s="196"/>
      <c r="T462" s="196"/>
      <c r="U462" s="196"/>
      <c r="V462" s="196"/>
      <c r="W462" s="196"/>
      <c r="X462" s="196"/>
      <c r="Y462" s="196"/>
    </row>
    <row r="463" hidden="1">
      <c r="A463" s="214"/>
      <c r="B463" s="214"/>
      <c r="C463" s="196"/>
      <c r="D463" s="214"/>
      <c r="E463" s="196"/>
      <c r="F463" s="214"/>
      <c r="G463" s="215"/>
      <c r="H463" s="196"/>
      <c r="I463" s="196"/>
      <c r="J463" s="196"/>
      <c r="K463" s="196"/>
      <c r="L463" s="196"/>
      <c r="M463" s="196"/>
      <c r="N463" s="196"/>
      <c r="O463" s="196"/>
      <c r="P463" s="196"/>
      <c r="Q463" s="196"/>
      <c r="R463" s="196"/>
      <c r="S463" s="196"/>
      <c r="T463" s="196"/>
      <c r="U463" s="196"/>
      <c r="V463" s="196"/>
      <c r="W463" s="196"/>
      <c r="X463" s="196"/>
      <c r="Y463" s="196"/>
    </row>
    <row r="464" hidden="1">
      <c r="A464" s="214"/>
      <c r="B464" s="214"/>
      <c r="C464" s="196"/>
      <c r="D464" s="214"/>
      <c r="E464" s="196"/>
      <c r="F464" s="214"/>
      <c r="G464" s="215"/>
      <c r="H464" s="196"/>
      <c r="I464" s="196"/>
      <c r="J464" s="196"/>
      <c r="K464" s="196"/>
      <c r="L464" s="196"/>
      <c r="M464" s="196"/>
      <c r="N464" s="196"/>
      <c r="O464" s="196"/>
      <c r="P464" s="196"/>
      <c r="Q464" s="196"/>
      <c r="R464" s="196"/>
      <c r="S464" s="196"/>
      <c r="T464" s="196"/>
      <c r="U464" s="196"/>
      <c r="V464" s="196"/>
      <c r="W464" s="196"/>
      <c r="X464" s="196"/>
      <c r="Y464" s="196"/>
    </row>
    <row r="465" hidden="1">
      <c r="A465" s="214"/>
      <c r="B465" s="214"/>
      <c r="C465" s="196"/>
      <c r="D465" s="214"/>
      <c r="E465" s="196"/>
      <c r="F465" s="214"/>
      <c r="G465" s="215"/>
      <c r="H465" s="196"/>
      <c r="I465" s="196"/>
      <c r="J465" s="196"/>
      <c r="K465" s="196"/>
      <c r="L465" s="196"/>
      <c r="M465" s="196"/>
      <c r="N465" s="196"/>
      <c r="O465" s="196"/>
      <c r="P465" s="196"/>
      <c r="Q465" s="196"/>
      <c r="R465" s="196"/>
      <c r="S465" s="196"/>
      <c r="T465" s="196"/>
      <c r="U465" s="196"/>
      <c r="V465" s="196"/>
      <c r="W465" s="196"/>
      <c r="X465" s="196"/>
      <c r="Y465" s="196"/>
    </row>
    <row r="466" hidden="1">
      <c r="A466" s="214"/>
      <c r="B466" s="214"/>
      <c r="C466" s="196"/>
      <c r="D466" s="214"/>
      <c r="E466" s="196"/>
      <c r="F466" s="214"/>
      <c r="G466" s="215"/>
      <c r="H466" s="196"/>
      <c r="I466" s="196"/>
      <c r="J466" s="196"/>
      <c r="K466" s="196"/>
      <c r="L466" s="196"/>
      <c r="M466" s="196"/>
      <c r="N466" s="196"/>
      <c r="O466" s="196"/>
      <c r="P466" s="196"/>
      <c r="Q466" s="196"/>
      <c r="R466" s="196"/>
      <c r="S466" s="196"/>
      <c r="T466" s="196"/>
      <c r="U466" s="196"/>
      <c r="V466" s="196"/>
      <c r="W466" s="196"/>
      <c r="X466" s="196"/>
      <c r="Y466" s="196"/>
    </row>
    <row r="467" hidden="1">
      <c r="A467" s="214"/>
      <c r="B467" s="214"/>
      <c r="C467" s="196"/>
      <c r="D467" s="214"/>
      <c r="E467" s="196"/>
      <c r="F467" s="214"/>
      <c r="G467" s="215"/>
      <c r="H467" s="196"/>
      <c r="I467" s="196"/>
      <c r="J467" s="196"/>
      <c r="K467" s="196"/>
      <c r="L467" s="196"/>
      <c r="M467" s="196"/>
      <c r="N467" s="196"/>
      <c r="O467" s="196"/>
      <c r="P467" s="196"/>
      <c r="Q467" s="196"/>
      <c r="R467" s="196"/>
      <c r="S467" s="196"/>
      <c r="T467" s="196"/>
      <c r="U467" s="196"/>
      <c r="V467" s="196"/>
      <c r="W467" s="196"/>
      <c r="X467" s="196"/>
      <c r="Y467" s="196"/>
    </row>
    <row r="468" hidden="1">
      <c r="A468" s="214"/>
      <c r="B468" s="214"/>
      <c r="C468" s="196"/>
      <c r="D468" s="214"/>
      <c r="E468" s="196"/>
      <c r="F468" s="214"/>
      <c r="G468" s="215"/>
      <c r="H468" s="196"/>
      <c r="I468" s="196"/>
      <c r="J468" s="196"/>
      <c r="K468" s="196"/>
      <c r="L468" s="196"/>
      <c r="M468" s="196"/>
      <c r="N468" s="196"/>
      <c r="O468" s="196"/>
      <c r="P468" s="196"/>
      <c r="Q468" s="196"/>
      <c r="R468" s="196"/>
      <c r="S468" s="196"/>
      <c r="T468" s="196"/>
      <c r="U468" s="196"/>
      <c r="V468" s="196"/>
      <c r="W468" s="196"/>
      <c r="X468" s="196"/>
      <c r="Y468" s="196"/>
    </row>
    <row r="469" hidden="1">
      <c r="A469" s="214"/>
      <c r="B469" s="214"/>
      <c r="C469" s="196"/>
      <c r="D469" s="214"/>
      <c r="E469" s="196"/>
      <c r="F469" s="214"/>
      <c r="G469" s="215"/>
      <c r="H469" s="196"/>
      <c r="I469" s="196"/>
      <c r="J469" s="196"/>
      <c r="K469" s="196"/>
      <c r="L469" s="196"/>
      <c r="M469" s="196"/>
      <c r="N469" s="196"/>
      <c r="O469" s="196"/>
      <c r="P469" s="196"/>
      <c r="Q469" s="196"/>
      <c r="R469" s="196"/>
      <c r="S469" s="196"/>
      <c r="T469" s="196"/>
      <c r="U469" s="196"/>
      <c r="V469" s="196"/>
      <c r="W469" s="196"/>
      <c r="X469" s="196"/>
      <c r="Y469" s="196"/>
    </row>
    <row r="470" hidden="1">
      <c r="A470" s="214"/>
      <c r="B470" s="214"/>
      <c r="C470" s="196"/>
      <c r="D470" s="214"/>
      <c r="E470" s="196"/>
      <c r="F470" s="214"/>
      <c r="G470" s="215"/>
      <c r="H470" s="196"/>
      <c r="I470" s="196"/>
      <c r="J470" s="196"/>
      <c r="K470" s="196"/>
      <c r="L470" s="196"/>
      <c r="M470" s="196"/>
      <c r="N470" s="196"/>
      <c r="O470" s="196"/>
      <c r="P470" s="196"/>
      <c r="Q470" s="196"/>
      <c r="R470" s="196"/>
      <c r="S470" s="196"/>
      <c r="T470" s="196"/>
      <c r="U470" s="196"/>
      <c r="V470" s="196"/>
      <c r="W470" s="196"/>
      <c r="X470" s="196"/>
      <c r="Y470" s="196"/>
    </row>
    <row r="471" hidden="1">
      <c r="A471" s="214"/>
      <c r="B471" s="214"/>
      <c r="C471" s="196"/>
      <c r="D471" s="214"/>
      <c r="E471" s="196"/>
      <c r="F471" s="214"/>
      <c r="G471" s="215"/>
      <c r="H471" s="196"/>
      <c r="I471" s="196"/>
      <c r="J471" s="196"/>
      <c r="K471" s="196"/>
      <c r="L471" s="196"/>
      <c r="M471" s="196"/>
      <c r="N471" s="196"/>
      <c r="O471" s="196"/>
      <c r="P471" s="196"/>
      <c r="Q471" s="196"/>
      <c r="R471" s="196"/>
      <c r="S471" s="196"/>
      <c r="T471" s="196"/>
      <c r="U471" s="196"/>
      <c r="V471" s="196"/>
      <c r="W471" s="196"/>
      <c r="X471" s="196"/>
      <c r="Y471" s="196"/>
    </row>
    <row r="472" hidden="1">
      <c r="A472" s="214"/>
      <c r="B472" s="214"/>
      <c r="C472" s="196"/>
      <c r="D472" s="214"/>
      <c r="E472" s="196"/>
      <c r="F472" s="214"/>
      <c r="G472" s="215"/>
      <c r="H472" s="196"/>
      <c r="I472" s="196"/>
      <c r="J472" s="196"/>
      <c r="K472" s="196"/>
      <c r="L472" s="196"/>
      <c r="M472" s="196"/>
      <c r="N472" s="196"/>
      <c r="O472" s="196"/>
      <c r="P472" s="196"/>
      <c r="Q472" s="196"/>
      <c r="R472" s="196"/>
      <c r="S472" s="196"/>
      <c r="T472" s="196"/>
      <c r="U472" s="196"/>
      <c r="V472" s="196"/>
      <c r="W472" s="196"/>
      <c r="X472" s="196"/>
      <c r="Y472" s="196"/>
    </row>
    <row r="473" hidden="1">
      <c r="A473" s="214"/>
      <c r="B473" s="214"/>
      <c r="C473" s="196"/>
      <c r="D473" s="214"/>
      <c r="E473" s="196"/>
      <c r="F473" s="214"/>
      <c r="G473" s="215"/>
      <c r="H473" s="196"/>
      <c r="I473" s="196"/>
      <c r="J473" s="196"/>
      <c r="K473" s="196"/>
      <c r="L473" s="196"/>
      <c r="M473" s="196"/>
      <c r="N473" s="196"/>
      <c r="O473" s="196"/>
      <c r="P473" s="196"/>
      <c r="Q473" s="196"/>
      <c r="R473" s="196"/>
      <c r="S473" s="196"/>
      <c r="T473" s="196"/>
      <c r="U473" s="196"/>
      <c r="V473" s="196"/>
      <c r="W473" s="196"/>
      <c r="X473" s="196"/>
      <c r="Y473" s="196"/>
    </row>
    <row r="474" hidden="1">
      <c r="A474" s="214"/>
      <c r="B474" s="214"/>
      <c r="C474" s="196"/>
      <c r="D474" s="214"/>
      <c r="E474" s="196"/>
      <c r="F474" s="214"/>
      <c r="G474" s="215"/>
      <c r="H474" s="196"/>
      <c r="I474" s="196"/>
      <c r="J474" s="196"/>
      <c r="K474" s="196"/>
      <c r="L474" s="196"/>
      <c r="M474" s="196"/>
      <c r="N474" s="196"/>
      <c r="O474" s="196"/>
      <c r="P474" s="196"/>
      <c r="Q474" s="196"/>
      <c r="R474" s="196"/>
      <c r="S474" s="196"/>
      <c r="T474" s="196"/>
      <c r="U474" s="196"/>
      <c r="V474" s="196"/>
      <c r="W474" s="196"/>
      <c r="X474" s="196"/>
      <c r="Y474" s="196"/>
    </row>
    <row r="475" hidden="1">
      <c r="A475" s="214"/>
      <c r="B475" s="214"/>
      <c r="C475" s="196"/>
      <c r="D475" s="214"/>
      <c r="E475" s="196"/>
      <c r="F475" s="214"/>
      <c r="G475" s="215"/>
      <c r="H475" s="196"/>
      <c r="I475" s="196"/>
      <c r="J475" s="196"/>
      <c r="K475" s="196"/>
      <c r="L475" s="196"/>
      <c r="M475" s="196"/>
      <c r="N475" s="196"/>
      <c r="O475" s="196"/>
      <c r="P475" s="196"/>
      <c r="Q475" s="196"/>
      <c r="R475" s="196"/>
      <c r="S475" s="196"/>
      <c r="T475" s="196"/>
      <c r="U475" s="196"/>
      <c r="V475" s="196"/>
      <c r="W475" s="196"/>
      <c r="X475" s="196"/>
      <c r="Y475" s="196"/>
    </row>
    <row r="476" hidden="1">
      <c r="A476" s="214"/>
      <c r="B476" s="214"/>
      <c r="C476" s="196"/>
      <c r="D476" s="214"/>
      <c r="E476" s="196"/>
      <c r="F476" s="214"/>
      <c r="G476" s="215"/>
      <c r="H476" s="196"/>
      <c r="I476" s="196"/>
      <c r="J476" s="196"/>
      <c r="K476" s="196"/>
      <c r="L476" s="196"/>
      <c r="M476" s="196"/>
      <c r="N476" s="196"/>
      <c r="O476" s="196"/>
      <c r="P476" s="196"/>
      <c r="Q476" s="196"/>
      <c r="R476" s="196"/>
      <c r="S476" s="196"/>
      <c r="T476" s="196"/>
      <c r="U476" s="196"/>
      <c r="V476" s="196"/>
      <c r="W476" s="196"/>
      <c r="X476" s="196"/>
      <c r="Y476" s="196"/>
    </row>
    <row r="477" hidden="1">
      <c r="A477" s="214"/>
      <c r="B477" s="214"/>
      <c r="C477" s="196"/>
      <c r="D477" s="214"/>
      <c r="E477" s="196"/>
      <c r="F477" s="214"/>
      <c r="G477" s="215"/>
      <c r="H477" s="196"/>
      <c r="I477" s="196"/>
      <c r="J477" s="196"/>
      <c r="K477" s="196"/>
      <c r="L477" s="196"/>
      <c r="M477" s="196"/>
      <c r="N477" s="196"/>
      <c r="O477" s="196"/>
      <c r="P477" s="196"/>
      <c r="Q477" s="196"/>
      <c r="R477" s="196"/>
      <c r="S477" s="196"/>
      <c r="T477" s="196"/>
      <c r="U477" s="196"/>
      <c r="V477" s="196"/>
      <c r="W477" s="196"/>
      <c r="X477" s="196"/>
      <c r="Y477" s="196"/>
    </row>
    <row r="478" hidden="1">
      <c r="A478" s="214"/>
      <c r="B478" s="214"/>
      <c r="C478" s="196"/>
      <c r="D478" s="214"/>
      <c r="E478" s="196"/>
      <c r="F478" s="214"/>
      <c r="G478" s="215"/>
      <c r="H478" s="196"/>
      <c r="I478" s="196"/>
      <c r="J478" s="196"/>
      <c r="K478" s="196"/>
      <c r="L478" s="196"/>
      <c r="M478" s="196"/>
      <c r="N478" s="196"/>
      <c r="O478" s="196"/>
      <c r="P478" s="196"/>
      <c r="Q478" s="196"/>
      <c r="R478" s="196"/>
      <c r="S478" s="196"/>
      <c r="T478" s="196"/>
      <c r="U478" s="196"/>
      <c r="V478" s="196"/>
      <c r="W478" s="196"/>
      <c r="X478" s="196"/>
      <c r="Y478" s="196"/>
    </row>
    <row r="479" hidden="1">
      <c r="A479" s="214"/>
      <c r="B479" s="214"/>
      <c r="C479" s="196"/>
      <c r="D479" s="214"/>
      <c r="E479" s="196"/>
      <c r="F479" s="214"/>
      <c r="G479" s="215"/>
      <c r="H479" s="196"/>
      <c r="I479" s="196"/>
      <c r="J479" s="196"/>
      <c r="K479" s="196"/>
      <c r="L479" s="196"/>
      <c r="M479" s="196"/>
      <c r="N479" s="196"/>
      <c r="O479" s="196"/>
      <c r="P479" s="196"/>
      <c r="Q479" s="196"/>
      <c r="R479" s="196"/>
      <c r="S479" s="196"/>
      <c r="T479" s="196"/>
      <c r="U479" s="196"/>
      <c r="V479" s="196"/>
      <c r="W479" s="196"/>
      <c r="X479" s="196"/>
      <c r="Y479" s="196"/>
    </row>
    <row r="480" hidden="1">
      <c r="A480" s="214"/>
      <c r="B480" s="214"/>
      <c r="C480" s="196"/>
      <c r="D480" s="214"/>
      <c r="E480" s="196"/>
      <c r="F480" s="214"/>
      <c r="G480" s="215"/>
      <c r="H480" s="196"/>
      <c r="I480" s="196"/>
      <c r="J480" s="196"/>
      <c r="K480" s="196"/>
      <c r="L480" s="196"/>
      <c r="M480" s="196"/>
      <c r="N480" s="196"/>
      <c r="O480" s="196"/>
      <c r="P480" s="196"/>
      <c r="Q480" s="196"/>
      <c r="R480" s="196"/>
      <c r="S480" s="196"/>
      <c r="T480" s="196"/>
      <c r="U480" s="196"/>
      <c r="V480" s="196"/>
      <c r="W480" s="196"/>
      <c r="X480" s="196"/>
      <c r="Y480" s="196"/>
    </row>
    <row r="481" hidden="1">
      <c r="A481" s="214"/>
      <c r="B481" s="214"/>
      <c r="C481" s="196"/>
      <c r="D481" s="214"/>
      <c r="E481" s="196"/>
      <c r="F481" s="214"/>
      <c r="G481" s="215"/>
      <c r="H481" s="196"/>
      <c r="I481" s="196"/>
      <c r="J481" s="196"/>
      <c r="K481" s="196"/>
      <c r="L481" s="196"/>
      <c r="M481" s="196"/>
      <c r="N481" s="196"/>
      <c r="O481" s="196"/>
      <c r="P481" s="196"/>
      <c r="Q481" s="196"/>
      <c r="R481" s="196"/>
      <c r="S481" s="196"/>
      <c r="T481" s="196"/>
      <c r="U481" s="196"/>
      <c r="V481" s="196"/>
      <c r="W481" s="196"/>
      <c r="X481" s="196"/>
      <c r="Y481" s="196"/>
    </row>
    <row r="482" hidden="1">
      <c r="A482" s="214"/>
      <c r="B482" s="214"/>
      <c r="C482" s="196"/>
      <c r="D482" s="214"/>
      <c r="E482" s="196"/>
      <c r="F482" s="214"/>
      <c r="G482" s="215"/>
      <c r="H482" s="196"/>
      <c r="I482" s="196"/>
      <c r="J482" s="196"/>
      <c r="K482" s="196"/>
      <c r="L482" s="196"/>
      <c r="M482" s="196"/>
      <c r="N482" s="196"/>
      <c r="O482" s="196"/>
      <c r="P482" s="196"/>
      <c r="Q482" s="196"/>
      <c r="R482" s="196"/>
      <c r="S482" s="196"/>
      <c r="T482" s="196"/>
      <c r="U482" s="196"/>
      <c r="V482" s="196"/>
      <c r="W482" s="196"/>
      <c r="X482" s="196"/>
      <c r="Y482" s="196"/>
    </row>
    <row r="483" hidden="1">
      <c r="A483" s="214"/>
      <c r="B483" s="214"/>
      <c r="C483" s="196"/>
      <c r="D483" s="214"/>
      <c r="E483" s="196"/>
      <c r="F483" s="214"/>
      <c r="G483" s="215"/>
      <c r="H483" s="196"/>
      <c r="I483" s="196"/>
      <c r="J483" s="196"/>
      <c r="K483" s="196"/>
      <c r="L483" s="196"/>
      <c r="M483" s="196"/>
      <c r="N483" s="196"/>
      <c r="O483" s="196"/>
      <c r="P483" s="196"/>
      <c r="Q483" s="196"/>
      <c r="R483" s="196"/>
      <c r="S483" s="196"/>
      <c r="T483" s="196"/>
      <c r="U483" s="196"/>
      <c r="V483" s="196"/>
      <c r="W483" s="196"/>
      <c r="X483" s="196"/>
      <c r="Y483" s="196"/>
    </row>
    <row r="484" hidden="1">
      <c r="A484" s="214"/>
      <c r="B484" s="214"/>
      <c r="C484" s="196"/>
      <c r="D484" s="214"/>
      <c r="E484" s="196"/>
      <c r="F484" s="214"/>
      <c r="G484" s="215"/>
      <c r="H484" s="196"/>
      <c r="I484" s="196"/>
      <c r="J484" s="196"/>
      <c r="K484" s="196"/>
      <c r="L484" s="196"/>
      <c r="M484" s="196"/>
      <c r="N484" s="196"/>
      <c r="O484" s="196"/>
      <c r="P484" s="196"/>
      <c r="Q484" s="196"/>
      <c r="R484" s="196"/>
      <c r="S484" s="196"/>
      <c r="T484" s="196"/>
      <c r="U484" s="196"/>
      <c r="V484" s="196"/>
      <c r="W484" s="196"/>
      <c r="X484" s="196"/>
      <c r="Y484" s="196"/>
    </row>
    <row r="485" hidden="1">
      <c r="A485" s="214"/>
      <c r="B485" s="214"/>
      <c r="C485" s="196"/>
      <c r="D485" s="214"/>
      <c r="E485" s="196"/>
      <c r="F485" s="214"/>
      <c r="G485" s="215"/>
      <c r="H485" s="196"/>
      <c r="I485" s="196"/>
      <c r="J485" s="196"/>
      <c r="K485" s="196"/>
      <c r="L485" s="196"/>
      <c r="M485" s="196"/>
      <c r="N485" s="196"/>
      <c r="O485" s="196"/>
      <c r="P485" s="196"/>
      <c r="Q485" s="196"/>
      <c r="R485" s="196"/>
      <c r="S485" s="196"/>
      <c r="T485" s="196"/>
      <c r="U485" s="196"/>
      <c r="V485" s="196"/>
      <c r="W485" s="196"/>
      <c r="X485" s="196"/>
      <c r="Y485" s="196"/>
    </row>
    <row r="486" hidden="1">
      <c r="A486" s="214"/>
      <c r="B486" s="214"/>
      <c r="C486" s="196"/>
      <c r="D486" s="214"/>
      <c r="E486" s="196"/>
      <c r="F486" s="214"/>
      <c r="G486" s="215"/>
      <c r="H486" s="196"/>
      <c r="I486" s="196"/>
      <c r="J486" s="196"/>
      <c r="K486" s="196"/>
      <c r="L486" s="196"/>
      <c r="M486" s="196"/>
      <c r="N486" s="196"/>
      <c r="O486" s="196"/>
      <c r="P486" s="196"/>
      <c r="Q486" s="196"/>
      <c r="R486" s="196"/>
      <c r="S486" s="196"/>
      <c r="T486" s="196"/>
      <c r="U486" s="196"/>
      <c r="V486" s="196"/>
      <c r="W486" s="196"/>
      <c r="X486" s="196"/>
      <c r="Y486" s="196"/>
    </row>
    <row r="487" hidden="1">
      <c r="A487" s="214"/>
      <c r="B487" s="214"/>
      <c r="C487" s="196"/>
      <c r="D487" s="214"/>
      <c r="E487" s="196"/>
      <c r="F487" s="214"/>
      <c r="G487" s="215"/>
      <c r="H487" s="196"/>
      <c r="I487" s="196"/>
      <c r="J487" s="196"/>
      <c r="K487" s="196"/>
      <c r="L487" s="196"/>
      <c r="M487" s="196"/>
      <c r="N487" s="196"/>
      <c r="O487" s="196"/>
      <c r="P487" s="196"/>
      <c r="Q487" s="196"/>
      <c r="R487" s="196"/>
      <c r="S487" s="196"/>
      <c r="T487" s="196"/>
      <c r="U487" s="196"/>
      <c r="V487" s="196"/>
      <c r="W487" s="196"/>
      <c r="X487" s="196"/>
      <c r="Y487" s="196"/>
    </row>
    <row r="488" hidden="1">
      <c r="A488" s="214"/>
      <c r="B488" s="214"/>
      <c r="C488" s="196"/>
      <c r="D488" s="214"/>
      <c r="E488" s="196"/>
      <c r="F488" s="214"/>
      <c r="G488" s="215"/>
      <c r="H488" s="196"/>
      <c r="I488" s="196"/>
      <c r="J488" s="196"/>
      <c r="K488" s="196"/>
      <c r="L488" s="196"/>
      <c r="M488" s="196"/>
      <c r="N488" s="196"/>
      <c r="O488" s="196"/>
      <c r="P488" s="196"/>
      <c r="Q488" s="196"/>
      <c r="R488" s="196"/>
      <c r="S488" s="196"/>
      <c r="T488" s="196"/>
      <c r="U488" s="196"/>
      <c r="V488" s="196"/>
      <c r="W488" s="196"/>
      <c r="X488" s="196"/>
      <c r="Y488" s="196"/>
    </row>
    <row r="489" hidden="1">
      <c r="A489" s="214"/>
      <c r="B489" s="214"/>
      <c r="C489" s="196"/>
      <c r="D489" s="214"/>
      <c r="E489" s="196"/>
      <c r="F489" s="214"/>
      <c r="G489" s="215"/>
      <c r="H489" s="196"/>
      <c r="I489" s="196"/>
      <c r="J489" s="196"/>
      <c r="K489" s="196"/>
      <c r="L489" s="196"/>
      <c r="M489" s="196"/>
      <c r="N489" s="196"/>
      <c r="O489" s="196"/>
      <c r="P489" s="196"/>
      <c r="Q489" s="196"/>
      <c r="R489" s="196"/>
      <c r="S489" s="196"/>
      <c r="T489" s="196"/>
      <c r="U489" s="196"/>
      <c r="V489" s="196"/>
      <c r="W489" s="196"/>
      <c r="X489" s="196"/>
      <c r="Y489" s="196"/>
    </row>
    <row r="490" hidden="1">
      <c r="A490" s="214"/>
      <c r="B490" s="214"/>
      <c r="C490" s="196"/>
      <c r="D490" s="214"/>
      <c r="E490" s="196"/>
      <c r="F490" s="214"/>
      <c r="G490" s="215"/>
      <c r="H490" s="196"/>
      <c r="I490" s="196"/>
      <c r="J490" s="196"/>
      <c r="K490" s="196"/>
      <c r="L490" s="196"/>
      <c r="M490" s="196"/>
      <c r="N490" s="196"/>
      <c r="O490" s="196"/>
      <c r="P490" s="196"/>
      <c r="Q490" s="196"/>
      <c r="R490" s="196"/>
      <c r="S490" s="196"/>
      <c r="T490" s="196"/>
      <c r="U490" s="196"/>
      <c r="V490" s="196"/>
      <c r="W490" s="196"/>
      <c r="X490" s="196"/>
      <c r="Y490" s="196"/>
    </row>
    <row r="491" hidden="1">
      <c r="A491" s="214"/>
      <c r="B491" s="214"/>
      <c r="C491" s="196"/>
      <c r="D491" s="214"/>
      <c r="E491" s="196"/>
      <c r="F491" s="214"/>
      <c r="G491" s="215"/>
      <c r="H491" s="196"/>
      <c r="I491" s="196"/>
      <c r="J491" s="196"/>
      <c r="K491" s="196"/>
      <c r="L491" s="196"/>
      <c r="M491" s="196"/>
      <c r="N491" s="196"/>
      <c r="O491" s="196"/>
      <c r="P491" s="196"/>
      <c r="Q491" s="196"/>
      <c r="R491" s="196"/>
      <c r="S491" s="196"/>
      <c r="T491" s="196"/>
      <c r="U491" s="196"/>
      <c r="V491" s="196"/>
      <c r="W491" s="196"/>
      <c r="X491" s="196"/>
      <c r="Y491" s="196"/>
    </row>
    <row r="492" hidden="1">
      <c r="A492" s="214"/>
      <c r="B492" s="214"/>
      <c r="C492" s="196"/>
      <c r="D492" s="214"/>
      <c r="E492" s="196"/>
      <c r="F492" s="214"/>
      <c r="G492" s="215"/>
      <c r="H492" s="196"/>
      <c r="I492" s="196"/>
      <c r="J492" s="196"/>
      <c r="K492" s="196"/>
      <c r="L492" s="196"/>
      <c r="M492" s="196"/>
      <c r="N492" s="196"/>
      <c r="O492" s="196"/>
      <c r="P492" s="196"/>
      <c r="Q492" s="196"/>
      <c r="R492" s="196"/>
      <c r="S492" s="196"/>
      <c r="T492" s="196"/>
      <c r="U492" s="196"/>
      <c r="V492" s="196"/>
      <c r="W492" s="196"/>
      <c r="X492" s="196"/>
      <c r="Y492" s="196"/>
    </row>
    <row r="493" hidden="1">
      <c r="A493" s="214"/>
      <c r="B493" s="214"/>
      <c r="C493" s="196"/>
      <c r="D493" s="214"/>
      <c r="E493" s="196"/>
      <c r="F493" s="214"/>
      <c r="G493" s="215"/>
      <c r="H493" s="196"/>
      <c r="I493" s="196"/>
      <c r="J493" s="196"/>
      <c r="K493" s="196"/>
      <c r="L493" s="196"/>
      <c r="M493" s="196"/>
      <c r="N493" s="196"/>
      <c r="O493" s="196"/>
      <c r="P493" s="196"/>
      <c r="Q493" s="196"/>
      <c r="R493" s="196"/>
      <c r="S493" s="196"/>
      <c r="T493" s="196"/>
      <c r="U493" s="196"/>
      <c r="V493" s="196"/>
      <c r="W493" s="196"/>
      <c r="X493" s="196"/>
      <c r="Y493" s="196"/>
    </row>
    <row r="494" hidden="1">
      <c r="A494" s="214"/>
      <c r="B494" s="214"/>
      <c r="C494" s="196"/>
      <c r="D494" s="214"/>
      <c r="E494" s="196"/>
      <c r="F494" s="214"/>
      <c r="G494" s="215"/>
      <c r="H494" s="196"/>
      <c r="I494" s="196"/>
      <c r="J494" s="196"/>
      <c r="K494" s="196"/>
      <c r="L494" s="196"/>
      <c r="M494" s="196"/>
      <c r="N494" s="196"/>
      <c r="O494" s="196"/>
      <c r="P494" s="196"/>
      <c r="Q494" s="196"/>
      <c r="R494" s="196"/>
      <c r="S494" s="196"/>
      <c r="T494" s="196"/>
      <c r="U494" s="196"/>
      <c r="V494" s="196"/>
      <c r="W494" s="196"/>
      <c r="X494" s="196"/>
      <c r="Y494" s="196"/>
    </row>
    <row r="495" hidden="1">
      <c r="A495" s="214"/>
      <c r="B495" s="214"/>
      <c r="C495" s="196"/>
      <c r="D495" s="214"/>
      <c r="E495" s="196"/>
      <c r="F495" s="214"/>
      <c r="G495" s="215"/>
      <c r="H495" s="196"/>
      <c r="I495" s="196"/>
      <c r="J495" s="196"/>
      <c r="K495" s="196"/>
      <c r="L495" s="196"/>
      <c r="M495" s="196"/>
      <c r="N495" s="196"/>
      <c r="O495" s="196"/>
      <c r="P495" s="196"/>
      <c r="Q495" s="196"/>
      <c r="R495" s="196"/>
      <c r="S495" s="196"/>
      <c r="T495" s="196"/>
      <c r="U495" s="196"/>
      <c r="V495" s="196"/>
      <c r="W495" s="196"/>
      <c r="X495" s="196"/>
      <c r="Y495" s="196"/>
    </row>
    <row r="496" hidden="1">
      <c r="A496" s="214"/>
      <c r="B496" s="214"/>
      <c r="C496" s="196"/>
      <c r="D496" s="214"/>
      <c r="E496" s="196"/>
      <c r="F496" s="214"/>
      <c r="G496" s="215"/>
      <c r="H496" s="196"/>
      <c r="I496" s="196"/>
      <c r="J496" s="196"/>
      <c r="K496" s="196"/>
      <c r="L496" s="196"/>
      <c r="M496" s="196"/>
      <c r="N496" s="196"/>
      <c r="O496" s="196"/>
      <c r="P496" s="196"/>
      <c r="Q496" s="196"/>
      <c r="R496" s="196"/>
      <c r="S496" s="196"/>
      <c r="T496" s="196"/>
      <c r="U496" s="196"/>
      <c r="V496" s="196"/>
      <c r="W496" s="196"/>
      <c r="X496" s="196"/>
      <c r="Y496" s="196"/>
    </row>
    <row r="497" hidden="1">
      <c r="A497" s="214"/>
      <c r="B497" s="214"/>
      <c r="C497" s="196"/>
      <c r="D497" s="214"/>
      <c r="E497" s="196"/>
      <c r="F497" s="214"/>
      <c r="G497" s="215"/>
      <c r="H497" s="196"/>
      <c r="I497" s="196"/>
      <c r="J497" s="196"/>
      <c r="K497" s="196"/>
      <c r="L497" s="196"/>
      <c r="M497" s="196"/>
      <c r="N497" s="196"/>
      <c r="O497" s="196"/>
      <c r="P497" s="196"/>
      <c r="Q497" s="196"/>
      <c r="R497" s="196"/>
      <c r="S497" s="196"/>
      <c r="T497" s="196"/>
      <c r="U497" s="196"/>
      <c r="V497" s="196"/>
      <c r="W497" s="196"/>
      <c r="X497" s="196"/>
      <c r="Y497" s="196"/>
    </row>
    <row r="498" hidden="1">
      <c r="A498" s="214"/>
      <c r="B498" s="214"/>
      <c r="C498" s="196"/>
      <c r="D498" s="214"/>
      <c r="E498" s="196"/>
      <c r="F498" s="214"/>
      <c r="G498" s="215"/>
      <c r="H498" s="196"/>
      <c r="I498" s="196"/>
      <c r="J498" s="196"/>
      <c r="K498" s="196"/>
      <c r="L498" s="196"/>
      <c r="M498" s="196"/>
      <c r="N498" s="196"/>
      <c r="O498" s="196"/>
      <c r="P498" s="196"/>
      <c r="Q498" s="196"/>
      <c r="R498" s="196"/>
      <c r="S498" s="196"/>
      <c r="T498" s="196"/>
      <c r="U498" s="196"/>
      <c r="V498" s="196"/>
      <c r="W498" s="196"/>
      <c r="X498" s="196"/>
      <c r="Y498" s="196"/>
    </row>
    <row r="499" hidden="1">
      <c r="A499" s="214"/>
      <c r="B499" s="214"/>
      <c r="C499" s="196"/>
      <c r="D499" s="214"/>
      <c r="E499" s="196"/>
      <c r="F499" s="214"/>
      <c r="G499" s="215"/>
      <c r="H499" s="196"/>
      <c r="I499" s="196"/>
      <c r="J499" s="196"/>
      <c r="K499" s="196"/>
      <c r="L499" s="196"/>
      <c r="M499" s="196"/>
      <c r="N499" s="196"/>
      <c r="O499" s="196"/>
      <c r="P499" s="196"/>
      <c r="Q499" s="196"/>
      <c r="R499" s="196"/>
      <c r="S499" s="196"/>
      <c r="T499" s="196"/>
      <c r="U499" s="196"/>
      <c r="V499" s="196"/>
      <c r="W499" s="196"/>
      <c r="X499" s="196"/>
      <c r="Y499" s="196"/>
    </row>
    <row r="500" hidden="1">
      <c r="A500" s="214"/>
      <c r="B500" s="214"/>
      <c r="C500" s="196"/>
      <c r="D500" s="214"/>
      <c r="E500" s="196"/>
      <c r="F500" s="214"/>
      <c r="G500" s="215"/>
      <c r="H500" s="196"/>
      <c r="I500" s="196"/>
      <c r="J500" s="196"/>
      <c r="K500" s="196"/>
      <c r="L500" s="196"/>
      <c r="M500" s="196"/>
      <c r="N500" s="196"/>
      <c r="O500" s="196"/>
      <c r="P500" s="196"/>
      <c r="Q500" s="196"/>
      <c r="R500" s="196"/>
      <c r="S500" s="196"/>
      <c r="T500" s="196"/>
      <c r="U500" s="196"/>
      <c r="V500" s="196"/>
      <c r="W500" s="196"/>
      <c r="X500" s="196"/>
      <c r="Y500" s="196"/>
    </row>
    <row r="501" hidden="1">
      <c r="A501" s="214"/>
      <c r="B501" s="214"/>
      <c r="C501" s="196"/>
      <c r="D501" s="214"/>
      <c r="E501" s="196"/>
      <c r="F501" s="214"/>
      <c r="G501" s="215"/>
      <c r="H501" s="196"/>
      <c r="I501" s="196"/>
      <c r="J501" s="196"/>
      <c r="K501" s="196"/>
      <c r="L501" s="196"/>
      <c r="M501" s="196"/>
      <c r="N501" s="196"/>
      <c r="O501" s="196"/>
      <c r="P501" s="196"/>
      <c r="Q501" s="196"/>
      <c r="R501" s="196"/>
      <c r="S501" s="196"/>
      <c r="T501" s="196"/>
      <c r="U501" s="196"/>
      <c r="V501" s="196"/>
      <c r="W501" s="196"/>
      <c r="X501" s="196"/>
      <c r="Y501" s="196"/>
    </row>
    <row r="502" hidden="1">
      <c r="A502" s="214"/>
      <c r="B502" s="214"/>
      <c r="C502" s="196"/>
      <c r="D502" s="214"/>
      <c r="E502" s="196"/>
      <c r="F502" s="214"/>
      <c r="G502" s="215"/>
      <c r="H502" s="196"/>
      <c r="I502" s="196"/>
      <c r="J502" s="196"/>
      <c r="K502" s="196"/>
      <c r="L502" s="196"/>
      <c r="M502" s="196"/>
      <c r="N502" s="196"/>
      <c r="O502" s="196"/>
      <c r="P502" s="196"/>
      <c r="Q502" s="196"/>
      <c r="R502" s="196"/>
      <c r="S502" s="196"/>
      <c r="T502" s="196"/>
      <c r="U502" s="196"/>
      <c r="V502" s="196"/>
      <c r="W502" s="196"/>
      <c r="X502" s="196"/>
      <c r="Y502" s="196"/>
    </row>
    <row r="503" hidden="1">
      <c r="A503" s="214"/>
      <c r="B503" s="214"/>
      <c r="C503" s="196"/>
      <c r="D503" s="214"/>
      <c r="E503" s="196"/>
      <c r="F503" s="214"/>
      <c r="G503" s="215"/>
      <c r="H503" s="196"/>
      <c r="I503" s="196"/>
      <c r="J503" s="196"/>
      <c r="K503" s="196"/>
      <c r="L503" s="196"/>
      <c r="M503" s="196"/>
      <c r="N503" s="196"/>
      <c r="O503" s="196"/>
      <c r="P503" s="196"/>
      <c r="Q503" s="196"/>
      <c r="R503" s="196"/>
      <c r="S503" s="196"/>
      <c r="T503" s="196"/>
      <c r="U503" s="196"/>
      <c r="V503" s="196"/>
      <c r="W503" s="196"/>
      <c r="X503" s="196"/>
      <c r="Y503" s="196"/>
    </row>
    <row r="504" hidden="1">
      <c r="A504" s="214"/>
      <c r="B504" s="214"/>
      <c r="C504" s="196"/>
      <c r="D504" s="214"/>
      <c r="E504" s="196"/>
      <c r="F504" s="214"/>
      <c r="G504" s="215"/>
      <c r="H504" s="196"/>
      <c r="I504" s="196"/>
      <c r="J504" s="196"/>
      <c r="K504" s="196"/>
      <c r="L504" s="196"/>
      <c r="M504" s="196"/>
      <c r="N504" s="196"/>
      <c r="O504" s="196"/>
      <c r="P504" s="196"/>
      <c r="Q504" s="196"/>
      <c r="R504" s="196"/>
      <c r="S504" s="196"/>
      <c r="T504" s="196"/>
      <c r="U504" s="196"/>
      <c r="V504" s="196"/>
      <c r="W504" s="196"/>
      <c r="X504" s="196"/>
      <c r="Y504" s="196"/>
    </row>
    <row r="505" hidden="1">
      <c r="A505" s="214"/>
      <c r="B505" s="214"/>
      <c r="C505" s="196"/>
      <c r="D505" s="214"/>
      <c r="E505" s="196"/>
      <c r="F505" s="214"/>
      <c r="G505" s="215"/>
      <c r="H505" s="196"/>
      <c r="I505" s="196"/>
      <c r="J505" s="196"/>
      <c r="K505" s="196"/>
      <c r="L505" s="196"/>
      <c r="M505" s="196"/>
      <c r="N505" s="196"/>
      <c r="O505" s="196"/>
      <c r="P505" s="196"/>
      <c r="Q505" s="196"/>
      <c r="R505" s="196"/>
      <c r="S505" s="196"/>
      <c r="T505" s="196"/>
      <c r="U505" s="196"/>
      <c r="V505" s="196"/>
      <c r="W505" s="196"/>
      <c r="X505" s="196"/>
      <c r="Y505" s="196"/>
    </row>
    <row r="506" hidden="1">
      <c r="A506" s="214"/>
      <c r="B506" s="214"/>
      <c r="C506" s="196"/>
      <c r="D506" s="214"/>
      <c r="E506" s="196"/>
      <c r="F506" s="214"/>
      <c r="G506" s="215"/>
      <c r="H506" s="196"/>
      <c r="I506" s="196"/>
      <c r="J506" s="196"/>
      <c r="K506" s="196"/>
      <c r="L506" s="196"/>
      <c r="M506" s="196"/>
      <c r="N506" s="196"/>
      <c r="O506" s="196"/>
      <c r="P506" s="196"/>
      <c r="Q506" s="196"/>
      <c r="R506" s="196"/>
      <c r="S506" s="196"/>
      <c r="T506" s="196"/>
      <c r="U506" s="196"/>
      <c r="V506" s="196"/>
      <c r="W506" s="196"/>
      <c r="X506" s="196"/>
      <c r="Y506" s="196"/>
    </row>
    <row r="507" hidden="1">
      <c r="A507" s="214"/>
      <c r="B507" s="214"/>
      <c r="C507" s="196"/>
      <c r="D507" s="214"/>
      <c r="E507" s="196"/>
      <c r="F507" s="214"/>
      <c r="G507" s="215"/>
      <c r="H507" s="196"/>
      <c r="I507" s="196"/>
      <c r="J507" s="196"/>
      <c r="K507" s="196"/>
      <c r="L507" s="196"/>
      <c r="M507" s="196"/>
      <c r="N507" s="196"/>
      <c r="O507" s="196"/>
      <c r="P507" s="196"/>
      <c r="Q507" s="196"/>
      <c r="R507" s="196"/>
      <c r="S507" s="196"/>
      <c r="T507" s="196"/>
      <c r="U507" s="196"/>
      <c r="V507" s="196"/>
      <c r="W507" s="196"/>
      <c r="X507" s="196"/>
      <c r="Y507" s="196"/>
    </row>
    <row r="508" hidden="1">
      <c r="A508" s="214"/>
      <c r="B508" s="214"/>
      <c r="C508" s="196"/>
      <c r="D508" s="214"/>
      <c r="E508" s="196"/>
      <c r="F508" s="214"/>
      <c r="G508" s="215"/>
      <c r="H508" s="196"/>
      <c r="I508" s="196"/>
      <c r="J508" s="196"/>
      <c r="K508" s="196"/>
      <c r="L508" s="196"/>
      <c r="M508" s="196"/>
      <c r="N508" s="196"/>
      <c r="O508" s="196"/>
      <c r="P508" s="196"/>
      <c r="Q508" s="196"/>
      <c r="R508" s="196"/>
      <c r="S508" s="196"/>
      <c r="T508" s="196"/>
      <c r="U508" s="196"/>
      <c r="V508" s="196"/>
      <c r="W508" s="196"/>
      <c r="X508" s="196"/>
      <c r="Y508" s="196"/>
    </row>
    <row r="509" hidden="1">
      <c r="A509" s="214"/>
      <c r="B509" s="214"/>
      <c r="C509" s="196"/>
      <c r="D509" s="214"/>
      <c r="E509" s="196"/>
      <c r="F509" s="214"/>
      <c r="G509" s="215"/>
      <c r="H509" s="196"/>
      <c r="I509" s="196"/>
      <c r="J509" s="196"/>
      <c r="K509" s="196"/>
      <c r="L509" s="196"/>
      <c r="M509" s="196"/>
      <c r="N509" s="196"/>
      <c r="O509" s="196"/>
      <c r="P509" s="196"/>
      <c r="Q509" s="196"/>
      <c r="R509" s="196"/>
      <c r="S509" s="196"/>
      <c r="T509" s="196"/>
      <c r="U509" s="196"/>
      <c r="V509" s="196"/>
      <c r="W509" s="196"/>
      <c r="X509" s="196"/>
      <c r="Y509" s="196"/>
    </row>
    <row r="510" hidden="1">
      <c r="A510" s="214"/>
      <c r="B510" s="214"/>
      <c r="C510" s="196"/>
      <c r="D510" s="214"/>
      <c r="E510" s="196"/>
      <c r="F510" s="214"/>
      <c r="G510" s="215"/>
      <c r="H510" s="196"/>
      <c r="I510" s="196"/>
      <c r="J510" s="196"/>
      <c r="K510" s="196"/>
      <c r="L510" s="196"/>
      <c r="M510" s="196"/>
      <c r="N510" s="196"/>
      <c r="O510" s="196"/>
      <c r="P510" s="196"/>
      <c r="Q510" s="196"/>
      <c r="R510" s="196"/>
      <c r="S510" s="196"/>
      <c r="T510" s="196"/>
      <c r="U510" s="196"/>
      <c r="V510" s="196"/>
      <c r="W510" s="196"/>
      <c r="X510" s="196"/>
      <c r="Y510" s="196"/>
    </row>
    <row r="511" hidden="1">
      <c r="A511" s="214"/>
      <c r="B511" s="214"/>
      <c r="C511" s="196"/>
      <c r="D511" s="214"/>
      <c r="E511" s="196"/>
      <c r="F511" s="214"/>
      <c r="G511" s="215"/>
      <c r="H511" s="196"/>
      <c r="I511" s="196"/>
      <c r="J511" s="196"/>
      <c r="K511" s="196"/>
      <c r="L511" s="196"/>
      <c r="M511" s="196"/>
      <c r="N511" s="196"/>
      <c r="O511" s="196"/>
      <c r="P511" s="196"/>
      <c r="Q511" s="196"/>
      <c r="R511" s="196"/>
      <c r="S511" s="196"/>
      <c r="T511" s="196"/>
      <c r="U511" s="196"/>
      <c r="V511" s="196"/>
      <c r="W511" s="196"/>
      <c r="X511" s="196"/>
      <c r="Y511" s="196"/>
    </row>
    <row r="512" hidden="1">
      <c r="A512" s="214"/>
      <c r="B512" s="214"/>
      <c r="C512" s="196"/>
      <c r="D512" s="214"/>
      <c r="E512" s="196"/>
      <c r="F512" s="214"/>
      <c r="G512" s="215"/>
      <c r="H512" s="196"/>
      <c r="I512" s="196"/>
      <c r="J512" s="196"/>
      <c r="K512" s="196"/>
      <c r="L512" s="196"/>
      <c r="M512" s="196"/>
      <c r="N512" s="196"/>
      <c r="O512" s="196"/>
      <c r="P512" s="196"/>
      <c r="Q512" s="196"/>
      <c r="R512" s="196"/>
      <c r="S512" s="196"/>
      <c r="T512" s="196"/>
      <c r="U512" s="196"/>
      <c r="V512" s="196"/>
      <c r="W512" s="196"/>
      <c r="X512" s="196"/>
      <c r="Y512" s="196"/>
    </row>
    <row r="513" hidden="1">
      <c r="A513" s="214"/>
      <c r="B513" s="214"/>
      <c r="C513" s="196"/>
      <c r="D513" s="214"/>
      <c r="E513" s="196"/>
      <c r="F513" s="214"/>
      <c r="G513" s="215"/>
      <c r="H513" s="196"/>
      <c r="I513" s="196"/>
      <c r="J513" s="196"/>
      <c r="K513" s="196"/>
      <c r="L513" s="196"/>
      <c r="M513" s="196"/>
      <c r="N513" s="196"/>
      <c r="O513" s="196"/>
      <c r="P513" s="196"/>
      <c r="Q513" s="196"/>
      <c r="R513" s="196"/>
      <c r="S513" s="196"/>
      <c r="T513" s="196"/>
      <c r="U513" s="196"/>
      <c r="V513" s="196"/>
      <c r="W513" s="196"/>
      <c r="X513" s="196"/>
      <c r="Y513" s="196"/>
    </row>
    <row r="514" hidden="1">
      <c r="A514" s="214"/>
      <c r="B514" s="214"/>
      <c r="C514" s="196"/>
      <c r="D514" s="214"/>
      <c r="E514" s="196"/>
      <c r="F514" s="214"/>
      <c r="G514" s="215"/>
      <c r="H514" s="196"/>
      <c r="I514" s="196"/>
      <c r="J514" s="196"/>
      <c r="K514" s="196"/>
      <c r="L514" s="196"/>
      <c r="M514" s="196"/>
      <c r="N514" s="196"/>
      <c r="O514" s="196"/>
      <c r="P514" s="196"/>
      <c r="Q514" s="196"/>
      <c r="R514" s="196"/>
      <c r="S514" s="196"/>
      <c r="T514" s="196"/>
      <c r="U514" s="196"/>
      <c r="V514" s="196"/>
      <c r="W514" s="196"/>
      <c r="X514" s="196"/>
      <c r="Y514" s="196"/>
    </row>
    <row r="515" hidden="1">
      <c r="A515" s="214"/>
      <c r="B515" s="214"/>
      <c r="C515" s="196"/>
      <c r="D515" s="214"/>
      <c r="E515" s="196"/>
      <c r="F515" s="214"/>
      <c r="G515" s="215"/>
      <c r="H515" s="196"/>
      <c r="I515" s="196"/>
      <c r="J515" s="196"/>
      <c r="K515" s="196"/>
      <c r="L515" s="196"/>
      <c r="M515" s="196"/>
      <c r="N515" s="196"/>
      <c r="O515" s="196"/>
      <c r="P515" s="196"/>
      <c r="Q515" s="196"/>
      <c r="R515" s="196"/>
      <c r="S515" s="196"/>
      <c r="T515" s="196"/>
      <c r="U515" s="196"/>
      <c r="V515" s="196"/>
      <c r="W515" s="196"/>
      <c r="X515" s="196"/>
      <c r="Y515" s="196"/>
    </row>
    <row r="516" hidden="1">
      <c r="A516" s="214"/>
      <c r="B516" s="214"/>
      <c r="C516" s="196"/>
      <c r="D516" s="214"/>
      <c r="E516" s="196"/>
      <c r="F516" s="214"/>
      <c r="G516" s="215"/>
      <c r="H516" s="196"/>
      <c r="I516" s="196"/>
      <c r="J516" s="196"/>
      <c r="K516" s="196"/>
      <c r="L516" s="196"/>
      <c r="M516" s="196"/>
      <c r="N516" s="196"/>
      <c r="O516" s="196"/>
      <c r="P516" s="196"/>
      <c r="Q516" s="196"/>
      <c r="R516" s="196"/>
      <c r="S516" s="196"/>
      <c r="T516" s="196"/>
      <c r="U516" s="196"/>
      <c r="V516" s="196"/>
      <c r="W516" s="196"/>
      <c r="X516" s="196"/>
      <c r="Y516" s="196"/>
    </row>
    <row r="517" hidden="1">
      <c r="A517" s="214"/>
      <c r="B517" s="214"/>
      <c r="C517" s="196"/>
      <c r="D517" s="214"/>
      <c r="E517" s="196"/>
      <c r="F517" s="214"/>
      <c r="G517" s="215"/>
      <c r="H517" s="196"/>
      <c r="I517" s="196"/>
      <c r="J517" s="196"/>
      <c r="K517" s="196"/>
      <c r="L517" s="196"/>
      <c r="M517" s="196"/>
      <c r="N517" s="196"/>
      <c r="O517" s="196"/>
      <c r="P517" s="196"/>
      <c r="Q517" s="196"/>
      <c r="R517" s="196"/>
      <c r="S517" s="196"/>
      <c r="T517" s="196"/>
      <c r="U517" s="196"/>
      <c r="V517" s="196"/>
      <c r="W517" s="196"/>
      <c r="X517" s="196"/>
      <c r="Y517" s="196"/>
    </row>
    <row r="518" hidden="1">
      <c r="A518" s="214"/>
      <c r="B518" s="214"/>
      <c r="C518" s="196"/>
      <c r="D518" s="214"/>
      <c r="E518" s="196"/>
      <c r="F518" s="214"/>
      <c r="G518" s="215"/>
      <c r="H518" s="196"/>
      <c r="I518" s="196"/>
      <c r="J518" s="196"/>
      <c r="K518" s="196"/>
      <c r="L518" s="196"/>
      <c r="M518" s="196"/>
      <c r="N518" s="196"/>
      <c r="O518" s="196"/>
      <c r="P518" s="196"/>
      <c r="Q518" s="196"/>
      <c r="R518" s="196"/>
      <c r="S518" s="196"/>
      <c r="T518" s="196"/>
      <c r="U518" s="196"/>
      <c r="V518" s="196"/>
      <c r="W518" s="196"/>
      <c r="X518" s="196"/>
      <c r="Y518" s="196"/>
    </row>
    <row r="519" hidden="1">
      <c r="A519" s="214"/>
      <c r="B519" s="214"/>
      <c r="C519" s="196"/>
      <c r="D519" s="214"/>
      <c r="E519" s="196"/>
      <c r="F519" s="214"/>
      <c r="G519" s="215"/>
      <c r="H519" s="196"/>
      <c r="I519" s="196"/>
      <c r="J519" s="196"/>
      <c r="K519" s="196"/>
      <c r="L519" s="196"/>
      <c r="M519" s="196"/>
      <c r="N519" s="196"/>
      <c r="O519" s="196"/>
      <c r="P519" s="196"/>
      <c r="Q519" s="196"/>
      <c r="R519" s="196"/>
      <c r="S519" s="196"/>
      <c r="T519" s="196"/>
      <c r="U519" s="196"/>
      <c r="V519" s="196"/>
      <c r="W519" s="196"/>
      <c r="X519" s="196"/>
      <c r="Y519" s="196"/>
    </row>
    <row r="520" hidden="1">
      <c r="A520" s="214"/>
      <c r="B520" s="214"/>
      <c r="C520" s="196"/>
      <c r="D520" s="214"/>
      <c r="E520" s="196"/>
      <c r="F520" s="214"/>
      <c r="G520" s="215"/>
      <c r="H520" s="196"/>
      <c r="I520" s="196"/>
      <c r="J520" s="196"/>
      <c r="K520" s="196"/>
      <c r="L520" s="196"/>
      <c r="M520" s="196"/>
      <c r="N520" s="196"/>
      <c r="O520" s="196"/>
      <c r="P520" s="196"/>
      <c r="Q520" s="196"/>
      <c r="R520" s="196"/>
      <c r="S520" s="196"/>
      <c r="T520" s="196"/>
      <c r="U520" s="196"/>
      <c r="V520" s="196"/>
      <c r="W520" s="196"/>
      <c r="X520" s="196"/>
      <c r="Y520" s="196"/>
    </row>
    <row r="521" hidden="1">
      <c r="A521" s="214"/>
      <c r="B521" s="214"/>
      <c r="C521" s="196"/>
      <c r="D521" s="214"/>
      <c r="E521" s="196"/>
      <c r="F521" s="214"/>
      <c r="G521" s="215"/>
      <c r="H521" s="196"/>
      <c r="I521" s="196"/>
      <c r="J521" s="196"/>
      <c r="K521" s="196"/>
      <c r="L521" s="196"/>
      <c r="M521" s="196"/>
      <c r="N521" s="196"/>
      <c r="O521" s="196"/>
      <c r="P521" s="196"/>
      <c r="Q521" s="196"/>
      <c r="R521" s="196"/>
      <c r="S521" s="196"/>
      <c r="T521" s="196"/>
      <c r="U521" s="196"/>
      <c r="V521" s="196"/>
      <c r="W521" s="196"/>
      <c r="X521" s="196"/>
      <c r="Y521" s="196"/>
    </row>
    <row r="522" hidden="1">
      <c r="A522" s="214"/>
      <c r="B522" s="214"/>
      <c r="C522" s="196"/>
      <c r="D522" s="214"/>
      <c r="E522" s="196"/>
      <c r="F522" s="214"/>
      <c r="G522" s="215"/>
      <c r="H522" s="196"/>
      <c r="I522" s="196"/>
      <c r="J522" s="196"/>
      <c r="K522" s="196"/>
      <c r="L522" s="196"/>
      <c r="M522" s="196"/>
      <c r="N522" s="196"/>
      <c r="O522" s="196"/>
      <c r="P522" s="196"/>
      <c r="Q522" s="196"/>
      <c r="R522" s="196"/>
      <c r="S522" s="196"/>
      <c r="T522" s="196"/>
      <c r="U522" s="196"/>
      <c r="V522" s="196"/>
      <c r="W522" s="196"/>
      <c r="X522" s="196"/>
      <c r="Y522" s="196"/>
    </row>
    <row r="523" hidden="1">
      <c r="A523" s="214"/>
      <c r="B523" s="214"/>
      <c r="C523" s="196"/>
      <c r="D523" s="214"/>
      <c r="E523" s="196"/>
      <c r="F523" s="214"/>
      <c r="G523" s="215"/>
      <c r="H523" s="196"/>
      <c r="I523" s="196"/>
      <c r="J523" s="196"/>
      <c r="K523" s="196"/>
      <c r="L523" s="196"/>
      <c r="M523" s="196"/>
      <c r="N523" s="196"/>
      <c r="O523" s="196"/>
      <c r="P523" s="196"/>
      <c r="Q523" s="196"/>
      <c r="R523" s="196"/>
      <c r="S523" s="196"/>
      <c r="T523" s="196"/>
      <c r="U523" s="196"/>
      <c r="V523" s="196"/>
      <c r="W523" s="196"/>
      <c r="X523" s="196"/>
      <c r="Y523" s="196"/>
    </row>
    <row r="524" hidden="1">
      <c r="A524" s="214"/>
      <c r="B524" s="214"/>
      <c r="C524" s="196"/>
      <c r="D524" s="214"/>
      <c r="E524" s="196"/>
      <c r="F524" s="214"/>
      <c r="G524" s="215"/>
      <c r="H524" s="196"/>
      <c r="I524" s="196"/>
      <c r="J524" s="196"/>
      <c r="K524" s="196"/>
      <c r="L524" s="196"/>
      <c r="M524" s="196"/>
      <c r="N524" s="196"/>
      <c r="O524" s="196"/>
      <c r="P524" s="196"/>
      <c r="Q524" s="196"/>
      <c r="R524" s="196"/>
      <c r="S524" s="196"/>
      <c r="T524" s="196"/>
      <c r="U524" s="196"/>
      <c r="V524" s="196"/>
      <c r="W524" s="196"/>
      <c r="X524" s="196"/>
      <c r="Y524" s="196"/>
    </row>
    <row r="525" hidden="1">
      <c r="A525" s="214"/>
      <c r="B525" s="214"/>
      <c r="C525" s="196"/>
      <c r="D525" s="214"/>
      <c r="E525" s="196"/>
      <c r="F525" s="214"/>
      <c r="G525" s="215"/>
      <c r="H525" s="196"/>
      <c r="I525" s="196"/>
      <c r="J525" s="196"/>
      <c r="K525" s="196"/>
      <c r="L525" s="196"/>
      <c r="M525" s="196"/>
      <c r="N525" s="196"/>
      <c r="O525" s="196"/>
      <c r="P525" s="196"/>
      <c r="Q525" s="196"/>
      <c r="R525" s="196"/>
      <c r="S525" s="196"/>
      <c r="T525" s="196"/>
      <c r="U525" s="196"/>
      <c r="V525" s="196"/>
      <c r="W525" s="196"/>
      <c r="X525" s="196"/>
      <c r="Y525" s="196"/>
    </row>
    <row r="526" hidden="1">
      <c r="A526" s="214"/>
      <c r="B526" s="214"/>
      <c r="C526" s="196"/>
      <c r="D526" s="214"/>
      <c r="E526" s="196"/>
      <c r="F526" s="214"/>
      <c r="G526" s="215"/>
      <c r="H526" s="196"/>
      <c r="I526" s="196"/>
      <c r="J526" s="196"/>
      <c r="K526" s="196"/>
      <c r="L526" s="196"/>
      <c r="M526" s="196"/>
      <c r="N526" s="196"/>
      <c r="O526" s="196"/>
      <c r="P526" s="196"/>
      <c r="Q526" s="196"/>
      <c r="R526" s="196"/>
      <c r="S526" s="196"/>
      <c r="T526" s="196"/>
      <c r="U526" s="196"/>
      <c r="V526" s="196"/>
      <c r="W526" s="196"/>
      <c r="X526" s="196"/>
      <c r="Y526" s="196"/>
    </row>
    <row r="527" hidden="1">
      <c r="A527" s="214"/>
      <c r="B527" s="214"/>
      <c r="C527" s="196"/>
      <c r="D527" s="214"/>
      <c r="E527" s="196"/>
      <c r="F527" s="214"/>
      <c r="G527" s="215"/>
      <c r="H527" s="196"/>
      <c r="I527" s="196"/>
      <c r="J527" s="196"/>
      <c r="K527" s="196"/>
      <c r="L527" s="196"/>
      <c r="M527" s="196"/>
      <c r="N527" s="196"/>
      <c r="O527" s="196"/>
      <c r="P527" s="196"/>
      <c r="Q527" s="196"/>
      <c r="R527" s="196"/>
      <c r="S527" s="196"/>
      <c r="T527" s="196"/>
      <c r="U527" s="196"/>
      <c r="V527" s="196"/>
      <c r="W527" s="196"/>
      <c r="X527" s="196"/>
      <c r="Y527" s="196"/>
    </row>
    <row r="528" hidden="1">
      <c r="A528" s="214"/>
      <c r="B528" s="214"/>
      <c r="C528" s="196"/>
      <c r="D528" s="214"/>
      <c r="E528" s="196"/>
      <c r="F528" s="214"/>
      <c r="G528" s="215"/>
      <c r="H528" s="196"/>
      <c r="I528" s="196"/>
      <c r="J528" s="196"/>
      <c r="K528" s="196"/>
      <c r="L528" s="196"/>
      <c r="M528" s="196"/>
      <c r="N528" s="196"/>
      <c r="O528" s="196"/>
      <c r="P528" s="196"/>
      <c r="Q528" s="196"/>
      <c r="R528" s="196"/>
      <c r="S528" s="196"/>
      <c r="T528" s="196"/>
      <c r="U528" s="196"/>
      <c r="V528" s="196"/>
      <c r="W528" s="196"/>
      <c r="X528" s="196"/>
      <c r="Y528" s="196"/>
    </row>
    <row r="529" hidden="1">
      <c r="A529" s="214"/>
      <c r="B529" s="214"/>
      <c r="C529" s="196"/>
      <c r="D529" s="214"/>
      <c r="E529" s="196"/>
      <c r="F529" s="214"/>
      <c r="G529" s="215"/>
      <c r="H529" s="196"/>
      <c r="I529" s="196"/>
      <c r="J529" s="196"/>
      <c r="K529" s="196"/>
      <c r="L529" s="196"/>
      <c r="M529" s="196"/>
      <c r="N529" s="196"/>
      <c r="O529" s="196"/>
      <c r="P529" s="196"/>
      <c r="Q529" s="196"/>
      <c r="R529" s="196"/>
      <c r="S529" s="196"/>
      <c r="T529" s="196"/>
      <c r="U529" s="196"/>
      <c r="V529" s="196"/>
      <c r="W529" s="196"/>
      <c r="X529" s="196"/>
      <c r="Y529" s="196"/>
    </row>
    <row r="530" hidden="1">
      <c r="A530" s="214"/>
      <c r="B530" s="214"/>
      <c r="C530" s="196"/>
      <c r="D530" s="214"/>
      <c r="E530" s="196"/>
      <c r="F530" s="214"/>
      <c r="G530" s="215"/>
      <c r="H530" s="196"/>
      <c r="I530" s="196"/>
      <c r="J530" s="196"/>
      <c r="K530" s="196"/>
      <c r="L530" s="196"/>
      <c r="M530" s="196"/>
      <c r="N530" s="196"/>
      <c r="O530" s="196"/>
      <c r="P530" s="196"/>
      <c r="Q530" s="196"/>
      <c r="R530" s="196"/>
      <c r="S530" s="196"/>
      <c r="T530" s="196"/>
      <c r="U530" s="196"/>
      <c r="V530" s="196"/>
      <c r="W530" s="196"/>
      <c r="X530" s="196"/>
      <c r="Y530" s="196"/>
    </row>
    <row r="531" hidden="1">
      <c r="A531" s="214"/>
      <c r="B531" s="214"/>
      <c r="C531" s="196"/>
      <c r="D531" s="214"/>
      <c r="E531" s="196"/>
      <c r="F531" s="214"/>
      <c r="G531" s="215"/>
      <c r="H531" s="196"/>
      <c r="I531" s="196"/>
      <c r="J531" s="196"/>
      <c r="K531" s="196"/>
      <c r="L531" s="196"/>
      <c r="M531" s="196"/>
      <c r="N531" s="196"/>
      <c r="O531" s="196"/>
      <c r="P531" s="196"/>
      <c r="Q531" s="196"/>
      <c r="R531" s="196"/>
      <c r="S531" s="196"/>
      <c r="T531" s="196"/>
      <c r="U531" s="196"/>
      <c r="V531" s="196"/>
      <c r="W531" s="196"/>
      <c r="X531" s="196"/>
      <c r="Y531" s="196"/>
    </row>
    <row r="532" hidden="1">
      <c r="A532" s="214"/>
      <c r="B532" s="214"/>
      <c r="C532" s="196"/>
      <c r="D532" s="214"/>
      <c r="E532" s="196"/>
      <c r="F532" s="214"/>
      <c r="G532" s="215"/>
      <c r="H532" s="196"/>
      <c r="I532" s="196"/>
      <c r="J532" s="196"/>
      <c r="K532" s="196"/>
      <c r="L532" s="196"/>
      <c r="M532" s="196"/>
      <c r="N532" s="196"/>
      <c r="O532" s="196"/>
      <c r="P532" s="196"/>
      <c r="Q532" s="196"/>
      <c r="R532" s="196"/>
      <c r="S532" s="196"/>
      <c r="T532" s="196"/>
      <c r="U532" s="196"/>
      <c r="V532" s="196"/>
      <c r="W532" s="196"/>
      <c r="X532" s="196"/>
      <c r="Y532" s="196"/>
    </row>
    <row r="533" hidden="1">
      <c r="A533" s="214"/>
      <c r="B533" s="214"/>
      <c r="C533" s="196"/>
      <c r="D533" s="214"/>
      <c r="E533" s="196"/>
      <c r="F533" s="214"/>
      <c r="G533" s="215"/>
      <c r="H533" s="196"/>
      <c r="I533" s="196"/>
      <c r="J533" s="196"/>
      <c r="K533" s="196"/>
      <c r="L533" s="196"/>
      <c r="M533" s="196"/>
      <c r="N533" s="196"/>
      <c r="O533" s="196"/>
      <c r="P533" s="196"/>
      <c r="Q533" s="196"/>
      <c r="R533" s="196"/>
      <c r="S533" s="196"/>
      <c r="T533" s="196"/>
      <c r="U533" s="196"/>
      <c r="V533" s="196"/>
      <c r="W533" s="196"/>
      <c r="X533" s="196"/>
      <c r="Y533" s="196"/>
    </row>
    <row r="534" hidden="1">
      <c r="A534" s="214"/>
      <c r="B534" s="214"/>
      <c r="C534" s="196"/>
      <c r="D534" s="214"/>
      <c r="E534" s="196"/>
      <c r="F534" s="214"/>
      <c r="G534" s="215"/>
      <c r="H534" s="196"/>
      <c r="I534" s="196"/>
      <c r="J534" s="196"/>
      <c r="K534" s="196"/>
      <c r="L534" s="196"/>
      <c r="M534" s="196"/>
      <c r="N534" s="196"/>
      <c r="O534" s="196"/>
      <c r="P534" s="196"/>
      <c r="Q534" s="196"/>
      <c r="R534" s="196"/>
      <c r="S534" s="196"/>
      <c r="T534" s="196"/>
      <c r="U534" s="196"/>
      <c r="V534" s="196"/>
      <c r="W534" s="196"/>
      <c r="X534" s="196"/>
      <c r="Y534" s="196"/>
    </row>
    <row r="535" hidden="1">
      <c r="A535" s="214"/>
      <c r="B535" s="214"/>
      <c r="C535" s="196"/>
      <c r="D535" s="214"/>
      <c r="E535" s="196"/>
      <c r="F535" s="214"/>
      <c r="G535" s="215"/>
      <c r="H535" s="196"/>
      <c r="I535" s="196"/>
      <c r="J535" s="196"/>
      <c r="K535" s="196"/>
      <c r="L535" s="196"/>
      <c r="M535" s="196"/>
      <c r="N535" s="196"/>
      <c r="O535" s="196"/>
      <c r="P535" s="196"/>
      <c r="Q535" s="196"/>
      <c r="R535" s="196"/>
      <c r="S535" s="196"/>
      <c r="T535" s="196"/>
      <c r="U535" s="196"/>
      <c r="V535" s="196"/>
      <c r="W535" s="196"/>
      <c r="X535" s="196"/>
      <c r="Y535" s="196"/>
    </row>
    <row r="536" hidden="1">
      <c r="A536" s="214"/>
      <c r="B536" s="214"/>
      <c r="C536" s="196"/>
      <c r="D536" s="214"/>
      <c r="E536" s="196"/>
      <c r="F536" s="214"/>
      <c r="G536" s="215"/>
      <c r="H536" s="196"/>
      <c r="I536" s="196"/>
      <c r="J536" s="196"/>
      <c r="K536" s="196"/>
      <c r="L536" s="196"/>
      <c r="M536" s="196"/>
      <c r="N536" s="196"/>
      <c r="O536" s="196"/>
      <c r="P536" s="196"/>
      <c r="Q536" s="196"/>
      <c r="R536" s="196"/>
      <c r="S536" s="196"/>
      <c r="T536" s="196"/>
      <c r="U536" s="196"/>
      <c r="V536" s="196"/>
      <c r="W536" s="196"/>
      <c r="X536" s="196"/>
      <c r="Y536" s="196"/>
    </row>
    <row r="537" hidden="1">
      <c r="A537" s="214"/>
      <c r="B537" s="214"/>
      <c r="C537" s="196"/>
      <c r="D537" s="214"/>
      <c r="E537" s="196"/>
      <c r="F537" s="214"/>
      <c r="G537" s="215"/>
      <c r="H537" s="196"/>
      <c r="I537" s="196"/>
      <c r="J537" s="196"/>
      <c r="K537" s="196"/>
      <c r="L537" s="196"/>
      <c r="M537" s="196"/>
      <c r="N537" s="196"/>
      <c r="O537" s="196"/>
      <c r="P537" s="196"/>
      <c r="Q537" s="196"/>
      <c r="R537" s="196"/>
      <c r="S537" s="196"/>
      <c r="T537" s="196"/>
      <c r="U537" s="196"/>
      <c r="V537" s="196"/>
      <c r="W537" s="196"/>
      <c r="X537" s="196"/>
      <c r="Y537" s="196"/>
    </row>
    <row r="538" hidden="1">
      <c r="A538" s="214"/>
      <c r="B538" s="214"/>
      <c r="C538" s="196"/>
      <c r="D538" s="214"/>
      <c r="E538" s="196"/>
      <c r="F538" s="214"/>
      <c r="G538" s="215"/>
      <c r="H538" s="196"/>
      <c r="I538" s="196"/>
      <c r="J538" s="196"/>
      <c r="K538" s="196"/>
      <c r="L538" s="196"/>
      <c r="M538" s="196"/>
      <c r="N538" s="196"/>
      <c r="O538" s="196"/>
      <c r="P538" s="196"/>
      <c r="Q538" s="196"/>
      <c r="R538" s="196"/>
      <c r="S538" s="196"/>
      <c r="T538" s="196"/>
      <c r="U538" s="196"/>
      <c r="V538" s="196"/>
      <c r="W538" s="196"/>
      <c r="X538" s="196"/>
      <c r="Y538" s="196"/>
    </row>
    <row r="539" hidden="1">
      <c r="A539" s="214"/>
      <c r="B539" s="214"/>
      <c r="C539" s="196"/>
      <c r="D539" s="214"/>
      <c r="E539" s="196"/>
      <c r="F539" s="214"/>
      <c r="G539" s="215"/>
      <c r="H539" s="196"/>
      <c r="I539" s="196"/>
      <c r="J539" s="196"/>
      <c r="K539" s="196"/>
      <c r="L539" s="196"/>
      <c r="M539" s="196"/>
      <c r="N539" s="196"/>
      <c r="O539" s="196"/>
      <c r="P539" s="196"/>
      <c r="Q539" s="196"/>
      <c r="R539" s="196"/>
      <c r="S539" s="196"/>
      <c r="T539" s="196"/>
      <c r="U539" s="196"/>
      <c r="V539" s="196"/>
      <c r="W539" s="196"/>
      <c r="X539" s="196"/>
      <c r="Y539" s="196"/>
    </row>
    <row r="540" hidden="1">
      <c r="A540" s="214"/>
      <c r="B540" s="214"/>
      <c r="C540" s="196"/>
      <c r="D540" s="214"/>
      <c r="E540" s="196"/>
      <c r="F540" s="214"/>
      <c r="G540" s="215"/>
      <c r="H540" s="196"/>
      <c r="I540" s="196"/>
      <c r="J540" s="196"/>
      <c r="K540" s="196"/>
      <c r="L540" s="196"/>
      <c r="M540" s="196"/>
      <c r="N540" s="196"/>
      <c r="O540" s="196"/>
      <c r="P540" s="196"/>
      <c r="Q540" s="196"/>
      <c r="R540" s="196"/>
      <c r="S540" s="196"/>
      <c r="T540" s="196"/>
      <c r="U540" s="196"/>
      <c r="V540" s="196"/>
      <c r="W540" s="196"/>
      <c r="X540" s="196"/>
      <c r="Y540" s="196"/>
    </row>
    <row r="541" hidden="1">
      <c r="A541" s="214"/>
      <c r="B541" s="214"/>
      <c r="C541" s="196"/>
      <c r="D541" s="214"/>
      <c r="E541" s="196"/>
      <c r="F541" s="214"/>
      <c r="G541" s="215"/>
      <c r="H541" s="196"/>
      <c r="I541" s="196"/>
      <c r="J541" s="196"/>
      <c r="K541" s="196"/>
      <c r="L541" s="196"/>
      <c r="M541" s="196"/>
      <c r="N541" s="196"/>
      <c r="O541" s="196"/>
      <c r="P541" s="196"/>
      <c r="Q541" s="196"/>
      <c r="R541" s="196"/>
      <c r="S541" s="196"/>
      <c r="T541" s="196"/>
      <c r="U541" s="196"/>
      <c r="V541" s="196"/>
      <c r="W541" s="196"/>
      <c r="X541" s="196"/>
      <c r="Y541" s="196"/>
    </row>
    <row r="542" hidden="1">
      <c r="A542" s="214"/>
      <c r="B542" s="214"/>
      <c r="C542" s="196"/>
      <c r="D542" s="214"/>
      <c r="E542" s="196"/>
      <c r="F542" s="214"/>
      <c r="G542" s="215"/>
      <c r="H542" s="196"/>
      <c r="I542" s="196"/>
      <c r="J542" s="196"/>
      <c r="K542" s="196"/>
      <c r="L542" s="196"/>
      <c r="M542" s="196"/>
      <c r="N542" s="196"/>
      <c r="O542" s="196"/>
      <c r="P542" s="196"/>
      <c r="Q542" s="196"/>
      <c r="R542" s="196"/>
      <c r="S542" s="196"/>
      <c r="T542" s="196"/>
      <c r="U542" s="196"/>
      <c r="V542" s="196"/>
      <c r="W542" s="196"/>
      <c r="X542" s="196"/>
      <c r="Y542" s="196"/>
    </row>
    <row r="543" hidden="1">
      <c r="A543" s="214"/>
      <c r="B543" s="214"/>
      <c r="C543" s="196"/>
      <c r="D543" s="214"/>
      <c r="E543" s="196"/>
      <c r="F543" s="214"/>
      <c r="G543" s="215"/>
      <c r="H543" s="196"/>
      <c r="I543" s="196"/>
      <c r="J543" s="196"/>
      <c r="K543" s="196"/>
      <c r="L543" s="196"/>
      <c r="M543" s="196"/>
      <c r="N543" s="196"/>
      <c r="O543" s="196"/>
      <c r="P543" s="196"/>
      <c r="Q543" s="196"/>
      <c r="R543" s="196"/>
      <c r="S543" s="196"/>
      <c r="T543" s="196"/>
      <c r="U543" s="196"/>
      <c r="V543" s="196"/>
      <c r="W543" s="196"/>
      <c r="X543" s="196"/>
      <c r="Y543" s="196"/>
    </row>
    <row r="544" hidden="1">
      <c r="A544" s="214"/>
      <c r="B544" s="214"/>
      <c r="C544" s="196"/>
      <c r="D544" s="214"/>
      <c r="E544" s="196"/>
      <c r="F544" s="214"/>
      <c r="G544" s="215"/>
      <c r="H544" s="196"/>
      <c r="I544" s="196"/>
      <c r="J544" s="196"/>
      <c r="K544" s="196"/>
      <c r="L544" s="196"/>
      <c r="M544" s="196"/>
      <c r="N544" s="196"/>
      <c r="O544" s="196"/>
      <c r="P544" s="196"/>
      <c r="Q544" s="196"/>
      <c r="R544" s="196"/>
      <c r="S544" s="196"/>
      <c r="T544" s="196"/>
      <c r="U544" s="196"/>
      <c r="V544" s="196"/>
      <c r="W544" s="196"/>
      <c r="X544" s="196"/>
      <c r="Y544" s="196"/>
    </row>
    <row r="545" hidden="1">
      <c r="A545" s="214"/>
      <c r="B545" s="214"/>
      <c r="C545" s="196"/>
      <c r="D545" s="214"/>
      <c r="E545" s="196"/>
      <c r="F545" s="214"/>
      <c r="G545" s="215"/>
      <c r="H545" s="196"/>
      <c r="I545" s="196"/>
      <c r="J545" s="196"/>
      <c r="K545" s="196"/>
      <c r="L545" s="196"/>
      <c r="M545" s="196"/>
      <c r="N545" s="196"/>
      <c r="O545" s="196"/>
      <c r="P545" s="196"/>
      <c r="Q545" s="196"/>
      <c r="R545" s="196"/>
      <c r="S545" s="196"/>
      <c r="T545" s="196"/>
      <c r="U545" s="196"/>
      <c r="V545" s="196"/>
      <c r="W545" s="196"/>
      <c r="X545" s="196"/>
      <c r="Y545" s="196"/>
    </row>
    <row r="546" hidden="1">
      <c r="A546" s="214"/>
      <c r="B546" s="214"/>
      <c r="C546" s="196"/>
      <c r="D546" s="214"/>
      <c r="E546" s="196"/>
      <c r="F546" s="214"/>
      <c r="G546" s="215"/>
      <c r="H546" s="196"/>
      <c r="I546" s="196"/>
      <c r="J546" s="196"/>
      <c r="K546" s="196"/>
      <c r="L546" s="196"/>
      <c r="M546" s="196"/>
      <c r="N546" s="196"/>
      <c r="O546" s="196"/>
      <c r="P546" s="196"/>
      <c r="Q546" s="196"/>
      <c r="R546" s="196"/>
      <c r="S546" s="196"/>
      <c r="T546" s="196"/>
      <c r="U546" s="196"/>
      <c r="V546" s="196"/>
      <c r="W546" s="196"/>
      <c r="X546" s="196"/>
      <c r="Y546" s="196"/>
    </row>
    <row r="547" hidden="1">
      <c r="A547" s="214"/>
      <c r="B547" s="214"/>
      <c r="C547" s="196"/>
      <c r="D547" s="214"/>
      <c r="E547" s="196"/>
      <c r="F547" s="214"/>
      <c r="G547" s="215"/>
      <c r="H547" s="196"/>
      <c r="I547" s="196"/>
      <c r="J547" s="196"/>
      <c r="K547" s="196"/>
      <c r="L547" s="196"/>
      <c r="M547" s="196"/>
      <c r="N547" s="196"/>
      <c r="O547" s="196"/>
      <c r="P547" s="196"/>
      <c r="Q547" s="196"/>
      <c r="R547" s="196"/>
      <c r="S547" s="196"/>
      <c r="T547" s="196"/>
      <c r="U547" s="196"/>
      <c r="V547" s="196"/>
      <c r="W547" s="196"/>
      <c r="X547" s="196"/>
      <c r="Y547" s="196"/>
    </row>
    <row r="548" hidden="1">
      <c r="A548" s="214"/>
      <c r="B548" s="214"/>
      <c r="C548" s="196"/>
      <c r="D548" s="214"/>
      <c r="E548" s="196"/>
      <c r="F548" s="214"/>
      <c r="G548" s="215"/>
      <c r="H548" s="196"/>
      <c r="I548" s="196"/>
      <c r="J548" s="196"/>
      <c r="K548" s="196"/>
      <c r="L548" s="196"/>
      <c r="M548" s="196"/>
      <c r="N548" s="196"/>
      <c r="O548" s="196"/>
      <c r="P548" s="196"/>
      <c r="Q548" s="196"/>
      <c r="R548" s="196"/>
      <c r="S548" s="196"/>
      <c r="T548" s="196"/>
      <c r="U548" s="196"/>
      <c r="V548" s="196"/>
      <c r="W548" s="196"/>
      <c r="X548" s="196"/>
      <c r="Y548" s="196"/>
    </row>
    <row r="549" hidden="1">
      <c r="A549" s="214"/>
      <c r="B549" s="214"/>
      <c r="C549" s="196"/>
      <c r="D549" s="214"/>
      <c r="E549" s="196"/>
      <c r="F549" s="214"/>
      <c r="G549" s="215"/>
      <c r="H549" s="196"/>
      <c r="I549" s="196"/>
      <c r="J549" s="196"/>
      <c r="K549" s="196"/>
      <c r="L549" s="196"/>
      <c r="M549" s="196"/>
      <c r="N549" s="196"/>
      <c r="O549" s="196"/>
      <c r="P549" s="196"/>
      <c r="Q549" s="196"/>
      <c r="R549" s="196"/>
      <c r="S549" s="196"/>
      <c r="T549" s="196"/>
      <c r="U549" s="196"/>
      <c r="V549" s="196"/>
      <c r="W549" s="196"/>
      <c r="X549" s="196"/>
      <c r="Y549" s="196"/>
    </row>
    <row r="550" hidden="1">
      <c r="A550" s="214"/>
      <c r="B550" s="214"/>
      <c r="C550" s="196"/>
      <c r="D550" s="214"/>
      <c r="E550" s="196"/>
      <c r="F550" s="214"/>
      <c r="G550" s="215"/>
      <c r="H550" s="196"/>
      <c r="I550" s="196"/>
      <c r="J550" s="196"/>
      <c r="K550" s="196"/>
      <c r="L550" s="196"/>
      <c r="M550" s="196"/>
      <c r="N550" s="196"/>
      <c r="O550" s="196"/>
      <c r="P550" s="196"/>
      <c r="Q550" s="196"/>
      <c r="R550" s="196"/>
      <c r="S550" s="196"/>
      <c r="T550" s="196"/>
      <c r="U550" s="196"/>
      <c r="V550" s="196"/>
      <c r="W550" s="196"/>
      <c r="X550" s="196"/>
      <c r="Y550" s="196"/>
    </row>
    <row r="551" hidden="1">
      <c r="A551" s="214"/>
      <c r="B551" s="214"/>
      <c r="C551" s="196"/>
      <c r="D551" s="214"/>
      <c r="E551" s="196"/>
      <c r="F551" s="214"/>
      <c r="G551" s="215"/>
      <c r="H551" s="196"/>
      <c r="I551" s="196"/>
      <c r="J551" s="196"/>
      <c r="K551" s="196"/>
      <c r="L551" s="196"/>
      <c r="M551" s="196"/>
      <c r="N551" s="196"/>
      <c r="O551" s="196"/>
      <c r="P551" s="196"/>
      <c r="Q551" s="196"/>
      <c r="R551" s="196"/>
      <c r="S551" s="196"/>
      <c r="T551" s="196"/>
      <c r="U551" s="196"/>
      <c r="V551" s="196"/>
      <c r="W551" s="196"/>
      <c r="X551" s="196"/>
      <c r="Y551" s="196"/>
    </row>
    <row r="552" hidden="1">
      <c r="A552" s="214"/>
      <c r="B552" s="214"/>
      <c r="C552" s="196"/>
      <c r="D552" s="214"/>
      <c r="E552" s="196"/>
      <c r="F552" s="214"/>
      <c r="G552" s="215"/>
      <c r="H552" s="196"/>
      <c r="I552" s="196"/>
      <c r="J552" s="196"/>
      <c r="K552" s="196"/>
      <c r="L552" s="196"/>
      <c r="M552" s="196"/>
      <c r="N552" s="196"/>
      <c r="O552" s="196"/>
      <c r="P552" s="196"/>
      <c r="Q552" s="196"/>
      <c r="R552" s="196"/>
      <c r="S552" s="196"/>
      <c r="T552" s="196"/>
      <c r="U552" s="196"/>
      <c r="V552" s="196"/>
      <c r="W552" s="196"/>
      <c r="X552" s="196"/>
      <c r="Y552" s="196"/>
    </row>
    <row r="553" hidden="1">
      <c r="A553" s="214"/>
      <c r="B553" s="214"/>
      <c r="C553" s="196"/>
      <c r="D553" s="214"/>
      <c r="E553" s="196"/>
      <c r="F553" s="214"/>
      <c r="G553" s="215"/>
      <c r="H553" s="196"/>
      <c r="I553" s="196"/>
      <c r="J553" s="196"/>
      <c r="K553" s="196"/>
      <c r="L553" s="196"/>
      <c r="M553" s="196"/>
      <c r="N553" s="196"/>
      <c r="O553" s="196"/>
      <c r="P553" s="196"/>
      <c r="Q553" s="196"/>
      <c r="R553" s="196"/>
      <c r="S553" s="196"/>
      <c r="T553" s="196"/>
      <c r="U553" s="196"/>
      <c r="V553" s="196"/>
      <c r="W553" s="196"/>
      <c r="X553" s="196"/>
      <c r="Y553" s="196"/>
    </row>
    <row r="554" hidden="1">
      <c r="A554" s="214"/>
      <c r="B554" s="214"/>
      <c r="C554" s="196"/>
      <c r="D554" s="214"/>
      <c r="E554" s="196"/>
      <c r="F554" s="214"/>
      <c r="G554" s="215"/>
      <c r="H554" s="196"/>
      <c r="I554" s="196"/>
      <c r="J554" s="196"/>
      <c r="K554" s="196"/>
      <c r="L554" s="196"/>
      <c r="M554" s="196"/>
      <c r="N554" s="196"/>
      <c r="O554" s="196"/>
      <c r="P554" s="196"/>
      <c r="Q554" s="196"/>
      <c r="R554" s="196"/>
      <c r="S554" s="196"/>
      <c r="T554" s="196"/>
      <c r="U554" s="196"/>
      <c r="V554" s="196"/>
      <c r="W554" s="196"/>
      <c r="X554" s="196"/>
      <c r="Y554" s="196"/>
    </row>
    <row r="555" hidden="1">
      <c r="A555" s="214"/>
      <c r="B555" s="214"/>
      <c r="C555" s="196"/>
      <c r="D555" s="214"/>
      <c r="E555" s="196"/>
      <c r="F555" s="214"/>
      <c r="G555" s="215"/>
      <c r="H555" s="196"/>
      <c r="I555" s="196"/>
      <c r="J555" s="196"/>
      <c r="K555" s="196"/>
      <c r="L555" s="196"/>
      <c r="M555" s="196"/>
      <c r="N555" s="196"/>
      <c r="O555" s="196"/>
      <c r="P555" s="196"/>
      <c r="Q555" s="196"/>
      <c r="R555" s="196"/>
      <c r="S555" s="196"/>
      <c r="T555" s="196"/>
      <c r="U555" s="196"/>
      <c r="V555" s="196"/>
      <c r="W555" s="196"/>
      <c r="X555" s="196"/>
      <c r="Y555" s="196"/>
    </row>
    <row r="556" hidden="1">
      <c r="A556" s="214"/>
      <c r="B556" s="214"/>
      <c r="C556" s="196"/>
      <c r="D556" s="214"/>
      <c r="E556" s="196"/>
      <c r="F556" s="214"/>
      <c r="G556" s="215"/>
      <c r="H556" s="196"/>
      <c r="I556" s="196"/>
      <c r="J556" s="196"/>
      <c r="K556" s="196"/>
      <c r="L556" s="196"/>
      <c r="M556" s="196"/>
      <c r="N556" s="196"/>
      <c r="O556" s="196"/>
      <c r="P556" s="196"/>
      <c r="Q556" s="196"/>
      <c r="R556" s="196"/>
      <c r="S556" s="196"/>
      <c r="T556" s="196"/>
      <c r="U556" s="196"/>
      <c r="V556" s="196"/>
      <c r="W556" s="196"/>
      <c r="X556" s="196"/>
      <c r="Y556" s="196"/>
    </row>
    <row r="557" hidden="1">
      <c r="A557" s="214"/>
      <c r="B557" s="214"/>
      <c r="C557" s="196"/>
      <c r="D557" s="214"/>
      <c r="E557" s="196"/>
      <c r="F557" s="214"/>
      <c r="G557" s="215"/>
      <c r="H557" s="196"/>
      <c r="I557" s="196"/>
      <c r="J557" s="196"/>
      <c r="K557" s="196"/>
      <c r="L557" s="196"/>
      <c r="M557" s="196"/>
      <c r="N557" s="196"/>
      <c r="O557" s="196"/>
      <c r="P557" s="196"/>
      <c r="Q557" s="196"/>
      <c r="R557" s="196"/>
      <c r="S557" s="196"/>
      <c r="T557" s="196"/>
      <c r="U557" s="196"/>
      <c r="V557" s="196"/>
      <c r="W557" s="196"/>
      <c r="X557" s="196"/>
      <c r="Y557" s="196"/>
    </row>
    <row r="558" hidden="1">
      <c r="A558" s="214"/>
      <c r="B558" s="214"/>
      <c r="C558" s="196"/>
      <c r="D558" s="214"/>
      <c r="E558" s="196"/>
      <c r="F558" s="214"/>
      <c r="G558" s="215"/>
      <c r="H558" s="196"/>
      <c r="I558" s="196"/>
      <c r="J558" s="196"/>
      <c r="K558" s="196"/>
      <c r="L558" s="196"/>
      <c r="M558" s="196"/>
      <c r="N558" s="196"/>
      <c r="O558" s="196"/>
      <c r="P558" s="196"/>
      <c r="Q558" s="196"/>
      <c r="R558" s="196"/>
      <c r="S558" s="196"/>
      <c r="T558" s="196"/>
      <c r="U558" s="196"/>
      <c r="V558" s="196"/>
      <c r="W558" s="196"/>
      <c r="X558" s="196"/>
      <c r="Y558" s="196"/>
    </row>
    <row r="559" hidden="1">
      <c r="A559" s="214"/>
      <c r="B559" s="214"/>
      <c r="C559" s="196"/>
      <c r="D559" s="214"/>
      <c r="E559" s="196"/>
      <c r="F559" s="214"/>
      <c r="G559" s="215"/>
      <c r="H559" s="196"/>
      <c r="I559" s="196"/>
      <c r="J559" s="196"/>
      <c r="K559" s="196"/>
      <c r="L559" s="196"/>
      <c r="M559" s="196"/>
      <c r="N559" s="196"/>
      <c r="O559" s="196"/>
      <c r="P559" s="196"/>
      <c r="Q559" s="196"/>
      <c r="R559" s="196"/>
      <c r="S559" s="196"/>
      <c r="T559" s="196"/>
      <c r="U559" s="196"/>
      <c r="V559" s="196"/>
      <c r="W559" s="196"/>
      <c r="X559" s="196"/>
      <c r="Y559" s="196"/>
    </row>
    <row r="560" hidden="1">
      <c r="A560" s="214"/>
      <c r="B560" s="214"/>
      <c r="C560" s="196"/>
      <c r="D560" s="214"/>
      <c r="E560" s="196"/>
      <c r="F560" s="214"/>
      <c r="G560" s="215"/>
      <c r="H560" s="196"/>
      <c r="I560" s="196"/>
      <c r="J560" s="196"/>
      <c r="K560" s="196"/>
      <c r="L560" s="196"/>
      <c r="M560" s="196"/>
      <c r="N560" s="196"/>
      <c r="O560" s="196"/>
      <c r="P560" s="196"/>
      <c r="Q560" s="196"/>
      <c r="R560" s="196"/>
      <c r="S560" s="196"/>
      <c r="T560" s="196"/>
      <c r="U560" s="196"/>
      <c r="V560" s="196"/>
      <c r="W560" s="196"/>
      <c r="X560" s="196"/>
      <c r="Y560" s="196"/>
    </row>
    <row r="561" hidden="1">
      <c r="A561" s="214"/>
      <c r="B561" s="214"/>
      <c r="C561" s="196"/>
      <c r="D561" s="214"/>
      <c r="E561" s="196"/>
      <c r="F561" s="214"/>
      <c r="G561" s="215"/>
      <c r="H561" s="196"/>
      <c r="I561" s="196"/>
      <c r="J561" s="196"/>
      <c r="K561" s="196"/>
      <c r="L561" s="196"/>
      <c r="M561" s="196"/>
      <c r="N561" s="196"/>
      <c r="O561" s="196"/>
      <c r="P561" s="196"/>
      <c r="Q561" s="196"/>
      <c r="R561" s="196"/>
      <c r="S561" s="196"/>
      <c r="T561" s="196"/>
      <c r="U561" s="196"/>
      <c r="V561" s="196"/>
      <c r="W561" s="196"/>
      <c r="X561" s="196"/>
      <c r="Y561" s="196"/>
    </row>
    <row r="562" hidden="1">
      <c r="A562" s="214"/>
      <c r="B562" s="214"/>
      <c r="C562" s="196"/>
      <c r="D562" s="214"/>
      <c r="E562" s="196"/>
      <c r="F562" s="214"/>
      <c r="G562" s="215"/>
      <c r="H562" s="196"/>
      <c r="I562" s="196"/>
      <c r="J562" s="196"/>
      <c r="K562" s="196"/>
      <c r="L562" s="196"/>
      <c r="M562" s="196"/>
      <c r="N562" s="196"/>
      <c r="O562" s="196"/>
      <c r="P562" s="196"/>
      <c r="Q562" s="196"/>
      <c r="R562" s="196"/>
      <c r="S562" s="196"/>
      <c r="T562" s="196"/>
      <c r="U562" s="196"/>
      <c r="V562" s="196"/>
      <c r="W562" s="196"/>
      <c r="X562" s="196"/>
      <c r="Y562" s="196"/>
    </row>
    <row r="563" hidden="1">
      <c r="A563" s="214"/>
      <c r="B563" s="214"/>
      <c r="C563" s="196"/>
      <c r="D563" s="214"/>
      <c r="E563" s="196"/>
      <c r="F563" s="214"/>
      <c r="G563" s="215"/>
      <c r="H563" s="196"/>
      <c r="I563" s="196"/>
      <c r="J563" s="196"/>
      <c r="K563" s="196"/>
      <c r="L563" s="196"/>
      <c r="M563" s="196"/>
      <c r="N563" s="196"/>
      <c r="O563" s="196"/>
      <c r="P563" s="196"/>
      <c r="Q563" s="196"/>
      <c r="R563" s="196"/>
      <c r="S563" s="196"/>
      <c r="T563" s="196"/>
      <c r="U563" s="196"/>
      <c r="V563" s="196"/>
      <c r="W563" s="196"/>
      <c r="X563" s="196"/>
      <c r="Y563" s="196"/>
    </row>
    <row r="564" hidden="1">
      <c r="A564" s="214"/>
      <c r="B564" s="214"/>
      <c r="C564" s="196"/>
      <c r="D564" s="214"/>
      <c r="E564" s="196"/>
      <c r="F564" s="214"/>
      <c r="G564" s="215"/>
      <c r="H564" s="196"/>
      <c r="I564" s="196"/>
      <c r="J564" s="196"/>
      <c r="K564" s="196"/>
      <c r="L564" s="196"/>
      <c r="M564" s="196"/>
      <c r="N564" s="196"/>
      <c r="O564" s="196"/>
      <c r="P564" s="196"/>
      <c r="Q564" s="196"/>
      <c r="R564" s="196"/>
      <c r="S564" s="196"/>
      <c r="T564" s="196"/>
      <c r="U564" s="196"/>
      <c r="V564" s="196"/>
      <c r="W564" s="196"/>
      <c r="X564" s="196"/>
      <c r="Y564" s="196"/>
    </row>
    <row r="565" hidden="1">
      <c r="A565" s="214"/>
      <c r="B565" s="214"/>
      <c r="C565" s="196"/>
      <c r="D565" s="214"/>
      <c r="E565" s="196"/>
      <c r="F565" s="214"/>
      <c r="G565" s="215"/>
      <c r="H565" s="196"/>
      <c r="I565" s="196"/>
      <c r="J565" s="196"/>
      <c r="K565" s="196"/>
      <c r="L565" s="196"/>
      <c r="M565" s="196"/>
      <c r="N565" s="196"/>
      <c r="O565" s="196"/>
      <c r="P565" s="196"/>
      <c r="Q565" s="196"/>
      <c r="R565" s="196"/>
      <c r="S565" s="196"/>
      <c r="T565" s="196"/>
      <c r="U565" s="196"/>
      <c r="V565" s="196"/>
      <c r="W565" s="196"/>
      <c r="X565" s="196"/>
      <c r="Y565" s="196"/>
    </row>
    <row r="566" hidden="1">
      <c r="A566" s="214"/>
      <c r="B566" s="214"/>
      <c r="C566" s="196"/>
      <c r="D566" s="214"/>
      <c r="E566" s="196"/>
      <c r="F566" s="214"/>
      <c r="G566" s="215"/>
      <c r="H566" s="196"/>
      <c r="I566" s="196"/>
      <c r="J566" s="196"/>
      <c r="K566" s="196"/>
      <c r="L566" s="196"/>
      <c r="M566" s="196"/>
      <c r="N566" s="196"/>
      <c r="O566" s="196"/>
      <c r="P566" s="196"/>
      <c r="Q566" s="196"/>
      <c r="R566" s="196"/>
      <c r="S566" s="196"/>
      <c r="T566" s="196"/>
      <c r="U566" s="196"/>
      <c r="V566" s="196"/>
      <c r="W566" s="196"/>
      <c r="X566" s="196"/>
      <c r="Y566" s="196"/>
    </row>
    <row r="567" hidden="1">
      <c r="A567" s="214"/>
      <c r="B567" s="214"/>
      <c r="C567" s="196"/>
      <c r="D567" s="214"/>
      <c r="E567" s="196"/>
      <c r="F567" s="214"/>
      <c r="G567" s="215"/>
      <c r="H567" s="196"/>
      <c r="I567" s="196"/>
      <c r="J567" s="196"/>
      <c r="K567" s="196"/>
      <c r="L567" s="196"/>
      <c r="M567" s="196"/>
      <c r="N567" s="196"/>
      <c r="O567" s="196"/>
      <c r="P567" s="196"/>
      <c r="Q567" s="196"/>
      <c r="R567" s="196"/>
      <c r="S567" s="196"/>
      <c r="T567" s="196"/>
      <c r="U567" s="196"/>
      <c r="V567" s="196"/>
      <c r="W567" s="196"/>
      <c r="X567" s="196"/>
      <c r="Y567" s="196"/>
    </row>
    <row r="568" hidden="1">
      <c r="A568" s="214"/>
      <c r="B568" s="214"/>
      <c r="C568" s="196"/>
      <c r="D568" s="214"/>
      <c r="E568" s="196"/>
      <c r="F568" s="214"/>
      <c r="G568" s="215"/>
      <c r="H568" s="196"/>
      <c r="I568" s="196"/>
      <c r="J568" s="196"/>
      <c r="K568" s="196"/>
      <c r="L568" s="196"/>
      <c r="M568" s="196"/>
      <c r="N568" s="196"/>
      <c r="O568" s="196"/>
      <c r="P568" s="196"/>
      <c r="Q568" s="196"/>
      <c r="R568" s="196"/>
      <c r="S568" s="196"/>
      <c r="T568" s="196"/>
      <c r="U568" s="196"/>
      <c r="V568" s="196"/>
      <c r="W568" s="196"/>
      <c r="X568" s="196"/>
      <c r="Y568" s="196"/>
    </row>
    <row r="569" hidden="1">
      <c r="A569" s="214"/>
      <c r="B569" s="214"/>
      <c r="C569" s="196"/>
      <c r="D569" s="214"/>
      <c r="E569" s="196"/>
      <c r="F569" s="214"/>
      <c r="G569" s="215"/>
      <c r="H569" s="196"/>
      <c r="I569" s="196"/>
      <c r="J569" s="196"/>
      <c r="K569" s="196"/>
      <c r="L569" s="196"/>
      <c r="M569" s="196"/>
      <c r="N569" s="196"/>
      <c r="O569" s="196"/>
      <c r="P569" s="196"/>
      <c r="Q569" s="196"/>
      <c r="R569" s="196"/>
      <c r="S569" s="196"/>
      <c r="T569" s="196"/>
      <c r="U569" s="196"/>
      <c r="V569" s="196"/>
      <c r="W569" s="196"/>
      <c r="X569" s="196"/>
      <c r="Y569" s="196"/>
    </row>
    <row r="570" hidden="1">
      <c r="A570" s="214"/>
      <c r="B570" s="214"/>
      <c r="C570" s="196"/>
      <c r="D570" s="214"/>
      <c r="E570" s="196"/>
      <c r="F570" s="214"/>
      <c r="G570" s="215"/>
      <c r="H570" s="196"/>
      <c r="I570" s="196"/>
      <c r="J570" s="196"/>
      <c r="K570" s="196"/>
      <c r="L570" s="196"/>
      <c r="M570" s="196"/>
      <c r="N570" s="196"/>
      <c r="O570" s="196"/>
      <c r="P570" s="196"/>
      <c r="Q570" s="196"/>
      <c r="R570" s="196"/>
      <c r="S570" s="196"/>
      <c r="T570" s="196"/>
      <c r="U570" s="196"/>
      <c r="V570" s="196"/>
      <c r="W570" s="196"/>
      <c r="X570" s="196"/>
      <c r="Y570" s="196"/>
    </row>
    <row r="571" hidden="1">
      <c r="A571" s="214"/>
      <c r="B571" s="214"/>
      <c r="C571" s="196"/>
      <c r="D571" s="214"/>
      <c r="E571" s="196"/>
      <c r="F571" s="214"/>
      <c r="G571" s="215"/>
      <c r="H571" s="196"/>
      <c r="I571" s="196"/>
      <c r="J571" s="196"/>
      <c r="K571" s="196"/>
      <c r="L571" s="196"/>
      <c r="M571" s="196"/>
      <c r="N571" s="196"/>
      <c r="O571" s="196"/>
      <c r="P571" s="196"/>
      <c r="Q571" s="196"/>
      <c r="R571" s="196"/>
      <c r="S571" s="196"/>
      <c r="T571" s="196"/>
      <c r="U571" s="196"/>
      <c r="V571" s="196"/>
      <c r="W571" s="196"/>
      <c r="X571" s="196"/>
      <c r="Y571" s="196"/>
    </row>
    <row r="572" hidden="1">
      <c r="A572" s="214"/>
      <c r="B572" s="214"/>
      <c r="C572" s="196"/>
      <c r="D572" s="214"/>
      <c r="E572" s="196"/>
      <c r="F572" s="214"/>
      <c r="G572" s="215"/>
      <c r="H572" s="196"/>
      <c r="I572" s="196"/>
      <c r="J572" s="196"/>
      <c r="K572" s="196"/>
      <c r="L572" s="196"/>
      <c r="M572" s="196"/>
      <c r="N572" s="196"/>
      <c r="O572" s="196"/>
      <c r="P572" s="196"/>
      <c r="Q572" s="196"/>
      <c r="R572" s="196"/>
      <c r="S572" s="196"/>
      <c r="T572" s="196"/>
      <c r="U572" s="196"/>
      <c r="V572" s="196"/>
      <c r="W572" s="196"/>
      <c r="X572" s="196"/>
      <c r="Y572" s="196"/>
    </row>
    <row r="573" hidden="1">
      <c r="A573" s="214"/>
      <c r="B573" s="214"/>
      <c r="C573" s="196"/>
      <c r="D573" s="214"/>
      <c r="E573" s="196"/>
      <c r="F573" s="214"/>
      <c r="G573" s="215"/>
      <c r="H573" s="196"/>
      <c r="I573" s="196"/>
      <c r="J573" s="196"/>
      <c r="K573" s="196"/>
      <c r="L573" s="196"/>
      <c r="M573" s="196"/>
      <c r="N573" s="196"/>
      <c r="O573" s="196"/>
      <c r="P573" s="196"/>
      <c r="Q573" s="196"/>
      <c r="R573" s="196"/>
      <c r="S573" s="196"/>
      <c r="T573" s="196"/>
      <c r="U573" s="196"/>
      <c r="V573" s="196"/>
      <c r="W573" s="196"/>
      <c r="X573" s="196"/>
      <c r="Y573" s="196"/>
    </row>
    <row r="574" hidden="1">
      <c r="A574" s="214"/>
      <c r="B574" s="214"/>
      <c r="C574" s="196"/>
      <c r="D574" s="214"/>
      <c r="E574" s="196"/>
      <c r="F574" s="214"/>
      <c r="G574" s="215"/>
      <c r="H574" s="196"/>
      <c r="I574" s="196"/>
      <c r="J574" s="196"/>
      <c r="K574" s="196"/>
      <c r="L574" s="196"/>
      <c r="M574" s="196"/>
      <c r="N574" s="196"/>
      <c r="O574" s="196"/>
      <c r="P574" s="196"/>
      <c r="Q574" s="196"/>
      <c r="R574" s="196"/>
      <c r="S574" s="196"/>
      <c r="T574" s="196"/>
      <c r="U574" s="196"/>
      <c r="V574" s="196"/>
      <c r="W574" s="196"/>
      <c r="X574" s="196"/>
      <c r="Y574" s="196"/>
    </row>
    <row r="575" hidden="1">
      <c r="A575" s="214"/>
      <c r="B575" s="214"/>
      <c r="C575" s="196"/>
      <c r="D575" s="214"/>
      <c r="E575" s="196"/>
      <c r="F575" s="214"/>
      <c r="G575" s="215"/>
      <c r="H575" s="196"/>
      <c r="I575" s="196"/>
      <c r="J575" s="196"/>
      <c r="K575" s="196"/>
      <c r="L575" s="196"/>
      <c r="M575" s="196"/>
      <c r="N575" s="196"/>
      <c r="O575" s="196"/>
      <c r="P575" s="196"/>
      <c r="Q575" s="196"/>
      <c r="R575" s="196"/>
      <c r="S575" s="196"/>
      <c r="T575" s="196"/>
      <c r="U575" s="196"/>
      <c r="V575" s="196"/>
      <c r="W575" s="196"/>
      <c r="X575" s="196"/>
      <c r="Y575" s="196"/>
    </row>
    <row r="576" hidden="1">
      <c r="A576" s="214"/>
      <c r="B576" s="214"/>
      <c r="C576" s="196"/>
      <c r="D576" s="214"/>
      <c r="E576" s="196"/>
      <c r="F576" s="214"/>
      <c r="G576" s="215"/>
      <c r="H576" s="196"/>
      <c r="I576" s="196"/>
      <c r="J576" s="196"/>
      <c r="K576" s="196"/>
      <c r="L576" s="196"/>
      <c r="M576" s="196"/>
      <c r="N576" s="196"/>
      <c r="O576" s="196"/>
      <c r="P576" s="196"/>
      <c r="Q576" s="196"/>
      <c r="R576" s="196"/>
      <c r="S576" s="196"/>
      <c r="T576" s="196"/>
      <c r="U576" s="196"/>
      <c r="V576" s="196"/>
      <c r="W576" s="196"/>
      <c r="X576" s="196"/>
      <c r="Y576" s="196"/>
    </row>
    <row r="577" hidden="1">
      <c r="A577" s="214"/>
      <c r="B577" s="214"/>
      <c r="C577" s="196"/>
      <c r="D577" s="214"/>
      <c r="E577" s="196"/>
      <c r="F577" s="214"/>
      <c r="G577" s="215"/>
      <c r="H577" s="196"/>
      <c r="I577" s="196"/>
      <c r="J577" s="196"/>
      <c r="K577" s="196"/>
      <c r="L577" s="196"/>
      <c r="M577" s="196"/>
      <c r="N577" s="196"/>
      <c r="O577" s="196"/>
      <c r="P577" s="196"/>
      <c r="Q577" s="196"/>
      <c r="R577" s="196"/>
      <c r="S577" s="196"/>
      <c r="T577" s="196"/>
      <c r="U577" s="196"/>
      <c r="V577" s="196"/>
      <c r="W577" s="196"/>
      <c r="X577" s="196"/>
      <c r="Y577" s="196"/>
    </row>
    <row r="578" hidden="1">
      <c r="A578" s="214"/>
      <c r="B578" s="214"/>
      <c r="C578" s="196"/>
      <c r="D578" s="214"/>
      <c r="E578" s="196"/>
      <c r="F578" s="214"/>
      <c r="G578" s="215"/>
      <c r="H578" s="196"/>
      <c r="I578" s="196"/>
      <c r="J578" s="196"/>
      <c r="K578" s="196"/>
      <c r="L578" s="196"/>
      <c r="M578" s="196"/>
      <c r="N578" s="196"/>
      <c r="O578" s="196"/>
      <c r="P578" s="196"/>
      <c r="Q578" s="196"/>
      <c r="R578" s="196"/>
      <c r="S578" s="196"/>
      <c r="T578" s="196"/>
      <c r="U578" s="196"/>
      <c r="V578" s="196"/>
      <c r="W578" s="196"/>
      <c r="X578" s="196"/>
      <c r="Y578" s="196"/>
    </row>
    <row r="579" hidden="1">
      <c r="A579" s="214"/>
      <c r="B579" s="214"/>
      <c r="C579" s="196"/>
      <c r="D579" s="214"/>
      <c r="E579" s="196"/>
      <c r="F579" s="214"/>
      <c r="G579" s="215"/>
      <c r="H579" s="196"/>
      <c r="I579" s="196"/>
      <c r="J579" s="196"/>
      <c r="K579" s="196"/>
      <c r="L579" s="196"/>
      <c r="M579" s="196"/>
      <c r="N579" s="196"/>
      <c r="O579" s="196"/>
      <c r="P579" s="196"/>
      <c r="Q579" s="196"/>
      <c r="R579" s="196"/>
      <c r="S579" s="196"/>
      <c r="T579" s="196"/>
      <c r="U579" s="196"/>
      <c r="V579" s="196"/>
      <c r="W579" s="196"/>
      <c r="X579" s="196"/>
      <c r="Y579" s="196"/>
    </row>
    <row r="580" hidden="1">
      <c r="A580" s="214"/>
      <c r="B580" s="214"/>
      <c r="C580" s="196"/>
      <c r="D580" s="214"/>
      <c r="E580" s="196"/>
      <c r="F580" s="214"/>
      <c r="G580" s="215"/>
      <c r="H580" s="196"/>
      <c r="I580" s="196"/>
      <c r="J580" s="196"/>
      <c r="K580" s="196"/>
      <c r="L580" s="196"/>
      <c r="M580" s="196"/>
      <c r="N580" s="196"/>
      <c r="O580" s="196"/>
      <c r="P580" s="196"/>
      <c r="Q580" s="196"/>
      <c r="R580" s="196"/>
      <c r="S580" s="196"/>
      <c r="T580" s="196"/>
      <c r="U580" s="196"/>
      <c r="V580" s="196"/>
      <c r="W580" s="196"/>
      <c r="X580" s="196"/>
      <c r="Y580" s="196"/>
    </row>
    <row r="581" hidden="1">
      <c r="A581" s="214"/>
      <c r="B581" s="214"/>
      <c r="C581" s="196"/>
      <c r="D581" s="214"/>
      <c r="E581" s="196"/>
      <c r="F581" s="214"/>
      <c r="G581" s="215"/>
      <c r="H581" s="196"/>
      <c r="I581" s="196"/>
      <c r="J581" s="196"/>
      <c r="K581" s="196"/>
      <c r="L581" s="196"/>
      <c r="M581" s="196"/>
      <c r="N581" s="196"/>
      <c r="O581" s="196"/>
      <c r="P581" s="196"/>
      <c r="Q581" s="196"/>
      <c r="R581" s="196"/>
      <c r="S581" s="196"/>
      <c r="T581" s="196"/>
      <c r="U581" s="196"/>
      <c r="V581" s="196"/>
      <c r="W581" s="196"/>
      <c r="X581" s="196"/>
      <c r="Y581" s="196"/>
    </row>
    <row r="582" hidden="1">
      <c r="A582" s="214"/>
      <c r="B582" s="214"/>
      <c r="C582" s="196"/>
      <c r="D582" s="214"/>
      <c r="E582" s="196"/>
      <c r="F582" s="214"/>
      <c r="G582" s="215"/>
      <c r="H582" s="196"/>
      <c r="I582" s="196"/>
      <c r="J582" s="196"/>
      <c r="K582" s="196"/>
      <c r="L582" s="196"/>
      <c r="M582" s="196"/>
      <c r="N582" s="196"/>
      <c r="O582" s="196"/>
      <c r="P582" s="196"/>
      <c r="Q582" s="196"/>
      <c r="R582" s="196"/>
      <c r="S582" s="196"/>
      <c r="T582" s="196"/>
      <c r="U582" s="196"/>
      <c r="V582" s="196"/>
      <c r="W582" s="196"/>
      <c r="X582" s="196"/>
      <c r="Y582" s="196"/>
    </row>
    <row r="583" hidden="1">
      <c r="A583" s="214"/>
      <c r="B583" s="214"/>
      <c r="C583" s="196"/>
      <c r="D583" s="214"/>
      <c r="E583" s="196"/>
      <c r="F583" s="214"/>
      <c r="G583" s="215"/>
      <c r="H583" s="196"/>
      <c r="I583" s="196"/>
      <c r="J583" s="196"/>
      <c r="K583" s="196"/>
      <c r="L583" s="196"/>
      <c r="M583" s="196"/>
      <c r="N583" s="196"/>
      <c r="O583" s="196"/>
      <c r="P583" s="196"/>
      <c r="Q583" s="196"/>
      <c r="R583" s="196"/>
      <c r="S583" s="196"/>
      <c r="T583" s="196"/>
      <c r="U583" s="196"/>
      <c r="V583" s="196"/>
      <c r="W583" s="196"/>
      <c r="X583" s="196"/>
      <c r="Y583" s="196"/>
    </row>
    <row r="584" hidden="1">
      <c r="A584" s="214"/>
      <c r="B584" s="214"/>
      <c r="C584" s="196"/>
      <c r="D584" s="214"/>
      <c r="E584" s="196"/>
      <c r="F584" s="214"/>
      <c r="G584" s="215"/>
      <c r="H584" s="196"/>
      <c r="I584" s="196"/>
      <c r="J584" s="196"/>
      <c r="K584" s="196"/>
      <c r="L584" s="196"/>
      <c r="M584" s="196"/>
      <c r="N584" s="196"/>
      <c r="O584" s="196"/>
      <c r="P584" s="196"/>
      <c r="Q584" s="196"/>
      <c r="R584" s="196"/>
      <c r="S584" s="196"/>
      <c r="T584" s="196"/>
      <c r="U584" s="196"/>
      <c r="V584" s="196"/>
      <c r="W584" s="196"/>
      <c r="X584" s="196"/>
      <c r="Y584" s="196"/>
    </row>
    <row r="585" hidden="1">
      <c r="A585" s="214"/>
      <c r="B585" s="214"/>
      <c r="C585" s="196"/>
      <c r="D585" s="214"/>
      <c r="E585" s="196"/>
      <c r="F585" s="214"/>
      <c r="G585" s="215"/>
      <c r="H585" s="196"/>
      <c r="I585" s="196"/>
      <c r="J585" s="196"/>
      <c r="K585" s="196"/>
      <c r="L585" s="196"/>
      <c r="M585" s="196"/>
      <c r="N585" s="196"/>
      <c r="O585" s="196"/>
      <c r="P585" s="196"/>
      <c r="Q585" s="196"/>
      <c r="R585" s="196"/>
      <c r="S585" s="196"/>
      <c r="T585" s="196"/>
      <c r="U585" s="196"/>
      <c r="V585" s="196"/>
      <c r="W585" s="196"/>
      <c r="X585" s="196"/>
      <c r="Y585" s="196"/>
    </row>
    <row r="586" hidden="1">
      <c r="A586" s="214"/>
      <c r="B586" s="214"/>
      <c r="C586" s="196"/>
      <c r="D586" s="214"/>
      <c r="E586" s="196"/>
      <c r="F586" s="214"/>
      <c r="G586" s="215"/>
      <c r="H586" s="196"/>
      <c r="I586" s="196"/>
      <c r="J586" s="196"/>
      <c r="K586" s="196"/>
      <c r="L586" s="196"/>
      <c r="M586" s="196"/>
      <c r="N586" s="196"/>
      <c r="O586" s="196"/>
      <c r="P586" s="196"/>
      <c r="Q586" s="196"/>
      <c r="R586" s="196"/>
      <c r="S586" s="196"/>
      <c r="T586" s="196"/>
      <c r="U586" s="196"/>
      <c r="V586" s="196"/>
      <c r="W586" s="196"/>
      <c r="X586" s="196"/>
      <c r="Y586" s="196"/>
    </row>
    <row r="587" hidden="1">
      <c r="A587" s="214"/>
      <c r="B587" s="214"/>
      <c r="C587" s="196"/>
      <c r="D587" s="214"/>
      <c r="E587" s="196"/>
      <c r="F587" s="214"/>
      <c r="G587" s="215"/>
      <c r="H587" s="196"/>
      <c r="I587" s="196"/>
      <c r="J587" s="196"/>
      <c r="K587" s="196"/>
      <c r="L587" s="196"/>
      <c r="M587" s="196"/>
      <c r="N587" s="196"/>
      <c r="O587" s="196"/>
      <c r="P587" s="196"/>
      <c r="Q587" s="196"/>
      <c r="R587" s="196"/>
      <c r="S587" s="196"/>
      <c r="T587" s="196"/>
      <c r="U587" s="196"/>
      <c r="V587" s="196"/>
      <c r="W587" s="196"/>
      <c r="X587" s="196"/>
      <c r="Y587" s="196"/>
    </row>
    <row r="588" hidden="1">
      <c r="A588" s="214"/>
      <c r="B588" s="214"/>
      <c r="C588" s="196"/>
      <c r="D588" s="214"/>
      <c r="E588" s="196"/>
      <c r="F588" s="214"/>
      <c r="G588" s="215"/>
      <c r="H588" s="196"/>
      <c r="I588" s="196"/>
      <c r="J588" s="196"/>
      <c r="K588" s="196"/>
      <c r="L588" s="196"/>
      <c r="M588" s="196"/>
      <c r="N588" s="196"/>
      <c r="O588" s="196"/>
      <c r="P588" s="196"/>
      <c r="Q588" s="196"/>
      <c r="R588" s="196"/>
      <c r="S588" s="196"/>
      <c r="T588" s="196"/>
      <c r="U588" s="196"/>
      <c r="V588" s="196"/>
      <c r="W588" s="196"/>
      <c r="X588" s="196"/>
      <c r="Y588" s="196"/>
    </row>
    <row r="589" hidden="1">
      <c r="A589" s="214"/>
      <c r="B589" s="214"/>
      <c r="C589" s="196"/>
      <c r="D589" s="214"/>
      <c r="E589" s="196"/>
      <c r="F589" s="214"/>
      <c r="G589" s="215"/>
      <c r="H589" s="196"/>
      <c r="I589" s="196"/>
      <c r="J589" s="196"/>
      <c r="K589" s="196"/>
      <c r="L589" s="196"/>
      <c r="M589" s="196"/>
      <c r="N589" s="196"/>
      <c r="O589" s="196"/>
      <c r="P589" s="196"/>
      <c r="Q589" s="196"/>
      <c r="R589" s="196"/>
      <c r="S589" s="196"/>
      <c r="T589" s="196"/>
      <c r="U589" s="196"/>
      <c r="V589" s="196"/>
      <c r="W589" s="196"/>
      <c r="X589" s="196"/>
      <c r="Y589" s="196"/>
    </row>
    <row r="590" hidden="1">
      <c r="A590" s="214"/>
      <c r="B590" s="214"/>
      <c r="C590" s="196"/>
      <c r="D590" s="214"/>
      <c r="E590" s="196"/>
      <c r="F590" s="214"/>
      <c r="G590" s="215"/>
      <c r="H590" s="196"/>
      <c r="I590" s="196"/>
      <c r="J590" s="196"/>
      <c r="K590" s="196"/>
      <c r="L590" s="196"/>
      <c r="M590" s="196"/>
      <c r="N590" s="196"/>
      <c r="O590" s="196"/>
      <c r="P590" s="196"/>
      <c r="Q590" s="196"/>
      <c r="R590" s="196"/>
      <c r="S590" s="196"/>
      <c r="T590" s="196"/>
      <c r="U590" s="196"/>
      <c r="V590" s="196"/>
      <c r="W590" s="196"/>
      <c r="X590" s="196"/>
      <c r="Y590" s="196"/>
    </row>
    <row r="591" hidden="1">
      <c r="A591" s="214"/>
      <c r="B591" s="214"/>
      <c r="C591" s="196"/>
      <c r="D591" s="214"/>
      <c r="E591" s="196"/>
      <c r="F591" s="214"/>
      <c r="G591" s="215"/>
      <c r="H591" s="196"/>
      <c r="I591" s="196"/>
      <c r="J591" s="196"/>
      <c r="K591" s="196"/>
      <c r="L591" s="196"/>
      <c r="M591" s="196"/>
      <c r="N591" s="196"/>
      <c r="O591" s="196"/>
      <c r="P591" s="196"/>
      <c r="Q591" s="196"/>
      <c r="R591" s="196"/>
      <c r="S591" s="196"/>
      <c r="T591" s="196"/>
      <c r="U591" s="196"/>
      <c r="V591" s="196"/>
      <c r="W591" s="196"/>
      <c r="X591" s="196"/>
      <c r="Y591" s="196"/>
    </row>
    <row r="592" hidden="1">
      <c r="A592" s="214"/>
      <c r="B592" s="214"/>
      <c r="C592" s="196"/>
      <c r="D592" s="214"/>
      <c r="E592" s="196"/>
      <c r="F592" s="214"/>
      <c r="G592" s="215"/>
      <c r="H592" s="196"/>
      <c r="I592" s="196"/>
      <c r="J592" s="196"/>
      <c r="K592" s="196"/>
      <c r="L592" s="196"/>
      <c r="M592" s="196"/>
      <c r="N592" s="196"/>
      <c r="O592" s="196"/>
      <c r="P592" s="196"/>
      <c r="Q592" s="196"/>
      <c r="R592" s="196"/>
      <c r="S592" s="196"/>
      <c r="T592" s="196"/>
      <c r="U592" s="196"/>
      <c r="V592" s="196"/>
      <c r="W592" s="196"/>
      <c r="X592" s="196"/>
      <c r="Y592" s="196"/>
    </row>
    <row r="593" hidden="1">
      <c r="A593" s="214"/>
      <c r="B593" s="214"/>
      <c r="C593" s="196"/>
      <c r="D593" s="214"/>
      <c r="E593" s="196"/>
      <c r="F593" s="214"/>
      <c r="G593" s="215"/>
      <c r="H593" s="196"/>
      <c r="I593" s="196"/>
      <c r="J593" s="196"/>
      <c r="K593" s="196"/>
      <c r="L593" s="196"/>
      <c r="M593" s="196"/>
      <c r="N593" s="196"/>
      <c r="O593" s="196"/>
      <c r="P593" s="196"/>
      <c r="Q593" s="196"/>
      <c r="R593" s="196"/>
      <c r="S593" s="196"/>
      <c r="T593" s="196"/>
      <c r="U593" s="196"/>
      <c r="V593" s="196"/>
      <c r="W593" s="196"/>
      <c r="X593" s="196"/>
      <c r="Y593" s="196"/>
    </row>
    <row r="594" hidden="1">
      <c r="A594" s="214"/>
      <c r="B594" s="214"/>
      <c r="C594" s="196"/>
      <c r="D594" s="214"/>
      <c r="E594" s="196"/>
      <c r="F594" s="214"/>
      <c r="G594" s="215"/>
      <c r="H594" s="196"/>
      <c r="I594" s="196"/>
      <c r="J594" s="196"/>
      <c r="K594" s="196"/>
      <c r="L594" s="196"/>
      <c r="M594" s="196"/>
      <c r="N594" s="196"/>
      <c r="O594" s="196"/>
      <c r="P594" s="196"/>
      <c r="Q594" s="196"/>
      <c r="R594" s="196"/>
      <c r="S594" s="196"/>
      <c r="T594" s="196"/>
      <c r="U594" s="196"/>
      <c r="V594" s="196"/>
      <c r="W594" s="196"/>
      <c r="X594" s="196"/>
      <c r="Y594" s="196"/>
    </row>
    <row r="595" hidden="1">
      <c r="A595" s="214"/>
      <c r="B595" s="214"/>
      <c r="C595" s="196"/>
      <c r="D595" s="214"/>
      <c r="E595" s="196"/>
      <c r="F595" s="214"/>
      <c r="G595" s="215"/>
      <c r="H595" s="196"/>
      <c r="I595" s="196"/>
      <c r="J595" s="196"/>
      <c r="K595" s="196"/>
      <c r="L595" s="196"/>
      <c r="M595" s="196"/>
      <c r="N595" s="196"/>
      <c r="O595" s="196"/>
      <c r="P595" s="196"/>
      <c r="Q595" s="196"/>
      <c r="R595" s="196"/>
      <c r="S595" s="196"/>
      <c r="T595" s="196"/>
      <c r="U595" s="196"/>
      <c r="V595" s="196"/>
      <c r="W595" s="196"/>
      <c r="X595" s="196"/>
      <c r="Y595" s="196"/>
    </row>
    <row r="596" hidden="1">
      <c r="A596" s="214"/>
      <c r="B596" s="214"/>
      <c r="C596" s="196"/>
      <c r="D596" s="214"/>
      <c r="E596" s="196"/>
      <c r="F596" s="214"/>
      <c r="G596" s="215"/>
      <c r="H596" s="196"/>
      <c r="I596" s="196"/>
      <c r="J596" s="196"/>
      <c r="K596" s="196"/>
      <c r="L596" s="196"/>
      <c r="M596" s="196"/>
      <c r="N596" s="196"/>
      <c r="O596" s="196"/>
      <c r="P596" s="196"/>
      <c r="Q596" s="196"/>
      <c r="R596" s="196"/>
      <c r="S596" s="196"/>
      <c r="T596" s="196"/>
      <c r="U596" s="196"/>
      <c r="V596" s="196"/>
      <c r="W596" s="196"/>
      <c r="X596" s="196"/>
      <c r="Y596" s="196"/>
    </row>
    <row r="597" hidden="1">
      <c r="A597" s="214"/>
      <c r="B597" s="214"/>
      <c r="C597" s="196"/>
      <c r="D597" s="214"/>
      <c r="E597" s="196"/>
      <c r="F597" s="214"/>
      <c r="G597" s="215"/>
      <c r="H597" s="196"/>
      <c r="I597" s="196"/>
      <c r="J597" s="196"/>
      <c r="K597" s="196"/>
      <c r="L597" s="196"/>
      <c r="M597" s="196"/>
      <c r="N597" s="196"/>
      <c r="O597" s="196"/>
      <c r="P597" s="196"/>
      <c r="Q597" s="196"/>
      <c r="R597" s="196"/>
      <c r="S597" s="196"/>
      <c r="T597" s="196"/>
      <c r="U597" s="196"/>
      <c r="V597" s="196"/>
      <c r="W597" s="196"/>
      <c r="X597" s="196"/>
      <c r="Y597" s="196"/>
    </row>
    <row r="598" hidden="1">
      <c r="A598" s="214"/>
      <c r="B598" s="214"/>
      <c r="C598" s="196"/>
      <c r="D598" s="214"/>
      <c r="E598" s="196"/>
      <c r="F598" s="214"/>
      <c r="G598" s="215"/>
      <c r="H598" s="196"/>
      <c r="I598" s="196"/>
      <c r="J598" s="196"/>
      <c r="K598" s="196"/>
      <c r="L598" s="196"/>
      <c r="M598" s="196"/>
      <c r="N598" s="196"/>
      <c r="O598" s="196"/>
      <c r="P598" s="196"/>
      <c r="Q598" s="196"/>
      <c r="R598" s="196"/>
      <c r="S598" s="196"/>
      <c r="T598" s="196"/>
      <c r="U598" s="196"/>
      <c r="V598" s="196"/>
      <c r="W598" s="196"/>
      <c r="X598" s="196"/>
      <c r="Y598" s="196"/>
    </row>
    <row r="599" hidden="1">
      <c r="A599" s="214"/>
      <c r="B599" s="214"/>
      <c r="C599" s="196"/>
      <c r="D599" s="214"/>
      <c r="E599" s="196"/>
      <c r="F599" s="214"/>
      <c r="G599" s="215"/>
      <c r="H599" s="196"/>
      <c r="I599" s="196"/>
      <c r="J599" s="196"/>
      <c r="K599" s="196"/>
      <c r="L599" s="196"/>
      <c r="M599" s="196"/>
      <c r="N599" s="196"/>
      <c r="O599" s="196"/>
      <c r="P599" s="196"/>
      <c r="Q599" s="196"/>
      <c r="R599" s="196"/>
      <c r="S599" s="196"/>
      <c r="T599" s="196"/>
      <c r="U599" s="196"/>
      <c r="V599" s="196"/>
      <c r="W599" s="196"/>
      <c r="X599" s="196"/>
      <c r="Y599" s="196"/>
    </row>
    <row r="600" hidden="1">
      <c r="A600" s="214"/>
      <c r="B600" s="214"/>
      <c r="C600" s="196"/>
      <c r="D600" s="214"/>
      <c r="E600" s="196"/>
      <c r="F600" s="214"/>
      <c r="G600" s="215"/>
      <c r="H600" s="196"/>
      <c r="I600" s="196"/>
      <c r="J600" s="196"/>
      <c r="K600" s="196"/>
      <c r="L600" s="196"/>
      <c r="M600" s="196"/>
      <c r="N600" s="196"/>
      <c r="O600" s="196"/>
      <c r="P600" s="196"/>
      <c r="Q600" s="196"/>
      <c r="R600" s="196"/>
      <c r="S600" s="196"/>
      <c r="T600" s="196"/>
      <c r="U600" s="196"/>
      <c r="V600" s="196"/>
      <c r="W600" s="196"/>
      <c r="X600" s="196"/>
      <c r="Y600" s="196"/>
    </row>
    <row r="601" hidden="1">
      <c r="A601" s="214"/>
      <c r="B601" s="214"/>
      <c r="C601" s="196"/>
      <c r="D601" s="214"/>
      <c r="E601" s="196"/>
      <c r="F601" s="214"/>
      <c r="G601" s="215"/>
      <c r="H601" s="196"/>
      <c r="I601" s="196"/>
      <c r="J601" s="196"/>
      <c r="K601" s="196"/>
      <c r="L601" s="196"/>
      <c r="M601" s="196"/>
      <c r="N601" s="196"/>
      <c r="O601" s="196"/>
      <c r="P601" s="196"/>
      <c r="Q601" s="196"/>
      <c r="R601" s="196"/>
      <c r="S601" s="196"/>
      <c r="T601" s="196"/>
      <c r="U601" s="196"/>
      <c r="V601" s="196"/>
      <c r="W601" s="196"/>
      <c r="X601" s="196"/>
      <c r="Y601" s="196"/>
    </row>
    <row r="602" hidden="1">
      <c r="A602" s="214"/>
      <c r="B602" s="214"/>
      <c r="C602" s="196"/>
      <c r="D602" s="214"/>
      <c r="E602" s="196"/>
      <c r="F602" s="214"/>
      <c r="G602" s="215"/>
      <c r="H602" s="196"/>
      <c r="I602" s="196"/>
      <c r="J602" s="196"/>
      <c r="K602" s="196"/>
      <c r="L602" s="196"/>
      <c r="M602" s="196"/>
      <c r="N602" s="196"/>
      <c r="O602" s="196"/>
      <c r="P602" s="196"/>
      <c r="Q602" s="196"/>
      <c r="R602" s="196"/>
      <c r="S602" s="196"/>
      <c r="T602" s="196"/>
      <c r="U602" s="196"/>
      <c r="V602" s="196"/>
      <c r="W602" s="196"/>
      <c r="X602" s="196"/>
      <c r="Y602" s="196"/>
    </row>
    <row r="603" hidden="1">
      <c r="A603" s="214"/>
      <c r="B603" s="214"/>
      <c r="C603" s="196"/>
      <c r="D603" s="214"/>
      <c r="E603" s="196"/>
      <c r="F603" s="214"/>
      <c r="G603" s="215"/>
      <c r="H603" s="196"/>
      <c r="I603" s="196"/>
      <c r="J603" s="196"/>
      <c r="K603" s="196"/>
      <c r="L603" s="196"/>
      <c r="M603" s="196"/>
      <c r="N603" s="196"/>
      <c r="O603" s="196"/>
      <c r="P603" s="196"/>
      <c r="Q603" s="196"/>
      <c r="R603" s="196"/>
      <c r="S603" s="196"/>
      <c r="T603" s="196"/>
      <c r="U603" s="196"/>
      <c r="V603" s="196"/>
      <c r="W603" s="196"/>
      <c r="X603" s="196"/>
      <c r="Y603" s="196"/>
    </row>
    <row r="604" hidden="1">
      <c r="A604" s="214"/>
      <c r="B604" s="214"/>
      <c r="C604" s="196"/>
      <c r="D604" s="214"/>
      <c r="E604" s="196"/>
      <c r="F604" s="214"/>
      <c r="G604" s="215"/>
      <c r="H604" s="196"/>
      <c r="I604" s="196"/>
      <c r="J604" s="196"/>
      <c r="K604" s="196"/>
      <c r="L604" s="196"/>
      <c r="M604" s="196"/>
      <c r="N604" s="196"/>
      <c r="O604" s="196"/>
      <c r="P604" s="196"/>
      <c r="Q604" s="196"/>
      <c r="R604" s="196"/>
      <c r="S604" s="196"/>
      <c r="T604" s="196"/>
      <c r="U604" s="196"/>
      <c r="V604" s="196"/>
      <c r="W604" s="196"/>
      <c r="X604" s="196"/>
      <c r="Y604" s="196"/>
    </row>
    <row r="605" hidden="1">
      <c r="A605" s="214"/>
      <c r="B605" s="214"/>
      <c r="C605" s="196"/>
      <c r="D605" s="214"/>
      <c r="E605" s="196"/>
      <c r="F605" s="214"/>
      <c r="G605" s="215"/>
      <c r="H605" s="196"/>
      <c r="I605" s="196"/>
      <c r="J605" s="196"/>
      <c r="K605" s="196"/>
      <c r="L605" s="196"/>
      <c r="M605" s="196"/>
      <c r="N605" s="196"/>
      <c r="O605" s="196"/>
      <c r="P605" s="196"/>
      <c r="Q605" s="196"/>
      <c r="R605" s="196"/>
      <c r="S605" s="196"/>
      <c r="T605" s="196"/>
      <c r="U605" s="196"/>
      <c r="V605" s="196"/>
      <c r="W605" s="196"/>
      <c r="X605" s="196"/>
      <c r="Y605" s="196"/>
    </row>
    <row r="606" hidden="1">
      <c r="A606" s="214"/>
      <c r="B606" s="214"/>
      <c r="C606" s="196"/>
      <c r="D606" s="214"/>
      <c r="E606" s="196"/>
      <c r="F606" s="214"/>
      <c r="G606" s="215"/>
      <c r="H606" s="196"/>
      <c r="I606" s="196"/>
      <c r="J606" s="196"/>
      <c r="K606" s="196"/>
      <c r="L606" s="196"/>
      <c r="M606" s="196"/>
      <c r="N606" s="196"/>
      <c r="O606" s="196"/>
      <c r="P606" s="196"/>
      <c r="Q606" s="196"/>
      <c r="R606" s="196"/>
      <c r="S606" s="196"/>
      <c r="T606" s="196"/>
      <c r="U606" s="196"/>
      <c r="V606" s="196"/>
      <c r="W606" s="196"/>
      <c r="X606" s="196"/>
      <c r="Y606" s="196"/>
    </row>
    <row r="607" hidden="1">
      <c r="A607" s="214"/>
      <c r="B607" s="214"/>
      <c r="C607" s="196"/>
      <c r="D607" s="214"/>
      <c r="E607" s="196"/>
      <c r="F607" s="214"/>
      <c r="G607" s="215"/>
      <c r="H607" s="196"/>
      <c r="I607" s="196"/>
      <c r="J607" s="196"/>
      <c r="K607" s="196"/>
      <c r="L607" s="196"/>
      <c r="M607" s="196"/>
      <c r="N607" s="196"/>
      <c r="O607" s="196"/>
      <c r="P607" s="196"/>
      <c r="Q607" s="196"/>
      <c r="R607" s="196"/>
      <c r="S607" s="196"/>
      <c r="T607" s="196"/>
      <c r="U607" s="196"/>
      <c r="V607" s="196"/>
      <c r="W607" s="196"/>
      <c r="X607" s="196"/>
      <c r="Y607" s="196"/>
    </row>
    <row r="608" hidden="1">
      <c r="A608" s="214"/>
      <c r="B608" s="214"/>
      <c r="C608" s="196"/>
      <c r="D608" s="214"/>
      <c r="E608" s="196"/>
      <c r="F608" s="214"/>
      <c r="G608" s="215"/>
      <c r="H608" s="196"/>
      <c r="I608" s="196"/>
      <c r="J608" s="196"/>
      <c r="K608" s="196"/>
      <c r="L608" s="196"/>
      <c r="M608" s="196"/>
      <c r="N608" s="196"/>
      <c r="O608" s="196"/>
      <c r="P608" s="196"/>
      <c r="Q608" s="196"/>
      <c r="R608" s="196"/>
      <c r="S608" s="196"/>
      <c r="T608" s="196"/>
      <c r="U608" s="196"/>
      <c r="V608" s="196"/>
      <c r="W608" s="196"/>
      <c r="X608" s="196"/>
      <c r="Y608" s="196"/>
    </row>
    <row r="609" hidden="1">
      <c r="A609" s="214"/>
      <c r="B609" s="214"/>
      <c r="C609" s="196"/>
      <c r="D609" s="214"/>
      <c r="E609" s="196"/>
      <c r="F609" s="214"/>
      <c r="G609" s="215"/>
      <c r="H609" s="196"/>
      <c r="I609" s="196"/>
      <c r="J609" s="196"/>
      <c r="K609" s="196"/>
      <c r="L609" s="196"/>
      <c r="M609" s="196"/>
      <c r="N609" s="196"/>
      <c r="O609" s="196"/>
      <c r="P609" s="196"/>
      <c r="Q609" s="196"/>
      <c r="R609" s="196"/>
      <c r="S609" s="196"/>
      <c r="T609" s="196"/>
      <c r="U609" s="196"/>
      <c r="V609" s="196"/>
      <c r="W609" s="196"/>
      <c r="X609" s="196"/>
      <c r="Y609" s="196"/>
    </row>
    <row r="610" hidden="1">
      <c r="A610" s="214"/>
      <c r="B610" s="214"/>
      <c r="C610" s="196"/>
      <c r="D610" s="214"/>
      <c r="E610" s="196"/>
      <c r="F610" s="214"/>
      <c r="G610" s="215"/>
      <c r="H610" s="196"/>
      <c r="I610" s="196"/>
      <c r="J610" s="196"/>
      <c r="K610" s="196"/>
      <c r="L610" s="196"/>
      <c r="M610" s="196"/>
      <c r="N610" s="196"/>
      <c r="O610" s="196"/>
      <c r="P610" s="196"/>
      <c r="Q610" s="196"/>
      <c r="R610" s="196"/>
      <c r="S610" s="196"/>
      <c r="T610" s="196"/>
      <c r="U610" s="196"/>
      <c r="V610" s="196"/>
      <c r="W610" s="196"/>
      <c r="X610" s="196"/>
      <c r="Y610" s="196"/>
    </row>
    <row r="611" hidden="1">
      <c r="A611" s="214"/>
      <c r="B611" s="214"/>
      <c r="C611" s="196"/>
      <c r="D611" s="214"/>
      <c r="E611" s="196"/>
      <c r="F611" s="214"/>
      <c r="G611" s="215"/>
      <c r="H611" s="196"/>
      <c r="I611" s="196"/>
      <c r="J611" s="196"/>
      <c r="K611" s="196"/>
      <c r="L611" s="196"/>
      <c r="M611" s="196"/>
      <c r="N611" s="196"/>
      <c r="O611" s="196"/>
      <c r="P611" s="196"/>
      <c r="Q611" s="196"/>
      <c r="R611" s="196"/>
      <c r="S611" s="196"/>
      <c r="T611" s="196"/>
      <c r="U611" s="196"/>
      <c r="V611" s="196"/>
      <c r="W611" s="196"/>
      <c r="X611" s="196"/>
      <c r="Y611" s="196"/>
    </row>
    <row r="612" hidden="1">
      <c r="A612" s="214"/>
      <c r="B612" s="214"/>
      <c r="C612" s="196"/>
      <c r="D612" s="214"/>
      <c r="E612" s="196"/>
      <c r="F612" s="214"/>
      <c r="G612" s="215"/>
      <c r="H612" s="196"/>
      <c r="I612" s="196"/>
      <c r="J612" s="196"/>
      <c r="K612" s="196"/>
      <c r="L612" s="196"/>
      <c r="M612" s="196"/>
      <c r="N612" s="196"/>
      <c r="O612" s="196"/>
      <c r="P612" s="196"/>
      <c r="Q612" s="196"/>
      <c r="R612" s="196"/>
      <c r="S612" s="196"/>
      <c r="T612" s="196"/>
      <c r="U612" s="196"/>
      <c r="V612" s="196"/>
      <c r="W612" s="196"/>
      <c r="X612" s="196"/>
      <c r="Y612" s="196"/>
    </row>
    <row r="613" hidden="1">
      <c r="A613" s="214"/>
      <c r="B613" s="214"/>
      <c r="C613" s="196"/>
      <c r="D613" s="214"/>
      <c r="E613" s="196"/>
      <c r="F613" s="214"/>
      <c r="G613" s="215"/>
      <c r="H613" s="196"/>
      <c r="I613" s="196"/>
      <c r="J613" s="196"/>
      <c r="K613" s="196"/>
      <c r="L613" s="196"/>
      <c r="M613" s="196"/>
      <c r="N613" s="196"/>
      <c r="O613" s="196"/>
      <c r="P613" s="196"/>
      <c r="Q613" s="196"/>
      <c r="R613" s="196"/>
      <c r="S613" s="196"/>
      <c r="T613" s="196"/>
      <c r="U613" s="196"/>
      <c r="V613" s="196"/>
      <c r="W613" s="196"/>
      <c r="X613" s="196"/>
      <c r="Y613" s="196"/>
    </row>
    <row r="614" hidden="1">
      <c r="A614" s="214"/>
      <c r="B614" s="214"/>
      <c r="C614" s="196"/>
      <c r="D614" s="214"/>
      <c r="E614" s="196"/>
      <c r="F614" s="214"/>
      <c r="G614" s="215"/>
      <c r="H614" s="196"/>
      <c r="I614" s="196"/>
      <c r="J614" s="196"/>
      <c r="K614" s="196"/>
      <c r="L614" s="196"/>
      <c r="M614" s="196"/>
      <c r="N614" s="196"/>
      <c r="O614" s="196"/>
      <c r="P614" s="196"/>
      <c r="Q614" s="196"/>
      <c r="R614" s="196"/>
      <c r="S614" s="196"/>
      <c r="T614" s="196"/>
      <c r="U614" s="196"/>
      <c r="V614" s="196"/>
      <c r="W614" s="196"/>
      <c r="X614" s="196"/>
      <c r="Y614" s="196"/>
    </row>
    <row r="615" hidden="1">
      <c r="A615" s="214"/>
      <c r="B615" s="214"/>
      <c r="C615" s="196"/>
      <c r="D615" s="214"/>
      <c r="E615" s="196"/>
      <c r="F615" s="214"/>
      <c r="G615" s="215"/>
      <c r="H615" s="196"/>
      <c r="I615" s="196"/>
      <c r="J615" s="196"/>
      <c r="K615" s="196"/>
      <c r="L615" s="196"/>
      <c r="M615" s="196"/>
      <c r="N615" s="196"/>
      <c r="O615" s="196"/>
      <c r="P615" s="196"/>
      <c r="Q615" s="196"/>
      <c r="R615" s="196"/>
      <c r="S615" s="196"/>
      <c r="T615" s="196"/>
      <c r="U615" s="196"/>
      <c r="V615" s="196"/>
      <c r="W615" s="196"/>
      <c r="X615" s="196"/>
      <c r="Y615" s="196"/>
    </row>
    <row r="616" hidden="1">
      <c r="A616" s="214"/>
      <c r="B616" s="214"/>
      <c r="C616" s="196"/>
      <c r="D616" s="214"/>
      <c r="E616" s="196"/>
      <c r="F616" s="214"/>
      <c r="G616" s="215"/>
      <c r="H616" s="196"/>
      <c r="I616" s="196"/>
      <c r="J616" s="196"/>
      <c r="K616" s="196"/>
      <c r="L616" s="196"/>
      <c r="M616" s="196"/>
      <c r="N616" s="196"/>
      <c r="O616" s="196"/>
      <c r="P616" s="196"/>
      <c r="Q616" s="196"/>
      <c r="R616" s="196"/>
      <c r="S616" s="196"/>
      <c r="T616" s="196"/>
      <c r="U616" s="196"/>
      <c r="V616" s="196"/>
      <c r="W616" s="196"/>
      <c r="X616" s="196"/>
      <c r="Y616" s="196"/>
    </row>
    <row r="617" hidden="1">
      <c r="A617" s="214"/>
      <c r="B617" s="214"/>
      <c r="C617" s="196"/>
      <c r="D617" s="214"/>
      <c r="E617" s="196"/>
      <c r="F617" s="214"/>
      <c r="G617" s="215"/>
      <c r="H617" s="196"/>
      <c r="I617" s="196"/>
      <c r="J617" s="196"/>
      <c r="K617" s="196"/>
      <c r="L617" s="196"/>
      <c r="M617" s="196"/>
      <c r="N617" s="196"/>
      <c r="O617" s="196"/>
      <c r="P617" s="196"/>
      <c r="Q617" s="196"/>
      <c r="R617" s="196"/>
      <c r="S617" s="196"/>
      <c r="T617" s="196"/>
      <c r="U617" s="196"/>
      <c r="V617" s="196"/>
      <c r="W617" s="196"/>
      <c r="X617" s="196"/>
      <c r="Y617" s="196"/>
    </row>
    <row r="618" hidden="1">
      <c r="A618" s="214"/>
      <c r="B618" s="214"/>
      <c r="C618" s="196"/>
      <c r="D618" s="214"/>
      <c r="E618" s="196"/>
      <c r="F618" s="214"/>
      <c r="G618" s="215"/>
      <c r="H618" s="196"/>
      <c r="I618" s="196"/>
      <c r="J618" s="196"/>
      <c r="K618" s="196"/>
      <c r="L618" s="196"/>
      <c r="M618" s="196"/>
      <c r="N618" s="196"/>
      <c r="O618" s="196"/>
      <c r="P618" s="196"/>
      <c r="Q618" s="196"/>
      <c r="R618" s="196"/>
      <c r="S618" s="196"/>
      <c r="T618" s="196"/>
      <c r="U618" s="196"/>
      <c r="V618" s="196"/>
      <c r="W618" s="196"/>
      <c r="X618" s="196"/>
      <c r="Y618" s="196"/>
    </row>
    <row r="619" hidden="1">
      <c r="A619" s="214"/>
      <c r="B619" s="214"/>
      <c r="C619" s="196"/>
      <c r="D619" s="214"/>
      <c r="E619" s="196"/>
      <c r="F619" s="214"/>
      <c r="G619" s="215"/>
      <c r="H619" s="196"/>
      <c r="I619" s="196"/>
      <c r="J619" s="196"/>
      <c r="K619" s="196"/>
      <c r="L619" s="196"/>
      <c r="M619" s="196"/>
      <c r="N619" s="196"/>
      <c r="O619" s="196"/>
      <c r="P619" s="196"/>
      <c r="Q619" s="196"/>
      <c r="R619" s="196"/>
      <c r="S619" s="196"/>
      <c r="T619" s="196"/>
      <c r="U619" s="196"/>
      <c r="V619" s="196"/>
      <c r="W619" s="196"/>
      <c r="X619" s="196"/>
      <c r="Y619" s="196"/>
    </row>
    <row r="620" hidden="1">
      <c r="A620" s="214"/>
      <c r="B620" s="214"/>
      <c r="C620" s="196"/>
      <c r="D620" s="214"/>
      <c r="E620" s="196"/>
      <c r="F620" s="214"/>
      <c r="G620" s="215"/>
      <c r="H620" s="196"/>
      <c r="I620" s="196"/>
      <c r="J620" s="196"/>
      <c r="K620" s="196"/>
      <c r="L620" s="196"/>
      <c r="M620" s="196"/>
      <c r="N620" s="196"/>
      <c r="O620" s="196"/>
      <c r="P620" s="196"/>
      <c r="Q620" s="196"/>
      <c r="R620" s="196"/>
      <c r="S620" s="196"/>
      <c r="T620" s="196"/>
      <c r="U620" s="196"/>
      <c r="V620" s="196"/>
      <c r="W620" s="196"/>
      <c r="X620" s="196"/>
      <c r="Y620" s="196"/>
    </row>
    <row r="621" hidden="1">
      <c r="A621" s="214"/>
      <c r="B621" s="214"/>
      <c r="C621" s="196"/>
      <c r="D621" s="214"/>
      <c r="E621" s="196"/>
      <c r="F621" s="214"/>
      <c r="G621" s="215"/>
      <c r="H621" s="196"/>
      <c r="I621" s="196"/>
      <c r="J621" s="196"/>
      <c r="K621" s="196"/>
      <c r="L621" s="196"/>
      <c r="M621" s="196"/>
      <c r="N621" s="196"/>
      <c r="O621" s="196"/>
      <c r="P621" s="196"/>
      <c r="Q621" s="196"/>
      <c r="R621" s="196"/>
      <c r="S621" s="196"/>
      <c r="T621" s="196"/>
      <c r="U621" s="196"/>
      <c r="V621" s="196"/>
      <c r="W621" s="196"/>
      <c r="X621" s="196"/>
      <c r="Y621" s="196"/>
    </row>
    <row r="622" hidden="1">
      <c r="A622" s="214"/>
      <c r="B622" s="214"/>
      <c r="C622" s="196"/>
      <c r="D622" s="214"/>
      <c r="E622" s="196"/>
      <c r="F622" s="214"/>
      <c r="G622" s="215"/>
      <c r="H622" s="196"/>
      <c r="I622" s="196"/>
      <c r="J622" s="196"/>
      <c r="K622" s="196"/>
      <c r="L622" s="196"/>
      <c r="M622" s="196"/>
      <c r="N622" s="196"/>
      <c r="O622" s="196"/>
      <c r="P622" s="196"/>
      <c r="Q622" s="196"/>
      <c r="R622" s="196"/>
      <c r="S622" s="196"/>
      <c r="T622" s="196"/>
      <c r="U622" s="196"/>
      <c r="V622" s="196"/>
      <c r="W622" s="196"/>
      <c r="X622" s="196"/>
      <c r="Y622" s="196"/>
    </row>
    <row r="623" hidden="1">
      <c r="A623" s="214"/>
      <c r="B623" s="214"/>
      <c r="C623" s="196"/>
      <c r="D623" s="214"/>
      <c r="E623" s="196"/>
      <c r="F623" s="214"/>
      <c r="G623" s="215"/>
      <c r="H623" s="196"/>
      <c r="I623" s="196"/>
      <c r="J623" s="196"/>
      <c r="K623" s="196"/>
      <c r="L623" s="196"/>
      <c r="M623" s="196"/>
      <c r="N623" s="196"/>
      <c r="O623" s="196"/>
      <c r="P623" s="196"/>
      <c r="Q623" s="196"/>
      <c r="R623" s="196"/>
      <c r="S623" s="196"/>
      <c r="T623" s="196"/>
      <c r="U623" s="196"/>
      <c r="V623" s="196"/>
      <c r="W623" s="196"/>
      <c r="X623" s="196"/>
      <c r="Y623" s="196"/>
    </row>
    <row r="624" hidden="1">
      <c r="A624" s="214"/>
      <c r="B624" s="214"/>
      <c r="C624" s="196"/>
      <c r="D624" s="214"/>
      <c r="E624" s="196"/>
      <c r="F624" s="214"/>
      <c r="G624" s="215"/>
      <c r="H624" s="196"/>
      <c r="I624" s="196"/>
      <c r="J624" s="196"/>
      <c r="K624" s="196"/>
      <c r="L624" s="196"/>
      <c r="M624" s="196"/>
      <c r="N624" s="196"/>
      <c r="O624" s="196"/>
      <c r="P624" s="196"/>
      <c r="Q624" s="196"/>
      <c r="R624" s="196"/>
      <c r="S624" s="196"/>
      <c r="T624" s="196"/>
      <c r="U624" s="196"/>
      <c r="V624" s="196"/>
      <c r="W624" s="196"/>
      <c r="X624" s="196"/>
      <c r="Y624" s="196"/>
    </row>
    <row r="625" hidden="1">
      <c r="A625" s="214"/>
      <c r="B625" s="214"/>
      <c r="C625" s="196"/>
      <c r="D625" s="214"/>
      <c r="E625" s="196"/>
      <c r="F625" s="214"/>
      <c r="G625" s="215"/>
      <c r="H625" s="196"/>
      <c r="I625" s="196"/>
      <c r="J625" s="196"/>
      <c r="K625" s="196"/>
      <c r="L625" s="196"/>
      <c r="M625" s="196"/>
      <c r="N625" s="196"/>
      <c r="O625" s="196"/>
      <c r="P625" s="196"/>
      <c r="Q625" s="196"/>
      <c r="R625" s="196"/>
      <c r="S625" s="196"/>
      <c r="T625" s="196"/>
      <c r="U625" s="196"/>
      <c r="V625" s="196"/>
      <c r="W625" s="196"/>
      <c r="X625" s="196"/>
      <c r="Y625" s="196"/>
    </row>
    <row r="626" hidden="1">
      <c r="A626" s="214"/>
      <c r="B626" s="214"/>
      <c r="C626" s="196"/>
      <c r="D626" s="214"/>
      <c r="E626" s="196"/>
      <c r="F626" s="214"/>
      <c r="G626" s="215"/>
      <c r="H626" s="196"/>
      <c r="I626" s="196"/>
      <c r="J626" s="196"/>
      <c r="K626" s="196"/>
      <c r="L626" s="196"/>
      <c r="M626" s="196"/>
      <c r="N626" s="196"/>
      <c r="O626" s="196"/>
      <c r="P626" s="196"/>
      <c r="Q626" s="196"/>
      <c r="R626" s="196"/>
      <c r="S626" s="196"/>
      <c r="T626" s="196"/>
      <c r="U626" s="196"/>
      <c r="V626" s="196"/>
      <c r="W626" s="196"/>
      <c r="X626" s="196"/>
      <c r="Y626" s="196"/>
    </row>
    <row r="627" hidden="1">
      <c r="A627" s="214"/>
      <c r="B627" s="214"/>
      <c r="C627" s="196"/>
      <c r="D627" s="214"/>
      <c r="E627" s="196"/>
      <c r="F627" s="214"/>
      <c r="G627" s="215"/>
      <c r="H627" s="196"/>
      <c r="I627" s="196"/>
      <c r="J627" s="196"/>
      <c r="K627" s="196"/>
      <c r="L627" s="196"/>
      <c r="M627" s="196"/>
      <c r="N627" s="196"/>
      <c r="O627" s="196"/>
      <c r="P627" s="196"/>
      <c r="Q627" s="196"/>
      <c r="R627" s="196"/>
      <c r="S627" s="196"/>
      <c r="T627" s="196"/>
      <c r="U627" s="196"/>
      <c r="V627" s="196"/>
      <c r="W627" s="196"/>
      <c r="X627" s="196"/>
      <c r="Y627" s="196"/>
    </row>
    <row r="628" hidden="1">
      <c r="A628" s="214"/>
      <c r="B628" s="214"/>
      <c r="C628" s="196"/>
      <c r="D628" s="214"/>
      <c r="E628" s="196"/>
      <c r="F628" s="214"/>
      <c r="G628" s="215"/>
      <c r="H628" s="196"/>
      <c r="I628" s="196"/>
      <c r="J628" s="196"/>
      <c r="K628" s="196"/>
      <c r="L628" s="196"/>
      <c r="M628" s="196"/>
      <c r="N628" s="196"/>
      <c r="O628" s="196"/>
      <c r="P628" s="196"/>
      <c r="Q628" s="196"/>
      <c r="R628" s="196"/>
      <c r="S628" s="196"/>
      <c r="T628" s="196"/>
      <c r="U628" s="196"/>
      <c r="V628" s="196"/>
      <c r="W628" s="196"/>
      <c r="X628" s="196"/>
      <c r="Y628" s="196"/>
    </row>
    <row r="629" hidden="1">
      <c r="A629" s="214"/>
      <c r="B629" s="214"/>
      <c r="C629" s="196"/>
      <c r="D629" s="214"/>
      <c r="E629" s="196"/>
      <c r="F629" s="214"/>
      <c r="G629" s="215"/>
      <c r="H629" s="196"/>
      <c r="I629" s="196"/>
      <c r="J629" s="196"/>
      <c r="K629" s="196"/>
      <c r="L629" s="196"/>
      <c r="M629" s="196"/>
      <c r="N629" s="196"/>
      <c r="O629" s="196"/>
      <c r="P629" s="196"/>
      <c r="Q629" s="196"/>
      <c r="R629" s="196"/>
      <c r="S629" s="196"/>
      <c r="T629" s="196"/>
      <c r="U629" s="196"/>
      <c r="V629" s="196"/>
      <c r="W629" s="196"/>
      <c r="X629" s="196"/>
      <c r="Y629" s="196"/>
    </row>
    <row r="630" hidden="1">
      <c r="A630" s="214"/>
      <c r="B630" s="214"/>
      <c r="C630" s="196"/>
      <c r="D630" s="214"/>
      <c r="E630" s="196"/>
      <c r="F630" s="214"/>
      <c r="G630" s="215"/>
      <c r="H630" s="196"/>
      <c r="I630" s="196"/>
      <c r="J630" s="196"/>
      <c r="K630" s="196"/>
      <c r="L630" s="196"/>
      <c r="M630" s="196"/>
      <c r="N630" s="196"/>
      <c r="O630" s="196"/>
      <c r="P630" s="196"/>
      <c r="Q630" s="196"/>
      <c r="R630" s="196"/>
      <c r="S630" s="196"/>
      <c r="T630" s="196"/>
      <c r="U630" s="196"/>
      <c r="V630" s="196"/>
      <c r="W630" s="196"/>
      <c r="X630" s="196"/>
      <c r="Y630" s="196"/>
    </row>
    <row r="631" hidden="1">
      <c r="A631" s="214"/>
      <c r="B631" s="214"/>
      <c r="C631" s="196"/>
      <c r="D631" s="214"/>
      <c r="E631" s="196"/>
      <c r="F631" s="214"/>
      <c r="G631" s="215"/>
      <c r="H631" s="196"/>
      <c r="I631" s="196"/>
      <c r="J631" s="196"/>
      <c r="K631" s="196"/>
      <c r="L631" s="196"/>
      <c r="M631" s="196"/>
      <c r="N631" s="196"/>
      <c r="O631" s="196"/>
      <c r="P631" s="196"/>
      <c r="Q631" s="196"/>
      <c r="R631" s="196"/>
      <c r="S631" s="196"/>
      <c r="T631" s="196"/>
      <c r="U631" s="196"/>
      <c r="V631" s="196"/>
      <c r="W631" s="196"/>
      <c r="X631" s="196"/>
      <c r="Y631" s="196"/>
    </row>
    <row r="632" hidden="1">
      <c r="A632" s="214"/>
      <c r="B632" s="214"/>
      <c r="C632" s="196"/>
      <c r="D632" s="214"/>
      <c r="E632" s="196"/>
      <c r="F632" s="214"/>
      <c r="G632" s="215"/>
      <c r="H632" s="196"/>
      <c r="I632" s="196"/>
      <c r="J632" s="196"/>
      <c r="K632" s="196"/>
      <c r="L632" s="196"/>
      <c r="M632" s="196"/>
      <c r="N632" s="196"/>
      <c r="O632" s="196"/>
      <c r="P632" s="196"/>
      <c r="Q632" s="196"/>
      <c r="R632" s="196"/>
      <c r="S632" s="196"/>
      <c r="T632" s="196"/>
      <c r="U632" s="196"/>
      <c r="V632" s="196"/>
      <c r="W632" s="196"/>
      <c r="X632" s="196"/>
      <c r="Y632" s="196"/>
    </row>
    <row r="633" hidden="1">
      <c r="A633" s="214"/>
      <c r="B633" s="214"/>
      <c r="C633" s="196"/>
      <c r="D633" s="214"/>
      <c r="E633" s="196"/>
      <c r="F633" s="214"/>
      <c r="G633" s="215"/>
      <c r="H633" s="196"/>
      <c r="I633" s="196"/>
      <c r="J633" s="196"/>
      <c r="K633" s="196"/>
      <c r="L633" s="196"/>
      <c r="M633" s="196"/>
      <c r="N633" s="196"/>
      <c r="O633" s="196"/>
      <c r="P633" s="196"/>
      <c r="Q633" s="196"/>
      <c r="R633" s="196"/>
      <c r="S633" s="196"/>
      <c r="T633" s="196"/>
      <c r="U633" s="196"/>
      <c r="V633" s="196"/>
      <c r="W633" s="196"/>
      <c r="X633" s="196"/>
      <c r="Y633" s="196"/>
    </row>
    <row r="634" hidden="1">
      <c r="A634" s="214"/>
      <c r="B634" s="214"/>
      <c r="C634" s="196"/>
      <c r="D634" s="214"/>
      <c r="E634" s="196"/>
      <c r="F634" s="214"/>
      <c r="G634" s="215"/>
      <c r="H634" s="196"/>
      <c r="I634" s="196"/>
      <c r="J634" s="196"/>
      <c r="K634" s="196"/>
      <c r="L634" s="196"/>
      <c r="M634" s="196"/>
      <c r="N634" s="196"/>
      <c r="O634" s="196"/>
      <c r="P634" s="196"/>
      <c r="Q634" s="196"/>
      <c r="R634" s="196"/>
      <c r="S634" s="196"/>
      <c r="T634" s="196"/>
      <c r="U634" s="196"/>
      <c r="V634" s="196"/>
      <c r="W634" s="196"/>
      <c r="X634" s="196"/>
      <c r="Y634" s="196"/>
    </row>
    <row r="635" hidden="1">
      <c r="A635" s="214"/>
      <c r="B635" s="214"/>
      <c r="C635" s="196"/>
      <c r="D635" s="214"/>
      <c r="E635" s="196"/>
      <c r="F635" s="214"/>
      <c r="G635" s="215"/>
      <c r="H635" s="196"/>
      <c r="I635" s="196"/>
      <c r="J635" s="196"/>
      <c r="K635" s="196"/>
      <c r="L635" s="196"/>
      <c r="M635" s="196"/>
      <c r="N635" s="196"/>
      <c r="O635" s="196"/>
      <c r="P635" s="196"/>
      <c r="Q635" s="196"/>
      <c r="R635" s="196"/>
      <c r="S635" s="196"/>
      <c r="T635" s="196"/>
      <c r="U635" s="196"/>
      <c r="V635" s="196"/>
      <c r="W635" s="196"/>
      <c r="X635" s="196"/>
      <c r="Y635" s="196"/>
    </row>
    <row r="636" hidden="1">
      <c r="A636" s="214"/>
      <c r="B636" s="214"/>
      <c r="C636" s="196"/>
      <c r="D636" s="214"/>
      <c r="E636" s="196"/>
      <c r="F636" s="214"/>
      <c r="G636" s="215"/>
      <c r="H636" s="196"/>
      <c r="I636" s="196"/>
      <c r="J636" s="196"/>
      <c r="K636" s="196"/>
      <c r="L636" s="196"/>
      <c r="M636" s="196"/>
      <c r="N636" s="196"/>
      <c r="O636" s="196"/>
      <c r="P636" s="196"/>
      <c r="Q636" s="196"/>
      <c r="R636" s="196"/>
      <c r="S636" s="196"/>
      <c r="T636" s="196"/>
      <c r="U636" s="196"/>
      <c r="V636" s="196"/>
      <c r="W636" s="196"/>
      <c r="X636" s="196"/>
      <c r="Y636" s="196"/>
    </row>
    <row r="637" hidden="1">
      <c r="A637" s="214"/>
      <c r="B637" s="214"/>
      <c r="C637" s="196"/>
      <c r="D637" s="214"/>
      <c r="E637" s="196"/>
      <c r="F637" s="214"/>
      <c r="G637" s="215"/>
      <c r="H637" s="196"/>
      <c r="I637" s="196"/>
      <c r="J637" s="196"/>
      <c r="K637" s="196"/>
      <c r="L637" s="196"/>
      <c r="M637" s="196"/>
      <c r="N637" s="196"/>
      <c r="O637" s="196"/>
      <c r="P637" s="196"/>
      <c r="Q637" s="196"/>
      <c r="R637" s="196"/>
      <c r="S637" s="196"/>
      <c r="T637" s="196"/>
      <c r="U637" s="196"/>
      <c r="V637" s="196"/>
      <c r="W637" s="196"/>
      <c r="X637" s="196"/>
      <c r="Y637" s="196"/>
    </row>
    <row r="638" hidden="1">
      <c r="A638" s="214"/>
      <c r="B638" s="214"/>
      <c r="C638" s="196"/>
      <c r="D638" s="214"/>
      <c r="E638" s="196"/>
      <c r="F638" s="214"/>
      <c r="G638" s="215"/>
      <c r="H638" s="196"/>
      <c r="I638" s="196"/>
      <c r="J638" s="196"/>
      <c r="K638" s="196"/>
      <c r="L638" s="196"/>
      <c r="M638" s="196"/>
      <c r="N638" s="196"/>
      <c r="O638" s="196"/>
      <c r="P638" s="196"/>
      <c r="Q638" s="196"/>
      <c r="R638" s="196"/>
      <c r="S638" s="196"/>
      <c r="T638" s="196"/>
      <c r="U638" s="196"/>
      <c r="V638" s="196"/>
      <c r="W638" s="196"/>
      <c r="X638" s="196"/>
      <c r="Y638" s="196"/>
    </row>
    <row r="639" hidden="1">
      <c r="A639" s="214"/>
      <c r="B639" s="214"/>
      <c r="C639" s="196"/>
      <c r="D639" s="214"/>
      <c r="E639" s="196"/>
      <c r="F639" s="214"/>
      <c r="G639" s="215"/>
      <c r="H639" s="196"/>
      <c r="I639" s="196"/>
      <c r="J639" s="196"/>
      <c r="K639" s="196"/>
      <c r="L639" s="196"/>
      <c r="M639" s="196"/>
      <c r="N639" s="196"/>
      <c r="O639" s="196"/>
      <c r="P639" s="196"/>
      <c r="Q639" s="196"/>
      <c r="R639" s="196"/>
      <c r="S639" s="196"/>
      <c r="T639" s="196"/>
      <c r="U639" s="196"/>
      <c r="V639" s="196"/>
      <c r="W639" s="196"/>
      <c r="X639" s="196"/>
      <c r="Y639" s="196"/>
    </row>
    <row r="640" hidden="1">
      <c r="A640" s="214"/>
      <c r="B640" s="214"/>
      <c r="C640" s="196"/>
      <c r="D640" s="214"/>
      <c r="E640" s="196"/>
      <c r="F640" s="214"/>
      <c r="G640" s="215"/>
      <c r="H640" s="196"/>
      <c r="I640" s="196"/>
      <c r="J640" s="196"/>
      <c r="K640" s="196"/>
      <c r="L640" s="196"/>
      <c r="M640" s="196"/>
      <c r="N640" s="196"/>
      <c r="O640" s="196"/>
      <c r="P640" s="196"/>
      <c r="Q640" s="196"/>
      <c r="R640" s="196"/>
      <c r="S640" s="196"/>
      <c r="T640" s="196"/>
      <c r="U640" s="196"/>
      <c r="V640" s="196"/>
      <c r="W640" s="196"/>
      <c r="X640" s="196"/>
      <c r="Y640" s="196"/>
    </row>
    <row r="641" hidden="1">
      <c r="A641" s="214"/>
      <c r="B641" s="214"/>
      <c r="C641" s="196"/>
      <c r="D641" s="214"/>
      <c r="E641" s="196"/>
      <c r="F641" s="214"/>
      <c r="G641" s="215"/>
      <c r="H641" s="196"/>
      <c r="I641" s="196"/>
      <c r="J641" s="196"/>
      <c r="K641" s="196"/>
      <c r="L641" s="196"/>
      <c r="M641" s="196"/>
      <c r="N641" s="196"/>
      <c r="O641" s="196"/>
      <c r="P641" s="196"/>
      <c r="Q641" s="196"/>
      <c r="R641" s="196"/>
      <c r="S641" s="196"/>
      <c r="T641" s="196"/>
      <c r="U641" s="196"/>
      <c r="V641" s="196"/>
      <c r="W641" s="196"/>
      <c r="X641" s="196"/>
      <c r="Y641" s="196"/>
    </row>
    <row r="642" hidden="1">
      <c r="A642" s="214"/>
      <c r="B642" s="214"/>
      <c r="C642" s="196"/>
      <c r="D642" s="214"/>
      <c r="E642" s="196"/>
      <c r="F642" s="214"/>
      <c r="G642" s="215"/>
      <c r="H642" s="196"/>
      <c r="I642" s="196"/>
      <c r="J642" s="196"/>
      <c r="K642" s="196"/>
      <c r="L642" s="196"/>
      <c r="M642" s="196"/>
      <c r="N642" s="196"/>
      <c r="O642" s="196"/>
      <c r="P642" s="196"/>
      <c r="Q642" s="196"/>
      <c r="R642" s="196"/>
      <c r="S642" s="196"/>
      <c r="T642" s="196"/>
      <c r="U642" s="196"/>
      <c r="V642" s="196"/>
      <c r="W642" s="196"/>
      <c r="X642" s="196"/>
      <c r="Y642" s="196"/>
    </row>
    <row r="643" hidden="1">
      <c r="A643" s="214"/>
      <c r="B643" s="214"/>
      <c r="C643" s="196"/>
      <c r="D643" s="214"/>
      <c r="E643" s="196"/>
      <c r="F643" s="214"/>
      <c r="G643" s="215"/>
      <c r="H643" s="196"/>
      <c r="I643" s="196"/>
      <c r="J643" s="196"/>
      <c r="K643" s="196"/>
      <c r="L643" s="196"/>
      <c r="M643" s="196"/>
      <c r="N643" s="196"/>
      <c r="O643" s="196"/>
      <c r="P643" s="196"/>
      <c r="Q643" s="196"/>
      <c r="R643" s="196"/>
      <c r="S643" s="196"/>
      <c r="T643" s="196"/>
      <c r="U643" s="196"/>
      <c r="V643" s="196"/>
      <c r="W643" s="196"/>
      <c r="X643" s="196"/>
      <c r="Y643" s="196"/>
    </row>
    <row r="644" hidden="1">
      <c r="A644" s="214"/>
      <c r="B644" s="214"/>
      <c r="C644" s="196"/>
      <c r="D644" s="214"/>
      <c r="E644" s="196"/>
      <c r="F644" s="214"/>
      <c r="G644" s="215"/>
      <c r="H644" s="196"/>
      <c r="I644" s="196"/>
      <c r="J644" s="196"/>
      <c r="K644" s="196"/>
      <c r="L644" s="196"/>
      <c r="M644" s="196"/>
      <c r="N644" s="196"/>
      <c r="O644" s="196"/>
      <c r="P644" s="196"/>
      <c r="Q644" s="196"/>
      <c r="R644" s="196"/>
      <c r="S644" s="196"/>
      <c r="T644" s="196"/>
      <c r="U644" s="196"/>
      <c r="V644" s="196"/>
      <c r="W644" s="196"/>
      <c r="X644" s="196"/>
      <c r="Y644" s="196"/>
    </row>
    <row r="645" hidden="1">
      <c r="A645" s="214"/>
      <c r="B645" s="214"/>
      <c r="C645" s="196"/>
      <c r="D645" s="214"/>
      <c r="E645" s="196"/>
      <c r="F645" s="214"/>
      <c r="G645" s="215"/>
      <c r="H645" s="196"/>
      <c r="I645" s="196"/>
      <c r="J645" s="196"/>
      <c r="K645" s="196"/>
      <c r="L645" s="196"/>
      <c r="M645" s="196"/>
      <c r="N645" s="196"/>
      <c r="O645" s="196"/>
      <c r="P645" s="196"/>
      <c r="Q645" s="196"/>
      <c r="R645" s="196"/>
      <c r="S645" s="196"/>
      <c r="T645" s="196"/>
      <c r="U645" s="196"/>
      <c r="V645" s="196"/>
      <c r="W645" s="196"/>
      <c r="X645" s="196"/>
      <c r="Y645" s="196"/>
    </row>
    <row r="646" hidden="1">
      <c r="A646" s="214"/>
      <c r="B646" s="214"/>
      <c r="C646" s="196"/>
      <c r="D646" s="214"/>
      <c r="E646" s="196"/>
      <c r="F646" s="214"/>
      <c r="G646" s="215"/>
      <c r="H646" s="196"/>
      <c r="I646" s="196"/>
      <c r="J646" s="196"/>
      <c r="K646" s="196"/>
      <c r="L646" s="196"/>
      <c r="M646" s="196"/>
      <c r="N646" s="196"/>
      <c r="O646" s="196"/>
      <c r="P646" s="196"/>
      <c r="Q646" s="196"/>
      <c r="R646" s="196"/>
      <c r="S646" s="196"/>
      <c r="T646" s="196"/>
      <c r="U646" s="196"/>
      <c r="V646" s="196"/>
      <c r="W646" s="196"/>
      <c r="X646" s="196"/>
      <c r="Y646" s="196"/>
    </row>
    <row r="647" hidden="1">
      <c r="A647" s="214"/>
      <c r="B647" s="214"/>
      <c r="C647" s="196"/>
      <c r="D647" s="214"/>
      <c r="E647" s="196"/>
      <c r="F647" s="214"/>
      <c r="G647" s="215"/>
      <c r="H647" s="196"/>
      <c r="I647" s="196"/>
      <c r="J647" s="196"/>
      <c r="K647" s="196"/>
      <c r="L647" s="196"/>
      <c r="M647" s="196"/>
      <c r="N647" s="196"/>
      <c r="O647" s="196"/>
      <c r="P647" s="196"/>
      <c r="Q647" s="196"/>
      <c r="R647" s="196"/>
      <c r="S647" s="196"/>
      <c r="T647" s="196"/>
      <c r="U647" s="196"/>
      <c r="V647" s="196"/>
      <c r="W647" s="196"/>
      <c r="X647" s="196"/>
      <c r="Y647" s="196"/>
    </row>
    <row r="648" hidden="1">
      <c r="A648" s="214"/>
      <c r="B648" s="214"/>
      <c r="C648" s="196"/>
      <c r="D648" s="214"/>
      <c r="E648" s="196"/>
      <c r="F648" s="214"/>
      <c r="G648" s="215"/>
      <c r="H648" s="196"/>
      <c r="I648" s="196"/>
      <c r="J648" s="196"/>
      <c r="K648" s="196"/>
      <c r="L648" s="196"/>
      <c r="M648" s="196"/>
      <c r="N648" s="196"/>
      <c r="O648" s="196"/>
      <c r="P648" s="196"/>
      <c r="Q648" s="196"/>
      <c r="R648" s="196"/>
      <c r="S648" s="196"/>
      <c r="T648" s="196"/>
      <c r="U648" s="196"/>
      <c r="V648" s="196"/>
      <c r="W648" s="196"/>
      <c r="X648" s="196"/>
      <c r="Y648" s="196"/>
    </row>
    <row r="649" hidden="1">
      <c r="A649" s="214"/>
      <c r="B649" s="214"/>
      <c r="C649" s="196"/>
      <c r="D649" s="214"/>
      <c r="E649" s="196"/>
      <c r="F649" s="214"/>
      <c r="G649" s="215"/>
      <c r="H649" s="196"/>
      <c r="I649" s="196"/>
      <c r="J649" s="196"/>
      <c r="K649" s="196"/>
      <c r="L649" s="196"/>
      <c r="M649" s="196"/>
      <c r="N649" s="196"/>
      <c r="O649" s="196"/>
      <c r="P649" s="196"/>
      <c r="Q649" s="196"/>
      <c r="R649" s="196"/>
      <c r="S649" s="196"/>
      <c r="T649" s="196"/>
      <c r="U649" s="196"/>
      <c r="V649" s="196"/>
      <c r="W649" s="196"/>
      <c r="X649" s="196"/>
      <c r="Y649" s="196"/>
    </row>
    <row r="650" hidden="1">
      <c r="A650" s="214"/>
      <c r="B650" s="214"/>
      <c r="C650" s="196"/>
      <c r="D650" s="214"/>
      <c r="E650" s="196"/>
      <c r="F650" s="214"/>
      <c r="G650" s="215"/>
      <c r="H650" s="196"/>
      <c r="I650" s="196"/>
      <c r="J650" s="196"/>
      <c r="K650" s="196"/>
      <c r="L650" s="196"/>
      <c r="M650" s="196"/>
      <c r="N650" s="196"/>
      <c r="O650" s="196"/>
      <c r="P650" s="196"/>
      <c r="Q650" s="196"/>
      <c r="R650" s="196"/>
      <c r="S650" s="196"/>
      <c r="T650" s="196"/>
      <c r="U650" s="196"/>
      <c r="V650" s="196"/>
      <c r="W650" s="196"/>
      <c r="X650" s="196"/>
      <c r="Y650" s="196"/>
    </row>
    <row r="651" hidden="1">
      <c r="A651" s="214"/>
      <c r="B651" s="214"/>
      <c r="C651" s="196"/>
      <c r="D651" s="214"/>
      <c r="E651" s="196"/>
      <c r="F651" s="214"/>
      <c r="G651" s="215"/>
      <c r="H651" s="196"/>
      <c r="I651" s="196"/>
      <c r="J651" s="196"/>
      <c r="K651" s="196"/>
      <c r="L651" s="196"/>
      <c r="M651" s="196"/>
      <c r="N651" s="196"/>
      <c r="O651" s="196"/>
      <c r="P651" s="196"/>
      <c r="Q651" s="196"/>
      <c r="R651" s="196"/>
      <c r="S651" s="196"/>
      <c r="T651" s="196"/>
      <c r="U651" s="196"/>
      <c r="V651" s="196"/>
      <c r="W651" s="196"/>
      <c r="X651" s="196"/>
      <c r="Y651" s="196"/>
    </row>
    <row r="652" hidden="1">
      <c r="A652" s="214"/>
      <c r="B652" s="214"/>
      <c r="C652" s="196"/>
      <c r="D652" s="214"/>
      <c r="E652" s="196"/>
      <c r="F652" s="214"/>
      <c r="G652" s="215"/>
      <c r="H652" s="196"/>
      <c r="I652" s="196"/>
      <c r="J652" s="196"/>
      <c r="K652" s="196"/>
      <c r="L652" s="196"/>
      <c r="M652" s="196"/>
      <c r="N652" s="196"/>
      <c r="O652" s="196"/>
      <c r="P652" s="196"/>
      <c r="Q652" s="196"/>
      <c r="R652" s="196"/>
      <c r="S652" s="196"/>
      <c r="T652" s="196"/>
      <c r="U652" s="196"/>
      <c r="V652" s="196"/>
      <c r="W652" s="196"/>
      <c r="X652" s="196"/>
      <c r="Y652" s="196"/>
    </row>
    <row r="653" hidden="1">
      <c r="A653" s="214"/>
      <c r="B653" s="214"/>
      <c r="C653" s="196"/>
      <c r="D653" s="214"/>
      <c r="E653" s="196"/>
      <c r="F653" s="214"/>
      <c r="G653" s="215"/>
      <c r="H653" s="196"/>
      <c r="I653" s="196"/>
      <c r="J653" s="196"/>
      <c r="K653" s="196"/>
      <c r="L653" s="196"/>
      <c r="M653" s="196"/>
      <c r="N653" s="196"/>
      <c r="O653" s="196"/>
      <c r="P653" s="196"/>
      <c r="Q653" s="196"/>
      <c r="R653" s="196"/>
      <c r="S653" s="196"/>
      <c r="T653" s="196"/>
      <c r="U653" s="196"/>
      <c r="V653" s="196"/>
      <c r="W653" s="196"/>
      <c r="X653" s="196"/>
      <c r="Y653" s="196"/>
    </row>
    <row r="654" hidden="1">
      <c r="A654" s="214"/>
      <c r="B654" s="214"/>
      <c r="C654" s="196"/>
      <c r="D654" s="214"/>
      <c r="E654" s="196"/>
      <c r="F654" s="214"/>
      <c r="G654" s="215"/>
      <c r="H654" s="196"/>
      <c r="I654" s="196"/>
      <c r="J654" s="196"/>
      <c r="K654" s="196"/>
      <c r="L654" s="196"/>
      <c r="M654" s="196"/>
      <c r="N654" s="196"/>
      <c r="O654" s="196"/>
      <c r="P654" s="196"/>
      <c r="Q654" s="196"/>
      <c r="R654" s="196"/>
      <c r="S654" s="196"/>
      <c r="T654" s="196"/>
      <c r="U654" s="196"/>
      <c r="V654" s="196"/>
      <c r="W654" s="196"/>
      <c r="X654" s="196"/>
      <c r="Y654" s="196"/>
    </row>
    <row r="655" hidden="1">
      <c r="A655" s="214"/>
      <c r="B655" s="214"/>
      <c r="C655" s="196"/>
      <c r="D655" s="214"/>
      <c r="E655" s="196"/>
      <c r="F655" s="214"/>
      <c r="G655" s="215"/>
      <c r="H655" s="196"/>
      <c r="I655" s="196"/>
      <c r="J655" s="196"/>
      <c r="K655" s="196"/>
      <c r="L655" s="196"/>
      <c r="M655" s="196"/>
      <c r="N655" s="196"/>
      <c r="O655" s="196"/>
      <c r="P655" s="196"/>
      <c r="Q655" s="196"/>
      <c r="R655" s="196"/>
      <c r="S655" s="196"/>
      <c r="T655" s="196"/>
      <c r="U655" s="196"/>
      <c r="V655" s="196"/>
      <c r="W655" s="196"/>
      <c r="X655" s="196"/>
      <c r="Y655" s="196"/>
    </row>
    <row r="656" hidden="1">
      <c r="A656" s="214"/>
      <c r="B656" s="214"/>
      <c r="C656" s="196"/>
      <c r="D656" s="214"/>
      <c r="E656" s="196"/>
      <c r="F656" s="214"/>
      <c r="G656" s="215"/>
      <c r="H656" s="196"/>
      <c r="I656" s="196"/>
      <c r="J656" s="196"/>
      <c r="K656" s="196"/>
      <c r="L656" s="196"/>
      <c r="M656" s="196"/>
      <c r="N656" s="196"/>
      <c r="O656" s="196"/>
      <c r="P656" s="196"/>
      <c r="Q656" s="196"/>
      <c r="R656" s="196"/>
      <c r="S656" s="196"/>
      <c r="T656" s="196"/>
      <c r="U656" s="196"/>
      <c r="V656" s="196"/>
      <c r="W656" s="196"/>
      <c r="X656" s="196"/>
      <c r="Y656" s="196"/>
    </row>
    <row r="657" hidden="1">
      <c r="A657" s="214"/>
      <c r="B657" s="214"/>
      <c r="C657" s="196"/>
      <c r="D657" s="214"/>
      <c r="E657" s="196"/>
      <c r="F657" s="214"/>
      <c r="G657" s="215"/>
      <c r="H657" s="196"/>
      <c r="I657" s="196"/>
      <c r="J657" s="196"/>
      <c r="K657" s="196"/>
      <c r="L657" s="196"/>
      <c r="M657" s="196"/>
      <c r="N657" s="196"/>
      <c r="O657" s="196"/>
      <c r="P657" s="196"/>
      <c r="Q657" s="196"/>
      <c r="R657" s="196"/>
      <c r="S657" s="196"/>
      <c r="T657" s="196"/>
      <c r="U657" s="196"/>
      <c r="V657" s="196"/>
      <c r="W657" s="196"/>
      <c r="X657" s="196"/>
      <c r="Y657" s="196"/>
    </row>
    <row r="658" hidden="1">
      <c r="A658" s="214"/>
      <c r="B658" s="214"/>
      <c r="C658" s="196"/>
      <c r="D658" s="214"/>
      <c r="E658" s="196"/>
      <c r="F658" s="214"/>
      <c r="G658" s="215"/>
      <c r="H658" s="196"/>
      <c r="I658" s="196"/>
      <c r="J658" s="196"/>
      <c r="K658" s="196"/>
      <c r="L658" s="196"/>
      <c r="M658" s="196"/>
      <c r="N658" s="196"/>
      <c r="O658" s="196"/>
      <c r="P658" s="196"/>
      <c r="Q658" s="196"/>
      <c r="R658" s="196"/>
      <c r="S658" s="196"/>
      <c r="T658" s="196"/>
      <c r="U658" s="196"/>
      <c r="V658" s="196"/>
      <c r="W658" s="196"/>
      <c r="X658" s="196"/>
      <c r="Y658" s="196"/>
    </row>
    <row r="659" hidden="1">
      <c r="A659" s="214"/>
      <c r="B659" s="214"/>
      <c r="C659" s="196"/>
      <c r="D659" s="214"/>
      <c r="E659" s="196"/>
      <c r="F659" s="214"/>
      <c r="G659" s="215"/>
      <c r="H659" s="196"/>
      <c r="I659" s="196"/>
      <c r="J659" s="196"/>
      <c r="K659" s="196"/>
      <c r="L659" s="196"/>
      <c r="M659" s="196"/>
      <c r="N659" s="196"/>
      <c r="O659" s="196"/>
      <c r="P659" s="196"/>
      <c r="Q659" s="196"/>
      <c r="R659" s="196"/>
      <c r="S659" s="196"/>
      <c r="T659" s="196"/>
      <c r="U659" s="196"/>
      <c r="V659" s="196"/>
      <c r="W659" s="196"/>
      <c r="X659" s="196"/>
      <c r="Y659" s="196"/>
    </row>
    <row r="660" hidden="1">
      <c r="A660" s="214"/>
      <c r="B660" s="214"/>
      <c r="C660" s="196"/>
      <c r="D660" s="214"/>
      <c r="E660" s="196"/>
      <c r="F660" s="214"/>
      <c r="G660" s="215"/>
      <c r="H660" s="196"/>
      <c r="I660" s="196"/>
      <c r="J660" s="196"/>
      <c r="K660" s="196"/>
      <c r="L660" s="196"/>
      <c r="M660" s="196"/>
      <c r="N660" s="196"/>
      <c r="O660" s="196"/>
      <c r="P660" s="196"/>
      <c r="Q660" s="196"/>
      <c r="R660" s="196"/>
      <c r="S660" s="196"/>
      <c r="T660" s="196"/>
      <c r="U660" s="196"/>
      <c r="V660" s="196"/>
      <c r="W660" s="196"/>
      <c r="X660" s="196"/>
      <c r="Y660" s="196"/>
    </row>
    <row r="661" hidden="1">
      <c r="A661" s="214"/>
      <c r="B661" s="214"/>
      <c r="C661" s="196"/>
      <c r="D661" s="214"/>
      <c r="E661" s="196"/>
      <c r="F661" s="214"/>
      <c r="G661" s="215"/>
      <c r="H661" s="196"/>
      <c r="I661" s="196"/>
      <c r="J661" s="196"/>
      <c r="K661" s="196"/>
      <c r="L661" s="196"/>
      <c r="M661" s="196"/>
      <c r="N661" s="196"/>
      <c r="O661" s="196"/>
      <c r="P661" s="196"/>
      <c r="Q661" s="196"/>
      <c r="R661" s="196"/>
      <c r="S661" s="196"/>
      <c r="T661" s="196"/>
      <c r="U661" s="196"/>
      <c r="V661" s="196"/>
      <c r="W661" s="196"/>
      <c r="X661" s="196"/>
      <c r="Y661" s="196"/>
    </row>
    <row r="662" hidden="1">
      <c r="A662" s="214"/>
      <c r="B662" s="214"/>
      <c r="C662" s="196"/>
      <c r="D662" s="214"/>
      <c r="E662" s="196"/>
      <c r="F662" s="214"/>
      <c r="G662" s="215"/>
      <c r="H662" s="196"/>
      <c r="I662" s="196"/>
      <c r="J662" s="196"/>
      <c r="K662" s="196"/>
      <c r="L662" s="196"/>
      <c r="M662" s="196"/>
      <c r="N662" s="196"/>
      <c r="O662" s="196"/>
      <c r="P662" s="196"/>
      <c r="Q662" s="196"/>
      <c r="R662" s="196"/>
      <c r="S662" s="196"/>
      <c r="T662" s="196"/>
      <c r="U662" s="196"/>
      <c r="V662" s="196"/>
      <c r="W662" s="196"/>
      <c r="X662" s="196"/>
      <c r="Y662" s="196"/>
    </row>
    <row r="663" hidden="1">
      <c r="A663" s="214"/>
      <c r="B663" s="214"/>
      <c r="C663" s="196"/>
      <c r="D663" s="214"/>
      <c r="E663" s="196"/>
      <c r="F663" s="214"/>
      <c r="G663" s="215"/>
      <c r="H663" s="196"/>
      <c r="I663" s="196"/>
      <c r="J663" s="196"/>
      <c r="K663" s="196"/>
      <c r="L663" s="196"/>
      <c r="M663" s="196"/>
      <c r="N663" s="196"/>
      <c r="O663" s="196"/>
      <c r="P663" s="196"/>
      <c r="Q663" s="196"/>
      <c r="R663" s="196"/>
      <c r="S663" s="196"/>
      <c r="T663" s="196"/>
      <c r="U663" s="196"/>
      <c r="V663" s="196"/>
      <c r="W663" s="196"/>
      <c r="X663" s="196"/>
      <c r="Y663" s="196"/>
    </row>
    <row r="664" hidden="1">
      <c r="A664" s="214"/>
      <c r="B664" s="214"/>
      <c r="C664" s="196"/>
      <c r="D664" s="214"/>
      <c r="E664" s="196"/>
      <c r="F664" s="214"/>
      <c r="G664" s="215"/>
      <c r="H664" s="196"/>
      <c r="I664" s="196"/>
      <c r="J664" s="196"/>
      <c r="K664" s="196"/>
      <c r="L664" s="196"/>
      <c r="M664" s="196"/>
      <c r="N664" s="196"/>
      <c r="O664" s="196"/>
      <c r="P664" s="196"/>
      <c r="Q664" s="196"/>
      <c r="R664" s="196"/>
      <c r="S664" s="196"/>
      <c r="T664" s="196"/>
      <c r="U664" s="196"/>
      <c r="V664" s="196"/>
      <c r="W664" s="196"/>
      <c r="X664" s="196"/>
      <c r="Y664" s="196"/>
    </row>
    <row r="665" hidden="1">
      <c r="A665" s="214"/>
      <c r="B665" s="214"/>
      <c r="C665" s="196"/>
      <c r="D665" s="214"/>
      <c r="E665" s="196"/>
      <c r="F665" s="214"/>
      <c r="G665" s="215"/>
      <c r="H665" s="196"/>
      <c r="I665" s="196"/>
      <c r="J665" s="196"/>
      <c r="K665" s="196"/>
      <c r="L665" s="196"/>
      <c r="M665" s="196"/>
      <c r="N665" s="196"/>
      <c r="O665" s="196"/>
      <c r="P665" s="196"/>
      <c r="Q665" s="196"/>
      <c r="R665" s="196"/>
      <c r="S665" s="196"/>
      <c r="T665" s="196"/>
      <c r="U665" s="196"/>
      <c r="V665" s="196"/>
      <c r="W665" s="196"/>
      <c r="X665" s="196"/>
      <c r="Y665" s="196"/>
    </row>
    <row r="666" hidden="1">
      <c r="A666" s="214"/>
      <c r="B666" s="214"/>
      <c r="C666" s="196"/>
      <c r="D666" s="214"/>
      <c r="E666" s="196"/>
      <c r="F666" s="214"/>
      <c r="G666" s="215"/>
      <c r="H666" s="196"/>
      <c r="I666" s="196"/>
      <c r="J666" s="196"/>
      <c r="K666" s="196"/>
      <c r="L666" s="196"/>
      <c r="M666" s="196"/>
      <c r="N666" s="196"/>
      <c r="O666" s="196"/>
      <c r="P666" s="196"/>
      <c r="Q666" s="196"/>
      <c r="R666" s="196"/>
      <c r="S666" s="196"/>
      <c r="T666" s="196"/>
      <c r="U666" s="196"/>
      <c r="V666" s="196"/>
      <c r="W666" s="196"/>
      <c r="X666" s="196"/>
      <c r="Y666" s="196"/>
    </row>
    <row r="667" hidden="1">
      <c r="A667" s="214"/>
      <c r="B667" s="214"/>
      <c r="C667" s="196"/>
      <c r="D667" s="214"/>
      <c r="E667" s="196"/>
      <c r="F667" s="214"/>
      <c r="G667" s="215"/>
      <c r="H667" s="196"/>
      <c r="I667" s="196"/>
      <c r="J667" s="196"/>
      <c r="K667" s="196"/>
      <c r="L667" s="196"/>
      <c r="M667" s="196"/>
      <c r="N667" s="196"/>
      <c r="O667" s="196"/>
      <c r="P667" s="196"/>
      <c r="Q667" s="196"/>
      <c r="R667" s="196"/>
      <c r="S667" s="196"/>
      <c r="T667" s="196"/>
      <c r="U667" s="196"/>
      <c r="V667" s="196"/>
      <c r="W667" s="196"/>
      <c r="X667" s="196"/>
      <c r="Y667" s="196"/>
    </row>
    <row r="668" hidden="1">
      <c r="A668" s="214"/>
      <c r="B668" s="214"/>
      <c r="C668" s="196"/>
      <c r="D668" s="214"/>
      <c r="E668" s="196"/>
      <c r="F668" s="214"/>
      <c r="G668" s="215"/>
      <c r="H668" s="196"/>
      <c r="I668" s="196"/>
      <c r="J668" s="196"/>
      <c r="K668" s="196"/>
      <c r="L668" s="196"/>
      <c r="M668" s="196"/>
      <c r="N668" s="196"/>
      <c r="O668" s="196"/>
      <c r="P668" s="196"/>
      <c r="Q668" s="196"/>
      <c r="R668" s="196"/>
      <c r="S668" s="196"/>
      <c r="T668" s="196"/>
      <c r="U668" s="196"/>
      <c r="V668" s="196"/>
      <c r="W668" s="196"/>
      <c r="X668" s="196"/>
      <c r="Y668" s="196"/>
    </row>
    <row r="669" hidden="1">
      <c r="A669" s="214"/>
      <c r="B669" s="214"/>
      <c r="C669" s="196"/>
      <c r="D669" s="214"/>
      <c r="E669" s="196"/>
      <c r="F669" s="214"/>
      <c r="G669" s="215"/>
      <c r="H669" s="196"/>
      <c r="I669" s="196"/>
      <c r="J669" s="196"/>
      <c r="K669" s="196"/>
      <c r="L669" s="196"/>
      <c r="M669" s="196"/>
      <c r="N669" s="196"/>
      <c r="O669" s="196"/>
      <c r="P669" s="196"/>
      <c r="Q669" s="196"/>
      <c r="R669" s="196"/>
      <c r="S669" s="196"/>
      <c r="T669" s="196"/>
      <c r="U669" s="196"/>
      <c r="V669" s="196"/>
      <c r="W669" s="196"/>
      <c r="X669" s="196"/>
      <c r="Y669" s="196"/>
    </row>
    <row r="670" hidden="1">
      <c r="A670" s="214"/>
      <c r="B670" s="214"/>
      <c r="C670" s="196"/>
      <c r="D670" s="214"/>
      <c r="E670" s="196"/>
      <c r="F670" s="214"/>
      <c r="G670" s="215"/>
      <c r="H670" s="196"/>
      <c r="I670" s="196"/>
      <c r="J670" s="196"/>
      <c r="K670" s="196"/>
      <c r="L670" s="196"/>
      <c r="M670" s="196"/>
      <c r="N670" s="196"/>
      <c r="O670" s="196"/>
      <c r="P670" s="196"/>
      <c r="Q670" s="196"/>
      <c r="R670" s="196"/>
      <c r="S670" s="196"/>
      <c r="T670" s="196"/>
      <c r="U670" s="196"/>
      <c r="V670" s="196"/>
      <c r="W670" s="196"/>
      <c r="X670" s="196"/>
      <c r="Y670" s="196"/>
    </row>
    <row r="671" hidden="1">
      <c r="A671" s="214"/>
      <c r="B671" s="214"/>
      <c r="C671" s="196"/>
      <c r="D671" s="214"/>
      <c r="E671" s="196"/>
      <c r="F671" s="214"/>
      <c r="G671" s="215"/>
      <c r="H671" s="196"/>
      <c r="I671" s="196"/>
      <c r="J671" s="196"/>
      <c r="K671" s="196"/>
      <c r="L671" s="196"/>
      <c r="M671" s="196"/>
      <c r="N671" s="196"/>
      <c r="O671" s="196"/>
      <c r="P671" s="196"/>
      <c r="Q671" s="196"/>
      <c r="R671" s="196"/>
      <c r="S671" s="196"/>
      <c r="T671" s="196"/>
      <c r="U671" s="196"/>
      <c r="V671" s="196"/>
      <c r="W671" s="196"/>
      <c r="X671" s="196"/>
      <c r="Y671" s="196"/>
    </row>
    <row r="672" hidden="1">
      <c r="A672" s="214"/>
      <c r="B672" s="214"/>
      <c r="C672" s="196"/>
      <c r="D672" s="214"/>
      <c r="E672" s="196"/>
      <c r="F672" s="214"/>
      <c r="G672" s="215"/>
      <c r="H672" s="196"/>
      <c r="I672" s="196"/>
      <c r="J672" s="196"/>
      <c r="K672" s="196"/>
      <c r="L672" s="196"/>
      <c r="M672" s="196"/>
      <c r="N672" s="196"/>
      <c r="O672" s="196"/>
      <c r="P672" s="196"/>
      <c r="Q672" s="196"/>
      <c r="R672" s="196"/>
      <c r="S672" s="196"/>
      <c r="T672" s="196"/>
      <c r="U672" s="196"/>
      <c r="V672" s="196"/>
      <c r="W672" s="196"/>
      <c r="X672" s="196"/>
      <c r="Y672" s="196"/>
    </row>
    <row r="673" hidden="1">
      <c r="A673" s="214"/>
      <c r="B673" s="214"/>
      <c r="C673" s="196"/>
      <c r="D673" s="214"/>
      <c r="E673" s="196"/>
      <c r="F673" s="214"/>
      <c r="G673" s="215"/>
      <c r="H673" s="196"/>
      <c r="I673" s="196"/>
      <c r="J673" s="196"/>
      <c r="K673" s="196"/>
      <c r="L673" s="196"/>
      <c r="M673" s="196"/>
      <c r="N673" s="196"/>
      <c r="O673" s="196"/>
      <c r="P673" s="196"/>
      <c r="Q673" s="196"/>
      <c r="R673" s="196"/>
      <c r="S673" s="196"/>
      <c r="T673" s="196"/>
      <c r="U673" s="196"/>
      <c r="V673" s="196"/>
      <c r="W673" s="196"/>
      <c r="X673" s="196"/>
      <c r="Y673" s="196"/>
    </row>
    <row r="674" hidden="1">
      <c r="A674" s="214"/>
      <c r="B674" s="214"/>
      <c r="C674" s="196"/>
      <c r="D674" s="214"/>
      <c r="E674" s="196"/>
      <c r="F674" s="214"/>
      <c r="G674" s="215"/>
      <c r="H674" s="196"/>
      <c r="I674" s="196"/>
      <c r="J674" s="196"/>
      <c r="K674" s="196"/>
      <c r="L674" s="196"/>
      <c r="M674" s="196"/>
      <c r="N674" s="196"/>
      <c r="O674" s="196"/>
      <c r="P674" s="196"/>
      <c r="Q674" s="196"/>
      <c r="R674" s="196"/>
      <c r="S674" s="196"/>
      <c r="T674" s="196"/>
      <c r="U674" s="196"/>
      <c r="V674" s="196"/>
      <c r="W674" s="196"/>
      <c r="X674" s="196"/>
      <c r="Y674" s="196"/>
    </row>
    <row r="675" hidden="1">
      <c r="A675" s="214"/>
      <c r="B675" s="214"/>
      <c r="C675" s="196"/>
      <c r="D675" s="214"/>
      <c r="E675" s="196"/>
      <c r="F675" s="214"/>
      <c r="G675" s="215"/>
      <c r="H675" s="196"/>
      <c r="I675" s="196"/>
      <c r="J675" s="196"/>
      <c r="K675" s="196"/>
      <c r="L675" s="196"/>
      <c r="M675" s="196"/>
      <c r="N675" s="196"/>
      <c r="O675" s="196"/>
      <c r="P675" s="196"/>
      <c r="Q675" s="196"/>
      <c r="R675" s="196"/>
      <c r="S675" s="196"/>
      <c r="T675" s="196"/>
      <c r="U675" s="196"/>
      <c r="V675" s="196"/>
      <c r="W675" s="196"/>
      <c r="X675" s="196"/>
      <c r="Y675" s="196"/>
    </row>
    <row r="676" hidden="1">
      <c r="A676" s="214"/>
      <c r="B676" s="214"/>
      <c r="C676" s="196"/>
      <c r="D676" s="214"/>
      <c r="E676" s="196"/>
      <c r="F676" s="214"/>
      <c r="G676" s="215"/>
      <c r="H676" s="196"/>
      <c r="I676" s="196"/>
      <c r="J676" s="196"/>
      <c r="K676" s="196"/>
      <c r="L676" s="196"/>
      <c r="M676" s="196"/>
      <c r="N676" s="196"/>
      <c r="O676" s="196"/>
      <c r="P676" s="196"/>
      <c r="Q676" s="196"/>
      <c r="R676" s="196"/>
      <c r="S676" s="196"/>
      <c r="T676" s="196"/>
      <c r="U676" s="196"/>
      <c r="V676" s="196"/>
      <c r="W676" s="196"/>
      <c r="X676" s="196"/>
      <c r="Y676" s="196"/>
    </row>
    <row r="677" hidden="1">
      <c r="A677" s="214"/>
      <c r="B677" s="214"/>
      <c r="C677" s="196"/>
      <c r="D677" s="214"/>
      <c r="E677" s="196"/>
      <c r="F677" s="214"/>
      <c r="G677" s="215"/>
      <c r="H677" s="196"/>
      <c r="I677" s="196"/>
      <c r="J677" s="196"/>
      <c r="K677" s="196"/>
      <c r="L677" s="196"/>
      <c r="M677" s="196"/>
      <c r="N677" s="196"/>
      <c r="O677" s="196"/>
      <c r="P677" s="196"/>
      <c r="Q677" s="196"/>
      <c r="R677" s="196"/>
      <c r="S677" s="196"/>
      <c r="T677" s="196"/>
      <c r="U677" s="196"/>
      <c r="V677" s="196"/>
      <c r="W677" s="196"/>
      <c r="X677" s="196"/>
      <c r="Y677" s="196"/>
    </row>
    <row r="678" hidden="1">
      <c r="A678" s="214"/>
      <c r="B678" s="214"/>
      <c r="C678" s="196"/>
      <c r="D678" s="214"/>
      <c r="E678" s="196"/>
      <c r="F678" s="214"/>
      <c r="G678" s="215"/>
      <c r="H678" s="196"/>
      <c r="I678" s="196"/>
      <c r="J678" s="196"/>
      <c r="K678" s="196"/>
      <c r="L678" s="196"/>
      <c r="M678" s="196"/>
      <c r="N678" s="196"/>
      <c r="O678" s="196"/>
      <c r="P678" s="196"/>
      <c r="Q678" s="196"/>
      <c r="R678" s="196"/>
      <c r="S678" s="196"/>
      <c r="T678" s="196"/>
      <c r="U678" s="196"/>
      <c r="V678" s="196"/>
      <c r="W678" s="196"/>
      <c r="X678" s="196"/>
      <c r="Y678" s="196"/>
    </row>
    <row r="679" hidden="1">
      <c r="A679" s="214"/>
      <c r="B679" s="214"/>
      <c r="C679" s="196"/>
      <c r="D679" s="214"/>
      <c r="E679" s="196"/>
      <c r="F679" s="214"/>
      <c r="G679" s="215"/>
      <c r="H679" s="196"/>
      <c r="I679" s="196"/>
      <c r="J679" s="196"/>
      <c r="K679" s="196"/>
      <c r="L679" s="196"/>
      <c r="M679" s="196"/>
      <c r="N679" s="196"/>
      <c r="O679" s="196"/>
      <c r="P679" s="196"/>
      <c r="Q679" s="196"/>
      <c r="R679" s="196"/>
      <c r="S679" s="196"/>
      <c r="T679" s="196"/>
      <c r="U679" s="196"/>
      <c r="V679" s="196"/>
      <c r="W679" s="196"/>
      <c r="X679" s="196"/>
      <c r="Y679" s="196"/>
    </row>
    <row r="680" hidden="1">
      <c r="A680" s="214"/>
      <c r="B680" s="214"/>
      <c r="C680" s="196"/>
      <c r="D680" s="214"/>
      <c r="E680" s="196"/>
      <c r="F680" s="214"/>
      <c r="G680" s="215"/>
      <c r="H680" s="196"/>
      <c r="I680" s="196"/>
      <c r="J680" s="196"/>
      <c r="K680" s="196"/>
      <c r="L680" s="196"/>
      <c r="M680" s="196"/>
      <c r="N680" s="196"/>
      <c r="O680" s="196"/>
      <c r="P680" s="196"/>
      <c r="Q680" s="196"/>
      <c r="R680" s="196"/>
      <c r="S680" s="196"/>
      <c r="T680" s="196"/>
      <c r="U680" s="196"/>
      <c r="V680" s="196"/>
      <c r="W680" s="196"/>
      <c r="X680" s="196"/>
      <c r="Y680" s="196"/>
    </row>
    <row r="681" hidden="1">
      <c r="A681" s="214"/>
      <c r="B681" s="214"/>
      <c r="C681" s="196"/>
      <c r="D681" s="214"/>
      <c r="E681" s="196"/>
      <c r="F681" s="214"/>
      <c r="G681" s="215"/>
      <c r="H681" s="196"/>
      <c r="I681" s="196"/>
      <c r="J681" s="196"/>
      <c r="K681" s="196"/>
      <c r="L681" s="196"/>
      <c r="M681" s="196"/>
      <c r="N681" s="196"/>
      <c r="O681" s="196"/>
      <c r="P681" s="196"/>
      <c r="Q681" s="196"/>
      <c r="R681" s="196"/>
      <c r="S681" s="196"/>
      <c r="T681" s="196"/>
      <c r="U681" s="196"/>
      <c r="V681" s="196"/>
      <c r="W681" s="196"/>
      <c r="X681" s="196"/>
      <c r="Y681" s="196"/>
    </row>
    <row r="682" hidden="1">
      <c r="A682" s="214"/>
      <c r="B682" s="214"/>
      <c r="C682" s="196"/>
      <c r="D682" s="214"/>
      <c r="E682" s="196"/>
      <c r="F682" s="214"/>
      <c r="G682" s="215"/>
      <c r="H682" s="196"/>
      <c r="I682" s="196"/>
      <c r="J682" s="196"/>
      <c r="K682" s="196"/>
      <c r="L682" s="196"/>
      <c r="M682" s="196"/>
      <c r="N682" s="196"/>
      <c r="O682" s="196"/>
      <c r="P682" s="196"/>
      <c r="Q682" s="196"/>
      <c r="R682" s="196"/>
      <c r="S682" s="196"/>
      <c r="T682" s="196"/>
      <c r="U682" s="196"/>
      <c r="V682" s="196"/>
      <c r="W682" s="196"/>
      <c r="X682" s="196"/>
      <c r="Y682" s="196"/>
    </row>
    <row r="683" hidden="1">
      <c r="A683" s="214"/>
      <c r="B683" s="214"/>
      <c r="C683" s="196"/>
      <c r="D683" s="214"/>
      <c r="E683" s="196"/>
      <c r="F683" s="214"/>
      <c r="G683" s="215"/>
      <c r="H683" s="196"/>
      <c r="I683" s="196"/>
      <c r="J683" s="196"/>
      <c r="K683" s="196"/>
      <c r="L683" s="196"/>
      <c r="M683" s="196"/>
      <c r="N683" s="196"/>
      <c r="O683" s="196"/>
      <c r="P683" s="196"/>
      <c r="Q683" s="196"/>
      <c r="R683" s="196"/>
      <c r="S683" s="196"/>
      <c r="T683" s="196"/>
      <c r="U683" s="196"/>
      <c r="V683" s="196"/>
      <c r="W683" s="196"/>
      <c r="X683" s="196"/>
      <c r="Y683" s="196"/>
    </row>
    <row r="684" hidden="1">
      <c r="A684" s="214"/>
      <c r="B684" s="214"/>
      <c r="C684" s="196"/>
      <c r="D684" s="214"/>
      <c r="E684" s="196"/>
      <c r="F684" s="214"/>
      <c r="G684" s="215"/>
      <c r="H684" s="196"/>
      <c r="I684" s="196"/>
      <c r="J684" s="196"/>
      <c r="K684" s="196"/>
      <c r="L684" s="196"/>
      <c r="M684" s="196"/>
      <c r="N684" s="196"/>
      <c r="O684" s="196"/>
      <c r="P684" s="196"/>
      <c r="Q684" s="196"/>
      <c r="R684" s="196"/>
      <c r="S684" s="196"/>
      <c r="T684" s="196"/>
      <c r="U684" s="196"/>
      <c r="V684" s="196"/>
      <c r="W684" s="196"/>
      <c r="X684" s="196"/>
      <c r="Y684" s="196"/>
    </row>
    <row r="685" hidden="1">
      <c r="A685" s="214"/>
      <c r="B685" s="214"/>
      <c r="C685" s="196"/>
      <c r="D685" s="214"/>
      <c r="E685" s="196"/>
      <c r="F685" s="214"/>
      <c r="G685" s="215"/>
      <c r="H685" s="196"/>
      <c r="I685" s="196"/>
      <c r="J685" s="196"/>
      <c r="K685" s="196"/>
      <c r="L685" s="196"/>
      <c r="M685" s="196"/>
      <c r="N685" s="196"/>
      <c r="O685" s="196"/>
      <c r="P685" s="196"/>
      <c r="Q685" s="196"/>
      <c r="R685" s="196"/>
      <c r="S685" s="196"/>
      <c r="T685" s="196"/>
      <c r="U685" s="196"/>
      <c r="V685" s="196"/>
      <c r="W685" s="196"/>
      <c r="X685" s="196"/>
      <c r="Y685" s="196"/>
    </row>
    <row r="686" hidden="1">
      <c r="A686" s="214"/>
      <c r="B686" s="214"/>
      <c r="C686" s="196"/>
      <c r="D686" s="214"/>
      <c r="E686" s="196"/>
      <c r="F686" s="214"/>
      <c r="G686" s="215"/>
      <c r="H686" s="196"/>
      <c r="I686" s="196"/>
      <c r="J686" s="196"/>
      <c r="K686" s="196"/>
      <c r="L686" s="196"/>
      <c r="M686" s="196"/>
      <c r="N686" s="196"/>
      <c r="O686" s="196"/>
      <c r="P686" s="196"/>
      <c r="Q686" s="196"/>
      <c r="R686" s="196"/>
      <c r="S686" s="196"/>
      <c r="T686" s="196"/>
      <c r="U686" s="196"/>
      <c r="V686" s="196"/>
      <c r="W686" s="196"/>
      <c r="X686" s="196"/>
      <c r="Y686" s="196"/>
    </row>
    <row r="687" hidden="1">
      <c r="A687" s="214"/>
      <c r="B687" s="214"/>
      <c r="C687" s="196"/>
      <c r="D687" s="214"/>
      <c r="E687" s="196"/>
      <c r="F687" s="214"/>
      <c r="G687" s="215"/>
      <c r="H687" s="196"/>
      <c r="I687" s="196"/>
      <c r="J687" s="196"/>
      <c r="K687" s="196"/>
      <c r="L687" s="196"/>
      <c r="M687" s="196"/>
      <c r="N687" s="196"/>
      <c r="O687" s="196"/>
      <c r="P687" s="196"/>
      <c r="Q687" s="196"/>
      <c r="R687" s="196"/>
      <c r="S687" s="196"/>
      <c r="T687" s="196"/>
      <c r="U687" s="196"/>
      <c r="V687" s="196"/>
      <c r="W687" s="196"/>
      <c r="X687" s="196"/>
      <c r="Y687" s="196"/>
    </row>
    <row r="688" hidden="1">
      <c r="A688" s="214"/>
      <c r="B688" s="214"/>
      <c r="C688" s="196"/>
      <c r="D688" s="214"/>
      <c r="E688" s="196"/>
      <c r="F688" s="214"/>
      <c r="G688" s="215"/>
      <c r="H688" s="196"/>
      <c r="I688" s="196"/>
      <c r="J688" s="196"/>
      <c r="K688" s="196"/>
      <c r="L688" s="196"/>
      <c r="M688" s="196"/>
      <c r="N688" s="196"/>
      <c r="O688" s="196"/>
      <c r="P688" s="196"/>
      <c r="Q688" s="196"/>
      <c r="R688" s="196"/>
      <c r="S688" s="196"/>
      <c r="T688" s="196"/>
      <c r="U688" s="196"/>
      <c r="V688" s="196"/>
      <c r="W688" s="196"/>
      <c r="X688" s="196"/>
      <c r="Y688" s="196"/>
    </row>
    <row r="689" hidden="1">
      <c r="A689" s="214"/>
      <c r="B689" s="214"/>
      <c r="C689" s="196"/>
      <c r="D689" s="214"/>
      <c r="E689" s="196"/>
      <c r="F689" s="214"/>
      <c r="G689" s="215"/>
      <c r="H689" s="196"/>
      <c r="I689" s="196"/>
      <c r="J689" s="196"/>
      <c r="K689" s="196"/>
      <c r="L689" s="196"/>
      <c r="M689" s="196"/>
      <c r="N689" s="196"/>
      <c r="O689" s="196"/>
      <c r="P689" s="196"/>
      <c r="Q689" s="196"/>
      <c r="R689" s="196"/>
      <c r="S689" s="196"/>
      <c r="T689" s="196"/>
      <c r="U689" s="196"/>
      <c r="V689" s="196"/>
      <c r="W689" s="196"/>
      <c r="X689" s="196"/>
      <c r="Y689" s="196"/>
    </row>
    <row r="690" hidden="1">
      <c r="A690" s="214"/>
      <c r="B690" s="214"/>
      <c r="C690" s="196"/>
      <c r="D690" s="214"/>
      <c r="E690" s="196"/>
      <c r="F690" s="214"/>
      <c r="G690" s="215"/>
      <c r="H690" s="196"/>
      <c r="I690" s="196"/>
      <c r="J690" s="196"/>
      <c r="K690" s="196"/>
      <c r="L690" s="196"/>
      <c r="M690" s="196"/>
      <c r="N690" s="196"/>
      <c r="O690" s="196"/>
      <c r="P690" s="196"/>
      <c r="Q690" s="196"/>
      <c r="R690" s="196"/>
      <c r="S690" s="196"/>
      <c r="T690" s="196"/>
      <c r="U690" s="196"/>
      <c r="V690" s="196"/>
      <c r="W690" s="196"/>
      <c r="X690" s="196"/>
      <c r="Y690" s="196"/>
    </row>
    <row r="691" hidden="1">
      <c r="A691" s="214"/>
      <c r="B691" s="214"/>
      <c r="C691" s="196"/>
      <c r="D691" s="214"/>
      <c r="E691" s="196"/>
      <c r="F691" s="214"/>
      <c r="G691" s="215"/>
      <c r="H691" s="196"/>
      <c r="I691" s="196"/>
      <c r="J691" s="196"/>
      <c r="K691" s="196"/>
      <c r="L691" s="196"/>
      <c r="M691" s="196"/>
      <c r="N691" s="196"/>
      <c r="O691" s="196"/>
      <c r="P691" s="196"/>
      <c r="Q691" s="196"/>
      <c r="R691" s="196"/>
      <c r="S691" s="196"/>
      <c r="T691" s="196"/>
      <c r="U691" s="196"/>
      <c r="V691" s="196"/>
      <c r="W691" s="196"/>
      <c r="X691" s="196"/>
      <c r="Y691" s="196"/>
    </row>
    <row r="692" hidden="1">
      <c r="A692" s="214"/>
      <c r="B692" s="214"/>
      <c r="C692" s="196"/>
      <c r="D692" s="214"/>
      <c r="E692" s="196"/>
      <c r="F692" s="214"/>
      <c r="G692" s="215"/>
      <c r="H692" s="196"/>
      <c r="I692" s="196"/>
      <c r="J692" s="196"/>
      <c r="K692" s="196"/>
      <c r="L692" s="196"/>
      <c r="M692" s="196"/>
      <c r="N692" s="196"/>
      <c r="O692" s="196"/>
      <c r="P692" s="196"/>
      <c r="Q692" s="196"/>
      <c r="R692" s="196"/>
      <c r="S692" s="196"/>
      <c r="T692" s="196"/>
      <c r="U692" s="196"/>
      <c r="V692" s="196"/>
      <c r="W692" s="196"/>
      <c r="X692" s="196"/>
      <c r="Y692" s="196"/>
    </row>
    <row r="693" hidden="1">
      <c r="A693" s="214"/>
      <c r="B693" s="214"/>
      <c r="C693" s="196"/>
      <c r="D693" s="214"/>
      <c r="E693" s="196"/>
      <c r="F693" s="214"/>
      <c r="G693" s="215"/>
      <c r="H693" s="196"/>
      <c r="I693" s="196"/>
      <c r="J693" s="196"/>
      <c r="K693" s="196"/>
      <c r="L693" s="196"/>
      <c r="M693" s="196"/>
      <c r="N693" s="196"/>
      <c r="O693" s="196"/>
      <c r="P693" s="196"/>
      <c r="Q693" s="196"/>
      <c r="R693" s="196"/>
      <c r="S693" s="196"/>
      <c r="T693" s="196"/>
      <c r="U693" s="196"/>
      <c r="V693" s="196"/>
      <c r="W693" s="196"/>
      <c r="X693" s="196"/>
      <c r="Y693" s="196"/>
    </row>
    <row r="694" hidden="1">
      <c r="A694" s="214"/>
      <c r="B694" s="214"/>
      <c r="C694" s="196"/>
      <c r="D694" s="214"/>
      <c r="E694" s="196"/>
      <c r="F694" s="214"/>
      <c r="G694" s="215"/>
      <c r="H694" s="196"/>
      <c r="I694" s="196"/>
      <c r="J694" s="196"/>
      <c r="K694" s="196"/>
      <c r="L694" s="196"/>
      <c r="M694" s="196"/>
      <c r="N694" s="196"/>
      <c r="O694" s="196"/>
      <c r="P694" s="196"/>
      <c r="Q694" s="196"/>
      <c r="R694" s="196"/>
      <c r="S694" s="196"/>
      <c r="T694" s="196"/>
      <c r="U694" s="196"/>
      <c r="V694" s="196"/>
      <c r="W694" s="196"/>
      <c r="X694" s="196"/>
      <c r="Y694" s="196"/>
    </row>
    <row r="695" hidden="1">
      <c r="A695" s="214"/>
      <c r="B695" s="214"/>
      <c r="C695" s="196"/>
      <c r="D695" s="214"/>
      <c r="E695" s="196"/>
      <c r="F695" s="214"/>
      <c r="G695" s="215"/>
      <c r="H695" s="196"/>
      <c r="I695" s="196"/>
      <c r="J695" s="196"/>
      <c r="K695" s="196"/>
      <c r="L695" s="196"/>
      <c r="M695" s="196"/>
      <c r="N695" s="196"/>
      <c r="O695" s="196"/>
      <c r="P695" s="196"/>
      <c r="Q695" s="196"/>
      <c r="R695" s="196"/>
      <c r="S695" s="196"/>
      <c r="T695" s="196"/>
      <c r="U695" s="196"/>
      <c r="V695" s="196"/>
      <c r="W695" s="196"/>
      <c r="X695" s="196"/>
      <c r="Y695" s="196"/>
    </row>
    <row r="696" hidden="1">
      <c r="A696" s="214"/>
      <c r="B696" s="214"/>
      <c r="C696" s="196"/>
      <c r="D696" s="214"/>
      <c r="E696" s="196"/>
      <c r="F696" s="214"/>
      <c r="G696" s="215"/>
      <c r="H696" s="196"/>
      <c r="I696" s="196"/>
      <c r="J696" s="196"/>
      <c r="K696" s="196"/>
      <c r="L696" s="196"/>
      <c r="M696" s="196"/>
      <c r="N696" s="196"/>
      <c r="O696" s="196"/>
      <c r="P696" s="196"/>
      <c r="Q696" s="196"/>
      <c r="R696" s="196"/>
      <c r="S696" s="196"/>
      <c r="T696" s="196"/>
      <c r="U696" s="196"/>
      <c r="V696" s="196"/>
      <c r="W696" s="196"/>
      <c r="X696" s="196"/>
      <c r="Y696" s="196"/>
    </row>
    <row r="697" hidden="1">
      <c r="A697" s="214"/>
      <c r="B697" s="214"/>
      <c r="C697" s="196"/>
      <c r="D697" s="214"/>
      <c r="E697" s="196"/>
      <c r="F697" s="214"/>
      <c r="G697" s="215"/>
      <c r="H697" s="196"/>
      <c r="I697" s="196"/>
      <c r="J697" s="196"/>
      <c r="K697" s="196"/>
      <c r="L697" s="196"/>
      <c r="M697" s="196"/>
      <c r="N697" s="196"/>
      <c r="O697" s="196"/>
      <c r="P697" s="196"/>
      <c r="Q697" s="196"/>
      <c r="R697" s="196"/>
      <c r="S697" s="196"/>
      <c r="T697" s="196"/>
      <c r="U697" s="196"/>
      <c r="V697" s="196"/>
      <c r="W697" s="196"/>
      <c r="X697" s="196"/>
      <c r="Y697" s="196"/>
    </row>
    <row r="698" hidden="1">
      <c r="A698" s="214"/>
      <c r="B698" s="214"/>
      <c r="C698" s="196"/>
      <c r="D698" s="214"/>
      <c r="E698" s="196"/>
      <c r="F698" s="214"/>
      <c r="G698" s="215"/>
      <c r="H698" s="196"/>
      <c r="I698" s="196"/>
      <c r="J698" s="196"/>
      <c r="K698" s="196"/>
      <c r="L698" s="196"/>
      <c r="M698" s="196"/>
      <c r="N698" s="196"/>
      <c r="O698" s="196"/>
      <c r="P698" s="196"/>
      <c r="Q698" s="196"/>
      <c r="R698" s="196"/>
      <c r="S698" s="196"/>
      <c r="T698" s="196"/>
      <c r="U698" s="196"/>
      <c r="V698" s="196"/>
      <c r="W698" s="196"/>
      <c r="X698" s="196"/>
      <c r="Y698" s="196"/>
    </row>
    <row r="699" hidden="1">
      <c r="A699" s="214"/>
      <c r="B699" s="214"/>
      <c r="C699" s="196"/>
      <c r="D699" s="214"/>
      <c r="E699" s="196"/>
      <c r="F699" s="214"/>
      <c r="G699" s="215"/>
      <c r="H699" s="196"/>
      <c r="I699" s="196"/>
      <c r="J699" s="196"/>
      <c r="K699" s="196"/>
      <c r="L699" s="196"/>
      <c r="M699" s="196"/>
      <c r="N699" s="196"/>
      <c r="O699" s="196"/>
      <c r="P699" s="196"/>
      <c r="Q699" s="196"/>
      <c r="R699" s="196"/>
      <c r="S699" s="196"/>
      <c r="T699" s="196"/>
      <c r="U699" s="196"/>
      <c r="V699" s="196"/>
      <c r="W699" s="196"/>
      <c r="X699" s="196"/>
      <c r="Y699" s="196"/>
    </row>
    <row r="700" hidden="1">
      <c r="A700" s="214"/>
      <c r="B700" s="214"/>
      <c r="C700" s="196"/>
      <c r="D700" s="214"/>
      <c r="E700" s="196"/>
      <c r="F700" s="214"/>
      <c r="G700" s="215"/>
      <c r="H700" s="196"/>
      <c r="I700" s="196"/>
      <c r="J700" s="196"/>
      <c r="K700" s="196"/>
      <c r="L700" s="196"/>
      <c r="M700" s="196"/>
      <c r="N700" s="196"/>
      <c r="O700" s="196"/>
      <c r="P700" s="196"/>
      <c r="Q700" s="196"/>
      <c r="R700" s="196"/>
      <c r="S700" s="196"/>
      <c r="T700" s="196"/>
      <c r="U700" s="196"/>
      <c r="V700" s="196"/>
      <c r="W700" s="196"/>
      <c r="X700" s="196"/>
      <c r="Y700" s="196"/>
    </row>
    <row r="701" hidden="1">
      <c r="A701" s="214"/>
      <c r="B701" s="214"/>
      <c r="C701" s="196"/>
      <c r="D701" s="214"/>
      <c r="E701" s="196"/>
      <c r="F701" s="214"/>
      <c r="G701" s="215"/>
      <c r="H701" s="196"/>
      <c r="I701" s="196"/>
      <c r="J701" s="196"/>
      <c r="K701" s="196"/>
      <c r="L701" s="196"/>
      <c r="M701" s="196"/>
      <c r="N701" s="196"/>
      <c r="O701" s="196"/>
      <c r="P701" s="196"/>
      <c r="Q701" s="196"/>
      <c r="R701" s="196"/>
      <c r="S701" s="196"/>
      <c r="T701" s="196"/>
      <c r="U701" s="196"/>
      <c r="V701" s="196"/>
      <c r="W701" s="196"/>
      <c r="X701" s="196"/>
      <c r="Y701" s="196"/>
    </row>
    <row r="702" hidden="1">
      <c r="A702" s="214"/>
      <c r="B702" s="214"/>
      <c r="C702" s="196"/>
      <c r="D702" s="214"/>
      <c r="E702" s="196"/>
      <c r="F702" s="214"/>
      <c r="G702" s="215"/>
      <c r="H702" s="196"/>
      <c r="I702" s="196"/>
      <c r="J702" s="196"/>
      <c r="K702" s="196"/>
      <c r="L702" s="196"/>
      <c r="M702" s="196"/>
      <c r="N702" s="196"/>
      <c r="O702" s="196"/>
      <c r="P702" s="196"/>
      <c r="Q702" s="196"/>
      <c r="R702" s="196"/>
      <c r="S702" s="196"/>
      <c r="T702" s="196"/>
      <c r="U702" s="196"/>
      <c r="V702" s="196"/>
      <c r="W702" s="196"/>
      <c r="X702" s="196"/>
      <c r="Y702" s="196"/>
    </row>
    <row r="703" hidden="1">
      <c r="A703" s="214"/>
      <c r="B703" s="214"/>
      <c r="C703" s="196"/>
      <c r="D703" s="214"/>
      <c r="E703" s="196"/>
      <c r="F703" s="214"/>
      <c r="G703" s="215"/>
      <c r="H703" s="196"/>
      <c r="I703" s="196"/>
      <c r="J703" s="196"/>
      <c r="K703" s="196"/>
      <c r="L703" s="196"/>
      <c r="M703" s="196"/>
      <c r="N703" s="196"/>
      <c r="O703" s="196"/>
      <c r="P703" s="196"/>
      <c r="Q703" s="196"/>
      <c r="R703" s="196"/>
      <c r="S703" s="196"/>
      <c r="T703" s="196"/>
      <c r="U703" s="196"/>
      <c r="V703" s="196"/>
      <c r="W703" s="196"/>
      <c r="X703" s="196"/>
      <c r="Y703" s="196"/>
    </row>
    <row r="704" hidden="1">
      <c r="A704" s="214"/>
      <c r="B704" s="214"/>
      <c r="C704" s="196"/>
      <c r="D704" s="214"/>
      <c r="E704" s="196"/>
      <c r="F704" s="214"/>
      <c r="G704" s="215"/>
      <c r="H704" s="196"/>
      <c r="I704" s="196"/>
      <c r="J704" s="196"/>
      <c r="K704" s="196"/>
      <c r="L704" s="196"/>
      <c r="M704" s="196"/>
      <c r="N704" s="196"/>
      <c r="O704" s="196"/>
      <c r="P704" s="196"/>
      <c r="Q704" s="196"/>
      <c r="R704" s="196"/>
      <c r="S704" s="196"/>
      <c r="T704" s="196"/>
      <c r="U704" s="196"/>
      <c r="V704" s="196"/>
      <c r="W704" s="196"/>
      <c r="X704" s="196"/>
      <c r="Y704" s="196"/>
    </row>
    <row r="705" hidden="1">
      <c r="A705" s="214"/>
      <c r="B705" s="214"/>
      <c r="C705" s="196"/>
      <c r="D705" s="214"/>
      <c r="E705" s="196"/>
      <c r="F705" s="214"/>
      <c r="G705" s="215"/>
      <c r="H705" s="196"/>
      <c r="I705" s="196"/>
      <c r="J705" s="196"/>
      <c r="K705" s="196"/>
      <c r="L705" s="196"/>
      <c r="M705" s="196"/>
      <c r="N705" s="196"/>
      <c r="O705" s="196"/>
      <c r="P705" s="196"/>
      <c r="Q705" s="196"/>
      <c r="R705" s="196"/>
      <c r="S705" s="196"/>
      <c r="T705" s="196"/>
      <c r="U705" s="196"/>
      <c r="V705" s="196"/>
      <c r="W705" s="196"/>
      <c r="X705" s="196"/>
      <c r="Y705" s="196"/>
    </row>
    <row r="706" hidden="1">
      <c r="A706" s="214"/>
      <c r="B706" s="214"/>
      <c r="C706" s="196"/>
      <c r="D706" s="214"/>
      <c r="E706" s="196"/>
      <c r="F706" s="214"/>
      <c r="G706" s="215"/>
      <c r="H706" s="196"/>
      <c r="I706" s="196"/>
      <c r="J706" s="196"/>
      <c r="K706" s="196"/>
      <c r="L706" s="196"/>
      <c r="M706" s="196"/>
      <c r="N706" s="196"/>
      <c r="O706" s="196"/>
      <c r="P706" s="196"/>
      <c r="Q706" s="196"/>
      <c r="R706" s="196"/>
      <c r="S706" s="196"/>
      <c r="T706" s="196"/>
      <c r="U706" s="196"/>
      <c r="V706" s="196"/>
      <c r="W706" s="196"/>
      <c r="X706" s="196"/>
      <c r="Y706" s="196"/>
    </row>
    <row r="707" hidden="1">
      <c r="A707" s="214"/>
      <c r="B707" s="214"/>
      <c r="C707" s="196"/>
      <c r="D707" s="214"/>
      <c r="E707" s="196"/>
      <c r="F707" s="214"/>
      <c r="G707" s="215"/>
      <c r="H707" s="196"/>
      <c r="I707" s="196"/>
      <c r="J707" s="196"/>
      <c r="K707" s="196"/>
      <c r="L707" s="196"/>
      <c r="M707" s="196"/>
      <c r="N707" s="196"/>
      <c r="O707" s="196"/>
      <c r="P707" s="196"/>
      <c r="Q707" s="196"/>
      <c r="R707" s="196"/>
      <c r="S707" s="196"/>
      <c r="T707" s="196"/>
      <c r="U707" s="196"/>
      <c r="V707" s="196"/>
      <c r="W707" s="196"/>
      <c r="X707" s="196"/>
      <c r="Y707" s="196"/>
    </row>
    <row r="708" hidden="1">
      <c r="A708" s="214"/>
      <c r="B708" s="214"/>
      <c r="C708" s="196"/>
      <c r="D708" s="214"/>
      <c r="E708" s="196"/>
      <c r="F708" s="214"/>
      <c r="G708" s="215"/>
      <c r="H708" s="196"/>
      <c r="I708" s="196"/>
      <c r="J708" s="196"/>
      <c r="K708" s="196"/>
      <c r="L708" s="196"/>
      <c r="M708" s="196"/>
      <c r="N708" s="196"/>
      <c r="O708" s="196"/>
      <c r="P708" s="196"/>
      <c r="Q708" s="196"/>
      <c r="R708" s="196"/>
      <c r="S708" s="196"/>
      <c r="T708" s="196"/>
      <c r="U708" s="196"/>
      <c r="V708" s="196"/>
      <c r="W708" s="196"/>
      <c r="X708" s="196"/>
      <c r="Y708" s="196"/>
    </row>
    <row r="709" hidden="1">
      <c r="A709" s="214"/>
      <c r="B709" s="214"/>
      <c r="C709" s="196"/>
      <c r="D709" s="214"/>
      <c r="E709" s="196"/>
      <c r="F709" s="214"/>
      <c r="G709" s="215"/>
      <c r="H709" s="196"/>
      <c r="I709" s="196"/>
      <c r="J709" s="196"/>
      <c r="K709" s="196"/>
      <c r="L709" s="196"/>
      <c r="M709" s="196"/>
      <c r="N709" s="196"/>
      <c r="O709" s="196"/>
      <c r="P709" s="196"/>
      <c r="Q709" s="196"/>
      <c r="R709" s="196"/>
      <c r="S709" s="196"/>
      <c r="T709" s="196"/>
      <c r="U709" s="196"/>
      <c r="V709" s="196"/>
      <c r="W709" s="196"/>
      <c r="X709" s="196"/>
      <c r="Y709" s="196"/>
    </row>
    <row r="710" hidden="1">
      <c r="A710" s="214"/>
      <c r="B710" s="214"/>
      <c r="C710" s="196"/>
      <c r="D710" s="214"/>
      <c r="E710" s="196"/>
      <c r="F710" s="214"/>
      <c r="G710" s="215"/>
      <c r="H710" s="196"/>
      <c r="I710" s="196"/>
      <c r="J710" s="196"/>
      <c r="K710" s="196"/>
      <c r="L710" s="196"/>
      <c r="M710" s="196"/>
      <c r="N710" s="196"/>
      <c r="O710" s="196"/>
      <c r="P710" s="196"/>
      <c r="Q710" s="196"/>
      <c r="R710" s="196"/>
      <c r="S710" s="196"/>
      <c r="T710" s="196"/>
      <c r="U710" s="196"/>
      <c r="V710" s="196"/>
      <c r="W710" s="196"/>
      <c r="X710" s="196"/>
      <c r="Y710" s="196"/>
    </row>
    <row r="711" hidden="1">
      <c r="A711" s="214"/>
      <c r="B711" s="214"/>
      <c r="C711" s="196"/>
      <c r="D711" s="214"/>
      <c r="E711" s="196"/>
      <c r="F711" s="214"/>
      <c r="G711" s="215"/>
      <c r="H711" s="196"/>
      <c r="I711" s="196"/>
      <c r="J711" s="196"/>
      <c r="K711" s="196"/>
      <c r="L711" s="196"/>
      <c r="M711" s="196"/>
      <c r="N711" s="196"/>
      <c r="O711" s="196"/>
      <c r="P711" s="196"/>
      <c r="Q711" s="196"/>
      <c r="R711" s="196"/>
      <c r="S711" s="196"/>
      <c r="T711" s="196"/>
      <c r="U711" s="196"/>
      <c r="V711" s="196"/>
      <c r="W711" s="196"/>
      <c r="X711" s="196"/>
      <c r="Y711" s="196"/>
    </row>
    <row r="712" hidden="1">
      <c r="A712" s="214"/>
      <c r="B712" s="214"/>
      <c r="C712" s="196"/>
      <c r="D712" s="214"/>
      <c r="E712" s="196"/>
      <c r="F712" s="214"/>
      <c r="G712" s="215"/>
      <c r="H712" s="196"/>
      <c r="I712" s="196"/>
      <c r="J712" s="196"/>
      <c r="K712" s="196"/>
      <c r="L712" s="196"/>
      <c r="M712" s="196"/>
      <c r="N712" s="196"/>
      <c r="O712" s="196"/>
      <c r="P712" s="196"/>
      <c r="Q712" s="196"/>
      <c r="R712" s="196"/>
      <c r="S712" s="196"/>
      <c r="T712" s="196"/>
      <c r="U712" s="196"/>
      <c r="V712" s="196"/>
      <c r="W712" s="196"/>
      <c r="X712" s="196"/>
      <c r="Y712" s="196"/>
    </row>
    <row r="713" hidden="1">
      <c r="A713" s="214"/>
      <c r="B713" s="214"/>
      <c r="C713" s="196"/>
      <c r="D713" s="214"/>
      <c r="E713" s="196"/>
      <c r="F713" s="214"/>
      <c r="G713" s="215"/>
      <c r="H713" s="196"/>
      <c r="I713" s="196"/>
      <c r="J713" s="196"/>
      <c r="K713" s="196"/>
      <c r="L713" s="196"/>
      <c r="M713" s="196"/>
      <c r="N713" s="196"/>
      <c r="O713" s="196"/>
      <c r="P713" s="196"/>
      <c r="Q713" s="196"/>
      <c r="R713" s="196"/>
      <c r="S713" s="196"/>
      <c r="T713" s="196"/>
      <c r="U713" s="196"/>
      <c r="V713" s="196"/>
      <c r="W713" s="196"/>
      <c r="X713" s="196"/>
      <c r="Y713" s="196"/>
    </row>
    <row r="714" hidden="1">
      <c r="A714" s="214"/>
      <c r="B714" s="214"/>
      <c r="C714" s="196"/>
      <c r="D714" s="214"/>
      <c r="E714" s="196"/>
      <c r="F714" s="214"/>
      <c r="G714" s="215"/>
      <c r="H714" s="196"/>
      <c r="I714" s="196"/>
      <c r="J714" s="196"/>
      <c r="K714" s="196"/>
      <c r="L714" s="196"/>
      <c r="M714" s="196"/>
      <c r="N714" s="196"/>
      <c r="O714" s="196"/>
      <c r="P714" s="196"/>
      <c r="Q714" s="196"/>
      <c r="R714" s="196"/>
      <c r="S714" s="196"/>
      <c r="T714" s="196"/>
      <c r="U714" s="196"/>
      <c r="V714" s="196"/>
      <c r="W714" s="196"/>
      <c r="X714" s="196"/>
      <c r="Y714" s="196"/>
    </row>
    <row r="715" hidden="1">
      <c r="A715" s="214"/>
      <c r="B715" s="214"/>
      <c r="C715" s="196"/>
      <c r="D715" s="214"/>
      <c r="E715" s="196"/>
      <c r="F715" s="214"/>
      <c r="G715" s="215"/>
      <c r="H715" s="196"/>
      <c r="I715" s="196"/>
      <c r="J715" s="196"/>
      <c r="K715" s="196"/>
      <c r="L715" s="196"/>
      <c r="M715" s="196"/>
      <c r="N715" s="196"/>
      <c r="O715" s="196"/>
      <c r="P715" s="196"/>
      <c r="Q715" s="196"/>
      <c r="R715" s="196"/>
      <c r="S715" s="196"/>
      <c r="T715" s="196"/>
      <c r="U715" s="196"/>
      <c r="V715" s="196"/>
      <c r="W715" s="196"/>
      <c r="X715" s="196"/>
      <c r="Y715" s="196"/>
    </row>
    <row r="716" hidden="1">
      <c r="A716" s="214"/>
      <c r="B716" s="214"/>
      <c r="C716" s="196"/>
      <c r="D716" s="214"/>
      <c r="E716" s="196"/>
      <c r="F716" s="214"/>
      <c r="G716" s="215"/>
      <c r="H716" s="196"/>
      <c r="I716" s="196"/>
      <c r="J716" s="196"/>
      <c r="K716" s="196"/>
      <c r="L716" s="196"/>
      <c r="M716" s="196"/>
      <c r="N716" s="196"/>
      <c r="O716" s="196"/>
      <c r="P716" s="196"/>
      <c r="Q716" s="196"/>
      <c r="R716" s="196"/>
      <c r="S716" s="196"/>
      <c r="T716" s="196"/>
      <c r="U716" s="196"/>
      <c r="V716" s="196"/>
      <c r="W716" s="196"/>
      <c r="X716" s="196"/>
      <c r="Y716" s="196"/>
    </row>
    <row r="717" hidden="1">
      <c r="A717" s="214"/>
      <c r="B717" s="214"/>
      <c r="C717" s="196"/>
      <c r="D717" s="214"/>
      <c r="E717" s="196"/>
      <c r="F717" s="214"/>
      <c r="G717" s="215"/>
      <c r="H717" s="196"/>
      <c r="I717" s="196"/>
      <c r="J717" s="196"/>
      <c r="K717" s="196"/>
      <c r="L717" s="196"/>
      <c r="M717" s="196"/>
      <c r="N717" s="196"/>
      <c r="O717" s="196"/>
      <c r="P717" s="196"/>
      <c r="Q717" s="196"/>
      <c r="R717" s="196"/>
      <c r="S717" s="196"/>
      <c r="T717" s="196"/>
      <c r="U717" s="196"/>
      <c r="V717" s="196"/>
      <c r="W717" s="196"/>
      <c r="X717" s="196"/>
      <c r="Y717" s="196"/>
    </row>
    <row r="718" hidden="1">
      <c r="A718" s="214"/>
      <c r="B718" s="214"/>
      <c r="C718" s="196"/>
      <c r="D718" s="214"/>
      <c r="E718" s="196"/>
      <c r="F718" s="214"/>
      <c r="G718" s="215"/>
      <c r="H718" s="196"/>
      <c r="I718" s="196"/>
      <c r="J718" s="196"/>
      <c r="K718" s="196"/>
      <c r="L718" s="196"/>
      <c r="M718" s="196"/>
      <c r="N718" s="196"/>
      <c r="O718" s="196"/>
      <c r="P718" s="196"/>
      <c r="Q718" s="196"/>
      <c r="R718" s="196"/>
      <c r="S718" s="196"/>
      <c r="T718" s="196"/>
      <c r="U718" s="196"/>
      <c r="V718" s="196"/>
      <c r="W718" s="196"/>
      <c r="X718" s="196"/>
      <c r="Y718" s="196"/>
    </row>
    <row r="719" hidden="1">
      <c r="A719" s="214"/>
      <c r="B719" s="214"/>
      <c r="C719" s="196"/>
      <c r="D719" s="214"/>
      <c r="E719" s="196"/>
      <c r="F719" s="214"/>
      <c r="G719" s="215"/>
      <c r="H719" s="196"/>
      <c r="I719" s="196"/>
      <c r="J719" s="196"/>
      <c r="K719" s="196"/>
      <c r="L719" s="196"/>
      <c r="M719" s="196"/>
      <c r="N719" s="196"/>
      <c r="O719" s="196"/>
      <c r="P719" s="196"/>
      <c r="Q719" s="196"/>
      <c r="R719" s="196"/>
      <c r="S719" s="196"/>
      <c r="T719" s="196"/>
      <c r="U719" s="196"/>
      <c r="V719" s="196"/>
      <c r="W719" s="196"/>
      <c r="X719" s="196"/>
      <c r="Y719" s="196"/>
    </row>
    <row r="720" hidden="1">
      <c r="A720" s="214"/>
      <c r="B720" s="214"/>
      <c r="C720" s="196"/>
      <c r="D720" s="214"/>
      <c r="E720" s="196"/>
      <c r="F720" s="214"/>
      <c r="G720" s="215"/>
      <c r="H720" s="196"/>
      <c r="I720" s="196"/>
      <c r="J720" s="196"/>
      <c r="K720" s="196"/>
      <c r="L720" s="196"/>
      <c r="M720" s="196"/>
      <c r="N720" s="196"/>
      <c r="O720" s="196"/>
      <c r="P720" s="196"/>
      <c r="Q720" s="196"/>
      <c r="R720" s="196"/>
      <c r="S720" s="196"/>
      <c r="T720" s="196"/>
      <c r="U720" s="196"/>
      <c r="V720" s="196"/>
      <c r="W720" s="196"/>
      <c r="X720" s="196"/>
      <c r="Y720" s="196"/>
    </row>
    <row r="721" hidden="1">
      <c r="A721" s="214"/>
      <c r="B721" s="214"/>
      <c r="C721" s="196"/>
      <c r="D721" s="214"/>
      <c r="E721" s="196"/>
      <c r="F721" s="214"/>
      <c r="G721" s="215"/>
      <c r="H721" s="196"/>
      <c r="I721" s="196"/>
      <c r="J721" s="196"/>
      <c r="K721" s="196"/>
      <c r="L721" s="196"/>
      <c r="M721" s="196"/>
      <c r="N721" s="196"/>
      <c r="O721" s="196"/>
      <c r="P721" s="196"/>
      <c r="Q721" s="196"/>
      <c r="R721" s="196"/>
      <c r="S721" s="196"/>
      <c r="T721" s="196"/>
      <c r="U721" s="196"/>
      <c r="V721" s="196"/>
      <c r="W721" s="196"/>
      <c r="X721" s="196"/>
      <c r="Y721" s="196"/>
    </row>
    <row r="722" hidden="1">
      <c r="A722" s="214"/>
      <c r="B722" s="214"/>
      <c r="C722" s="196"/>
      <c r="D722" s="214"/>
      <c r="E722" s="196"/>
      <c r="F722" s="214"/>
      <c r="G722" s="215"/>
      <c r="H722" s="196"/>
      <c r="I722" s="196"/>
      <c r="J722" s="196"/>
      <c r="K722" s="196"/>
      <c r="L722" s="196"/>
      <c r="M722" s="196"/>
      <c r="N722" s="196"/>
      <c r="O722" s="196"/>
      <c r="P722" s="196"/>
      <c r="Q722" s="196"/>
      <c r="R722" s="196"/>
      <c r="S722" s="196"/>
      <c r="T722" s="196"/>
      <c r="U722" s="196"/>
      <c r="V722" s="196"/>
      <c r="W722" s="196"/>
      <c r="X722" s="196"/>
      <c r="Y722" s="196"/>
    </row>
    <row r="723" hidden="1">
      <c r="A723" s="214"/>
      <c r="B723" s="214"/>
      <c r="C723" s="196"/>
      <c r="D723" s="214"/>
      <c r="E723" s="196"/>
      <c r="F723" s="214"/>
      <c r="G723" s="215"/>
      <c r="H723" s="196"/>
      <c r="I723" s="196"/>
      <c r="J723" s="196"/>
      <c r="K723" s="196"/>
      <c r="L723" s="196"/>
      <c r="M723" s="196"/>
      <c r="N723" s="196"/>
      <c r="O723" s="196"/>
      <c r="P723" s="196"/>
      <c r="Q723" s="196"/>
      <c r="R723" s="196"/>
      <c r="S723" s="196"/>
      <c r="T723" s="196"/>
      <c r="U723" s="196"/>
      <c r="V723" s="196"/>
      <c r="W723" s="196"/>
      <c r="X723" s="196"/>
      <c r="Y723" s="196"/>
    </row>
    <row r="724" hidden="1">
      <c r="A724" s="214"/>
      <c r="B724" s="214"/>
      <c r="C724" s="196"/>
      <c r="D724" s="214"/>
      <c r="E724" s="196"/>
      <c r="F724" s="214"/>
      <c r="G724" s="215"/>
      <c r="H724" s="196"/>
      <c r="I724" s="196"/>
      <c r="J724" s="196"/>
      <c r="K724" s="196"/>
      <c r="L724" s="196"/>
      <c r="M724" s="196"/>
      <c r="N724" s="196"/>
      <c r="O724" s="196"/>
      <c r="P724" s="196"/>
      <c r="Q724" s="196"/>
      <c r="R724" s="196"/>
      <c r="S724" s="196"/>
      <c r="T724" s="196"/>
      <c r="U724" s="196"/>
      <c r="V724" s="196"/>
      <c r="W724" s="196"/>
      <c r="X724" s="196"/>
      <c r="Y724" s="196"/>
    </row>
    <row r="725" hidden="1">
      <c r="A725" s="214"/>
      <c r="B725" s="214"/>
      <c r="C725" s="196"/>
      <c r="D725" s="214"/>
      <c r="E725" s="196"/>
      <c r="F725" s="214"/>
      <c r="G725" s="215"/>
      <c r="H725" s="196"/>
      <c r="I725" s="196"/>
      <c r="J725" s="196"/>
      <c r="K725" s="196"/>
      <c r="L725" s="196"/>
      <c r="M725" s="196"/>
      <c r="N725" s="196"/>
      <c r="O725" s="196"/>
      <c r="P725" s="196"/>
      <c r="Q725" s="196"/>
      <c r="R725" s="196"/>
      <c r="S725" s="196"/>
      <c r="T725" s="196"/>
      <c r="U725" s="196"/>
      <c r="V725" s="196"/>
      <c r="W725" s="196"/>
      <c r="X725" s="196"/>
      <c r="Y725" s="196"/>
    </row>
    <row r="726" hidden="1">
      <c r="A726" s="214"/>
      <c r="B726" s="214"/>
      <c r="C726" s="196"/>
      <c r="D726" s="214"/>
      <c r="E726" s="196"/>
      <c r="F726" s="214"/>
      <c r="G726" s="215"/>
      <c r="H726" s="196"/>
      <c r="I726" s="196"/>
      <c r="J726" s="196"/>
      <c r="K726" s="196"/>
      <c r="L726" s="196"/>
      <c r="M726" s="196"/>
      <c r="N726" s="196"/>
      <c r="O726" s="196"/>
      <c r="P726" s="196"/>
      <c r="Q726" s="196"/>
      <c r="R726" s="196"/>
      <c r="S726" s="196"/>
      <c r="T726" s="196"/>
      <c r="U726" s="196"/>
      <c r="V726" s="196"/>
      <c r="W726" s="196"/>
      <c r="X726" s="196"/>
      <c r="Y726" s="196"/>
    </row>
    <row r="727" hidden="1">
      <c r="A727" s="214"/>
      <c r="B727" s="214"/>
      <c r="C727" s="196"/>
      <c r="D727" s="214"/>
      <c r="E727" s="196"/>
      <c r="F727" s="214"/>
      <c r="G727" s="215"/>
      <c r="H727" s="196"/>
      <c r="I727" s="196"/>
      <c r="J727" s="196"/>
      <c r="K727" s="196"/>
      <c r="L727" s="196"/>
      <c r="M727" s="196"/>
      <c r="N727" s="196"/>
      <c r="O727" s="196"/>
      <c r="P727" s="196"/>
      <c r="Q727" s="196"/>
      <c r="R727" s="196"/>
      <c r="S727" s="196"/>
      <c r="T727" s="196"/>
      <c r="U727" s="196"/>
      <c r="V727" s="196"/>
      <c r="W727" s="196"/>
      <c r="X727" s="196"/>
      <c r="Y727" s="196"/>
    </row>
    <row r="728" hidden="1">
      <c r="A728" s="214"/>
      <c r="B728" s="214"/>
      <c r="C728" s="196"/>
      <c r="D728" s="214"/>
      <c r="E728" s="196"/>
      <c r="F728" s="214"/>
      <c r="G728" s="215"/>
      <c r="H728" s="196"/>
      <c r="I728" s="196"/>
      <c r="J728" s="196"/>
      <c r="K728" s="196"/>
      <c r="L728" s="196"/>
      <c r="M728" s="196"/>
      <c r="N728" s="196"/>
      <c r="O728" s="196"/>
      <c r="P728" s="196"/>
      <c r="Q728" s="196"/>
      <c r="R728" s="196"/>
      <c r="S728" s="196"/>
      <c r="T728" s="196"/>
      <c r="U728" s="196"/>
      <c r="V728" s="196"/>
      <c r="W728" s="196"/>
      <c r="X728" s="196"/>
      <c r="Y728" s="196"/>
    </row>
    <row r="729" hidden="1">
      <c r="A729" s="214"/>
      <c r="B729" s="214"/>
      <c r="C729" s="196"/>
      <c r="D729" s="214"/>
      <c r="E729" s="196"/>
      <c r="F729" s="214"/>
      <c r="G729" s="215"/>
      <c r="H729" s="196"/>
      <c r="I729" s="196"/>
      <c r="J729" s="196"/>
      <c r="K729" s="196"/>
      <c r="L729" s="196"/>
      <c r="M729" s="196"/>
      <c r="N729" s="196"/>
      <c r="O729" s="196"/>
      <c r="P729" s="196"/>
      <c r="Q729" s="196"/>
      <c r="R729" s="196"/>
      <c r="S729" s="196"/>
      <c r="T729" s="196"/>
      <c r="U729" s="196"/>
      <c r="V729" s="196"/>
      <c r="W729" s="196"/>
      <c r="X729" s="196"/>
      <c r="Y729" s="196"/>
    </row>
    <row r="730" hidden="1">
      <c r="A730" s="214"/>
      <c r="B730" s="214"/>
      <c r="C730" s="196"/>
      <c r="D730" s="214"/>
      <c r="E730" s="196"/>
      <c r="F730" s="214"/>
      <c r="G730" s="215"/>
      <c r="H730" s="196"/>
      <c r="I730" s="196"/>
      <c r="J730" s="196"/>
      <c r="K730" s="196"/>
      <c r="L730" s="196"/>
      <c r="M730" s="196"/>
      <c r="N730" s="196"/>
      <c r="O730" s="196"/>
      <c r="P730" s="196"/>
      <c r="Q730" s="196"/>
      <c r="R730" s="196"/>
      <c r="S730" s="196"/>
      <c r="T730" s="196"/>
      <c r="U730" s="196"/>
      <c r="V730" s="196"/>
      <c r="W730" s="196"/>
      <c r="X730" s="196"/>
      <c r="Y730" s="196"/>
    </row>
    <row r="731" hidden="1">
      <c r="A731" s="214"/>
      <c r="B731" s="214"/>
      <c r="C731" s="196"/>
      <c r="D731" s="214"/>
      <c r="E731" s="196"/>
      <c r="F731" s="214"/>
      <c r="G731" s="215"/>
      <c r="H731" s="196"/>
      <c r="I731" s="196"/>
      <c r="J731" s="196"/>
      <c r="K731" s="196"/>
      <c r="L731" s="196"/>
      <c r="M731" s="196"/>
      <c r="N731" s="196"/>
      <c r="O731" s="196"/>
      <c r="P731" s="196"/>
      <c r="Q731" s="196"/>
      <c r="R731" s="196"/>
      <c r="S731" s="196"/>
      <c r="T731" s="196"/>
      <c r="U731" s="196"/>
      <c r="V731" s="196"/>
      <c r="W731" s="196"/>
      <c r="X731" s="196"/>
      <c r="Y731" s="196"/>
    </row>
    <row r="732" hidden="1">
      <c r="A732" s="214"/>
      <c r="B732" s="214"/>
      <c r="C732" s="196"/>
      <c r="D732" s="214"/>
      <c r="E732" s="196"/>
      <c r="F732" s="214"/>
      <c r="G732" s="215"/>
      <c r="H732" s="196"/>
      <c r="I732" s="196"/>
      <c r="J732" s="196"/>
      <c r="K732" s="196"/>
      <c r="L732" s="196"/>
      <c r="M732" s="196"/>
      <c r="N732" s="196"/>
      <c r="O732" s="196"/>
      <c r="P732" s="196"/>
      <c r="Q732" s="196"/>
      <c r="R732" s="196"/>
      <c r="S732" s="196"/>
      <c r="T732" s="196"/>
      <c r="U732" s="196"/>
      <c r="V732" s="196"/>
      <c r="W732" s="196"/>
      <c r="X732" s="196"/>
      <c r="Y732" s="196"/>
    </row>
    <row r="733" hidden="1">
      <c r="A733" s="214"/>
      <c r="B733" s="214"/>
      <c r="C733" s="196"/>
      <c r="D733" s="214"/>
      <c r="E733" s="196"/>
      <c r="F733" s="214"/>
      <c r="G733" s="215"/>
      <c r="H733" s="196"/>
      <c r="I733" s="196"/>
      <c r="J733" s="196"/>
      <c r="K733" s="196"/>
      <c r="L733" s="196"/>
      <c r="M733" s="196"/>
      <c r="N733" s="196"/>
      <c r="O733" s="196"/>
      <c r="P733" s="196"/>
      <c r="Q733" s="196"/>
      <c r="R733" s="196"/>
      <c r="S733" s="196"/>
      <c r="T733" s="196"/>
      <c r="U733" s="196"/>
      <c r="V733" s="196"/>
      <c r="W733" s="196"/>
      <c r="X733" s="196"/>
      <c r="Y733" s="196"/>
    </row>
    <row r="734" hidden="1">
      <c r="A734" s="214"/>
      <c r="B734" s="214"/>
      <c r="C734" s="196"/>
      <c r="D734" s="214"/>
      <c r="E734" s="196"/>
      <c r="F734" s="214"/>
      <c r="G734" s="215"/>
      <c r="H734" s="196"/>
      <c r="I734" s="196"/>
      <c r="J734" s="196"/>
      <c r="K734" s="196"/>
      <c r="L734" s="196"/>
      <c r="M734" s="196"/>
      <c r="N734" s="196"/>
      <c r="O734" s="196"/>
      <c r="P734" s="196"/>
      <c r="Q734" s="196"/>
      <c r="R734" s="196"/>
      <c r="S734" s="196"/>
      <c r="T734" s="196"/>
      <c r="U734" s="196"/>
      <c r="V734" s="196"/>
      <c r="W734" s="196"/>
      <c r="X734" s="196"/>
      <c r="Y734" s="196"/>
    </row>
    <row r="735" hidden="1">
      <c r="A735" s="214"/>
      <c r="B735" s="214"/>
      <c r="C735" s="196"/>
      <c r="D735" s="214"/>
      <c r="E735" s="196"/>
      <c r="F735" s="214"/>
      <c r="G735" s="215"/>
      <c r="H735" s="196"/>
      <c r="I735" s="196"/>
      <c r="J735" s="196"/>
      <c r="K735" s="196"/>
      <c r="L735" s="196"/>
      <c r="M735" s="196"/>
      <c r="N735" s="196"/>
      <c r="O735" s="196"/>
      <c r="P735" s="196"/>
      <c r="Q735" s="196"/>
      <c r="R735" s="196"/>
      <c r="S735" s="196"/>
      <c r="T735" s="196"/>
      <c r="U735" s="196"/>
      <c r="V735" s="196"/>
      <c r="W735" s="196"/>
      <c r="X735" s="196"/>
      <c r="Y735" s="196"/>
    </row>
    <row r="736" hidden="1">
      <c r="A736" s="214"/>
      <c r="B736" s="214"/>
      <c r="C736" s="196"/>
      <c r="D736" s="214"/>
      <c r="E736" s="196"/>
      <c r="F736" s="214"/>
      <c r="G736" s="215"/>
      <c r="H736" s="196"/>
      <c r="I736" s="196"/>
      <c r="J736" s="196"/>
      <c r="K736" s="196"/>
      <c r="L736" s="196"/>
      <c r="M736" s="196"/>
      <c r="N736" s="196"/>
      <c r="O736" s="196"/>
      <c r="P736" s="196"/>
      <c r="Q736" s="196"/>
      <c r="R736" s="196"/>
      <c r="S736" s="196"/>
      <c r="T736" s="196"/>
      <c r="U736" s="196"/>
      <c r="V736" s="196"/>
      <c r="W736" s="196"/>
      <c r="X736" s="196"/>
      <c r="Y736" s="196"/>
    </row>
    <row r="737" hidden="1">
      <c r="A737" s="214"/>
      <c r="B737" s="214"/>
      <c r="C737" s="196"/>
      <c r="D737" s="214"/>
      <c r="E737" s="196"/>
      <c r="F737" s="214"/>
      <c r="G737" s="215"/>
      <c r="H737" s="196"/>
      <c r="I737" s="196"/>
      <c r="J737" s="196"/>
      <c r="K737" s="196"/>
      <c r="L737" s="196"/>
      <c r="M737" s="196"/>
      <c r="N737" s="196"/>
      <c r="O737" s="196"/>
      <c r="P737" s="196"/>
      <c r="Q737" s="196"/>
      <c r="R737" s="196"/>
      <c r="S737" s="196"/>
      <c r="T737" s="196"/>
      <c r="U737" s="196"/>
      <c r="V737" s="196"/>
      <c r="W737" s="196"/>
      <c r="X737" s="196"/>
      <c r="Y737" s="196"/>
    </row>
    <row r="738" hidden="1">
      <c r="A738" s="214"/>
      <c r="B738" s="214"/>
      <c r="C738" s="196"/>
      <c r="D738" s="214"/>
      <c r="E738" s="196"/>
      <c r="F738" s="214"/>
      <c r="G738" s="215"/>
      <c r="H738" s="196"/>
      <c r="I738" s="196"/>
      <c r="J738" s="196"/>
      <c r="K738" s="196"/>
      <c r="L738" s="196"/>
      <c r="M738" s="196"/>
      <c r="N738" s="196"/>
      <c r="O738" s="196"/>
      <c r="P738" s="196"/>
      <c r="Q738" s="196"/>
      <c r="R738" s="196"/>
      <c r="S738" s="196"/>
      <c r="T738" s="196"/>
      <c r="U738" s="196"/>
      <c r="V738" s="196"/>
      <c r="W738" s="196"/>
      <c r="X738" s="196"/>
      <c r="Y738" s="196"/>
    </row>
    <row r="739" hidden="1">
      <c r="A739" s="214"/>
      <c r="B739" s="214"/>
      <c r="C739" s="196"/>
      <c r="D739" s="214"/>
      <c r="E739" s="196"/>
      <c r="F739" s="214"/>
      <c r="G739" s="215"/>
      <c r="H739" s="196"/>
      <c r="I739" s="196"/>
      <c r="J739" s="196"/>
      <c r="K739" s="196"/>
      <c r="L739" s="196"/>
      <c r="M739" s="196"/>
      <c r="N739" s="196"/>
      <c r="O739" s="196"/>
      <c r="P739" s="196"/>
      <c r="Q739" s="196"/>
      <c r="R739" s="196"/>
      <c r="S739" s="196"/>
      <c r="T739" s="196"/>
      <c r="U739" s="196"/>
      <c r="V739" s="196"/>
      <c r="W739" s="196"/>
      <c r="X739" s="196"/>
      <c r="Y739" s="196"/>
    </row>
    <row r="740" hidden="1">
      <c r="A740" s="214"/>
      <c r="B740" s="214"/>
      <c r="C740" s="196"/>
      <c r="D740" s="214"/>
      <c r="E740" s="196"/>
      <c r="F740" s="214"/>
      <c r="G740" s="215"/>
      <c r="H740" s="196"/>
      <c r="I740" s="196"/>
      <c r="J740" s="196"/>
      <c r="K740" s="196"/>
      <c r="L740" s="196"/>
      <c r="M740" s="196"/>
      <c r="N740" s="196"/>
      <c r="O740" s="196"/>
      <c r="P740" s="196"/>
      <c r="Q740" s="196"/>
      <c r="R740" s="196"/>
      <c r="S740" s="196"/>
      <c r="T740" s="196"/>
      <c r="U740" s="196"/>
      <c r="V740" s="196"/>
      <c r="W740" s="196"/>
      <c r="X740" s="196"/>
      <c r="Y740" s="196"/>
    </row>
    <row r="741" hidden="1">
      <c r="A741" s="214"/>
      <c r="B741" s="214"/>
      <c r="C741" s="196"/>
      <c r="D741" s="214"/>
      <c r="E741" s="196"/>
      <c r="F741" s="214"/>
      <c r="G741" s="215"/>
      <c r="H741" s="196"/>
      <c r="I741" s="196"/>
      <c r="J741" s="196"/>
      <c r="K741" s="196"/>
      <c r="L741" s="196"/>
      <c r="M741" s="196"/>
      <c r="N741" s="196"/>
      <c r="O741" s="196"/>
      <c r="P741" s="196"/>
      <c r="Q741" s="196"/>
      <c r="R741" s="196"/>
      <c r="S741" s="196"/>
      <c r="T741" s="196"/>
      <c r="U741" s="196"/>
      <c r="V741" s="196"/>
      <c r="W741" s="196"/>
      <c r="X741" s="196"/>
      <c r="Y741" s="196"/>
    </row>
    <row r="742" hidden="1">
      <c r="A742" s="214"/>
      <c r="B742" s="214"/>
      <c r="C742" s="196"/>
      <c r="D742" s="214"/>
      <c r="E742" s="196"/>
      <c r="F742" s="214"/>
      <c r="G742" s="215"/>
      <c r="H742" s="196"/>
      <c r="I742" s="196"/>
      <c r="J742" s="196"/>
      <c r="K742" s="196"/>
      <c r="L742" s="196"/>
      <c r="M742" s="196"/>
      <c r="N742" s="196"/>
      <c r="O742" s="196"/>
      <c r="P742" s="196"/>
      <c r="Q742" s="196"/>
      <c r="R742" s="196"/>
      <c r="S742" s="196"/>
      <c r="T742" s="196"/>
      <c r="U742" s="196"/>
      <c r="V742" s="196"/>
      <c r="W742" s="196"/>
      <c r="X742" s="196"/>
      <c r="Y742" s="196"/>
    </row>
    <row r="743" hidden="1">
      <c r="A743" s="214"/>
      <c r="B743" s="214"/>
      <c r="C743" s="196"/>
      <c r="D743" s="214"/>
      <c r="E743" s="196"/>
      <c r="F743" s="214"/>
      <c r="G743" s="215"/>
      <c r="H743" s="196"/>
      <c r="I743" s="196"/>
      <c r="J743" s="196"/>
      <c r="K743" s="196"/>
      <c r="L743" s="196"/>
      <c r="M743" s="196"/>
      <c r="N743" s="196"/>
      <c r="O743" s="196"/>
      <c r="P743" s="196"/>
      <c r="Q743" s="196"/>
      <c r="R743" s="196"/>
      <c r="S743" s="196"/>
      <c r="T743" s="196"/>
      <c r="U743" s="196"/>
      <c r="V743" s="196"/>
      <c r="W743" s="196"/>
      <c r="X743" s="196"/>
      <c r="Y743" s="196"/>
    </row>
    <row r="744" hidden="1">
      <c r="A744" s="214"/>
      <c r="B744" s="214"/>
      <c r="C744" s="196"/>
      <c r="D744" s="214"/>
      <c r="E744" s="196"/>
      <c r="F744" s="214"/>
      <c r="G744" s="215"/>
      <c r="H744" s="196"/>
      <c r="I744" s="196"/>
      <c r="J744" s="196"/>
      <c r="K744" s="196"/>
      <c r="L744" s="196"/>
      <c r="M744" s="196"/>
      <c r="N744" s="196"/>
      <c r="O744" s="196"/>
      <c r="P744" s="196"/>
      <c r="Q744" s="196"/>
      <c r="R744" s="196"/>
      <c r="S744" s="196"/>
      <c r="T744" s="196"/>
      <c r="U744" s="196"/>
      <c r="V744" s="196"/>
      <c r="W744" s="196"/>
      <c r="X744" s="196"/>
      <c r="Y744" s="196"/>
    </row>
    <row r="745" hidden="1">
      <c r="A745" s="214"/>
      <c r="B745" s="214"/>
      <c r="C745" s="196"/>
      <c r="D745" s="214"/>
      <c r="E745" s="196"/>
      <c r="F745" s="214"/>
      <c r="G745" s="215"/>
      <c r="H745" s="196"/>
      <c r="I745" s="196"/>
      <c r="J745" s="196"/>
      <c r="K745" s="196"/>
      <c r="L745" s="196"/>
      <c r="M745" s="196"/>
      <c r="N745" s="196"/>
      <c r="O745" s="196"/>
      <c r="P745" s="196"/>
      <c r="Q745" s="196"/>
      <c r="R745" s="196"/>
      <c r="S745" s="196"/>
      <c r="T745" s="196"/>
      <c r="U745" s="196"/>
      <c r="V745" s="196"/>
      <c r="W745" s="196"/>
      <c r="X745" s="196"/>
      <c r="Y745" s="196"/>
    </row>
    <row r="746" hidden="1">
      <c r="A746" s="214"/>
      <c r="B746" s="214"/>
      <c r="C746" s="196"/>
      <c r="D746" s="214"/>
      <c r="E746" s="196"/>
      <c r="F746" s="214"/>
      <c r="G746" s="215"/>
      <c r="H746" s="196"/>
      <c r="I746" s="196"/>
      <c r="J746" s="196"/>
      <c r="K746" s="196"/>
      <c r="L746" s="196"/>
      <c r="M746" s="196"/>
      <c r="N746" s="196"/>
      <c r="O746" s="196"/>
      <c r="P746" s="196"/>
      <c r="Q746" s="196"/>
      <c r="R746" s="196"/>
      <c r="S746" s="196"/>
      <c r="T746" s="196"/>
      <c r="U746" s="196"/>
      <c r="V746" s="196"/>
      <c r="W746" s="196"/>
      <c r="X746" s="196"/>
      <c r="Y746" s="196"/>
    </row>
    <row r="747" hidden="1">
      <c r="A747" s="214"/>
      <c r="B747" s="214"/>
      <c r="C747" s="196"/>
      <c r="D747" s="214"/>
      <c r="E747" s="196"/>
      <c r="F747" s="214"/>
      <c r="G747" s="215"/>
      <c r="H747" s="196"/>
      <c r="I747" s="196"/>
      <c r="J747" s="196"/>
      <c r="K747" s="196"/>
      <c r="L747" s="196"/>
      <c r="M747" s="196"/>
      <c r="N747" s="196"/>
      <c r="O747" s="196"/>
      <c r="P747" s="196"/>
      <c r="Q747" s="196"/>
      <c r="R747" s="196"/>
      <c r="S747" s="196"/>
      <c r="T747" s="196"/>
      <c r="U747" s="196"/>
      <c r="V747" s="196"/>
      <c r="W747" s="196"/>
      <c r="X747" s="196"/>
      <c r="Y747" s="196"/>
    </row>
    <row r="748" hidden="1">
      <c r="A748" s="214"/>
      <c r="B748" s="214"/>
      <c r="C748" s="196"/>
      <c r="D748" s="214"/>
      <c r="E748" s="196"/>
      <c r="F748" s="214"/>
      <c r="G748" s="215"/>
      <c r="H748" s="196"/>
      <c r="I748" s="196"/>
      <c r="J748" s="196"/>
      <c r="K748" s="196"/>
      <c r="L748" s="196"/>
      <c r="M748" s="196"/>
      <c r="N748" s="196"/>
      <c r="O748" s="196"/>
      <c r="P748" s="196"/>
      <c r="Q748" s="196"/>
      <c r="R748" s="196"/>
      <c r="S748" s="196"/>
      <c r="T748" s="196"/>
      <c r="U748" s="196"/>
      <c r="V748" s="196"/>
      <c r="W748" s="196"/>
      <c r="X748" s="196"/>
      <c r="Y748" s="196"/>
    </row>
    <row r="749" hidden="1">
      <c r="A749" s="214"/>
      <c r="B749" s="214"/>
      <c r="C749" s="196"/>
      <c r="D749" s="214"/>
      <c r="E749" s="196"/>
      <c r="F749" s="214"/>
      <c r="G749" s="215"/>
      <c r="H749" s="196"/>
      <c r="I749" s="196"/>
      <c r="J749" s="196"/>
      <c r="K749" s="196"/>
      <c r="L749" s="196"/>
      <c r="M749" s="196"/>
      <c r="N749" s="196"/>
      <c r="O749" s="196"/>
      <c r="P749" s="196"/>
      <c r="Q749" s="196"/>
      <c r="R749" s="196"/>
      <c r="S749" s="196"/>
      <c r="T749" s="196"/>
      <c r="U749" s="196"/>
      <c r="V749" s="196"/>
      <c r="W749" s="196"/>
      <c r="X749" s="196"/>
      <c r="Y749" s="196"/>
    </row>
    <row r="750" hidden="1">
      <c r="A750" s="214"/>
      <c r="B750" s="214"/>
      <c r="C750" s="196"/>
      <c r="D750" s="214"/>
      <c r="E750" s="196"/>
      <c r="F750" s="214"/>
      <c r="G750" s="215"/>
      <c r="H750" s="196"/>
      <c r="I750" s="196"/>
      <c r="J750" s="196"/>
      <c r="K750" s="196"/>
      <c r="L750" s="196"/>
      <c r="M750" s="196"/>
      <c r="N750" s="196"/>
      <c r="O750" s="196"/>
      <c r="P750" s="196"/>
      <c r="Q750" s="196"/>
      <c r="R750" s="196"/>
      <c r="S750" s="196"/>
      <c r="T750" s="196"/>
      <c r="U750" s="196"/>
      <c r="V750" s="196"/>
      <c r="W750" s="196"/>
      <c r="X750" s="196"/>
      <c r="Y750" s="196"/>
    </row>
    <row r="751" hidden="1">
      <c r="A751" s="214"/>
      <c r="B751" s="214"/>
      <c r="C751" s="196"/>
      <c r="D751" s="214"/>
      <c r="E751" s="196"/>
      <c r="F751" s="214"/>
      <c r="G751" s="215"/>
      <c r="H751" s="196"/>
      <c r="I751" s="196"/>
      <c r="J751" s="196"/>
      <c r="K751" s="196"/>
      <c r="L751" s="196"/>
      <c r="M751" s="196"/>
      <c r="N751" s="196"/>
      <c r="O751" s="196"/>
      <c r="P751" s="196"/>
      <c r="Q751" s="196"/>
      <c r="R751" s="196"/>
      <c r="S751" s="196"/>
      <c r="T751" s="196"/>
      <c r="U751" s="196"/>
      <c r="V751" s="196"/>
      <c r="W751" s="196"/>
      <c r="X751" s="196"/>
      <c r="Y751" s="196"/>
    </row>
    <row r="752" hidden="1">
      <c r="A752" s="214"/>
      <c r="B752" s="214"/>
      <c r="C752" s="196"/>
      <c r="D752" s="214"/>
      <c r="E752" s="196"/>
      <c r="F752" s="214"/>
      <c r="G752" s="215"/>
      <c r="H752" s="196"/>
      <c r="I752" s="196"/>
      <c r="J752" s="196"/>
      <c r="K752" s="196"/>
      <c r="L752" s="196"/>
      <c r="M752" s="196"/>
      <c r="N752" s="196"/>
      <c r="O752" s="196"/>
      <c r="P752" s="196"/>
      <c r="Q752" s="196"/>
      <c r="R752" s="196"/>
      <c r="S752" s="196"/>
      <c r="T752" s="196"/>
      <c r="U752" s="196"/>
      <c r="V752" s="196"/>
      <c r="W752" s="196"/>
      <c r="X752" s="196"/>
      <c r="Y752" s="196"/>
    </row>
    <row r="753" hidden="1">
      <c r="A753" s="214"/>
      <c r="B753" s="214"/>
      <c r="C753" s="196"/>
      <c r="D753" s="214"/>
      <c r="E753" s="196"/>
      <c r="F753" s="214"/>
      <c r="G753" s="215"/>
      <c r="H753" s="196"/>
      <c r="I753" s="196"/>
      <c r="J753" s="196"/>
      <c r="K753" s="196"/>
      <c r="L753" s="196"/>
      <c r="M753" s="196"/>
      <c r="N753" s="196"/>
      <c r="O753" s="196"/>
      <c r="P753" s="196"/>
      <c r="Q753" s="196"/>
      <c r="R753" s="196"/>
      <c r="S753" s="196"/>
      <c r="T753" s="196"/>
      <c r="U753" s="196"/>
      <c r="V753" s="196"/>
      <c r="W753" s="196"/>
      <c r="X753" s="196"/>
      <c r="Y753" s="196"/>
    </row>
    <row r="754" hidden="1">
      <c r="A754" s="214"/>
      <c r="B754" s="214"/>
      <c r="C754" s="196"/>
      <c r="D754" s="214"/>
      <c r="E754" s="196"/>
      <c r="F754" s="214"/>
      <c r="G754" s="215"/>
      <c r="H754" s="196"/>
      <c r="I754" s="196"/>
      <c r="J754" s="196"/>
      <c r="K754" s="196"/>
      <c r="L754" s="196"/>
      <c r="M754" s="196"/>
      <c r="N754" s="196"/>
      <c r="O754" s="196"/>
      <c r="P754" s="196"/>
      <c r="Q754" s="196"/>
      <c r="R754" s="196"/>
      <c r="S754" s="196"/>
      <c r="T754" s="196"/>
      <c r="U754" s="196"/>
      <c r="V754" s="196"/>
      <c r="W754" s="196"/>
      <c r="X754" s="196"/>
      <c r="Y754" s="196"/>
    </row>
    <row r="755" hidden="1">
      <c r="A755" s="214"/>
      <c r="B755" s="214"/>
      <c r="C755" s="196"/>
      <c r="D755" s="214"/>
      <c r="E755" s="196"/>
      <c r="F755" s="214"/>
      <c r="G755" s="215"/>
      <c r="H755" s="196"/>
      <c r="I755" s="196"/>
      <c r="J755" s="196"/>
      <c r="K755" s="196"/>
      <c r="L755" s="196"/>
      <c r="M755" s="196"/>
      <c r="N755" s="196"/>
      <c r="O755" s="196"/>
      <c r="P755" s="196"/>
      <c r="Q755" s="196"/>
      <c r="R755" s="196"/>
      <c r="S755" s="196"/>
      <c r="T755" s="196"/>
      <c r="U755" s="196"/>
      <c r="V755" s="196"/>
      <c r="W755" s="196"/>
      <c r="X755" s="196"/>
      <c r="Y755" s="196"/>
    </row>
    <row r="756" hidden="1">
      <c r="A756" s="214"/>
      <c r="B756" s="214"/>
      <c r="C756" s="196"/>
      <c r="D756" s="214"/>
      <c r="E756" s="196"/>
      <c r="F756" s="214"/>
      <c r="G756" s="215"/>
      <c r="H756" s="196"/>
      <c r="I756" s="196"/>
      <c r="J756" s="196"/>
      <c r="K756" s="196"/>
      <c r="L756" s="196"/>
      <c r="M756" s="196"/>
      <c r="N756" s="196"/>
      <c r="O756" s="196"/>
      <c r="P756" s="196"/>
      <c r="Q756" s="196"/>
      <c r="R756" s="196"/>
      <c r="S756" s="196"/>
      <c r="T756" s="196"/>
      <c r="U756" s="196"/>
      <c r="V756" s="196"/>
      <c r="W756" s="196"/>
      <c r="X756" s="196"/>
      <c r="Y756" s="196"/>
    </row>
    <row r="757" hidden="1">
      <c r="A757" s="214"/>
      <c r="B757" s="214"/>
      <c r="C757" s="196"/>
      <c r="D757" s="214"/>
      <c r="E757" s="196"/>
      <c r="F757" s="214"/>
      <c r="G757" s="215"/>
      <c r="H757" s="196"/>
      <c r="I757" s="196"/>
      <c r="J757" s="196"/>
      <c r="K757" s="196"/>
      <c r="L757" s="196"/>
      <c r="M757" s="196"/>
      <c r="N757" s="196"/>
      <c r="O757" s="196"/>
      <c r="P757" s="196"/>
      <c r="Q757" s="196"/>
      <c r="R757" s="196"/>
      <c r="S757" s="196"/>
      <c r="T757" s="196"/>
      <c r="U757" s="196"/>
      <c r="V757" s="196"/>
      <c r="W757" s="196"/>
      <c r="X757" s="196"/>
      <c r="Y757" s="196"/>
    </row>
    <row r="758" hidden="1">
      <c r="A758" s="214"/>
      <c r="B758" s="214"/>
      <c r="C758" s="196"/>
      <c r="D758" s="214"/>
      <c r="E758" s="196"/>
      <c r="F758" s="214"/>
      <c r="G758" s="215"/>
      <c r="H758" s="196"/>
      <c r="I758" s="196"/>
      <c r="J758" s="196"/>
      <c r="K758" s="196"/>
      <c r="L758" s="196"/>
      <c r="M758" s="196"/>
      <c r="N758" s="196"/>
      <c r="O758" s="196"/>
      <c r="P758" s="196"/>
      <c r="Q758" s="196"/>
      <c r="R758" s="196"/>
      <c r="S758" s="196"/>
      <c r="T758" s="196"/>
      <c r="U758" s="196"/>
      <c r="V758" s="196"/>
      <c r="W758" s="196"/>
      <c r="X758" s="196"/>
      <c r="Y758" s="196"/>
    </row>
    <row r="759" hidden="1">
      <c r="A759" s="214"/>
      <c r="B759" s="214"/>
      <c r="C759" s="196"/>
      <c r="D759" s="214"/>
      <c r="E759" s="196"/>
      <c r="F759" s="214"/>
      <c r="G759" s="215"/>
      <c r="H759" s="196"/>
      <c r="I759" s="196"/>
      <c r="J759" s="196"/>
      <c r="K759" s="196"/>
      <c r="L759" s="196"/>
      <c r="M759" s="196"/>
      <c r="N759" s="196"/>
      <c r="O759" s="196"/>
      <c r="P759" s="196"/>
      <c r="Q759" s="196"/>
      <c r="R759" s="196"/>
      <c r="S759" s="196"/>
      <c r="T759" s="196"/>
      <c r="U759" s="196"/>
      <c r="V759" s="196"/>
      <c r="W759" s="196"/>
      <c r="X759" s="196"/>
      <c r="Y759" s="196"/>
    </row>
    <row r="760" hidden="1">
      <c r="A760" s="214"/>
      <c r="B760" s="214"/>
      <c r="C760" s="196"/>
      <c r="D760" s="214"/>
      <c r="E760" s="196"/>
      <c r="F760" s="214"/>
      <c r="G760" s="215"/>
      <c r="H760" s="196"/>
      <c r="I760" s="196"/>
      <c r="J760" s="196"/>
      <c r="K760" s="196"/>
      <c r="L760" s="196"/>
      <c r="M760" s="196"/>
      <c r="N760" s="196"/>
      <c r="O760" s="196"/>
      <c r="P760" s="196"/>
      <c r="Q760" s="196"/>
      <c r="R760" s="196"/>
      <c r="S760" s="196"/>
      <c r="T760" s="196"/>
      <c r="U760" s="196"/>
      <c r="V760" s="196"/>
      <c r="W760" s="196"/>
      <c r="X760" s="196"/>
      <c r="Y760" s="196"/>
    </row>
    <row r="761" hidden="1">
      <c r="A761" s="214"/>
      <c r="B761" s="214"/>
      <c r="C761" s="196"/>
      <c r="D761" s="214"/>
      <c r="E761" s="196"/>
      <c r="F761" s="214"/>
      <c r="G761" s="215"/>
      <c r="H761" s="196"/>
      <c r="I761" s="196"/>
      <c r="J761" s="196"/>
      <c r="K761" s="196"/>
      <c r="L761" s="196"/>
      <c r="M761" s="196"/>
      <c r="N761" s="196"/>
      <c r="O761" s="196"/>
      <c r="P761" s="196"/>
      <c r="Q761" s="196"/>
      <c r="R761" s="196"/>
      <c r="S761" s="196"/>
      <c r="T761" s="196"/>
      <c r="U761" s="196"/>
      <c r="V761" s="196"/>
      <c r="W761" s="196"/>
      <c r="X761" s="196"/>
      <c r="Y761" s="196"/>
    </row>
    <row r="762" hidden="1">
      <c r="A762" s="214"/>
      <c r="B762" s="214"/>
      <c r="C762" s="196"/>
      <c r="D762" s="214"/>
      <c r="E762" s="196"/>
      <c r="F762" s="214"/>
      <c r="G762" s="215"/>
      <c r="H762" s="196"/>
      <c r="I762" s="196"/>
      <c r="J762" s="196"/>
      <c r="K762" s="196"/>
      <c r="L762" s="196"/>
      <c r="M762" s="196"/>
      <c r="N762" s="196"/>
      <c r="O762" s="196"/>
      <c r="P762" s="196"/>
      <c r="Q762" s="196"/>
      <c r="R762" s="196"/>
      <c r="S762" s="196"/>
      <c r="T762" s="196"/>
      <c r="U762" s="196"/>
      <c r="V762" s="196"/>
      <c r="W762" s="196"/>
      <c r="X762" s="196"/>
      <c r="Y762" s="196"/>
    </row>
    <row r="763" hidden="1">
      <c r="A763" s="214"/>
      <c r="B763" s="214"/>
      <c r="C763" s="196"/>
      <c r="D763" s="214"/>
      <c r="E763" s="196"/>
      <c r="F763" s="214"/>
      <c r="G763" s="215"/>
      <c r="H763" s="196"/>
      <c r="I763" s="196"/>
      <c r="J763" s="196"/>
      <c r="K763" s="196"/>
      <c r="L763" s="196"/>
      <c r="M763" s="196"/>
      <c r="N763" s="196"/>
      <c r="O763" s="196"/>
      <c r="P763" s="196"/>
      <c r="Q763" s="196"/>
      <c r="R763" s="196"/>
      <c r="S763" s="196"/>
      <c r="T763" s="196"/>
      <c r="U763" s="196"/>
      <c r="V763" s="196"/>
      <c r="W763" s="196"/>
      <c r="X763" s="196"/>
      <c r="Y763" s="196"/>
    </row>
    <row r="764" hidden="1">
      <c r="A764" s="214"/>
      <c r="B764" s="214"/>
      <c r="C764" s="196"/>
      <c r="D764" s="214"/>
      <c r="E764" s="196"/>
      <c r="F764" s="214"/>
      <c r="G764" s="215"/>
      <c r="H764" s="196"/>
      <c r="I764" s="196"/>
      <c r="J764" s="196"/>
      <c r="K764" s="196"/>
      <c r="L764" s="196"/>
      <c r="M764" s="196"/>
      <c r="N764" s="196"/>
      <c r="O764" s="196"/>
      <c r="P764" s="196"/>
      <c r="Q764" s="196"/>
      <c r="R764" s="196"/>
      <c r="S764" s="196"/>
      <c r="T764" s="196"/>
      <c r="U764" s="196"/>
      <c r="V764" s="196"/>
      <c r="W764" s="196"/>
      <c r="X764" s="196"/>
      <c r="Y764" s="196"/>
    </row>
    <row r="765" hidden="1">
      <c r="A765" s="214"/>
      <c r="B765" s="214"/>
      <c r="C765" s="196"/>
      <c r="D765" s="214"/>
      <c r="E765" s="196"/>
      <c r="F765" s="214"/>
      <c r="G765" s="215"/>
      <c r="H765" s="196"/>
      <c r="I765" s="196"/>
      <c r="J765" s="196"/>
      <c r="K765" s="196"/>
      <c r="L765" s="196"/>
      <c r="M765" s="196"/>
      <c r="N765" s="196"/>
      <c r="O765" s="196"/>
      <c r="P765" s="196"/>
      <c r="Q765" s="196"/>
      <c r="R765" s="196"/>
      <c r="S765" s="196"/>
      <c r="T765" s="196"/>
      <c r="U765" s="196"/>
      <c r="V765" s="196"/>
      <c r="W765" s="196"/>
      <c r="X765" s="196"/>
      <c r="Y765" s="196"/>
    </row>
    <row r="766" hidden="1">
      <c r="A766" s="214"/>
      <c r="B766" s="214"/>
      <c r="C766" s="196"/>
      <c r="D766" s="214"/>
      <c r="E766" s="196"/>
      <c r="F766" s="214"/>
      <c r="G766" s="215"/>
      <c r="H766" s="196"/>
      <c r="I766" s="196"/>
      <c r="J766" s="196"/>
      <c r="K766" s="196"/>
      <c r="L766" s="196"/>
      <c r="M766" s="196"/>
      <c r="N766" s="196"/>
      <c r="O766" s="196"/>
      <c r="P766" s="196"/>
      <c r="Q766" s="196"/>
      <c r="R766" s="196"/>
      <c r="S766" s="196"/>
      <c r="T766" s="196"/>
      <c r="U766" s="196"/>
      <c r="V766" s="196"/>
      <c r="W766" s="196"/>
      <c r="X766" s="196"/>
      <c r="Y766" s="196"/>
    </row>
    <row r="767" hidden="1">
      <c r="A767" s="214"/>
      <c r="B767" s="214"/>
      <c r="C767" s="196"/>
      <c r="D767" s="214"/>
      <c r="E767" s="196"/>
      <c r="F767" s="214"/>
      <c r="G767" s="215"/>
      <c r="H767" s="196"/>
      <c r="I767" s="196"/>
      <c r="J767" s="196"/>
      <c r="K767" s="196"/>
      <c r="L767" s="196"/>
      <c r="M767" s="196"/>
      <c r="N767" s="196"/>
      <c r="O767" s="196"/>
      <c r="P767" s="196"/>
      <c r="Q767" s="196"/>
      <c r="R767" s="196"/>
      <c r="S767" s="196"/>
      <c r="T767" s="196"/>
      <c r="U767" s="196"/>
      <c r="V767" s="196"/>
      <c r="W767" s="196"/>
      <c r="X767" s="196"/>
      <c r="Y767" s="196"/>
    </row>
    <row r="768" hidden="1">
      <c r="A768" s="214"/>
      <c r="B768" s="214"/>
      <c r="C768" s="196"/>
      <c r="D768" s="214"/>
      <c r="E768" s="196"/>
      <c r="F768" s="214"/>
      <c r="G768" s="215"/>
      <c r="H768" s="196"/>
      <c r="I768" s="196"/>
      <c r="J768" s="196"/>
      <c r="K768" s="196"/>
      <c r="L768" s="196"/>
      <c r="M768" s="196"/>
      <c r="N768" s="196"/>
      <c r="O768" s="196"/>
      <c r="P768" s="196"/>
      <c r="Q768" s="196"/>
      <c r="R768" s="196"/>
      <c r="S768" s="196"/>
      <c r="T768" s="196"/>
      <c r="U768" s="196"/>
      <c r="V768" s="196"/>
      <c r="W768" s="196"/>
      <c r="X768" s="196"/>
      <c r="Y768" s="196"/>
    </row>
    <row r="769" hidden="1">
      <c r="A769" s="214"/>
      <c r="B769" s="214"/>
      <c r="C769" s="196"/>
      <c r="D769" s="214"/>
      <c r="E769" s="196"/>
      <c r="F769" s="214"/>
      <c r="G769" s="215"/>
      <c r="H769" s="196"/>
      <c r="I769" s="196"/>
      <c r="J769" s="196"/>
      <c r="K769" s="196"/>
      <c r="L769" s="196"/>
      <c r="M769" s="196"/>
      <c r="N769" s="196"/>
      <c r="O769" s="196"/>
      <c r="P769" s="196"/>
      <c r="Q769" s="196"/>
      <c r="R769" s="196"/>
      <c r="S769" s="196"/>
      <c r="T769" s="196"/>
      <c r="U769" s="196"/>
      <c r="V769" s="196"/>
      <c r="W769" s="196"/>
      <c r="X769" s="196"/>
      <c r="Y769" s="196"/>
    </row>
    <row r="770" hidden="1">
      <c r="A770" s="214"/>
      <c r="B770" s="214"/>
      <c r="C770" s="196"/>
      <c r="D770" s="214"/>
      <c r="E770" s="196"/>
      <c r="F770" s="214"/>
      <c r="G770" s="215"/>
      <c r="H770" s="196"/>
      <c r="I770" s="196"/>
      <c r="J770" s="196"/>
      <c r="K770" s="196"/>
      <c r="L770" s="196"/>
      <c r="M770" s="196"/>
      <c r="N770" s="196"/>
      <c r="O770" s="196"/>
      <c r="P770" s="196"/>
      <c r="Q770" s="196"/>
      <c r="R770" s="196"/>
      <c r="S770" s="196"/>
      <c r="T770" s="196"/>
      <c r="U770" s="196"/>
      <c r="V770" s="196"/>
      <c r="W770" s="196"/>
      <c r="X770" s="196"/>
      <c r="Y770" s="196"/>
    </row>
    <row r="771" hidden="1">
      <c r="A771" s="214"/>
      <c r="B771" s="214"/>
      <c r="C771" s="196"/>
      <c r="D771" s="214"/>
      <c r="E771" s="196"/>
      <c r="F771" s="214"/>
      <c r="G771" s="215"/>
      <c r="H771" s="196"/>
      <c r="I771" s="196"/>
      <c r="J771" s="196"/>
      <c r="K771" s="196"/>
      <c r="L771" s="196"/>
      <c r="M771" s="196"/>
      <c r="N771" s="196"/>
      <c r="O771" s="196"/>
      <c r="P771" s="196"/>
      <c r="Q771" s="196"/>
      <c r="R771" s="196"/>
      <c r="S771" s="196"/>
      <c r="T771" s="196"/>
      <c r="U771" s="196"/>
      <c r="V771" s="196"/>
      <c r="W771" s="196"/>
      <c r="X771" s="196"/>
      <c r="Y771" s="196"/>
    </row>
    <row r="772" hidden="1">
      <c r="A772" s="214"/>
      <c r="B772" s="214"/>
      <c r="C772" s="196"/>
      <c r="D772" s="214"/>
      <c r="E772" s="196"/>
      <c r="F772" s="214"/>
      <c r="G772" s="215"/>
      <c r="H772" s="196"/>
      <c r="I772" s="196"/>
      <c r="J772" s="196"/>
      <c r="K772" s="196"/>
      <c r="L772" s="196"/>
      <c r="M772" s="196"/>
      <c r="N772" s="196"/>
      <c r="O772" s="196"/>
      <c r="P772" s="196"/>
      <c r="Q772" s="196"/>
      <c r="R772" s="196"/>
      <c r="S772" s="196"/>
      <c r="T772" s="196"/>
      <c r="U772" s="196"/>
      <c r="V772" s="196"/>
      <c r="W772" s="196"/>
      <c r="X772" s="196"/>
      <c r="Y772" s="196"/>
    </row>
    <row r="773" hidden="1">
      <c r="A773" s="214"/>
      <c r="B773" s="214"/>
      <c r="C773" s="196"/>
      <c r="D773" s="214"/>
      <c r="E773" s="196"/>
      <c r="F773" s="214"/>
      <c r="G773" s="215"/>
      <c r="H773" s="196"/>
      <c r="I773" s="196"/>
      <c r="J773" s="196"/>
      <c r="K773" s="196"/>
      <c r="L773" s="196"/>
      <c r="M773" s="196"/>
      <c r="N773" s="196"/>
      <c r="O773" s="196"/>
      <c r="P773" s="196"/>
      <c r="Q773" s="196"/>
      <c r="R773" s="196"/>
      <c r="S773" s="196"/>
      <c r="T773" s="196"/>
      <c r="U773" s="196"/>
      <c r="V773" s="196"/>
      <c r="W773" s="196"/>
      <c r="X773" s="196"/>
      <c r="Y773" s="196"/>
    </row>
    <row r="774" hidden="1">
      <c r="A774" s="214"/>
      <c r="B774" s="214"/>
      <c r="C774" s="196"/>
      <c r="D774" s="214"/>
      <c r="E774" s="196"/>
      <c r="F774" s="214"/>
      <c r="G774" s="215"/>
      <c r="H774" s="196"/>
      <c r="I774" s="196"/>
      <c r="J774" s="196"/>
      <c r="K774" s="196"/>
      <c r="L774" s="196"/>
      <c r="M774" s="196"/>
      <c r="N774" s="196"/>
      <c r="O774" s="196"/>
      <c r="P774" s="196"/>
      <c r="Q774" s="196"/>
      <c r="R774" s="196"/>
      <c r="S774" s="196"/>
      <c r="T774" s="196"/>
      <c r="U774" s="196"/>
      <c r="V774" s="196"/>
      <c r="W774" s="196"/>
      <c r="X774" s="196"/>
      <c r="Y774" s="196"/>
    </row>
    <row r="775" hidden="1">
      <c r="A775" s="214"/>
      <c r="B775" s="214"/>
      <c r="C775" s="196"/>
      <c r="D775" s="214"/>
      <c r="E775" s="196"/>
      <c r="F775" s="214"/>
      <c r="G775" s="215"/>
      <c r="H775" s="196"/>
      <c r="I775" s="196"/>
      <c r="J775" s="196"/>
      <c r="K775" s="196"/>
      <c r="L775" s="196"/>
      <c r="M775" s="196"/>
      <c r="N775" s="196"/>
      <c r="O775" s="196"/>
      <c r="P775" s="196"/>
      <c r="Q775" s="196"/>
      <c r="R775" s="196"/>
      <c r="S775" s="196"/>
      <c r="T775" s="196"/>
      <c r="U775" s="196"/>
      <c r="V775" s="196"/>
      <c r="W775" s="196"/>
      <c r="X775" s="196"/>
      <c r="Y775" s="196"/>
    </row>
    <row r="776" hidden="1">
      <c r="A776" s="214"/>
      <c r="B776" s="214"/>
      <c r="C776" s="196"/>
      <c r="D776" s="214"/>
      <c r="E776" s="196"/>
      <c r="F776" s="214"/>
      <c r="G776" s="215"/>
      <c r="H776" s="196"/>
      <c r="I776" s="196"/>
      <c r="J776" s="196"/>
      <c r="K776" s="196"/>
      <c r="L776" s="196"/>
      <c r="M776" s="196"/>
      <c r="N776" s="196"/>
      <c r="O776" s="196"/>
      <c r="P776" s="196"/>
      <c r="Q776" s="196"/>
      <c r="R776" s="196"/>
      <c r="S776" s="196"/>
      <c r="T776" s="196"/>
      <c r="U776" s="196"/>
      <c r="V776" s="196"/>
      <c r="W776" s="196"/>
      <c r="X776" s="196"/>
      <c r="Y776" s="196"/>
    </row>
    <row r="777" hidden="1">
      <c r="A777" s="214"/>
      <c r="B777" s="214"/>
      <c r="C777" s="196"/>
      <c r="D777" s="214"/>
      <c r="E777" s="196"/>
      <c r="F777" s="214"/>
      <c r="G777" s="215"/>
      <c r="H777" s="196"/>
      <c r="I777" s="196"/>
      <c r="J777" s="196"/>
      <c r="K777" s="196"/>
      <c r="L777" s="196"/>
      <c r="M777" s="196"/>
      <c r="N777" s="196"/>
      <c r="O777" s="196"/>
      <c r="P777" s="196"/>
      <c r="Q777" s="196"/>
      <c r="R777" s="196"/>
      <c r="S777" s="196"/>
      <c r="T777" s="196"/>
      <c r="U777" s="196"/>
      <c r="V777" s="196"/>
      <c r="W777" s="196"/>
      <c r="X777" s="196"/>
      <c r="Y777" s="196"/>
    </row>
    <row r="778" hidden="1">
      <c r="A778" s="214"/>
      <c r="B778" s="214"/>
      <c r="C778" s="196"/>
      <c r="D778" s="214"/>
      <c r="E778" s="196"/>
      <c r="F778" s="214"/>
      <c r="G778" s="215"/>
      <c r="H778" s="196"/>
      <c r="I778" s="196"/>
      <c r="J778" s="196"/>
      <c r="K778" s="196"/>
      <c r="L778" s="196"/>
      <c r="M778" s="196"/>
      <c r="N778" s="196"/>
      <c r="O778" s="196"/>
      <c r="P778" s="196"/>
      <c r="Q778" s="196"/>
      <c r="R778" s="196"/>
      <c r="S778" s="196"/>
      <c r="T778" s="196"/>
      <c r="U778" s="196"/>
      <c r="V778" s="196"/>
      <c r="W778" s="196"/>
      <c r="X778" s="196"/>
      <c r="Y778" s="196"/>
    </row>
    <row r="779" hidden="1">
      <c r="A779" s="214"/>
      <c r="B779" s="214"/>
      <c r="C779" s="196"/>
      <c r="D779" s="214"/>
      <c r="E779" s="196"/>
      <c r="F779" s="214"/>
      <c r="G779" s="215"/>
      <c r="H779" s="196"/>
      <c r="I779" s="196"/>
      <c r="J779" s="196"/>
      <c r="K779" s="196"/>
      <c r="L779" s="196"/>
      <c r="M779" s="196"/>
      <c r="N779" s="196"/>
      <c r="O779" s="196"/>
      <c r="P779" s="196"/>
      <c r="Q779" s="196"/>
      <c r="R779" s="196"/>
      <c r="S779" s="196"/>
      <c r="T779" s="196"/>
      <c r="U779" s="196"/>
      <c r="V779" s="196"/>
      <c r="W779" s="196"/>
      <c r="X779" s="196"/>
      <c r="Y779" s="196"/>
    </row>
    <row r="780" hidden="1">
      <c r="A780" s="214"/>
      <c r="B780" s="214"/>
      <c r="C780" s="196"/>
      <c r="D780" s="214"/>
      <c r="E780" s="196"/>
      <c r="F780" s="214"/>
      <c r="G780" s="215"/>
      <c r="H780" s="196"/>
      <c r="I780" s="196"/>
      <c r="J780" s="196"/>
      <c r="K780" s="196"/>
      <c r="L780" s="196"/>
      <c r="M780" s="196"/>
      <c r="N780" s="196"/>
      <c r="O780" s="196"/>
      <c r="P780" s="196"/>
      <c r="Q780" s="196"/>
      <c r="R780" s="196"/>
      <c r="S780" s="196"/>
      <c r="T780" s="196"/>
      <c r="U780" s="196"/>
      <c r="V780" s="196"/>
      <c r="W780" s="196"/>
      <c r="X780" s="196"/>
      <c r="Y780" s="196"/>
    </row>
    <row r="781" hidden="1">
      <c r="A781" s="214"/>
      <c r="B781" s="214"/>
      <c r="C781" s="196"/>
      <c r="D781" s="214"/>
      <c r="E781" s="196"/>
      <c r="F781" s="214"/>
      <c r="G781" s="215"/>
      <c r="H781" s="196"/>
      <c r="I781" s="196"/>
      <c r="J781" s="196"/>
      <c r="K781" s="196"/>
      <c r="L781" s="196"/>
      <c r="M781" s="196"/>
      <c r="N781" s="196"/>
      <c r="O781" s="196"/>
      <c r="P781" s="196"/>
      <c r="Q781" s="196"/>
      <c r="R781" s="196"/>
      <c r="S781" s="196"/>
      <c r="T781" s="196"/>
      <c r="U781" s="196"/>
      <c r="V781" s="196"/>
      <c r="W781" s="196"/>
      <c r="X781" s="196"/>
      <c r="Y781" s="196"/>
    </row>
    <row r="782" hidden="1">
      <c r="A782" s="214"/>
      <c r="B782" s="214"/>
      <c r="C782" s="196"/>
      <c r="D782" s="214"/>
      <c r="E782" s="196"/>
      <c r="F782" s="214"/>
      <c r="G782" s="215"/>
      <c r="H782" s="196"/>
      <c r="I782" s="196"/>
      <c r="J782" s="196"/>
      <c r="K782" s="196"/>
      <c r="L782" s="196"/>
      <c r="M782" s="196"/>
      <c r="N782" s="196"/>
      <c r="O782" s="196"/>
      <c r="P782" s="196"/>
      <c r="Q782" s="196"/>
      <c r="R782" s="196"/>
      <c r="S782" s="196"/>
      <c r="T782" s="196"/>
      <c r="U782" s="196"/>
      <c r="V782" s="196"/>
      <c r="W782" s="196"/>
      <c r="X782" s="196"/>
      <c r="Y782" s="196"/>
    </row>
    <row r="783" hidden="1">
      <c r="A783" s="214"/>
      <c r="B783" s="214"/>
      <c r="C783" s="196"/>
      <c r="D783" s="214"/>
      <c r="E783" s="196"/>
      <c r="F783" s="214"/>
      <c r="G783" s="215"/>
      <c r="H783" s="196"/>
      <c r="I783" s="196"/>
      <c r="J783" s="196"/>
      <c r="K783" s="196"/>
      <c r="L783" s="196"/>
      <c r="M783" s="196"/>
      <c r="N783" s="196"/>
      <c r="O783" s="196"/>
      <c r="P783" s="196"/>
      <c r="Q783" s="196"/>
      <c r="R783" s="196"/>
      <c r="S783" s="196"/>
      <c r="T783" s="196"/>
      <c r="U783" s="196"/>
      <c r="V783" s="196"/>
      <c r="W783" s="196"/>
      <c r="X783" s="196"/>
      <c r="Y783" s="196"/>
    </row>
    <row r="784" hidden="1">
      <c r="A784" s="214"/>
      <c r="B784" s="214"/>
      <c r="C784" s="196"/>
      <c r="D784" s="214"/>
      <c r="E784" s="196"/>
      <c r="F784" s="214"/>
      <c r="G784" s="215"/>
      <c r="H784" s="196"/>
      <c r="I784" s="196"/>
      <c r="J784" s="196"/>
      <c r="K784" s="196"/>
      <c r="L784" s="196"/>
      <c r="M784" s="196"/>
      <c r="N784" s="196"/>
      <c r="O784" s="196"/>
      <c r="P784" s="196"/>
      <c r="Q784" s="196"/>
      <c r="R784" s="196"/>
      <c r="S784" s="196"/>
      <c r="T784" s="196"/>
      <c r="U784" s="196"/>
      <c r="V784" s="196"/>
      <c r="W784" s="196"/>
      <c r="X784" s="196"/>
      <c r="Y784" s="196"/>
    </row>
    <row r="785" hidden="1">
      <c r="A785" s="214"/>
      <c r="B785" s="214"/>
      <c r="C785" s="196"/>
      <c r="D785" s="214"/>
      <c r="E785" s="196"/>
      <c r="F785" s="214"/>
      <c r="G785" s="215"/>
      <c r="H785" s="196"/>
      <c r="I785" s="196"/>
      <c r="J785" s="196"/>
      <c r="K785" s="196"/>
      <c r="L785" s="196"/>
      <c r="M785" s="196"/>
      <c r="N785" s="196"/>
      <c r="O785" s="196"/>
      <c r="P785" s="196"/>
      <c r="Q785" s="196"/>
      <c r="R785" s="196"/>
      <c r="S785" s="196"/>
      <c r="T785" s="196"/>
      <c r="U785" s="196"/>
      <c r="V785" s="196"/>
      <c r="W785" s="196"/>
      <c r="X785" s="196"/>
      <c r="Y785" s="196"/>
    </row>
    <row r="786" hidden="1">
      <c r="A786" s="214"/>
      <c r="B786" s="214"/>
      <c r="C786" s="196"/>
      <c r="D786" s="214"/>
      <c r="E786" s="196"/>
      <c r="F786" s="214"/>
      <c r="G786" s="215"/>
      <c r="H786" s="196"/>
      <c r="I786" s="196"/>
      <c r="J786" s="196"/>
      <c r="K786" s="196"/>
      <c r="L786" s="196"/>
      <c r="M786" s="196"/>
      <c r="N786" s="196"/>
      <c r="O786" s="196"/>
      <c r="P786" s="196"/>
      <c r="Q786" s="196"/>
      <c r="R786" s="196"/>
      <c r="S786" s="196"/>
      <c r="T786" s="196"/>
      <c r="U786" s="196"/>
      <c r="V786" s="196"/>
      <c r="W786" s="196"/>
      <c r="X786" s="196"/>
      <c r="Y786" s="196"/>
    </row>
    <row r="787" hidden="1">
      <c r="A787" s="214"/>
      <c r="B787" s="214"/>
      <c r="C787" s="196"/>
      <c r="D787" s="214"/>
      <c r="E787" s="196"/>
      <c r="F787" s="214"/>
      <c r="G787" s="215"/>
      <c r="H787" s="196"/>
      <c r="I787" s="196"/>
      <c r="J787" s="196"/>
      <c r="K787" s="196"/>
      <c r="L787" s="196"/>
      <c r="M787" s="196"/>
      <c r="N787" s="196"/>
      <c r="O787" s="196"/>
      <c r="P787" s="196"/>
      <c r="Q787" s="196"/>
      <c r="R787" s="196"/>
      <c r="S787" s="196"/>
      <c r="T787" s="196"/>
      <c r="U787" s="196"/>
      <c r="V787" s="196"/>
      <c r="W787" s="196"/>
      <c r="X787" s="196"/>
      <c r="Y787" s="196"/>
    </row>
    <row r="788" hidden="1">
      <c r="A788" s="214"/>
      <c r="B788" s="214"/>
      <c r="C788" s="196"/>
      <c r="D788" s="214"/>
      <c r="E788" s="196"/>
      <c r="F788" s="214"/>
      <c r="G788" s="215"/>
      <c r="H788" s="196"/>
      <c r="I788" s="196"/>
      <c r="J788" s="196"/>
      <c r="K788" s="196"/>
      <c r="L788" s="196"/>
      <c r="M788" s="196"/>
      <c r="N788" s="196"/>
      <c r="O788" s="196"/>
      <c r="P788" s="196"/>
      <c r="Q788" s="196"/>
      <c r="R788" s="196"/>
      <c r="S788" s="196"/>
      <c r="T788" s="196"/>
      <c r="U788" s="196"/>
      <c r="V788" s="196"/>
      <c r="W788" s="196"/>
      <c r="X788" s="196"/>
      <c r="Y788" s="196"/>
    </row>
    <row r="789" hidden="1">
      <c r="A789" s="214"/>
      <c r="B789" s="214"/>
      <c r="C789" s="196"/>
      <c r="D789" s="214"/>
      <c r="E789" s="196"/>
      <c r="F789" s="214"/>
      <c r="G789" s="215"/>
      <c r="H789" s="196"/>
      <c r="I789" s="196"/>
      <c r="J789" s="196"/>
      <c r="K789" s="196"/>
      <c r="L789" s="196"/>
      <c r="M789" s="196"/>
      <c r="N789" s="196"/>
      <c r="O789" s="196"/>
      <c r="P789" s="196"/>
      <c r="Q789" s="196"/>
      <c r="R789" s="196"/>
      <c r="S789" s="196"/>
      <c r="T789" s="196"/>
      <c r="U789" s="196"/>
      <c r="V789" s="196"/>
      <c r="W789" s="196"/>
      <c r="X789" s="196"/>
      <c r="Y789" s="196"/>
    </row>
    <row r="790" hidden="1">
      <c r="A790" s="214"/>
      <c r="B790" s="214"/>
      <c r="C790" s="196"/>
      <c r="D790" s="214"/>
      <c r="E790" s="196"/>
      <c r="F790" s="214"/>
      <c r="G790" s="215"/>
      <c r="H790" s="196"/>
      <c r="I790" s="196"/>
      <c r="J790" s="196"/>
      <c r="K790" s="196"/>
      <c r="L790" s="196"/>
      <c r="M790" s="196"/>
      <c r="N790" s="196"/>
      <c r="O790" s="196"/>
      <c r="P790" s="196"/>
      <c r="Q790" s="196"/>
      <c r="R790" s="196"/>
      <c r="S790" s="196"/>
      <c r="T790" s="196"/>
      <c r="U790" s="196"/>
      <c r="V790" s="196"/>
      <c r="W790" s="196"/>
      <c r="X790" s="196"/>
      <c r="Y790" s="196"/>
    </row>
    <row r="791" hidden="1">
      <c r="A791" s="214"/>
      <c r="B791" s="214"/>
      <c r="C791" s="196"/>
      <c r="D791" s="214"/>
      <c r="E791" s="196"/>
      <c r="F791" s="214"/>
      <c r="G791" s="215"/>
      <c r="H791" s="196"/>
      <c r="I791" s="196"/>
      <c r="J791" s="196"/>
      <c r="K791" s="196"/>
      <c r="L791" s="196"/>
      <c r="M791" s="196"/>
      <c r="N791" s="196"/>
      <c r="O791" s="196"/>
      <c r="P791" s="196"/>
      <c r="Q791" s="196"/>
      <c r="R791" s="196"/>
      <c r="S791" s="196"/>
      <c r="T791" s="196"/>
      <c r="U791" s="196"/>
      <c r="V791" s="196"/>
      <c r="W791" s="196"/>
      <c r="X791" s="196"/>
      <c r="Y791" s="196"/>
    </row>
    <row r="792" hidden="1">
      <c r="A792" s="214"/>
      <c r="B792" s="214"/>
      <c r="C792" s="196"/>
      <c r="D792" s="214"/>
      <c r="E792" s="196"/>
      <c r="F792" s="214"/>
      <c r="G792" s="215"/>
      <c r="H792" s="196"/>
      <c r="I792" s="196"/>
      <c r="J792" s="196"/>
      <c r="K792" s="196"/>
      <c r="L792" s="196"/>
      <c r="M792" s="196"/>
      <c r="N792" s="196"/>
      <c r="O792" s="196"/>
      <c r="P792" s="196"/>
      <c r="Q792" s="196"/>
      <c r="R792" s="196"/>
      <c r="S792" s="196"/>
      <c r="T792" s="196"/>
      <c r="U792" s="196"/>
      <c r="V792" s="196"/>
      <c r="W792" s="196"/>
      <c r="X792" s="196"/>
      <c r="Y792" s="196"/>
    </row>
    <row r="793" hidden="1">
      <c r="A793" s="214"/>
      <c r="B793" s="214"/>
      <c r="C793" s="196"/>
      <c r="D793" s="214"/>
      <c r="E793" s="196"/>
      <c r="F793" s="214"/>
      <c r="G793" s="215"/>
      <c r="H793" s="196"/>
      <c r="I793" s="196"/>
      <c r="J793" s="196"/>
      <c r="K793" s="196"/>
      <c r="L793" s="196"/>
      <c r="M793" s="196"/>
      <c r="N793" s="196"/>
      <c r="O793" s="196"/>
      <c r="P793" s="196"/>
      <c r="Q793" s="196"/>
      <c r="R793" s="196"/>
      <c r="S793" s="196"/>
      <c r="T793" s="196"/>
      <c r="U793" s="196"/>
      <c r="V793" s="196"/>
      <c r="W793" s="196"/>
      <c r="X793" s="196"/>
      <c r="Y793" s="196"/>
    </row>
    <row r="794" hidden="1">
      <c r="A794" s="214"/>
      <c r="B794" s="214"/>
      <c r="C794" s="196"/>
      <c r="D794" s="214"/>
      <c r="E794" s="196"/>
      <c r="F794" s="214"/>
      <c r="G794" s="215"/>
      <c r="H794" s="196"/>
      <c r="I794" s="196"/>
      <c r="J794" s="196"/>
      <c r="K794" s="196"/>
      <c r="L794" s="196"/>
      <c r="M794" s="196"/>
      <c r="N794" s="196"/>
      <c r="O794" s="196"/>
      <c r="P794" s="196"/>
      <c r="Q794" s="196"/>
      <c r="R794" s="196"/>
      <c r="S794" s="196"/>
      <c r="T794" s="196"/>
      <c r="U794" s="196"/>
      <c r="V794" s="196"/>
      <c r="W794" s="196"/>
      <c r="X794" s="196"/>
      <c r="Y794" s="196"/>
    </row>
    <row r="795" hidden="1">
      <c r="A795" s="214"/>
      <c r="B795" s="214"/>
      <c r="C795" s="196"/>
      <c r="D795" s="214"/>
      <c r="E795" s="196"/>
      <c r="F795" s="214"/>
      <c r="G795" s="215"/>
      <c r="H795" s="196"/>
      <c r="I795" s="196"/>
      <c r="J795" s="196"/>
      <c r="K795" s="196"/>
      <c r="L795" s="196"/>
      <c r="M795" s="196"/>
      <c r="N795" s="196"/>
      <c r="O795" s="196"/>
      <c r="P795" s="196"/>
      <c r="Q795" s="196"/>
      <c r="R795" s="196"/>
      <c r="S795" s="196"/>
      <c r="T795" s="196"/>
      <c r="U795" s="196"/>
      <c r="V795" s="196"/>
      <c r="W795" s="196"/>
      <c r="X795" s="196"/>
      <c r="Y795" s="196"/>
    </row>
    <row r="796" hidden="1">
      <c r="A796" s="214"/>
      <c r="B796" s="214"/>
      <c r="C796" s="196"/>
      <c r="D796" s="214"/>
      <c r="E796" s="196"/>
      <c r="F796" s="214"/>
      <c r="G796" s="215"/>
      <c r="H796" s="196"/>
      <c r="I796" s="196"/>
      <c r="J796" s="196"/>
      <c r="K796" s="196"/>
      <c r="L796" s="196"/>
      <c r="M796" s="196"/>
      <c r="N796" s="196"/>
      <c r="O796" s="196"/>
      <c r="P796" s="196"/>
      <c r="Q796" s="196"/>
      <c r="R796" s="196"/>
      <c r="S796" s="196"/>
      <c r="T796" s="196"/>
      <c r="U796" s="196"/>
      <c r="V796" s="196"/>
      <c r="W796" s="196"/>
      <c r="X796" s="196"/>
      <c r="Y796" s="196"/>
    </row>
    <row r="797" hidden="1">
      <c r="A797" s="214"/>
      <c r="B797" s="214"/>
      <c r="C797" s="196"/>
      <c r="D797" s="214"/>
      <c r="E797" s="196"/>
      <c r="F797" s="214"/>
      <c r="G797" s="215"/>
      <c r="H797" s="196"/>
      <c r="I797" s="196"/>
      <c r="J797" s="196"/>
      <c r="K797" s="196"/>
      <c r="L797" s="196"/>
      <c r="M797" s="196"/>
      <c r="N797" s="196"/>
      <c r="O797" s="196"/>
      <c r="P797" s="196"/>
      <c r="Q797" s="196"/>
      <c r="R797" s="196"/>
      <c r="S797" s="196"/>
      <c r="T797" s="196"/>
      <c r="U797" s="196"/>
      <c r="V797" s="196"/>
      <c r="W797" s="196"/>
      <c r="X797" s="196"/>
      <c r="Y797" s="196"/>
    </row>
    <row r="798" hidden="1">
      <c r="A798" s="214"/>
      <c r="B798" s="214"/>
      <c r="C798" s="196"/>
      <c r="D798" s="214"/>
      <c r="E798" s="196"/>
      <c r="F798" s="214"/>
      <c r="G798" s="215"/>
      <c r="H798" s="196"/>
      <c r="I798" s="196"/>
      <c r="J798" s="196"/>
      <c r="K798" s="196"/>
      <c r="L798" s="196"/>
      <c r="M798" s="196"/>
      <c r="N798" s="196"/>
      <c r="O798" s="196"/>
      <c r="P798" s="196"/>
      <c r="Q798" s="196"/>
      <c r="R798" s="196"/>
      <c r="S798" s="196"/>
      <c r="T798" s="196"/>
      <c r="U798" s="196"/>
      <c r="V798" s="196"/>
      <c r="W798" s="196"/>
      <c r="X798" s="196"/>
      <c r="Y798" s="196"/>
    </row>
    <row r="799" hidden="1">
      <c r="A799" s="214"/>
      <c r="B799" s="214"/>
      <c r="C799" s="196"/>
      <c r="D799" s="214"/>
      <c r="E799" s="196"/>
      <c r="F799" s="214"/>
      <c r="G799" s="215"/>
      <c r="H799" s="196"/>
      <c r="I799" s="196"/>
      <c r="J799" s="196"/>
      <c r="K799" s="196"/>
      <c r="L799" s="196"/>
      <c r="M799" s="196"/>
      <c r="N799" s="196"/>
      <c r="O799" s="196"/>
      <c r="P799" s="196"/>
      <c r="Q799" s="196"/>
      <c r="R799" s="196"/>
      <c r="S799" s="196"/>
      <c r="T799" s="196"/>
      <c r="U799" s="196"/>
      <c r="V799" s="196"/>
      <c r="W799" s="196"/>
      <c r="X799" s="196"/>
      <c r="Y799" s="196"/>
    </row>
    <row r="800" hidden="1">
      <c r="A800" s="214"/>
      <c r="B800" s="214"/>
      <c r="C800" s="196"/>
      <c r="D800" s="214"/>
      <c r="E800" s="196"/>
      <c r="F800" s="214"/>
      <c r="G800" s="215"/>
      <c r="H800" s="196"/>
      <c r="I800" s="196"/>
      <c r="J800" s="196"/>
      <c r="K800" s="196"/>
      <c r="L800" s="196"/>
      <c r="M800" s="196"/>
      <c r="N800" s="196"/>
      <c r="O800" s="196"/>
      <c r="P800" s="196"/>
      <c r="Q800" s="196"/>
      <c r="R800" s="196"/>
      <c r="S800" s="196"/>
      <c r="T800" s="196"/>
      <c r="U800" s="196"/>
      <c r="V800" s="196"/>
      <c r="W800" s="196"/>
      <c r="X800" s="196"/>
      <c r="Y800" s="196"/>
    </row>
    <row r="801" hidden="1">
      <c r="A801" s="214"/>
      <c r="B801" s="214"/>
      <c r="C801" s="196"/>
      <c r="D801" s="214"/>
      <c r="E801" s="196"/>
      <c r="F801" s="214"/>
      <c r="G801" s="215"/>
      <c r="H801" s="196"/>
      <c r="I801" s="196"/>
      <c r="J801" s="196"/>
      <c r="K801" s="196"/>
      <c r="L801" s="196"/>
      <c r="M801" s="196"/>
      <c r="N801" s="196"/>
      <c r="O801" s="196"/>
      <c r="P801" s="196"/>
      <c r="Q801" s="196"/>
      <c r="R801" s="196"/>
      <c r="S801" s="196"/>
      <c r="T801" s="196"/>
      <c r="U801" s="196"/>
      <c r="V801" s="196"/>
      <c r="W801" s="196"/>
      <c r="X801" s="196"/>
      <c r="Y801" s="196"/>
    </row>
    <row r="802" hidden="1">
      <c r="A802" s="214"/>
      <c r="B802" s="214"/>
      <c r="C802" s="196"/>
      <c r="D802" s="214"/>
      <c r="E802" s="196"/>
      <c r="F802" s="214"/>
      <c r="G802" s="215"/>
      <c r="H802" s="196"/>
      <c r="I802" s="196"/>
      <c r="J802" s="196"/>
      <c r="K802" s="196"/>
      <c r="L802" s="196"/>
      <c r="M802" s="196"/>
      <c r="N802" s="196"/>
      <c r="O802" s="196"/>
      <c r="P802" s="196"/>
      <c r="Q802" s="196"/>
      <c r="R802" s="196"/>
      <c r="S802" s="196"/>
      <c r="T802" s="196"/>
      <c r="U802" s="196"/>
      <c r="V802" s="196"/>
      <c r="W802" s="196"/>
      <c r="X802" s="196"/>
      <c r="Y802" s="196"/>
    </row>
    <row r="803" hidden="1">
      <c r="A803" s="214"/>
      <c r="B803" s="214"/>
      <c r="C803" s="196"/>
      <c r="D803" s="214"/>
      <c r="E803" s="196"/>
      <c r="F803" s="214"/>
      <c r="G803" s="215"/>
      <c r="H803" s="196"/>
      <c r="I803" s="196"/>
      <c r="J803" s="196"/>
      <c r="K803" s="196"/>
      <c r="L803" s="196"/>
      <c r="M803" s="196"/>
      <c r="N803" s="196"/>
      <c r="O803" s="196"/>
      <c r="P803" s="196"/>
      <c r="Q803" s="196"/>
      <c r="R803" s="196"/>
      <c r="S803" s="196"/>
      <c r="T803" s="196"/>
      <c r="U803" s="196"/>
      <c r="V803" s="196"/>
      <c r="W803" s="196"/>
      <c r="X803" s="196"/>
      <c r="Y803" s="196"/>
    </row>
    <row r="804" hidden="1">
      <c r="A804" s="214"/>
      <c r="B804" s="214"/>
      <c r="C804" s="196"/>
      <c r="D804" s="214"/>
      <c r="E804" s="196"/>
      <c r="F804" s="214"/>
      <c r="G804" s="215"/>
      <c r="H804" s="196"/>
      <c r="I804" s="196"/>
      <c r="J804" s="196"/>
      <c r="K804" s="196"/>
      <c r="L804" s="196"/>
      <c r="M804" s="196"/>
      <c r="N804" s="196"/>
      <c r="O804" s="196"/>
      <c r="P804" s="196"/>
      <c r="Q804" s="196"/>
      <c r="R804" s="196"/>
      <c r="S804" s="196"/>
      <c r="T804" s="196"/>
      <c r="U804" s="196"/>
      <c r="V804" s="196"/>
      <c r="W804" s="196"/>
      <c r="X804" s="196"/>
      <c r="Y804" s="196"/>
    </row>
    <row r="805" hidden="1">
      <c r="A805" s="214"/>
      <c r="B805" s="214"/>
      <c r="C805" s="196"/>
      <c r="D805" s="214"/>
      <c r="E805" s="196"/>
      <c r="F805" s="214"/>
      <c r="G805" s="215"/>
      <c r="H805" s="196"/>
      <c r="I805" s="196"/>
      <c r="J805" s="196"/>
      <c r="K805" s="196"/>
      <c r="L805" s="196"/>
      <c r="M805" s="196"/>
      <c r="N805" s="196"/>
      <c r="O805" s="196"/>
      <c r="P805" s="196"/>
      <c r="Q805" s="196"/>
      <c r="R805" s="196"/>
      <c r="S805" s="196"/>
      <c r="T805" s="196"/>
      <c r="U805" s="196"/>
      <c r="V805" s="196"/>
      <c r="W805" s="196"/>
      <c r="X805" s="196"/>
      <c r="Y805" s="196"/>
    </row>
    <row r="806" hidden="1">
      <c r="A806" s="214"/>
      <c r="B806" s="214"/>
      <c r="C806" s="196"/>
      <c r="D806" s="214"/>
      <c r="E806" s="196"/>
      <c r="F806" s="214"/>
      <c r="G806" s="215"/>
      <c r="H806" s="196"/>
      <c r="I806" s="196"/>
      <c r="J806" s="196"/>
      <c r="K806" s="196"/>
      <c r="L806" s="196"/>
      <c r="M806" s="196"/>
      <c r="N806" s="196"/>
      <c r="O806" s="196"/>
      <c r="P806" s="196"/>
      <c r="Q806" s="196"/>
      <c r="R806" s="196"/>
      <c r="S806" s="196"/>
      <c r="T806" s="196"/>
      <c r="U806" s="196"/>
      <c r="V806" s="196"/>
      <c r="W806" s="196"/>
      <c r="X806" s="196"/>
      <c r="Y806" s="196"/>
    </row>
    <row r="807" hidden="1">
      <c r="A807" s="214"/>
      <c r="B807" s="214"/>
      <c r="C807" s="196"/>
      <c r="D807" s="214"/>
      <c r="E807" s="196"/>
      <c r="F807" s="214"/>
      <c r="G807" s="215"/>
      <c r="H807" s="196"/>
      <c r="I807" s="196"/>
      <c r="J807" s="196"/>
      <c r="K807" s="196"/>
      <c r="L807" s="196"/>
      <c r="M807" s="196"/>
      <c r="N807" s="196"/>
      <c r="O807" s="196"/>
      <c r="P807" s="196"/>
      <c r="Q807" s="196"/>
      <c r="R807" s="196"/>
      <c r="S807" s="196"/>
      <c r="T807" s="196"/>
      <c r="U807" s="196"/>
      <c r="V807" s="196"/>
      <c r="W807" s="196"/>
      <c r="X807" s="196"/>
      <c r="Y807" s="196"/>
    </row>
    <row r="808" hidden="1">
      <c r="A808" s="214"/>
      <c r="B808" s="214"/>
      <c r="C808" s="196"/>
      <c r="D808" s="214"/>
      <c r="E808" s="196"/>
      <c r="F808" s="214"/>
      <c r="G808" s="215"/>
      <c r="H808" s="196"/>
      <c r="I808" s="196"/>
      <c r="J808" s="196"/>
      <c r="K808" s="196"/>
      <c r="L808" s="196"/>
      <c r="M808" s="196"/>
      <c r="N808" s="196"/>
      <c r="O808" s="196"/>
      <c r="P808" s="196"/>
      <c r="Q808" s="196"/>
      <c r="R808" s="196"/>
      <c r="S808" s="196"/>
      <c r="T808" s="196"/>
      <c r="U808" s="196"/>
      <c r="V808" s="196"/>
      <c r="W808" s="196"/>
      <c r="X808" s="196"/>
      <c r="Y808" s="196"/>
    </row>
    <row r="809" hidden="1">
      <c r="A809" s="214"/>
      <c r="B809" s="214"/>
      <c r="C809" s="196"/>
      <c r="D809" s="214"/>
      <c r="E809" s="196"/>
      <c r="F809" s="214"/>
      <c r="G809" s="215"/>
      <c r="H809" s="196"/>
      <c r="I809" s="196"/>
      <c r="J809" s="196"/>
      <c r="K809" s="196"/>
      <c r="L809" s="196"/>
      <c r="M809" s="196"/>
      <c r="N809" s="196"/>
      <c r="O809" s="196"/>
      <c r="P809" s="196"/>
      <c r="Q809" s="196"/>
      <c r="R809" s="196"/>
      <c r="S809" s="196"/>
      <c r="T809" s="196"/>
      <c r="U809" s="196"/>
      <c r="V809" s="196"/>
      <c r="W809" s="196"/>
      <c r="X809" s="196"/>
      <c r="Y809" s="196"/>
    </row>
    <row r="810" hidden="1">
      <c r="A810" s="214"/>
      <c r="B810" s="214"/>
      <c r="C810" s="196"/>
      <c r="D810" s="214"/>
      <c r="E810" s="196"/>
      <c r="F810" s="214"/>
      <c r="G810" s="215"/>
      <c r="H810" s="196"/>
      <c r="I810" s="196"/>
      <c r="J810" s="196"/>
      <c r="K810" s="196"/>
      <c r="L810" s="196"/>
      <c r="M810" s="196"/>
      <c r="N810" s="196"/>
      <c r="O810" s="196"/>
      <c r="P810" s="196"/>
      <c r="Q810" s="196"/>
      <c r="R810" s="196"/>
      <c r="S810" s="196"/>
      <c r="T810" s="196"/>
      <c r="U810" s="196"/>
      <c r="V810" s="196"/>
      <c r="W810" s="196"/>
      <c r="X810" s="196"/>
      <c r="Y810" s="196"/>
    </row>
    <row r="811" hidden="1">
      <c r="A811" s="214"/>
      <c r="B811" s="214"/>
      <c r="C811" s="196"/>
      <c r="D811" s="214"/>
      <c r="E811" s="196"/>
      <c r="F811" s="214"/>
      <c r="G811" s="215"/>
      <c r="H811" s="196"/>
      <c r="I811" s="196"/>
      <c r="J811" s="196"/>
      <c r="K811" s="196"/>
      <c r="L811" s="196"/>
      <c r="M811" s="196"/>
      <c r="N811" s="196"/>
      <c r="O811" s="196"/>
      <c r="P811" s="196"/>
      <c r="Q811" s="196"/>
      <c r="R811" s="196"/>
      <c r="S811" s="196"/>
      <c r="T811" s="196"/>
      <c r="U811" s="196"/>
      <c r="V811" s="196"/>
      <c r="W811" s="196"/>
      <c r="X811" s="196"/>
      <c r="Y811" s="196"/>
    </row>
    <row r="812" hidden="1">
      <c r="A812" s="214"/>
      <c r="B812" s="214"/>
      <c r="C812" s="196"/>
      <c r="D812" s="214"/>
      <c r="E812" s="196"/>
      <c r="F812" s="214"/>
      <c r="G812" s="215"/>
      <c r="H812" s="196"/>
      <c r="I812" s="196"/>
      <c r="J812" s="196"/>
      <c r="K812" s="196"/>
      <c r="L812" s="196"/>
      <c r="M812" s="196"/>
      <c r="N812" s="196"/>
      <c r="O812" s="196"/>
      <c r="P812" s="196"/>
      <c r="Q812" s="196"/>
      <c r="R812" s="196"/>
      <c r="S812" s="196"/>
      <c r="T812" s="196"/>
      <c r="U812" s="196"/>
      <c r="V812" s="196"/>
      <c r="W812" s="196"/>
      <c r="X812" s="196"/>
      <c r="Y812" s="196"/>
    </row>
    <row r="813" hidden="1">
      <c r="A813" s="214"/>
      <c r="B813" s="214"/>
      <c r="C813" s="196"/>
      <c r="D813" s="214"/>
      <c r="E813" s="196"/>
      <c r="F813" s="214"/>
      <c r="G813" s="215"/>
      <c r="H813" s="196"/>
      <c r="I813" s="196"/>
      <c r="J813" s="196"/>
      <c r="K813" s="196"/>
      <c r="L813" s="196"/>
      <c r="M813" s="196"/>
      <c r="N813" s="196"/>
      <c r="O813" s="196"/>
      <c r="P813" s="196"/>
      <c r="Q813" s="196"/>
      <c r="R813" s="196"/>
      <c r="S813" s="196"/>
      <c r="T813" s="196"/>
      <c r="U813" s="196"/>
      <c r="V813" s="196"/>
      <c r="W813" s="196"/>
      <c r="X813" s="196"/>
      <c r="Y813" s="196"/>
    </row>
    <row r="814" hidden="1">
      <c r="A814" s="214"/>
      <c r="B814" s="214"/>
      <c r="C814" s="196"/>
      <c r="D814" s="214"/>
      <c r="E814" s="196"/>
      <c r="F814" s="214"/>
      <c r="G814" s="215"/>
      <c r="H814" s="196"/>
      <c r="I814" s="196"/>
      <c r="J814" s="196"/>
      <c r="K814" s="196"/>
      <c r="L814" s="196"/>
      <c r="M814" s="196"/>
      <c r="N814" s="196"/>
      <c r="O814" s="196"/>
      <c r="P814" s="196"/>
      <c r="Q814" s="196"/>
      <c r="R814" s="196"/>
      <c r="S814" s="196"/>
      <c r="T814" s="196"/>
      <c r="U814" s="196"/>
      <c r="V814" s="196"/>
      <c r="W814" s="196"/>
      <c r="X814" s="196"/>
      <c r="Y814" s="196"/>
    </row>
    <row r="815" hidden="1">
      <c r="A815" s="214"/>
      <c r="B815" s="214"/>
      <c r="C815" s="196"/>
      <c r="D815" s="214"/>
      <c r="E815" s="196"/>
      <c r="F815" s="214"/>
      <c r="G815" s="215"/>
      <c r="H815" s="196"/>
      <c r="I815" s="196"/>
      <c r="J815" s="196"/>
      <c r="K815" s="196"/>
      <c r="L815" s="196"/>
      <c r="M815" s="196"/>
      <c r="N815" s="196"/>
      <c r="O815" s="196"/>
      <c r="P815" s="196"/>
      <c r="Q815" s="196"/>
      <c r="R815" s="196"/>
      <c r="S815" s="196"/>
      <c r="T815" s="196"/>
      <c r="U815" s="196"/>
      <c r="V815" s="196"/>
      <c r="W815" s="196"/>
      <c r="X815" s="196"/>
      <c r="Y815" s="196"/>
    </row>
    <row r="816" hidden="1">
      <c r="A816" s="214"/>
      <c r="B816" s="214"/>
      <c r="C816" s="196"/>
      <c r="D816" s="214"/>
      <c r="E816" s="196"/>
      <c r="F816" s="214"/>
      <c r="G816" s="215"/>
      <c r="H816" s="196"/>
      <c r="I816" s="196"/>
      <c r="J816" s="196"/>
      <c r="K816" s="196"/>
      <c r="L816" s="196"/>
      <c r="M816" s="196"/>
      <c r="N816" s="196"/>
      <c r="O816" s="196"/>
      <c r="P816" s="196"/>
      <c r="Q816" s="196"/>
      <c r="R816" s="196"/>
      <c r="S816" s="196"/>
      <c r="T816" s="196"/>
      <c r="U816" s="196"/>
      <c r="V816" s="196"/>
      <c r="W816" s="196"/>
      <c r="X816" s="196"/>
      <c r="Y816" s="196"/>
    </row>
    <row r="817" hidden="1">
      <c r="A817" s="214"/>
      <c r="B817" s="214"/>
      <c r="C817" s="196"/>
      <c r="D817" s="214"/>
      <c r="E817" s="196"/>
      <c r="F817" s="214"/>
      <c r="G817" s="215"/>
      <c r="H817" s="196"/>
      <c r="I817" s="196"/>
      <c r="J817" s="196"/>
      <c r="K817" s="196"/>
      <c r="L817" s="196"/>
      <c r="M817" s="196"/>
      <c r="N817" s="196"/>
      <c r="O817" s="196"/>
      <c r="P817" s="196"/>
      <c r="Q817" s="196"/>
      <c r="R817" s="196"/>
      <c r="S817" s="196"/>
      <c r="T817" s="196"/>
      <c r="U817" s="196"/>
      <c r="V817" s="196"/>
      <c r="W817" s="196"/>
      <c r="X817" s="196"/>
      <c r="Y817" s="196"/>
    </row>
    <row r="818" hidden="1">
      <c r="A818" s="214"/>
      <c r="B818" s="214"/>
      <c r="C818" s="196"/>
      <c r="D818" s="214"/>
      <c r="E818" s="196"/>
      <c r="F818" s="214"/>
      <c r="G818" s="215"/>
      <c r="H818" s="196"/>
      <c r="I818" s="196"/>
      <c r="J818" s="196"/>
      <c r="K818" s="196"/>
      <c r="L818" s="196"/>
      <c r="M818" s="196"/>
      <c r="N818" s="196"/>
      <c r="O818" s="196"/>
      <c r="P818" s="196"/>
      <c r="Q818" s="196"/>
      <c r="R818" s="196"/>
      <c r="S818" s="196"/>
      <c r="T818" s="196"/>
      <c r="U818" s="196"/>
      <c r="V818" s="196"/>
      <c r="W818" s="196"/>
      <c r="X818" s="196"/>
      <c r="Y818" s="196"/>
    </row>
    <row r="819" hidden="1">
      <c r="A819" s="214"/>
      <c r="B819" s="214"/>
      <c r="C819" s="196"/>
      <c r="D819" s="214"/>
      <c r="E819" s="196"/>
      <c r="F819" s="214"/>
      <c r="G819" s="215"/>
      <c r="H819" s="196"/>
      <c r="I819" s="196"/>
      <c r="J819" s="196"/>
      <c r="K819" s="196"/>
      <c r="L819" s="196"/>
      <c r="M819" s="196"/>
      <c r="N819" s="196"/>
      <c r="O819" s="196"/>
      <c r="P819" s="196"/>
      <c r="Q819" s="196"/>
      <c r="R819" s="196"/>
      <c r="S819" s="196"/>
      <c r="T819" s="196"/>
      <c r="U819" s="196"/>
      <c r="V819" s="196"/>
      <c r="W819" s="196"/>
      <c r="X819" s="196"/>
      <c r="Y819" s="196"/>
    </row>
    <row r="820" hidden="1">
      <c r="A820" s="214"/>
      <c r="B820" s="214"/>
      <c r="C820" s="196"/>
      <c r="D820" s="214"/>
      <c r="E820" s="196"/>
      <c r="F820" s="214"/>
      <c r="G820" s="215"/>
      <c r="H820" s="196"/>
      <c r="I820" s="196"/>
      <c r="J820" s="196"/>
      <c r="K820" s="196"/>
      <c r="L820" s="196"/>
      <c r="M820" s="196"/>
      <c r="N820" s="196"/>
      <c r="O820" s="196"/>
      <c r="P820" s="196"/>
      <c r="Q820" s="196"/>
      <c r="R820" s="196"/>
      <c r="S820" s="196"/>
      <c r="T820" s="196"/>
      <c r="U820" s="196"/>
      <c r="V820" s="196"/>
      <c r="W820" s="196"/>
      <c r="X820" s="196"/>
      <c r="Y820" s="196"/>
    </row>
    <row r="821" hidden="1">
      <c r="A821" s="214"/>
      <c r="B821" s="214"/>
      <c r="C821" s="196"/>
      <c r="D821" s="214"/>
      <c r="E821" s="196"/>
      <c r="F821" s="214"/>
      <c r="G821" s="215"/>
      <c r="H821" s="196"/>
      <c r="I821" s="196"/>
      <c r="J821" s="196"/>
      <c r="K821" s="196"/>
      <c r="L821" s="196"/>
      <c r="M821" s="196"/>
      <c r="N821" s="196"/>
      <c r="O821" s="196"/>
      <c r="P821" s="196"/>
      <c r="Q821" s="196"/>
      <c r="R821" s="196"/>
      <c r="S821" s="196"/>
      <c r="T821" s="196"/>
      <c r="U821" s="196"/>
      <c r="V821" s="196"/>
      <c r="W821" s="196"/>
      <c r="X821" s="196"/>
      <c r="Y821" s="196"/>
    </row>
    <row r="822" hidden="1">
      <c r="A822" s="214"/>
      <c r="B822" s="214"/>
      <c r="C822" s="196"/>
      <c r="D822" s="214"/>
      <c r="E822" s="196"/>
      <c r="F822" s="214"/>
      <c r="G822" s="215"/>
      <c r="H822" s="196"/>
      <c r="I822" s="196"/>
      <c r="J822" s="196"/>
      <c r="K822" s="196"/>
      <c r="L822" s="196"/>
      <c r="M822" s="196"/>
      <c r="N822" s="196"/>
      <c r="O822" s="196"/>
      <c r="P822" s="196"/>
      <c r="Q822" s="196"/>
      <c r="R822" s="196"/>
      <c r="S822" s="196"/>
      <c r="T822" s="196"/>
      <c r="U822" s="196"/>
      <c r="V822" s="196"/>
      <c r="W822" s="196"/>
      <c r="X822" s="196"/>
      <c r="Y822" s="196"/>
    </row>
    <row r="823" hidden="1">
      <c r="A823" s="214"/>
      <c r="B823" s="214"/>
      <c r="C823" s="196"/>
      <c r="D823" s="214"/>
      <c r="E823" s="196"/>
      <c r="F823" s="214"/>
      <c r="G823" s="215"/>
      <c r="H823" s="196"/>
      <c r="I823" s="196"/>
      <c r="J823" s="196"/>
      <c r="K823" s="196"/>
      <c r="L823" s="196"/>
      <c r="M823" s="196"/>
      <c r="N823" s="196"/>
      <c r="O823" s="196"/>
      <c r="P823" s="196"/>
      <c r="Q823" s="196"/>
      <c r="R823" s="196"/>
      <c r="S823" s="196"/>
      <c r="T823" s="196"/>
      <c r="U823" s="196"/>
      <c r="V823" s="196"/>
      <c r="W823" s="196"/>
      <c r="X823" s="196"/>
      <c r="Y823" s="196"/>
    </row>
    <row r="824" hidden="1">
      <c r="A824" s="214"/>
      <c r="B824" s="214"/>
      <c r="C824" s="196"/>
      <c r="D824" s="214"/>
      <c r="E824" s="196"/>
      <c r="F824" s="214"/>
      <c r="G824" s="215"/>
      <c r="H824" s="196"/>
      <c r="I824" s="196"/>
      <c r="J824" s="196"/>
      <c r="K824" s="196"/>
      <c r="L824" s="196"/>
      <c r="M824" s="196"/>
      <c r="N824" s="196"/>
      <c r="O824" s="196"/>
      <c r="P824" s="196"/>
      <c r="Q824" s="196"/>
      <c r="R824" s="196"/>
      <c r="S824" s="196"/>
      <c r="T824" s="196"/>
      <c r="U824" s="196"/>
      <c r="V824" s="196"/>
      <c r="W824" s="196"/>
      <c r="X824" s="196"/>
      <c r="Y824" s="196"/>
    </row>
    <row r="825" hidden="1">
      <c r="A825" s="214"/>
      <c r="B825" s="214"/>
      <c r="C825" s="196"/>
      <c r="D825" s="214"/>
      <c r="E825" s="196"/>
      <c r="F825" s="214"/>
      <c r="G825" s="215"/>
      <c r="H825" s="196"/>
      <c r="I825" s="196"/>
      <c r="J825" s="196"/>
      <c r="K825" s="196"/>
      <c r="L825" s="196"/>
      <c r="M825" s="196"/>
      <c r="N825" s="196"/>
      <c r="O825" s="196"/>
      <c r="P825" s="196"/>
      <c r="Q825" s="196"/>
      <c r="R825" s="196"/>
      <c r="S825" s="196"/>
      <c r="T825" s="196"/>
      <c r="U825" s="196"/>
      <c r="V825" s="196"/>
      <c r="W825" s="196"/>
      <c r="X825" s="196"/>
      <c r="Y825" s="196"/>
    </row>
    <row r="826" hidden="1">
      <c r="A826" s="214"/>
      <c r="B826" s="214"/>
      <c r="C826" s="196"/>
      <c r="D826" s="214"/>
      <c r="E826" s="196"/>
      <c r="F826" s="214"/>
      <c r="G826" s="215"/>
      <c r="H826" s="196"/>
      <c r="I826" s="196"/>
      <c r="J826" s="196"/>
      <c r="K826" s="196"/>
      <c r="L826" s="196"/>
      <c r="M826" s="196"/>
      <c r="N826" s="196"/>
      <c r="O826" s="196"/>
      <c r="P826" s="196"/>
      <c r="Q826" s="196"/>
      <c r="R826" s="196"/>
      <c r="S826" s="196"/>
      <c r="T826" s="196"/>
      <c r="U826" s="196"/>
      <c r="V826" s="196"/>
      <c r="W826" s="196"/>
      <c r="X826" s="196"/>
      <c r="Y826" s="196"/>
    </row>
    <row r="827" hidden="1">
      <c r="A827" s="214"/>
      <c r="B827" s="214"/>
      <c r="C827" s="196"/>
      <c r="D827" s="214"/>
      <c r="E827" s="196"/>
      <c r="F827" s="214"/>
      <c r="G827" s="215"/>
      <c r="H827" s="196"/>
      <c r="I827" s="196"/>
      <c r="J827" s="196"/>
      <c r="K827" s="196"/>
      <c r="L827" s="196"/>
      <c r="M827" s="196"/>
      <c r="N827" s="196"/>
      <c r="O827" s="196"/>
      <c r="P827" s="196"/>
      <c r="Q827" s="196"/>
      <c r="R827" s="196"/>
      <c r="S827" s="196"/>
      <c r="T827" s="196"/>
      <c r="U827" s="196"/>
      <c r="V827" s="196"/>
      <c r="W827" s="196"/>
      <c r="X827" s="196"/>
      <c r="Y827" s="196"/>
    </row>
    <row r="828" hidden="1">
      <c r="A828" s="214"/>
      <c r="B828" s="214"/>
      <c r="C828" s="196"/>
      <c r="D828" s="214"/>
      <c r="E828" s="196"/>
      <c r="F828" s="214"/>
      <c r="G828" s="215"/>
      <c r="H828" s="196"/>
      <c r="I828" s="196"/>
      <c r="J828" s="196"/>
      <c r="K828" s="196"/>
      <c r="L828" s="196"/>
      <c r="M828" s="196"/>
      <c r="N828" s="196"/>
      <c r="O828" s="196"/>
      <c r="P828" s="196"/>
      <c r="Q828" s="196"/>
      <c r="R828" s="196"/>
      <c r="S828" s="196"/>
      <c r="T828" s="196"/>
      <c r="U828" s="196"/>
      <c r="V828" s="196"/>
      <c r="W828" s="196"/>
      <c r="X828" s="196"/>
      <c r="Y828" s="196"/>
    </row>
    <row r="829" hidden="1">
      <c r="A829" s="214"/>
      <c r="B829" s="214"/>
      <c r="C829" s="196"/>
      <c r="D829" s="214"/>
      <c r="E829" s="196"/>
      <c r="F829" s="214"/>
      <c r="G829" s="215"/>
      <c r="H829" s="196"/>
      <c r="I829" s="196"/>
      <c r="J829" s="196"/>
      <c r="K829" s="196"/>
      <c r="L829" s="196"/>
      <c r="M829" s="196"/>
      <c r="N829" s="196"/>
      <c r="O829" s="196"/>
      <c r="P829" s="196"/>
      <c r="Q829" s="196"/>
      <c r="R829" s="196"/>
      <c r="S829" s="196"/>
      <c r="T829" s="196"/>
      <c r="U829" s="196"/>
      <c r="V829" s="196"/>
      <c r="W829" s="196"/>
      <c r="X829" s="196"/>
      <c r="Y829" s="196"/>
    </row>
    <row r="830" hidden="1">
      <c r="A830" s="214"/>
      <c r="B830" s="214"/>
      <c r="C830" s="196"/>
      <c r="D830" s="214"/>
      <c r="E830" s="196"/>
      <c r="F830" s="214"/>
      <c r="G830" s="215"/>
      <c r="H830" s="196"/>
      <c r="I830" s="196"/>
      <c r="J830" s="196"/>
      <c r="K830" s="196"/>
      <c r="L830" s="196"/>
      <c r="M830" s="196"/>
      <c r="N830" s="196"/>
      <c r="O830" s="196"/>
      <c r="P830" s="196"/>
      <c r="Q830" s="196"/>
      <c r="R830" s="196"/>
      <c r="S830" s="196"/>
      <c r="T830" s="196"/>
      <c r="U830" s="196"/>
      <c r="V830" s="196"/>
      <c r="W830" s="196"/>
      <c r="X830" s="196"/>
      <c r="Y830" s="196"/>
    </row>
    <row r="831" hidden="1">
      <c r="A831" s="214"/>
      <c r="B831" s="214"/>
      <c r="C831" s="196"/>
      <c r="D831" s="214"/>
      <c r="E831" s="196"/>
      <c r="F831" s="214"/>
      <c r="G831" s="215"/>
      <c r="H831" s="196"/>
      <c r="I831" s="196"/>
      <c r="J831" s="196"/>
      <c r="K831" s="196"/>
      <c r="L831" s="196"/>
      <c r="M831" s="196"/>
      <c r="N831" s="196"/>
      <c r="O831" s="196"/>
      <c r="P831" s="196"/>
      <c r="Q831" s="196"/>
      <c r="R831" s="196"/>
      <c r="S831" s="196"/>
      <c r="T831" s="196"/>
      <c r="U831" s="196"/>
      <c r="V831" s="196"/>
      <c r="W831" s="196"/>
      <c r="X831" s="196"/>
      <c r="Y831" s="196"/>
    </row>
    <row r="832" hidden="1">
      <c r="A832" s="214"/>
      <c r="B832" s="214"/>
      <c r="C832" s="196"/>
      <c r="D832" s="214"/>
      <c r="E832" s="196"/>
      <c r="F832" s="214"/>
      <c r="G832" s="215"/>
      <c r="H832" s="196"/>
      <c r="I832" s="196"/>
      <c r="J832" s="196"/>
      <c r="K832" s="196"/>
      <c r="L832" s="196"/>
      <c r="M832" s="196"/>
      <c r="N832" s="196"/>
      <c r="O832" s="196"/>
      <c r="P832" s="196"/>
      <c r="Q832" s="196"/>
      <c r="R832" s="196"/>
      <c r="S832" s="196"/>
      <c r="T832" s="196"/>
      <c r="U832" s="196"/>
      <c r="V832" s="196"/>
      <c r="W832" s="196"/>
      <c r="X832" s="196"/>
      <c r="Y832" s="196"/>
    </row>
    <row r="833" hidden="1">
      <c r="A833" s="214"/>
      <c r="B833" s="214"/>
      <c r="C833" s="196"/>
      <c r="D833" s="214"/>
      <c r="E833" s="196"/>
      <c r="F833" s="214"/>
      <c r="G833" s="215"/>
      <c r="H833" s="196"/>
      <c r="I833" s="196"/>
      <c r="J833" s="196"/>
      <c r="K833" s="196"/>
      <c r="L833" s="196"/>
      <c r="M833" s="196"/>
      <c r="N833" s="196"/>
      <c r="O833" s="196"/>
      <c r="P833" s="196"/>
      <c r="Q833" s="196"/>
      <c r="R833" s="196"/>
      <c r="S833" s="196"/>
      <c r="T833" s="196"/>
      <c r="U833" s="196"/>
      <c r="V833" s="196"/>
      <c r="W833" s="196"/>
      <c r="X833" s="196"/>
      <c r="Y833" s="196"/>
    </row>
    <row r="834" hidden="1">
      <c r="A834" s="214"/>
      <c r="B834" s="214"/>
      <c r="C834" s="196"/>
      <c r="D834" s="214"/>
      <c r="E834" s="196"/>
      <c r="F834" s="214"/>
      <c r="G834" s="215"/>
      <c r="H834" s="196"/>
      <c r="I834" s="196"/>
      <c r="J834" s="196"/>
      <c r="K834" s="196"/>
      <c r="L834" s="196"/>
      <c r="M834" s="196"/>
      <c r="N834" s="196"/>
      <c r="O834" s="196"/>
      <c r="P834" s="196"/>
      <c r="Q834" s="196"/>
      <c r="R834" s="196"/>
      <c r="S834" s="196"/>
      <c r="T834" s="196"/>
      <c r="U834" s="196"/>
      <c r="V834" s="196"/>
      <c r="W834" s="196"/>
      <c r="X834" s="196"/>
      <c r="Y834" s="196"/>
    </row>
    <row r="835" hidden="1">
      <c r="A835" s="214"/>
      <c r="B835" s="214"/>
      <c r="C835" s="196"/>
      <c r="D835" s="214"/>
      <c r="E835" s="196"/>
      <c r="F835" s="214"/>
      <c r="G835" s="215"/>
      <c r="H835" s="196"/>
      <c r="I835" s="196"/>
      <c r="J835" s="196"/>
      <c r="K835" s="196"/>
      <c r="L835" s="196"/>
      <c r="M835" s="196"/>
      <c r="N835" s="196"/>
      <c r="O835" s="196"/>
      <c r="P835" s="196"/>
      <c r="Q835" s="196"/>
      <c r="R835" s="196"/>
      <c r="S835" s="196"/>
      <c r="T835" s="196"/>
      <c r="U835" s="196"/>
      <c r="V835" s="196"/>
      <c r="W835" s="196"/>
      <c r="X835" s="196"/>
      <c r="Y835" s="196"/>
    </row>
    <row r="836" hidden="1">
      <c r="A836" s="214"/>
      <c r="B836" s="214"/>
      <c r="C836" s="196"/>
      <c r="D836" s="214"/>
      <c r="E836" s="196"/>
      <c r="F836" s="214"/>
      <c r="G836" s="215"/>
      <c r="H836" s="196"/>
      <c r="I836" s="196"/>
      <c r="J836" s="196"/>
      <c r="K836" s="196"/>
      <c r="L836" s="196"/>
      <c r="M836" s="196"/>
      <c r="N836" s="196"/>
      <c r="O836" s="196"/>
      <c r="P836" s="196"/>
      <c r="Q836" s="196"/>
      <c r="R836" s="196"/>
      <c r="S836" s="196"/>
      <c r="T836" s="196"/>
      <c r="U836" s="196"/>
      <c r="V836" s="196"/>
      <c r="W836" s="196"/>
      <c r="X836" s="196"/>
      <c r="Y836" s="196"/>
    </row>
    <row r="837" hidden="1">
      <c r="A837" s="214"/>
      <c r="B837" s="214"/>
      <c r="C837" s="196"/>
      <c r="D837" s="214"/>
      <c r="E837" s="196"/>
      <c r="F837" s="214"/>
      <c r="G837" s="215"/>
      <c r="H837" s="196"/>
      <c r="I837" s="196"/>
      <c r="J837" s="196"/>
      <c r="K837" s="196"/>
      <c r="L837" s="196"/>
      <c r="M837" s="196"/>
      <c r="N837" s="196"/>
      <c r="O837" s="196"/>
      <c r="P837" s="196"/>
      <c r="Q837" s="196"/>
      <c r="R837" s="196"/>
      <c r="S837" s="196"/>
      <c r="T837" s="196"/>
      <c r="U837" s="196"/>
      <c r="V837" s="196"/>
      <c r="W837" s="196"/>
      <c r="X837" s="196"/>
      <c r="Y837" s="196"/>
    </row>
    <row r="838" hidden="1">
      <c r="A838" s="214"/>
      <c r="B838" s="214"/>
      <c r="C838" s="196"/>
      <c r="D838" s="214"/>
      <c r="E838" s="196"/>
      <c r="F838" s="214"/>
      <c r="G838" s="215"/>
      <c r="H838" s="196"/>
      <c r="I838" s="196"/>
      <c r="J838" s="196"/>
      <c r="K838" s="196"/>
      <c r="L838" s="196"/>
      <c r="M838" s="196"/>
      <c r="N838" s="196"/>
      <c r="O838" s="196"/>
      <c r="P838" s="196"/>
      <c r="Q838" s="196"/>
      <c r="R838" s="196"/>
      <c r="S838" s="196"/>
      <c r="T838" s="196"/>
      <c r="U838" s="196"/>
      <c r="V838" s="196"/>
      <c r="W838" s="196"/>
      <c r="X838" s="196"/>
      <c r="Y838" s="196"/>
    </row>
    <row r="839" hidden="1">
      <c r="A839" s="214"/>
      <c r="B839" s="214"/>
      <c r="C839" s="196"/>
      <c r="D839" s="214"/>
      <c r="E839" s="196"/>
      <c r="F839" s="214"/>
      <c r="G839" s="215"/>
      <c r="H839" s="196"/>
      <c r="I839" s="196"/>
      <c r="J839" s="196"/>
      <c r="K839" s="196"/>
      <c r="L839" s="196"/>
      <c r="M839" s="196"/>
      <c r="N839" s="196"/>
      <c r="O839" s="196"/>
      <c r="P839" s="196"/>
      <c r="Q839" s="196"/>
      <c r="R839" s="196"/>
      <c r="S839" s="196"/>
      <c r="T839" s="196"/>
      <c r="U839" s="196"/>
      <c r="V839" s="196"/>
      <c r="W839" s="196"/>
      <c r="X839" s="196"/>
      <c r="Y839" s="196"/>
    </row>
    <row r="840" hidden="1">
      <c r="A840" s="214"/>
      <c r="B840" s="214"/>
      <c r="C840" s="196"/>
      <c r="D840" s="214"/>
      <c r="E840" s="196"/>
      <c r="F840" s="214"/>
      <c r="G840" s="215"/>
      <c r="H840" s="196"/>
      <c r="I840" s="196"/>
      <c r="J840" s="196"/>
      <c r="K840" s="196"/>
      <c r="L840" s="196"/>
      <c r="M840" s="196"/>
      <c r="N840" s="196"/>
      <c r="O840" s="196"/>
      <c r="P840" s="196"/>
      <c r="Q840" s="196"/>
      <c r="R840" s="196"/>
      <c r="S840" s="196"/>
      <c r="T840" s="196"/>
      <c r="U840" s="196"/>
      <c r="V840" s="196"/>
      <c r="W840" s="196"/>
      <c r="X840" s="196"/>
      <c r="Y840" s="196"/>
    </row>
    <row r="841" hidden="1">
      <c r="A841" s="214"/>
      <c r="B841" s="214"/>
      <c r="C841" s="196"/>
      <c r="D841" s="214"/>
      <c r="E841" s="196"/>
      <c r="F841" s="214"/>
      <c r="G841" s="215"/>
      <c r="H841" s="196"/>
      <c r="I841" s="196"/>
      <c r="J841" s="196"/>
      <c r="K841" s="196"/>
      <c r="L841" s="196"/>
      <c r="M841" s="196"/>
      <c r="N841" s="196"/>
      <c r="O841" s="196"/>
      <c r="P841" s="196"/>
      <c r="Q841" s="196"/>
      <c r="R841" s="196"/>
      <c r="S841" s="196"/>
      <c r="T841" s="196"/>
      <c r="U841" s="196"/>
      <c r="V841" s="196"/>
      <c r="W841" s="196"/>
      <c r="X841" s="196"/>
      <c r="Y841" s="196"/>
    </row>
    <row r="842" hidden="1">
      <c r="A842" s="214"/>
      <c r="B842" s="214"/>
      <c r="C842" s="196"/>
      <c r="D842" s="214"/>
      <c r="E842" s="196"/>
      <c r="F842" s="214"/>
      <c r="G842" s="215"/>
      <c r="H842" s="196"/>
      <c r="I842" s="196"/>
      <c r="J842" s="196"/>
      <c r="K842" s="196"/>
      <c r="L842" s="196"/>
      <c r="M842" s="196"/>
      <c r="N842" s="196"/>
      <c r="O842" s="196"/>
      <c r="P842" s="196"/>
      <c r="Q842" s="196"/>
      <c r="R842" s="196"/>
      <c r="S842" s="196"/>
      <c r="T842" s="196"/>
      <c r="U842" s="196"/>
      <c r="V842" s="196"/>
      <c r="W842" s="196"/>
      <c r="X842" s="196"/>
      <c r="Y842" s="196"/>
    </row>
    <row r="843" hidden="1">
      <c r="A843" s="214"/>
      <c r="B843" s="214"/>
      <c r="C843" s="196"/>
      <c r="D843" s="214"/>
      <c r="E843" s="196"/>
      <c r="F843" s="214"/>
      <c r="G843" s="215"/>
      <c r="H843" s="196"/>
      <c r="I843" s="196"/>
      <c r="J843" s="196"/>
      <c r="K843" s="196"/>
      <c r="L843" s="196"/>
      <c r="M843" s="196"/>
      <c r="N843" s="196"/>
      <c r="O843" s="196"/>
      <c r="P843" s="196"/>
      <c r="Q843" s="196"/>
      <c r="R843" s="196"/>
      <c r="S843" s="196"/>
      <c r="T843" s="196"/>
      <c r="U843" s="196"/>
      <c r="V843" s="196"/>
      <c r="W843" s="196"/>
      <c r="X843" s="196"/>
      <c r="Y843" s="196"/>
    </row>
    <row r="844" hidden="1">
      <c r="A844" s="214"/>
      <c r="B844" s="214"/>
      <c r="C844" s="196"/>
      <c r="D844" s="214"/>
      <c r="E844" s="196"/>
      <c r="F844" s="214"/>
      <c r="G844" s="215"/>
      <c r="H844" s="196"/>
      <c r="I844" s="196"/>
      <c r="J844" s="196"/>
      <c r="K844" s="196"/>
      <c r="L844" s="196"/>
      <c r="M844" s="196"/>
      <c r="N844" s="196"/>
      <c r="O844" s="196"/>
      <c r="P844" s="196"/>
      <c r="Q844" s="196"/>
      <c r="R844" s="196"/>
      <c r="S844" s="196"/>
      <c r="T844" s="196"/>
      <c r="U844" s="196"/>
      <c r="V844" s="196"/>
      <c r="W844" s="196"/>
      <c r="X844" s="196"/>
      <c r="Y844" s="196"/>
    </row>
    <row r="845" hidden="1">
      <c r="A845" s="214"/>
      <c r="B845" s="214"/>
      <c r="C845" s="196"/>
      <c r="D845" s="214"/>
      <c r="E845" s="196"/>
      <c r="F845" s="214"/>
      <c r="G845" s="215"/>
      <c r="H845" s="196"/>
      <c r="I845" s="196"/>
      <c r="J845" s="196"/>
      <c r="K845" s="196"/>
      <c r="L845" s="196"/>
      <c r="M845" s="196"/>
      <c r="N845" s="196"/>
      <c r="O845" s="196"/>
      <c r="P845" s="196"/>
      <c r="Q845" s="196"/>
      <c r="R845" s="196"/>
      <c r="S845" s="196"/>
      <c r="T845" s="196"/>
      <c r="U845" s="196"/>
      <c r="V845" s="196"/>
      <c r="W845" s="196"/>
      <c r="X845" s="196"/>
      <c r="Y845" s="196"/>
    </row>
    <row r="846" hidden="1">
      <c r="A846" s="214"/>
      <c r="B846" s="214"/>
      <c r="C846" s="196"/>
      <c r="D846" s="214"/>
      <c r="E846" s="196"/>
      <c r="F846" s="214"/>
      <c r="G846" s="215"/>
      <c r="H846" s="196"/>
      <c r="I846" s="196"/>
      <c r="J846" s="196"/>
      <c r="K846" s="196"/>
      <c r="L846" s="196"/>
      <c r="M846" s="196"/>
      <c r="N846" s="196"/>
      <c r="O846" s="196"/>
      <c r="P846" s="196"/>
      <c r="Q846" s="196"/>
      <c r="R846" s="196"/>
      <c r="S846" s="196"/>
      <c r="T846" s="196"/>
      <c r="U846" s="196"/>
      <c r="V846" s="196"/>
      <c r="W846" s="196"/>
      <c r="X846" s="196"/>
      <c r="Y846" s="196"/>
    </row>
    <row r="847" hidden="1">
      <c r="A847" s="214"/>
      <c r="B847" s="214"/>
      <c r="C847" s="196"/>
      <c r="D847" s="214"/>
      <c r="E847" s="196"/>
      <c r="F847" s="214"/>
      <c r="G847" s="215"/>
      <c r="H847" s="196"/>
      <c r="I847" s="196"/>
      <c r="J847" s="196"/>
      <c r="K847" s="196"/>
      <c r="L847" s="196"/>
      <c r="M847" s="196"/>
      <c r="N847" s="196"/>
      <c r="O847" s="196"/>
      <c r="P847" s="196"/>
      <c r="Q847" s="196"/>
      <c r="R847" s="196"/>
      <c r="S847" s="196"/>
      <c r="T847" s="196"/>
      <c r="U847" s="196"/>
      <c r="V847" s="196"/>
      <c r="W847" s="196"/>
      <c r="X847" s="196"/>
      <c r="Y847" s="196"/>
    </row>
    <row r="848" hidden="1">
      <c r="A848" s="214"/>
      <c r="B848" s="214"/>
      <c r="C848" s="196"/>
      <c r="D848" s="214"/>
      <c r="E848" s="196"/>
      <c r="F848" s="214"/>
      <c r="G848" s="215"/>
      <c r="H848" s="196"/>
      <c r="I848" s="196"/>
      <c r="J848" s="196"/>
      <c r="K848" s="196"/>
      <c r="L848" s="196"/>
      <c r="M848" s="196"/>
      <c r="N848" s="196"/>
      <c r="O848" s="196"/>
      <c r="P848" s="196"/>
      <c r="Q848" s="196"/>
      <c r="R848" s="196"/>
      <c r="S848" s="196"/>
      <c r="T848" s="196"/>
      <c r="U848" s="196"/>
      <c r="V848" s="196"/>
      <c r="W848" s="196"/>
      <c r="X848" s="196"/>
      <c r="Y848" s="196"/>
    </row>
    <row r="849" hidden="1">
      <c r="A849" s="214"/>
      <c r="B849" s="214"/>
      <c r="C849" s="196"/>
      <c r="D849" s="214"/>
      <c r="E849" s="196"/>
      <c r="F849" s="214"/>
      <c r="G849" s="215"/>
      <c r="H849" s="196"/>
      <c r="I849" s="196"/>
      <c r="J849" s="196"/>
      <c r="K849" s="196"/>
      <c r="L849" s="196"/>
      <c r="M849" s="196"/>
      <c r="N849" s="196"/>
      <c r="O849" s="196"/>
      <c r="P849" s="196"/>
      <c r="Q849" s="196"/>
      <c r="R849" s="196"/>
      <c r="S849" s="196"/>
      <c r="T849" s="196"/>
      <c r="U849" s="196"/>
      <c r="V849" s="196"/>
      <c r="W849" s="196"/>
      <c r="X849" s="196"/>
      <c r="Y849" s="196"/>
    </row>
    <row r="850" hidden="1">
      <c r="A850" s="214"/>
      <c r="B850" s="214"/>
      <c r="C850" s="196"/>
      <c r="D850" s="214"/>
      <c r="E850" s="196"/>
      <c r="F850" s="214"/>
      <c r="G850" s="215"/>
      <c r="H850" s="196"/>
      <c r="I850" s="196"/>
      <c r="J850" s="196"/>
      <c r="K850" s="196"/>
      <c r="L850" s="196"/>
      <c r="M850" s="196"/>
      <c r="N850" s="196"/>
      <c r="O850" s="196"/>
      <c r="P850" s="196"/>
      <c r="Q850" s="196"/>
      <c r="R850" s="196"/>
      <c r="S850" s="196"/>
      <c r="T850" s="196"/>
      <c r="U850" s="196"/>
      <c r="V850" s="196"/>
      <c r="W850" s="196"/>
      <c r="X850" s="196"/>
      <c r="Y850" s="196"/>
    </row>
    <row r="851" hidden="1">
      <c r="A851" s="214"/>
      <c r="B851" s="214"/>
      <c r="C851" s="196"/>
      <c r="D851" s="214"/>
      <c r="E851" s="196"/>
      <c r="F851" s="214"/>
      <c r="G851" s="215"/>
      <c r="H851" s="196"/>
      <c r="I851" s="196"/>
      <c r="J851" s="196"/>
      <c r="K851" s="196"/>
      <c r="L851" s="196"/>
      <c r="M851" s="196"/>
      <c r="N851" s="196"/>
      <c r="O851" s="196"/>
      <c r="P851" s="196"/>
      <c r="Q851" s="196"/>
      <c r="R851" s="196"/>
      <c r="S851" s="196"/>
      <c r="T851" s="196"/>
      <c r="U851" s="196"/>
      <c r="V851" s="196"/>
      <c r="W851" s="196"/>
      <c r="X851" s="196"/>
      <c r="Y851" s="196"/>
    </row>
    <row r="852" hidden="1">
      <c r="A852" s="214"/>
      <c r="B852" s="214"/>
      <c r="C852" s="196"/>
      <c r="D852" s="214"/>
      <c r="E852" s="196"/>
      <c r="F852" s="214"/>
      <c r="G852" s="215"/>
      <c r="H852" s="196"/>
      <c r="I852" s="196"/>
      <c r="J852" s="196"/>
      <c r="K852" s="196"/>
      <c r="L852" s="196"/>
      <c r="M852" s="196"/>
      <c r="N852" s="196"/>
      <c r="O852" s="196"/>
      <c r="P852" s="196"/>
      <c r="Q852" s="196"/>
      <c r="R852" s="196"/>
      <c r="S852" s="196"/>
      <c r="T852" s="196"/>
      <c r="U852" s="196"/>
      <c r="V852" s="196"/>
      <c r="W852" s="196"/>
      <c r="X852" s="196"/>
      <c r="Y852" s="196"/>
    </row>
    <row r="853" hidden="1">
      <c r="A853" s="214"/>
      <c r="B853" s="214"/>
      <c r="C853" s="196"/>
      <c r="D853" s="214"/>
      <c r="E853" s="196"/>
      <c r="F853" s="214"/>
      <c r="G853" s="215"/>
      <c r="H853" s="196"/>
      <c r="I853" s="196"/>
      <c r="J853" s="196"/>
      <c r="K853" s="196"/>
      <c r="L853" s="196"/>
      <c r="M853" s="196"/>
      <c r="N853" s="196"/>
      <c r="O853" s="196"/>
      <c r="P853" s="196"/>
      <c r="Q853" s="196"/>
      <c r="R853" s="196"/>
      <c r="S853" s="196"/>
      <c r="T853" s="196"/>
      <c r="U853" s="196"/>
      <c r="V853" s="196"/>
      <c r="W853" s="196"/>
      <c r="X853" s="196"/>
      <c r="Y853" s="196"/>
    </row>
    <row r="854" hidden="1">
      <c r="A854" s="214"/>
      <c r="B854" s="214"/>
      <c r="C854" s="196"/>
      <c r="D854" s="214"/>
      <c r="E854" s="196"/>
      <c r="F854" s="214"/>
      <c r="G854" s="215"/>
      <c r="H854" s="196"/>
      <c r="I854" s="196"/>
      <c r="J854" s="196"/>
      <c r="K854" s="196"/>
      <c r="L854" s="196"/>
      <c r="M854" s="196"/>
      <c r="N854" s="196"/>
      <c r="O854" s="196"/>
      <c r="P854" s="196"/>
      <c r="Q854" s="196"/>
      <c r="R854" s="196"/>
      <c r="S854" s="196"/>
      <c r="T854" s="196"/>
      <c r="U854" s="196"/>
      <c r="V854" s="196"/>
      <c r="W854" s="196"/>
      <c r="X854" s="196"/>
      <c r="Y854" s="196"/>
    </row>
    <row r="855" hidden="1">
      <c r="A855" s="214"/>
      <c r="B855" s="214"/>
      <c r="C855" s="196"/>
      <c r="D855" s="214"/>
      <c r="E855" s="196"/>
      <c r="F855" s="214"/>
      <c r="G855" s="215"/>
      <c r="H855" s="196"/>
      <c r="I855" s="196"/>
      <c r="J855" s="196"/>
      <c r="K855" s="196"/>
      <c r="L855" s="196"/>
      <c r="M855" s="196"/>
      <c r="N855" s="196"/>
      <c r="O855" s="196"/>
      <c r="P855" s="196"/>
      <c r="Q855" s="196"/>
      <c r="R855" s="196"/>
      <c r="S855" s="196"/>
      <c r="T855" s="196"/>
      <c r="U855" s="196"/>
      <c r="V855" s="196"/>
      <c r="W855" s="196"/>
      <c r="X855" s="196"/>
      <c r="Y855" s="196"/>
    </row>
    <row r="856" hidden="1">
      <c r="A856" s="214"/>
      <c r="B856" s="214"/>
      <c r="C856" s="196"/>
      <c r="D856" s="214"/>
      <c r="E856" s="196"/>
      <c r="F856" s="214"/>
      <c r="G856" s="215"/>
      <c r="H856" s="196"/>
      <c r="I856" s="196"/>
      <c r="J856" s="196"/>
      <c r="K856" s="196"/>
      <c r="L856" s="196"/>
      <c r="M856" s="196"/>
      <c r="N856" s="196"/>
      <c r="O856" s="196"/>
      <c r="P856" s="196"/>
      <c r="Q856" s="196"/>
      <c r="R856" s="196"/>
      <c r="S856" s="196"/>
      <c r="T856" s="196"/>
      <c r="U856" s="196"/>
      <c r="V856" s="196"/>
      <c r="W856" s="196"/>
      <c r="X856" s="196"/>
      <c r="Y856" s="196"/>
    </row>
    <row r="857" hidden="1">
      <c r="A857" s="214"/>
      <c r="B857" s="214"/>
      <c r="C857" s="196"/>
      <c r="D857" s="214"/>
      <c r="E857" s="196"/>
      <c r="F857" s="214"/>
      <c r="G857" s="215"/>
      <c r="H857" s="196"/>
      <c r="I857" s="196"/>
      <c r="J857" s="196"/>
      <c r="K857" s="196"/>
      <c r="L857" s="196"/>
      <c r="M857" s="196"/>
      <c r="N857" s="196"/>
      <c r="O857" s="196"/>
      <c r="P857" s="196"/>
      <c r="Q857" s="196"/>
      <c r="R857" s="196"/>
      <c r="S857" s="196"/>
      <c r="T857" s="196"/>
      <c r="U857" s="196"/>
      <c r="V857" s="196"/>
      <c r="W857" s="196"/>
      <c r="X857" s="196"/>
      <c r="Y857" s="196"/>
    </row>
    <row r="858" hidden="1">
      <c r="A858" s="214"/>
      <c r="B858" s="214"/>
      <c r="C858" s="196"/>
      <c r="D858" s="214"/>
      <c r="E858" s="196"/>
      <c r="F858" s="214"/>
      <c r="G858" s="215"/>
      <c r="H858" s="196"/>
      <c r="I858" s="196"/>
      <c r="J858" s="196"/>
      <c r="K858" s="196"/>
      <c r="L858" s="196"/>
      <c r="M858" s="196"/>
      <c r="N858" s="196"/>
      <c r="O858" s="196"/>
      <c r="P858" s="196"/>
      <c r="Q858" s="196"/>
      <c r="R858" s="196"/>
      <c r="S858" s="196"/>
      <c r="T858" s="196"/>
      <c r="U858" s="196"/>
      <c r="V858" s="196"/>
      <c r="W858" s="196"/>
      <c r="X858" s="196"/>
      <c r="Y858" s="196"/>
    </row>
    <row r="859" hidden="1">
      <c r="A859" s="214"/>
      <c r="B859" s="214"/>
      <c r="C859" s="196"/>
      <c r="D859" s="214"/>
      <c r="E859" s="196"/>
      <c r="F859" s="214"/>
      <c r="G859" s="215"/>
      <c r="H859" s="196"/>
      <c r="I859" s="196"/>
      <c r="J859" s="196"/>
      <c r="K859" s="196"/>
      <c r="L859" s="196"/>
      <c r="M859" s="196"/>
      <c r="N859" s="196"/>
      <c r="O859" s="196"/>
      <c r="P859" s="196"/>
      <c r="Q859" s="196"/>
      <c r="R859" s="196"/>
      <c r="S859" s="196"/>
      <c r="T859" s="196"/>
      <c r="U859" s="196"/>
      <c r="V859" s="196"/>
      <c r="W859" s="196"/>
      <c r="X859" s="196"/>
      <c r="Y859" s="196"/>
    </row>
    <row r="860" hidden="1">
      <c r="A860" s="214"/>
      <c r="B860" s="214"/>
      <c r="C860" s="196"/>
      <c r="D860" s="214"/>
      <c r="E860" s="196"/>
      <c r="F860" s="214"/>
      <c r="G860" s="215"/>
      <c r="H860" s="196"/>
      <c r="I860" s="196"/>
      <c r="J860" s="196"/>
      <c r="K860" s="196"/>
      <c r="L860" s="196"/>
      <c r="M860" s="196"/>
      <c r="N860" s="196"/>
      <c r="O860" s="196"/>
      <c r="P860" s="196"/>
      <c r="Q860" s="196"/>
      <c r="R860" s="196"/>
      <c r="S860" s="196"/>
      <c r="T860" s="196"/>
      <c r="U860" s="196"/>
      <c r="V860" s="196"/>
      <c r="W860" s="196"/>
      <c r="X860" s="196"/>
      <c r="Y860" s="196"/>
    </row>
    <row r="861" hidden="1">
      <c r="A861" s="214"/>
      <c r="B861" s="214"/>
      <c r="C861" s="196"/>
      <c r="D861" s="214"/>
      <c r="E861" s="196"/>
      <c r="F861" s="214"/>
      <c r="G861" s="215"/>
      <c r="H861" s="196"/>
      <c r="I861" s="196"/>
      <c r="J861" s="196"/>
      <c r="K861" s="196"/>
      <c r="L861" s="196"/>
      <c r="M861" s="196"/>
      <c r="N861" s="196"/>
      <c r="O861" s="196"/>
      <c r="P861" s="196"/>
      <c r="Q861" s="196"/>
      <c r="R861" s="196"/>
      <c r="S861" s="196"/>
      <c r="T861" s="196"/>
      <c r="U861" s="196"/>
      <c r="V861" s="196"/>
      <c r="W861" s="196"/>
      <c r="X861" s="196"/>
      <c r="Y861" s="196"/>
    </row>
    <row r="862" hidden="1">
      <c r="A862" s="214"/>
      <c r="B862" s="214"/>
      <c r="C862" s="196"/>
      <c r="D862" s="214"/>
      <c r="E862" s="196"/>
      <c r="F862" s="214"/>
      <c r="G862" s="215"/>
      <c r="H862" s="196"/>
      <c r="I862" s="196"/>
      <c r="J862" s="196"/>
      <c r="K862" s="196"/>
      <c r="L862" s="196"/>
      <c r="M862" s="196"/>
      <c r="N862" s="196"/>
      <c r="O862" s="196"/>
      <c r="P862" s="196"/>
      <c r="Q862" s="196"/>
      <c r="R862" s="196"/>
      <c r="S862" s="196"/>
      <c r="T862" s="196"/>
      <c r="U862" s="196"/>
      <c r="V862" s="196"/>
      <c r="W862" s="196"/>
      <c r="X862" s="196"/>
      <c r="Y862" s="196"/>
    </row>
    <row r="863" hidden="1">
      <c r="A863" s="214"/>
      <c r="B863" s="214"/>
      <c r="C863" s="196"/>
      <c r="D863" s="214"/>
      <c r="E863" s="196"/>
      <c r="F863" s="214"/>
      <c r="G863" s="215"/>
      <c r="H863" s="196"/>
      <c r="I863" s="196"/>
      <c r="J863" s="196"/>
      <c r="K863" s="196"/>
      <c r="L863" s="196"/>
      <c r="M863" s="196"/>
      <c r="N863" s="196"/>
      <c r="O863" s="196"/>
      <c r="P863" s="196"/>
      <c r="Q863" s="196"/>
      <c r="R863" s="196"/>
      <c r="S863" s="196"/>
      <c r="T863" s="196"/>
      <c r="U863" s="196"/>
      <c r="V863" s="196"/>
      <c r="W863" s="196"/>
      <c r="X863" s="196"/>
      <c r="Y863" s="196"/>
    </row>
    <row r="864" hidden="1">
      <c r="A864" s="214"/>
      <c r="B864" s="214"/>
      <c r="C864" s="196"/>
      <c r="D864" s="214"/>
      <c r="E864" s="196"/>
      <c r="F864" s="214"/>
      <c r="G864" s="215"/>
      <c r="H864" s="196"/>
      <c r="I864" s="196"/>
      <c r="J864" s="196"/>
      <c r="K864" s="196"/>
      <c r="L864" s="196"/>
      <c r="M864" s="196"/>
      <c r="N864" s="196"/>
      <c r="O864" s="196"/>
      <c r="P864" s="196"/>
      <c r="Q864" s="196"/>
      <c r="R864" s="196"/>
      <c r="S864" s="196"/>
      <c r="T864" s="196"/>
      <c r="U864" s="196"/>
      <c r="V864" s="196"/>
      <c r="W864" s="196"/>
      <c r="X864" s="196"/>
      <c r="Y864" s="196"/>
    </row>
    <row r="865" hidden="1">
      <c r="A865" s="214"/>
      <c r="B865" s="214"/>
      <c r="C865" s="196"/>
      <c r="D865" s="214"/>
      <c r="E865" s="196"/>
      <c r="F865" s="214"/>
      <c r="G865" s="215"/>
      <c r="H865" s="196"/>
      <c r="I865" s="196"/>
      <c r="J865" s="196"/>
      <c r="K865" s="196"/>
      <c r="L865" s="196"/>
      <c r="M865" s="196"/>
      <c r="N865" s="196"/>
      <c r="O865" s="196"/>
      <c r="P865" s="196"/>
      <c r="Q865" s="196"/>
      <c r="R865" s="196"/>
      <c r="S865" s="196"/>
      <c r="T865" s="196"/>
      <c r="U865" s="196"/>
      <c r="V865" s="196"/>
      <c r="W865" s="196"/>
      <c r="X865" s="196"/>
      <c r="Y865" s="196"/>
    </row>
    <row r="866" hidden="1">
      <c r="A866" s="214"/>
      <c r="B866" s="214"/>
      <c r="C866" s="196"/>
      <c r="D866" s="214"/>
      <c r="E866" s="196"/>
      <c r="F866" s="214"/>
      <c r="G866" s="215"/>
      <c r="H866" s="196"/>
      <c r="I866" s="196"/>
      <c r="J866" s="196"/>
      <c r="K866" s="196"/>
      <c r="L866" s="196"/>
      <c r="M866" s="196"/>
      <c r="N866" s="196"/>
      <c r="O866" s="196"/>
      <c r="P866" s="196"/>
      <c r="Q866" s="196"/>
      <c r="R866" s="196"/>
      <c r="S866" s="196"/>
      <c r="T866" s="196"/>
      <c r="U866" s="196"/>
      <c r="V866" s="196"/>
      <c r="W866" s="196"/>
      <c r="X866" s="196"/>
      <c r="Y866" s="196"/>
    </row>
    <row r="867" hidden="1">
      <c r="A867" s="214"/>
      <c r="B867" s="214"/>
      <c r="C867" s="196"/>
      <c r="D867" s="214"/>
      <c r="E867" s="196"/>
      <c r="F867" s="214"/>
      <c r="G867" s="215"/>
      <c r="H867" s="196"/>
      <c r="I867" s="196"/>
      <c r="J867" s="196"/>
      <c r="K867" s="196"/>
      <c r="L867" s="196"/>
      <c r="M867" s="196"/>
      <c r="N867" s="196"/>
      <c r="O867" s="196"/>
      <c r="P867" s="196"/>
      <c r="Q867" s="196"/>
      <c r="R867" s="196"/>
      <c r="S867" s="196"/>
      <c r="T867" s="196"/>
      <c r="U867" s="196"/>
      <c r="V867" s="196"/>
      <c r="W867" s="196"/>
      <c r="X867" s="196"/>
      <c r="Y867" s="196"/>
    </row>
    <row r="868" hidden="1">
      <c r="A868" s="214"/>
      <c r="B868" s="214"/>
      <c r="C868" s="196"/>
      <c r="D868" s="214"/>
      <c r="E868" s="196"/>
      <c r="F868" s="214"/>
      <c r="G868" s="215"/>
      <c r="H868" s="196"/>
      <c r="I868" s="196"/>
      <c r="J868" s="196"/>
      <c r="K868" s="196"/>
      <c r="L868" s="196"/>
      <c r="M868" s="196"/>
      <c r="N868" s="196"/>
      <c r="O868" s="196"/>
      <c r="P868" s="196"/>
      <c r="Q868" s="196"/>
      <c r="R868" s="196"/>
      <c r="S868" s="196"/>
      <c r="T868" s="196"/>
      <c r="U868" s="196"/>
      <c r="V868" s="196"/>
      <c r="W868" s="196"/>
      <c r="X868" s="196"/>
      <c r="Y868" s="196"/>
    </row>
    <row r="869" hidden="1">
      <c r="A869" s="214"/>
      <c r="B869" s="214"/>
      <c r="C869" s="196"/>
      <c r="D869" s="214"/>
      <c r="E869" s="196"/>
      <c r="F869" s="214"/>
      <c r="G869" s="215"/>
      <c r="H869" s="196"/>
      <c r="I869" s="196"/>
      <c r="J869" s="196"/>
      <c r="K869" s="196"/>
      <c r="L869" s="196"/>
      <c r="M869" s="196"/>
      <c r="N869" s="196"/>
      <c r="O869" s="196"/>
      <c r="P869" s="196"/>
      <c r="Q869" s="196"/>
      <c r="R869" s="196"/>
      <c r="S869" s="196"/>
      <c r="T869" s="196"/>
      <c r="U869" s="196"/>
      <c r="V869" s="196"/>
      <c r="W869" s="196"/>
      <c r="X869" s="196"/>
      <c r="Y869" s="196"/>
    </row>
    <row r="870" hidden="1">
      <c r="A870" s="214"/>
      <c r="B870" s="214"/>
      <c r="C870" s="196"/>
      <c r="D870" s="214"/>
      <c r="E870" s="196"/>
      <c r="F870" s="214"/>
      <c r="G870" s="215"/>
      <c r="H870" s="196"/>
      <c r="I870" s="196"/>
      <c r="J870" s="196"/>
      <c r="K870" s="196"/>
      <c r="L870" s="196"/>
      <c r="M870" s="196"/>
      <c r="N870" s="196"/>
      <c r="O870" s="196"/>
      <c r="P870" s="196"/>
      <c r="Q870" s="196"/>
      <c r="R870" s="196"/>
      <c r="S870" s="196"/>
      <c r="T870" s="196"/>
      <c r="U870" s="196"/>
      <c r="V870" s="196"/>
      <c r="W870" s="196"/>
      <c r="X870" s="196"/>
      <c r="Y870" s="196"/>
    </row>
    <row r="871" hidden="1">
      <c r="A871" s="214"/>
      <c r="B871" s="214"/>
      <c r="C871" s="196"/>
      <c r="D871" s="214"/>
      <c r="E871" s="196"/>
      <c r="F871" s="214"/>
      <c r="G871" s="215"/>
      <c r="H871" s="196"/>
      <c r="I871" s="196"/>
      <c r="J871" s="196"/>
      <c r="K871" s="196"/>
      <c r="L871" s="196"/>
      <c r="M871" s="196"/>
      <c r="N871" s="196"/>
      <c r="O871" s="196"/>
      <c r="P871" s="196"/>
      <c r="Q871" s="196"/>
      <c r="R871" s="196"/>
      <c r="S871" s="196"/>
      <c r="T871" s="196"/>
      <c r="U871" s="196"/>
      <c r="V871" s="196"/>
      <c r="W871" s="196"/>
      <c r="X871" s="196"/>
      <c r="Y871" s="196"/>
    </row>
    <row r="872" hidden="1">
      <c r="A872" s="214"/>
      <c r="B872" s="214"/>
      <c r="C872" s="196"/>
      <c r="D872" s="214"/>
      <c r="E872" s="196"/>
      <c r="F872" s="214"/>
      <c r="G872" s="215"/>
      <c r="H872" s="196"/>
      <c r="I872" s="196"/>
      <c r="J872" s="196"/>
      <c r="K872" s="196"/>
      <c r="L872" s="196"/>
      <c r="M872" s="196"/>
      <c r="N872" s="196"/>
      <c r="O872" s="196"/>
      <c r="P872" s="196"/>
      <c r="Q872" s="196"/>
      <c r="R872" s="196"/>
      <c r="S872" s="196"/>
      <c r="T872" s="196"/>
      <c r="U872" s="196"/>
      <c r="V872" s="196"/>
      <c r="W872" s="196"/>
      <c r="X872" s="196"/>
      <c r="Y872" s="196"/>
    </row>
    <row r="873" hidden="1">
      <c r="A873" s="214"/>
      <c r="B873" s="214"/>
      <c r="C873" s="196"/>
      <c r="D873" s="214"/>
      <c r="E873" s="196"/>
      <c r="F873" s="214"/>
      <c r="G873" s="215"/>
      <c r="H873" s="196"/>
      <c r="I873" s="196"/>
      <c r="J873" s="196"/>
      <c r="K873" s="196"/>
      <c r="L873" s="196"/>
      <c r="M873" s="196"/>
      <c r="N873" s="196"/>
      <c r="O873" s="196"/>
      <c r="P873" s="196"/>
      <c r="Q873" s="196"/>
      <c r="R873" s="196"/>
      <c r="S873" s="196"/>
      <c r="T873" s="196"/>
      <c r="U873" s="196"/>
      <c r="V873" s="196"/>
      <c r="W873" s="196"/>
      <c r="X873" s="196"/>
      <c r="Y873" s="196"/>
    </row>
    <row r="874" hidden="1">
      <c r="A874" s="214"/>
      <c r="B874" s="214"/>
      <c r="C874" s="196"/>
      <c r="D874" s="214"/>
      <c r="E874" s="196"/>
      <c r="F874" s="214"/>
      <c r="G874" s="215"/>
      <c r="H874" s="196"/>
      <c r="I874" s="196"/>
      <c r="J874" s="196"/>
      <c r="K874" s="196"/>
      <c r="L874" s="196"/>
      <c r="M874" s="196"/>
      <c r="N874" s="196"/>
      <c r="O874" s="196"/>
      <c r="P874" s="196"/>
      <c r="Q874" s="196"/>
      <c r="R874" s="196"/>
      <c r="S874" s="196"/>
      <c r="T874" s="196"/>
      <c r="U874" s="196"/>
      <c r="V874" s="196"/>
      <c r="W874" s="196"/>
      <c r="X874" s="196"/>
      <c r="Y874" s="196"/>
    </row>
    <row r="875" hidden="1">
      <c r="A875" s="214"/>
      <c r="B875" s="214"/>
      <c r="C875" s="196"/>
      <c r="D875" s="214"/>
      <c r="E875" s="196"/>
      <c r="F875" s="214"/>
      <c r="G875" s="215"/>
      <c r="H875" s="196"/>
      <c r="I875" s="196"/>
      <c r="J875" s="196"/>
      <c r="K875" s="196"/>
      <c r="L875" s="196"/>
      <c r="M875" s="196"/>
      <c r="N875" s="196"/>
      <c r="O875" s="196"/>
      <c r="P875" s="196"/>
      <c r="Q875" s="196"/>
      <c r="R875" s="196"/>
      <c r="S875" s="196"/>
      <c r="T875" s="196"/>
      <c r="U875" s="196"/>
      <c r="V875" s="196"/>
      <c r="W875" s="196"/>
      <c r="X875" s="196"/>
      <c r="Y875" s="196"/>
    </row>
    <row r="876" hidden="1">
      <c r="A876" s="214"/>
      <c r="B876" s="214"/>
      <c r="C876" s="196"/>
      <c r="D876" s="214"/>
      <c r="E876" s="196"/>
      <c r="F876" s="214"/>
      <c r="G876" s="215"/>
      <c r="H876" s="196"/>
      <c r="I876" s="196"/>
      <c r="J876" s="196"/>
      <c r="K876" s="196"/>
      <c r="L876" s="196"/>
      <c r="M876" s="196"/>
      <c r="N876" s="196"/>
      <c r="O876" s="196"/>
      <c r="P876" s="196"/>
      <c r="Q876" s="196"/>
      <c r="R876" s="196"/>
      <c r="S876" s="196"/>
      <c r="T876" s="196"/>
      <c r="U876" s="196"/>
      <c r="V876" s="196"/>
      <c r="W876" s="196"/>
      <c r="X876" s="196"/>
      <c r="Y876" s="196"/>
    </row>
    <row r="877" hidden="1">
      <c r="A877" s="214"/>
      <c r="B877" s="214"/>
      <c r="C877" s="196"/>
      <c r="D877" s="214"/>
      <c r="E877" s="196"/>
      <c r="F877" s="214"/>
      <c r="G877" s="215"/>
      <c r="H877" s="196"/>
      <c r="I877" s="196"/>
      <c r="J877" s="196"/>
      <c r="K877" s="196"/>
      <c r="L877" s="196"/>
      <c r="M877" s="196"/>
      <c r="N877" s="196"/>
      <c r="O877" s="196"/>
      <c r="P877" s="196"/>
      <c r="Q877" s="196"/>
      <c r="R877" s="196"/>
      <c r="S877" s="196"/>
      <c r="T877" s="196"/>
      <c r="U877" s="196"/>
      <c r="V877" s="196"/>
      <c r="W877" s="196"/>
      <c r="X877" s="196"/>
      <c r="Y877" s="196"/>
    </row>
    <row r="878" hidden="1">
      <c r="A878" s="214"/>
      <c r="B878" s="214"/>
      <c r="C878" s="196"/>
      <c r="D878" s="214"/>
      <c r="E878" s="196"/>
      <c r="F878" s="214"/>
      <c r="G878" s="215"/>
      <c r="H878" s="196"/>
      <c r="I878" s="196"/>
      <c r="J878" s="196"/>
      <c r="K878" s="196"/>
      <c r="L878" s="196"/>
      <c r="M878" s="196"/>
      <c r="N878" s="196"/>
      <c r="O878" s="196"/>
      <c r="P878" s="196"/>
      <c r="Q878" s="196"/>
      <c r="R878" s="196"/>
      <c r="S878" s="196"/>
      <c r="T878" s="196"/>
      <c r="U878" s="196"/>
      <c r="V878" s="196"/>
      <c r="W878" s="196"/>
      <c r="X878" s="196"/>
      <c r="Y878" s="196"/>
    </row>
    <row r="879" hidden="1">
      <c r="A879" s="214"/>
      <c r="B879" s="214"/>
      <c r="C879" s="196"/>
      <c r="D879" s="214"/>
      <c r="E879" s="196"/>
      <c r="F879" s="214"/>
      <c r="G879" s="215"/>
      <c r="H879" s="196"/>
      <c r="I879" s="196"/>
      <c r="J879" s="196"/>
      <c r="K879" s="196"/>
      <c r="L879" s="196"/>
      <c r="M879" s="196"/>
      <c r="N879" s="196"/>
      <c r="O879" s="196"/>
      <c r="P879" s="196"/>
      <c r="Q879" s="196"/>
      <c r="R879" s="196"/>
      <c r="S879" s="196"/>
      <c r="T879" s="196"/>
      <c r="U879" s="196"/>
      <c r="V879" s="196"/>
      <c r="W879" s="196"/>
      <c r="X879" s="196"/>
      <c r="Y879" s="196"/>
    </row>
    <row r="880" hidden="1">
      <c r="A880" s="214"/>
      <c r="B880" s="214"/>
      <c r="C880" s="196"/>
      <c r="D880" s="214"/>
      <c r="E880" s="196"/>
      <c r="F880" s="214"/>
      <c r="G880" s="215"/>
      <c r="H880" s="196"/>
      <c r="I880" s="196"/>
      <c r="J880" s="196"/>
      <c r="K880" s="196"/>
      <c r="L880" s="196"/>
      <c r="M880" s="196"/>
      <c r="N880" s="196"/>
      <c r="O880" s="196"/>
      <c r="P880" s="196"/>
      <c r="Q880" s="196"/>
      <c r="R880" s="196"/>
      <c r="S880" s="196"/>
      <c r="T880" s="196"/>
      <c r="U880" s="196"/>
      <c r="V880" s="196"/>
      <c r="W880" s="196"/>
      <c r="X880" s="196"/>
      <c r="Y880" s="196"/>
    </row>
    <row r="881" hidden="1">
      <c r="A881" s="214"/>
      <c r="B881" s="214"/>
      <c r="C881" s="196"/>
      <c r="D881" s="214"/>
      <c r="E881" s="196"/>
      <c r="F881" s="214"/>
      <c r="G881" s="215"/>
      <c r="H881" s="196"/>
      <c r="I881" s="196"/>
      <c r="J881" s="196"/>
      <c r="K881" s="196"/>
      <c r="L881" s="196"/>
      <c r="M881" s="196"/>
      <c r="N881" s="196"/>
      <c r="O881" s="196"/>
      <c r="P881" s="196"/>
      <c r="Q881" s="196"/>
      <c r="R881" s="196"/>
      <c r="S881" s="196"/>
      <c r="T881" s="196"/>
      <c r="U881" s="196"/>
      <c r="V881" s="196"/>
      <c r="W881" s="196"/>
      <c r="X881" s="196"/>
      <c r="Y881" s="196"/>
    </row>
    <row r="882" hidden="1">
      <c r="A882" s="214"/>
      <c r="B882" s="214"/>
      <c r="C882" s="196"/>
      <c r="D882" s="214"/>
      <c r="E882" s="196"/>
      <c r="F882" s="214"/>
      <c r="G882" s="215"/>
      <c r="H882" s="196"/>
      <c r="I882" s="196"/>
      <c r="J882" s="196"/>
      <c r="K882" s="196"/>
      <c r="L882" s="196"/>
      <c r="M882" s="196"/>
      <c r="N882" s="196"/>
      <c r="O882" s="196"/>
      <c r="P882" s="196"/>
      <c r="Q882" s="196"/>
      <c r="R882" s="196"/>
      <c r="S882" s="196"/>
      <c r="T882" s="196"/>
      <c r="U882" s="196"/>
      <c r="V882" s="196"/>
      <c r="W882" s="196"/>
      <c r="X882" s="196"/>
      <c r="Y882" s="196"/>
    </row>
    <row r="883" hidden="1">
      <c r="A883" s="214"/>
      <c r="B883" s="214"/>
      <c r="C883" s="196"/>
      <c r="D883" s="214"/>
      <c r="E883" s="196"/>
      <c r="F883" s="214"/>
      <c r="G883" s="215"/>
      <c r="H883" s="196"/>
      <c r="I883" s="196"/>
      <c r="J883" s="196"/>
      <c r="K883" s="196"/>
      <c r="L883" s="196"/>
      <c r="M883" s="196"/>
      <c r="N883" s="196"/>
      <c r="O883" s="196"/>
      <c r="P883" s="196"/>
      <c r="Q883" s="196"/>
      <c r="R883" s="196"/>
      <c r="S883" s="196"/>
      <c r="T883" s="196"/>
      <c r="U883" s="196"/>
      <c r="V883" s="196"/>
      <c r="W883" s="196"/>
      <c r="X883" s="196"/>
      <c r="Y883" s="196"/>
    </row>
    <row r="884" hidden="1">
      <c r="A884" s="214"/>
      <c r="B884" s="214"/>
      <c r="C884" s="196"/>
      <c r="D884" s="214"/>
      <c r="E884" s="196"/>
      <c r="F884" s="214"/>
      <c r="G884" s="215"/>
      <c r="H884" s="196"/>
      <c r="I884" s="196"/>
      <c r="J884" s="196"/>
      <c r="K884" s="196"/>
      <c r="L884" s="196"/>
      <c r="M884" s="196"/>
      <c r="N884" s="196"/>
      <c r="O884" s="196"/>
      <c r="P884" s="196"/>
      <c r="Q884" s="196"/>
      <c r="R884" s="196"/>
      <c r="S884" s="196"/>
      <c r="T884" s="196"/>
      <c r="U884" s="196"/>
      <c r="V884" s="196"/>
      <c r="W884" s="196"/>
      <c r="X884" s="196"/>
      <c r="Y884" s="196"/>
    </row>
    <row r="885" hidden="1">
      <c r="A885" s="214"/>
      <c r="B885" s="214"/>
      <c r="C885" s="196"/>
      <c r="D885" s="214"/>
      <c r="E885" s="196"/>
      <c r="F885" s="214"/>
      <c r="G885" s="215"/>
      <c r="H885" s="196"/>
      <c r="I885" s="196"/>
      <c r="J885" s="196"/>
      <c r="K885" s="196"/>
      <c r="L885" s="196"/>
      <c r="M885" s="196"/>
      <c r="N885" s="196"/>
      <c r="O885" s="196"/>
      <c r="P885" s="196"/>
      <c r="Q885" s="196"/>
      <c r="R885" s="196"/>
      <c r="S885" s="196"/>
      <c r="T885" s="196"/>
      <c r="U885" s="196"/>
      <c r="V885" s="196"/>
      <c r="W885" s="196"/>
      <c r="X885" s="196"/>
      <c r="Y885" s="196"/>
    </row>
    <row r="886" hidden="1">
      <c r="A886" s="214"/>
      <c r="B886" s="214"/>
      <c r="C886" s="196"/>
      <c r="D886" s="214"/>
      <c r="E886" s="196"/>
      <c r="F886" s="214"/>
      <c r="G886" s="215"/>
      <c r="H886" s="196"/>
      <c r="I886" s="196"/>
      <c r="J886" s="196"/>
      <c r="K886" s="196"/>
      <c r="L886" s="196"/>
      <c r="M886" s="196"/>
      <c r="N886" s="196"/>
      <c r="O886" s="196"/>
      <c r="P886" s="196"/>
      <c r="Q886" s="196"/>
      <c r="R886" s="196"/>
      <c r="S886" s="196"/>
      <c r="T886" s="196"/>
      <c r="U886" s="196"/>
      <c r="V886" s="196"/>
      <c r="W886" s="196"/>
      <c r="X886" s="196"/>
      <c r="Y886" s="196"/>
    </row>
    <row r="887" hidden="1">
      <c r="A887" s="214"/>
      <c r="B887" s="214"/>
      <c r="C887" s="196"/>
      <c r="D887" s="214"/>
      <c r="E887" s="196"/>
      <c r="F887" s="214"/>
      <c r="G887" s="215"/>
      <c r="H887" s="196"/>
      <c r="I887" s="196"/>
      <c r="J887" s="196"/>
      <c r="K887" s="196"/>
      <c r="L887" s="196"/>
      <c r="M887" s="196"/>
      <c r="N887" s="196"/>
      <c r="O887" s="196"/>
      <c r="P887" s="196"/>
      <c r="Q887" s="196"/>
      <c r="R887" s="196"/>
      <c r="S887" s="196"/>
      <c r="T887" s="196"/>
      <c r="U887" s="196"/>
      <c r="V887" s="196"/>
      <c r="W887" s="196"/>
      <c r="X887" s="196"/>
      <c r="Y887" s="196"/>
    </row>
    <row r="888" hidden="1">
      <c r="A888" s="214"/>
      <c r="B888" s="214"/>
      <c r="C888" s="196"/>
      <c r="D888" s="214"/>
      <c r="E888" s="196"/>
      <c r="F888" s="214"/>
      <c r="G888" s="215"/>
      <c r="H888" s="196"/>
      <c r="I888" s="196"/>
      <c r="J888" s="196"/>
      <c r="K888" s="196"/>
      <c r="L888" s="196"/>
      <c r="M888" s="196"/>
      <c r="N888" s="196"/>
      <c r="O888" s="196"/>
      <c r="P888" s="196"/>
      <c r="Q888" s="196"/>
      <c r="R888" s="196"/>
      <c r="S888" s="196"/>
      <c r="T888" s="196"/>
      <c r="U888" s="196"/>
      <c r="V888" s="196"/>
      <c r="W888" s="196"/>
      <c r="X888" s="196"/>
      <c r="Y888" s="196"/>
    </row>
    <row r="889" hidden="1">
      <c r="A889" s="214"/>
      <c r="B889" s="214"/>
      <c r="C889" s="196"/>
      <c r="D889" s="214"/>
      <c r="E889" s="196"/>
      <c r="F889" s="214"/>
      <c r="G889" s="215"/>
      <c r="H889" s="196"/>
      <c r="I889" s="196"/>
      <c r="J889" s="196"/>
      <c r="K889" s="196"/>
      <c r="L889" s="196"/>
      <c r="M889" s="196"/>
      <c r="N889" s="196"/>
      <c r="O889" s="196"/>
      <c r="P889" s="196"/>
      <c r="Q889" s="196"/>
      <c r="R889" s="196"/>
      <c r="S889" s="196"/>
      <c r="T889" s="196"/>
      <c r="U889" s="196"/>
      <c r="V889" s="196"/>
      <c r="W889" s="196"/>
      <c r="X889" s="196"/>
      <c r="Y889" s="196"/>
    </row>
    <row r="890" hidden="1">
      <c r="A890" s="214"/>
      <c r="B890" s="214"/>
      <c r="C890" s="196"/>
      <c r="D890" s="214"/>
      <c r="E890" s="196"/>
      <c r="F890" s="214"/>
      <c r="G890" s="215"/>
      <c r="H890" s="196"/>
      <c r="I890" s="196"/>
      <c r="J890" s="196"/>
      <c r="K890" s="196"/>
      <c r="L890" s="196"/>
      <c r="M890" s="196"/>
      <c r="N890" s="196"/>
      <c r="O890" s="196"/>
      <c r="P890" s="196"/>
      <c r="Q890" s="196"/>
      <c r="R890" s="196"/>
      <c r="S890" s="196"/>
      <c r="T890" s="196"/>
      <c r="U890" s="196"/>
      <c r="V890" s="196"/>
      <c r="W890" s="196"/>
      <c r="X890" s="196"/>
      <c r="Y890" s="196"/>
    </row>
  </sheetData>
  <autoFilter ref="$A$1:$Y$890">
    <filterColumn colId="0">
      <filters blank="1">
        <filter val="TRUE"/>
        <filter val="FALSE"/>
      </filters>
    </filterColumn>
    <filterColumn colId="3">
      <filters>
        <filter val="Bug"/>
        <filter val="Code Smell"/>
        <filter val="Vulnerabilidade"/>
      </filters>
    </filterColumn>
    <sortState ref="A1:Y890">
      <sortCondition descending="1" ref="F1:F890"/>
      <sortCondition descending="1" ref="E1:E890"/>
      <sortCondition ref="C1:C890"/>
    </sortState>
  </autoFilter>
  <dataValidations>
    <dataValidation type="list" allowBlank="1" showErrorMessage="1" sqref="D2:D389">
      <formula1>"Bug,Code Smell,Vulnerabilidade"</formula1>
    </dataValidation>
    <dataValidation type="list" allowBlank="1" showErrorMessage="1" sqref="B2:B389">
      <formula1>"Alura,Udacity"</formula1>
    </dataValidation>
    <dataValidation type="list" allowBlank="1" showErrorMessage="1" sqref="H2:H389">
      <formula1>"Info,Minor,Major,Critical,Blocker"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C16"/>
    <hyperlink r:id="rId14" ref="I16"/>
    <hyperlink r:id="rId15" ref="I17"/>
    <hyperlink r:id="rId16" ref="I18"/>
    <hyperlink r:id="rId17" ref="I20"/>
    <hyperlink r:id="rId18" ref="I21"/>
    <hyperlink r:id="rId19" ref="I22"/>
    <hyperlink r:id="rId20" ref="I23"/>
    <hyperlink r:id="rId21" ref="I24"/>
    <hyperlink r:id="rId22" ref="I26"/>
    <hyperlink r:id="rId23" ref="I29"/>
    <hyperlink r:id="rId24" ref="I30"/>
    <hyperlink r:id="rId25" ref="I34"/>
    <hyperlink r:id="rId26" ref="I35"/>
    <hyperlink r:id="rId27" ref="I36"/>
    <hyperlink r:id="rId28" ref="I37"/>
    <hyperlink r:id="rId29" ref="I39"/>
    <hyperlink r:id="rId30" ref="I41"/>
    <hyperlink r:id="rId31" ref="I42"/>
    <hyperlink r:id="rId32" ref="I43"/>
    <hyperlink r:id="rId33" ref="I45"/>
    <hyperlink r:id="rId34" ref="I46"/>
    <hyperlink r:id="rId35" ref="I50"/>
    <hyperlink r:id="rId36" ref="I55"/>
    <hyperlink r:id="rId37" ref="I56"/>
    <hyperlink r:id="rId38" ref="I58"/>
    <hyperlink r:id="rId39" ref="I59"/>
    <hyperlink r:id="rId40" ref="I60"/>
    <hyperlink r:id="rId41" ref="I61"/>
    <hyperlink r:id="rId42" ref="I63"/>
    <hyperlink r:id="rId43" ref="I64"/>
    <hyperlink r:id="rId44" ref="I65"/>
    <hyperlink r:id="rId45" ref="I66"/>
    <hyperlink r:id="rId46" ref="I67"/>
    <hyperlink r:id="rId47" ref="I69"/>
    <hyperlink r:id="rId48" ref="I70"/>
    <hyperlink r:id="rId49" ref="I71"/>
    <hyperlink r:id="rId50" ref="I72"/>
    <hyperlink r:id="rId51" ref="I74"/>
    <hyperlink r:id="rId52" ref="I75"/>
    <hyperlink r:id="rId53" ref="I77"/>
    <hyperlink r:id="rId54" ref="I78"/>
    <hyperlink r:id="rId55" ref="I79"/>
    <hyperlink r:id="rId56" ref="I80"/>
    <hyperlink r:id="rId57" ref="I81"/>
    <hyperlink r:id="rId58" ref="I82"/>
    <hyperlink r:id="rId59" ref="I83"/>
    <hyperlink r:id="rId60" ref="I85"/>
    <hyperlink r:id="rId61" ref="I86"/>
    <hyperlink r:id="rId62" ref="I87"/>
    <hyperlink r:id="rId63" ref="I88"/>
    <hyperlink r:id="rId64" ref="I90"/>
    <hyperlink r:id="rId65" ref="I91"/>
    <hyperlink r:id="rId66" ref="I92"/>
    <hyperlink r:id="rId67" ref="I93"/>
    <hyperlink r:id="rId68" ref="I95"/>
    <hyperlink r:id="rId69" ref="I96"/>
    <hyperlink r:id="rId70" ref="I97"/>
    <hyperlink r:id="rId71" ref="I98"/>
    <hyperlink r:id="rId72" ref="I101"/>
    <hyperlink r:id="rId73" ref="I102"/>
    <hyperlink r:id="rId74" ref="I103"/>
    <hyperlink r:id="rId75" ref="I104"/>
    <hyperlink r:id="rId76" ref="I105"/>
    <hyperlink r:id="rId77" ref="I106"/>
    <hyperlink r:id="rId78" ref="I107"/>
    <hyperlink r:id="rId79" ref="I109"/>
    <hyperlink r:id="rId80" ref="I110"/>
    <hyperlink r:id="rId81" ref="I111"/>
    <hyperlink r:id="rId82" ref="I112"/>
    <hyperlink r:id="rId83" ref="I113"/>
    <hyperlink r:id="rId84" ref="I114"/>
    <hyperlink r:id="rId85" ref="I115"/>
    <hyperlink r:id="rId86" ref="I116"/>
    <hyperlink r:id="rId87" ref="I117"/>
    <hyperlink r:id="rId88" ref="I118"/>
    <hyperlink r:id="rId89" ref="I119"/>
    <hyperlink r:id="rId90" ref="I120"/>
    <hyperlink r:id="rId91" ref="I121"/>
    <hyperlink r:id="rId92" ref="I123"/>
    <hyperlink r:id="rId93" ref="I124"/>
    <hyperlink r:id="rId94" ref="I125"/>
    <hyperlink r:id="rId95" ref="I126"/>
    <hyperlink r:id="rId96" ref="I127"/>
    <hyperlink r:id="rId97" ref="I130"/>
    <hyperlink r:id="rId98" ref="I131"/>
    <hyperlink r:id="rId99" ref="I133"/>
    <hyperlink r:id="rId100" ref="I134"/>
    <hyperlink r:id="rId101" ref="I135"/>
    <hyperlink r:id="rId102" ref="I136"/>
    <hyperlink r:id="rId103" ref="I137"/>
    <hyperlink r:id="rId104" ref="I139"/>
    <hyperlink r:id="rId105" ref="I140"/>
    <hyperlink r:id="rId106" ref="I141"/>
    <hyperlink r:id="rId107" ref="I142"/>
    <hyperlink r:id="rId108" ref="I145"/>
    <hyperlink r:id="rId109" ref="I146"/>
    <hyperlink r:id="rId110" ref="I152"/>
    <hyperlink r:id="rId111" ref="I153"/>
    <hyperlink r:id="rId112" ref="I154"/>
    <hyperlink r:id="rId113" ref="I155"/>
    <hyperlink r:id="rId114" ref="I156"/>
    <hyperlink r:id="rId115" ref="I157"/>
    <hyperlink r:id="rId116" ref="I158"/>
    <hyperlink r:id="rId117" ref="I159"/>
    <hyperlink r:id="rId118" ref="I164"/>
    <hyperlink r:id="rId119" ref="I165"/>
    <hyperlink r:id="rId120" ref="I166"/>
    <hyperlink r:id="rId121" ref="I167"/>
    <hyperlink r:id="rId122" ref="I168"/>
    <hyperlink r:id="rId123" ref="I169"/>
    <hyperlink r:id="rId124" ref="I170"/>
    <hyperlink r:id="rId125" ref="I171"/>
    <hyperlink r:id="rId126" ref="I172"/>
    <hyperlink r:id="rId127" ref="I173"/>
    <hyperlink r:id="rId128" ref="I174"/>
    <hyperlink r:id="rId129" ref="I175"/>
    <hyperlink r:id="rId130" ref="I176"/>
    <hyperlink r:id="rId131" ref="I177"/>
    <hyperlink r:id="rId132" ref="I178"/>
    <hyperlink r:id="rId133" ref="I179"/>
    <hyperlink r:id="rId134" ref="I180"/>
    <hyperlink r:id="rId135" ref="I181"/>
    <hyperlink r:id="rId136" ref="I183"/>
    <hyperlink r:id="rId137" ref="I184"/>
    <hyperlink r:id="rId138" ref="I185"/>
    <hyperlink r:id="rId139" ref="I186"/>
    <hyperlink r:id="rId140" ref="I187"/>
    <hyperlink r:id="rId141" ref="I188"/>
    <hyperlink r:id="rId142" ref="I190"/>
    <hyperlink r:id="rId143" ref="I193"/>
    <hyperlink r:id="rId144" ref="I194"/>
    <hyperlink r:id="rId145" ref="I197"/>
    <hyperlink r:id="rId146" ref="I198"/>
    <hyperlink r:id="rId147" ref="I199"/>
    <hyperlink r:id="rId148" ref="I200"/>
    <hyperlink r:id="rId149" ref="I202"/>
    <hyperlink r:id="rId150" ref="I203"/>
    <hyperlink r:id="rId151" ref="I204"/>
    <hyperlink r:id="rId152" ref="I205"/>
    <hyperlink r:id="rId153" ref="I206"/>
    <hyperlink r:id="rId154" ref="I207"/>
    <hyperlink r:id="rId155" ref="I208"/>
    <hyperlink r:id="rId156" ref="I209"/>
    <hyperlink r:id="rId157" ref="I210"/>
    <hyperlink r:id="rId158" ref="I211"/>
    <hyperlink r:id="rId159" ref="I215"/>
    <hyperlink r:id="rId160" ref="I216"/>
    <hyperlink r:id="rId161" ref="I217"/>
    <hyperlink r:id="rId162" ref="I218"/>
    <hyperlink r:id="rId163" ref="I219"/>
    <hyperlink r:id="rId164" ref="I220"/>
    <hyperlink r:id="rId165" ref="I221"/>
    <hyperlink r:id="rId166" ref="I223"/>
    <hyperlink r:id="rId167" ref="I225"/>
    <hyperlink r:id="rId168" ref="I226"/>
    <hyperlink r:id="rId169" ref="I227"/>
    <hyperlink r:id="rId170" ref="I228"/>
    <hyperlink r:id="rId171" ref="I229"/>
    <hyperlink r:id="rId172" ref="I230"/>
    <hyperlink r:id="rId173" ref="I231"/>
    <hyperlink r:id="rId174" ref="I232"/>
    <hyperlink r:id="rId175" ref="I233"/>
    <hyperlink r:id="rId176" ref="I234"/>
    <hyperlink r:id="rId177" ref="I235"/>
    <hyperlink r:id="rId178" ref="I236"/>
    <hyperlink r:id="rId179" ref="I237"/>
    <hyperlink r:id="rId180" ref="I238"/>
    <hyperlink r:id="rId181" ref="I239"/>
    <hyperlink r:id="rId182" ref="I240"/>
    <hyperlink r:id="rId183" ref="I244"/>
    <hyperlink r:id="rId184" ref="I251"/>
    <hyperlink r:id="rId185" ref="I253"/>
    <hyperlink r:id="rId186" ref="I255"/>
    <hyperlink r:id="rId187" ref="I256"/>
    <hyperlink r:id="rId188" ref="I257"/>
    <hyperlink r:id="rId189" ref="I258"/>
    <hyperlink r:id="rId190" ref="I259"/>
    <hyperlink r:id="rId191" ref="I260"/>
    <hyperlink r:id="rId192" ref="I261"/>
    <hyperlink r:id="rId193" ref="I262"/>
    <hyperlink r:id="rId194" ref="I264"/>
    <hyperlink r:id="rId195" ref="I265"/>
    <hyperlink r:id="rId196" ref="I267"/>
    <hyperlink r:id="rId197" ref="I269"/>
    <hyperlink r:id="rId198" ref="I270"/>
    <hyperlink r:id="rId199" ref="I272"/>
    <hyperlink r:id="rId200" ref="I273"/>
    <hyperlink r:id="rId201" ref="I274"/>
    <hyperlink r:id="rId202" ref="I276"/>
    <hyperlink r:id="rId203" ref="I278"/>
    <hyperlink r:id="rId204" ref="I279"/>
    <hyperlink r:id="rId205" ref="I281"/>
    <hyperlink r:id="rId206" ref="I282"/>
    <hyperlink r:id="rId207" ref="I284"/>
    <hyperlink r:id="rId208" ref="I285"/>
    <hyperlink r:id="rId209" ref="I287"/>
    <hyperlink r:id="rId210" ref="I288"/>
    <hyperlink r:id="rId211" ref="I289"/>
    <hyperlink r:id="rId212" ref="I290"/>
    <hyperlink r:id="rId213" ref="I291"/>
    <hyperlink r:id="rId214" ref="I292"/>
    <hyperlink r:id="rId215" ref="I293"/>
    <hyperlink r:id="rId216" ref="I294"/>
    <hyperlink r:id="rId217" ref="I295"/>
    <hyperlink r:id="rId218" ref="I296"/>
    <hyperlink r:id="rId219" ref="I297"/>
    <hyperlink r:id="rId220" ref="I298"/>
    <hyperlink r:id="rId221" ref="I299"/>
    <hyperlink r:id="rId222" ref="I300"/>
    <hyperlink r:id="rId223" ref="I301"/>
    <hyperlink r:id="rId224" ref="I302"/>
    <hyperlink r:id="rId225" ref="I303"/>
    <hyperlink r:id="rId226" ref="I304"/>
    <hyperlink r:id="rId227" ref="I305"/>
    <hyperlink r:id="rId228" ref="I306"/>
    <hyperlink r:id="rId229" ref="I307"/>
    <hyperlink r:id="rId230" ref="I308"/>
    <hyperlink r:id="rId231" ref="I309"/>
    <hyperlink r:id="rId232" ref="I310"/>
    <hyperlink r:id="rId233" ref="I311"/>
    <hyperlink r:id="rId234" ref="I312"/>
    <hyperlink r:id="rId235" ref="I313"/>
    <hyperlink r:id="rId236" ref="I314"/>
    <hyperlink r:id="rId237" ref="I315"/>
    <hyperlink r:id="rId238" ref="I316"/>
    <hyperlink r:id="rId239" ref="I318"/>
    <hyperlink r:id="rId240" ref="I319"/>
    <hyperlink r:id="rId241" ref="I320"/>
    <hyperlink r:id="rId242" ref="I322"/>
    <hyperlink r:id="rId243" ref="I323"/>
    <hyperlink r:id="rId244" ref="I324"/>
    <hyperlink r:id="rId245" ref="I325"/>
    <hyperlink r:id="rId246" ref="I326"/>
    <hyperlink r:id="rId247" ref="I327"/>
    <hyperlink r:id="rId248" ref="I328"/>
    <hyperlink r:id="rId249" ref="I329"/>
    <hyperlink r:id="rId250" ref="I330"/>
    <hyperlink r:id="rId251" ref="I331"/>
    <hyperlink r:id="rId252" ref="I332"/>
    <hyperlink r:id="rId253" ref="I333"/>
    <hyperlink r:id="rId254" ref="I334"/>
    <hyperlink r:id="rId255" ref="I335"/>
    <hyperlink r:id="rId256" ref="I336"/>
    <hyperlink r:id="rId257" ref="I337"/>
    <hyperlink r:id="rId258" ref="I338"/>
    <hyperlink r:id="rId259" ref="I339"/>
    <hyperlink r:id="rId260" ref="I340"/>
    <hyperlink r:id="rId261" ref="I341"/>
    <hyperlink r:id="rId262" ref="I342"/>
    <hyperlink r:id="rId263" ref="I343"/>
    <hyperlink r:id="rId264" ref="I344"/>
    <hyperlink r:id="rId265" ref="I345"/>
    <hyperlink r:id="rId266" ref="I346"/>
    <hyperlink r:id="rId267" ref="I347"/>
    <hyperlink r:id="rId268" ref="I348"/>
    <hyperlink r:id="rId269" ref="I349"/>
    <hyperlink r:id="rId270" ref="I350"/>
    <hyperlink r:id="rId271" ref="I351"/>
    <hyperlink r:id="rId272" ref="I355"/>
    <hyperlink r:id="rId273" ref="I357"/>
    <hyperlink r:id="rId274" ref="I359"/>
    <hyperlink r:id="rId275" ref="I360"/>
    <hyperlink r:id="rId276" ref="I362"/>
    <hyperlink r:id="rId277" ref="I363"/>
    <hyperlink r:id="rId278" ref="I365"/>
    <hyperlink r:id="rId279" ref="I366"/>
    <hyperlink r:id="rId280" ref="I367"/>
    <hyperlink r:id="rId281" ref="I368"/>
    <hyperlink r:id="rId282" ref="I369"/>
    <hyperlink r:id="rId283" ref="I370"/>
    <hyperlink r:id="rId284" ref="I371"/>
    <hyperlink r:id="rId285" ref="I372"/>
    <hyperlink r:id="rId286" ref="I373"/>
    <hyperlink r:id="rId287" ref="I379"/>
    <hyperlink r:id="rId288" ref="I382"/>
    <hyperlink r:id="rId289" ref="I383"/>
    <hyperlink r:id="rId290" ref="I387"/>
    <hyperlink r:id="rId291" ref="I388"/>
    <hyperlink r:id="rId292" ref="I389"/>
  </hyperlinks>
  <drawing r:id="rId293"/>
</worksheet>
</file>