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2\Eksamen_des_2014\"/>
    </mc:Choice>
  </mc:AlternateContent>
  <bookViews>
    <workbookView xWindow="1815" yWindow="1290" windowWidth="9585" windowHeight="6540" activeTab="2"/>
  </bookViews>
  <sheets>
    <sheet name="Del A" sheetId="9" r:id="rId1"/>
    <sheet name="Del B - Oppg 1" sheetId="5" r:id="rId2"/>
    <sheet name="Del B - Oppg 2" sheetId="10" r:id="rId3"/>
  </sheets>
  <calcPr calcId="152511"/>
</workbook>
</file>

<file path=xl/calcChain.xml><?xml version="1.0" encoding="utf-8"?>
<calcChain xmlns="http://schemas.openxmlformats.org/spreadsheetml/2006/main">
  <c r="N10" i="10" l="1"/>
  <c r="B32" i="10" l="1"/>
  <c r="N17" i="10"/>
  <c r="H17" i="10"/>
  <c r="K16" i="10"/>
  <c r="J16" i="10"/>
  <c r="I16" i="10"/>
  <c r="C14" i="10"/>
  <c r="B14" i="10"/>
  <c r="C12" i="10"/>
  <c r="B12" i="10"/>
  <c r="B17" i="10" s="1"/>
  <c r="I14" i="10" s="1"/>
  <c r="H10" i="10"/>
  <c r="J10" i="10" s="1"/>
  <c r="L9" i="10"/>
  <c r="K9" i="10"/>
  <c r="M9" i="10" s="1"/>
  <c r="N9" i="10" s="1"/>
  <c r="J9" i="10"/>
  <c r="N8" i="10"/>
  <c r="H8" i="10"/>
  <c r="M7" i="10"/>
  <c r="N7" i="10" s="1"/>
  <c r="L7" i="10"/>
  <c r="K7" i="10"/>
  <c r="J7" i="10"/>
  <c r="N5" i="10"/>
  <c r="H5" i="10"/>
  <c r="L4" i="10"/>
  <c r="K4" i="10"/>
  <c r="M4" i="10" s="1"/>
  <c r="N4" i="10" s="1"/>
  <c r="J4" i="10"/>
  <c r="K3" i="10"/>
  <c r="J3" i="10"/>
  <c r="I3" i="10"/>
  <c r="M3" i="10" l="1"/>
  <c r="M16" i="10"/>
  <c r="N16" i="10" s="1"/>
  <c r="J8" i="10"/>
  <c r="J5" i="10"/>
  <c r="J6" i="10" s="1"/>
  <c r="J11" i="10" s="1"/>
  <c r="K8" i="10"/>
  <c r="C17" i="10"/>
  <c r="J12" i="10" s="1"/>
  <c r="K5" i="10"/>
  <c r="K6" i="10" s="1"/>
  <c r="M14" i="10"/>
  <c r="N14" i="10" s="1"/>
  <c r="I15" i="10"/>
  <c r="N3" i="10"/>
  <c r="K10" i="10"/>
  <c r="M10" i="10" s="1"/>
  <c r="O10" i="10" s="1"/>
  <c r="L5" i="10"/>
  <c r="L6" i="10" s="1"/>
  <c r="L8" i="10"/>
  <c r="L10" i="10"/>
  <c r="M8" i="10" l="1"/>
  <c r="O8" i="10" s="1"/>
  <c r="K11" i="10"/>
  <c r="K13" i="10" s="1"/>
  <c r="K15" i="10" s="1"/>
  <c r="K17" i="10" s="1"/>
  <c r="K18" i="10" s="1"/>
  <c r="K19" i="10" s="1"/>
  <c r="L11" i="10"/>
  <c r="L12" i="10" s="1"/>
  <c r="M12" i="10" s="1"/>
  <c r="N12" i="10" s="1"/>
  <c r="N21" i="10" s="1"/>
  <c r="J13" i="10"/>
  <c r="J15" i="10" s="1"/>
  <c r="J17" i="10" s="1"/>
  <c r="J18" i="10" s="1"/>
  <c r="J19" i="10" s="1"/>
  <c r="M5" i="10"/>
  <c r="I17" i="10"/>
  <c r="M17" i="10" l="1"/>
  <c r="O17" i="10" s="1"/>
  <c r="L13" i="10"/>
  <c r="I18" i="10"/>
  <c r="I19" i="10" s="1"/>
  <c r="O5" i="10"/>
  <c r="M6" i="10"/>
  <c r="M11" i="10" s="1"/>
  <c r="M13" i="10" s="1"/>
  <c r="M15" i="10" s="1"/>
  <c r="M18" i="10" l="1"/>
  <c r="M19" i="10" s="1"/>
  <c r="O20" i="10"/>
  <c r="M20" i="10" s="1"/>
  <c r="G49" i="5"/>
  <c r="E51" i="5"/>
  <c r="B47" i="5"/>
  <c r="B46" i="5"/>
  <c r="F44" i="5"/>
  <c r="F43" i="5"/>
  <c r="F42" i="5"/>
  <c r="B39" i="5"/>
  <c r="B35" i="5"/>
  <c r="B29" i="5"/>
  <c r="B27" i="5"/>
  <c r="E26" i="5"/>
  <c r="E25" i="5"/>
  <c r="E24" i="5"/>
  <c r="B23" i="5"/>
  <c r="M21" i="10" l="1"/>
  <c r="C38" i="5"/>
  <c r="B26" i="5" l="1"/>
  <c r="F33" i="5"/>
  <c r="B25" i="5"/>
  <c r="B51" i="5" l="1"/>
  <c r="E49" i="5"/>
  <c r="B48" i="5"/>
  <c r="B49" i="5" s="1"/>
  <c r="C46" i="5"/>
  <c r="G51" i="5" s="1"/>
  <c r="F41" i="5"/>
  <c r="F45" i="5" s="1"/>
  <c r="G54" i="5"/>
  <c r="B38" i="5"/>
  <c r="I34" i="5"/>
  <c r="I37" i="5" s="1"/>
  <c r="B41" i="5" s="1"/>
  <c r="F34" i="5"/>
  <c r="F35" i="5" s="1"/>
  <c r="C34" i="5"/>
  <c r="E53" i="5" s="1"/>
  <c r="B34" i="5"/>
  <c r="B36" i="5" s="1"/>
  <c r="E27" i="5"/>
  <c r="B24" i="5" s="1"/>
  <c r="B28" i="5" s="1"/>
  <c r="B30" i="5" s="1"/>
  <c r="G50" i="5" s="1"/>
  <c r="G13" i="5"/>
  <c r="E13" i="5"/>
  <c r="E58" i="5" l="1"/>
  <c r="C42" i="5"/>
  <c r="G55" i="5"/>
  <c r="C41" i="5"/>
  <c r="G56" i="5" s="1"/>
  <c r="F36" i="5"/>
  <c r="C40" i="5" s="1"/>
  <c r="G57" i="5" s="1"/>
  <c r="F37" i="5" l="1"/>
  <c r="B40" i="5" s="1"/>
  <c r="B43" i="5" s="1"/>
  <c r="B44" i="5" s="1"/>
  <c r="B50" i="5" s="1"/>
  <c r="B52" i="5" s="1"/>
  <c r="G53" i="5" s="1"/>
  <c r="G58" i="5" s="1"/>
</calcChain>
</file>

<file path=xl/sharedStrings.xml><?xml version="1.0" encoding="utf-8"?>
<sst xmlns="http://schemas.openxmlformats.org/spreadsheetml/2006/main" count="179" uniqueCount="151">
  <si>
    <t>Driftsresultat</t>
  </si>
  <si>
    <t>Kundefordr</t>
  </si>
  <si>
    <t>Annen EK</t>
  </si>
  <si>
    <t>Kassekred</t>
  </si>
  <si>
    <t>Lev.gjeld</t>
  </si>
  <si>
    <t>UB</t>
  </si>
  <si>
    <t>Sum innbet. fra drift</t>
  </si>
  <si>
    <t>Sum utbet. fra drift</t>
  </si>
  <si>
    <t>Finansielle utbetalinger</t>
  </si>
  <si>
    <t>Sum finansielle utbetalinger</t>
  </si>
  <si>
    <t>Salgsinnbetalinger</t>
  </si>
  <si>
    <t>Salgsinntekter</t>
  </si>
  <si>
    <t>Varelager</t>
  </si>
  <si>
    <t>Arbeidsgiveravgift</t>
  </si>
  <si>
    <t>Feriepenger</t>
  </si>
  <si>
    <t>Lønn</t>
  </si>
  <si>
    <t>IB</t>
  </si>
  <si>
    <t>Salgsinnt. jan. (budsj)</t>
  </si>
  <si>
    <t>Kred.tid salg (dager)</t>
  </si>
  <si>
    <t>AN midler</t>
  </si>
  <si>
    <t>Aksekap</t>
  </si>
  <si>
    <t>varer best. (lev 10.jan) (kr)</t>
  </si>
  <si>
    <t>Kred.tid leverand (dager)</t>
  </si>
  <si>
    <t>Langs. GJ</t>
  </si>
  <si>
    <t>Lønnskostnad (budsj)</t>
  </si>
  <si>
    <t>Skyldig mva.</t>
  </si>
  <si>
    <t>Sk. arb.g.av</t>
  </si>
  <si>
    <t>Skyld f.peng</t>
  </si>
  <si>
    <t>Merverdiavg.</t>
  </si>
  <si>
    <t>Lin avskr jan (budsj)</t>
  </si>
  <si>
    <t>Andre dr.kostn jan (budsj)</t>
  </si>
  <si>
    <t>Renter jan (forfall 20. jan)</t>
  </si>
  <si>
    <t>Avdrag jan (forfall 20. jan)</t>
  </si>
  <si>
    <t>Limit Kassekred.</t>
  </si>
  <si>
    <t>Vareforbruk :</t>
  </si>
  <si>
    <t xml:space="preserve"> - vareforbruk</t>
  </si>
  <si>
    <t xml:space="preserve"> - driftskostnader</t>
  </si>
  <si>
    <t>varekjøp</t>
  </si>
  <si>
    <t xml:space="preserve"> - lønn</t>
  </si>
  <si>
    <t xml:space="preserve"> - avskrivninger</t>
  </si>
  <si>
    <t>vareforbruk</t>
  </si>
  <si>
    <t xml:space="preserve"> - rentekostnad</t>
  </si>
  <si>
    <t>Budsj. resultat</t>
  </si>
  <si>
    <t>Lønn og feriepenger:</t>
  </si>
  <si>
    <t>Innbetalinger fra drift:</t>
  </si>
  <si>
    <t>Lønnskostn</t>
  </si>
  <si>
    <t>Kundefordringer</t>
  </si>
  <si>
    <t>arb.g.avg</t>
  </si>
  <si>
    <t>betales juli 20x8</t>
  </si>
  <si>
    <t>arb.giv.avg.gr.lag</t>
  </si>
  <si>
    <t>feriepeng</t>
  </si>
  <si>
    <t>Utbetalinger fra drift:</t>
  </si>
  <si>
    <t>Lønn ut i jan</t>
  </si>
  <si>
    <t>betales jan 20x8</t>
  </si>
  <si>
    <t>Betalt leverandørgjeld</t>
  </si>
  <si>
    <t>Bet andre dr.kostn. inkl. mva</t>
  </si>
  <si>
    <t>Merverdiavgift:</t>
  </si>
  <si>
    <t>Bet arbeidsgiveravg.</t>
  </si>
  <si>
    <t>IB, sk 3112x7</t>
  </si>
  <si>
    <t xml:space="preserve"> Merverdiavgift</t>
  </si>
  <si>
    <t>Utg. jan (salg)</t>
  </si>
  <si>
    <t>Inng jan (dr.kost)</t>
  </si>
  <si>
    <t>Likviditetsresultat fra drift</t>
  </si>
  <si>
    <t>Inng jan (varekjøp)</t>
  </si>
  <si>
    <t>UB, sk 3101x8</t>
  </si>
  <si>
    <t>Avdrag lån</t>
  </si>
  <si>
    <t>(UB lån)</t>
  </si>
  <si>
    <t>Renteutgifter</t>
  </si>
  <si>
    <t>Likv.resultat fra fin. trans</t>
  </si>
  <si>
    <t>Innbetalingoverskudd</t>
  </si>
  <si>
    <t>UB KK</t>
  </si>
  <si>
    <t xml:space="preserve">IB  KK </t>
  </si>
  <si>
    <t>Balanseprognose pr. 31.12.2014</t>
  </si>
  <si>
    <t>a) Resultatbudsjett januar 2015</t>
  </si>
  <si>
    <t>Arb.giv.avg. Feriep år 2014</t>
  </si>
  <si>
    <t>Arb.giv.avg. Lønn nov/des 2014</t>
  </si>
  <si>
    <t>Budsjettert Balanse pr. 31.01.2015</t>
  </si>
  <si>
    <t>b) Likviditetsbudsjett januar</t>
  </si>
  <si>
    <t>Mva forfaller 10.02.15</t>
  </si>
  <si>
    <t>Arb.g.avg. forfaller 15.01.15</t>
  </si>
  <si>
    <t>Andre fordr. forfaller 30.06.15</t>
  </si>
  <si>
    <t>Varelager pr.31.01.15 (budsj)</t>
  </si>
  <si>
    <t>d</t>
  </si>
  <si>
    <t>c</t>
  </si>
  <si>
    <t>b</t>
  </si>
  <si>
    <t>a</t>
  </si>
  <si>
    <t>Del B  Oppgave 1</t>
  </si>
  <si>
    <t>Sats</t>
  </si>
  <si>
    <t>Ordre 1</t>
  </si>
  <si>
    <t>Ordre 2</t>
  </si>
  <si>
    <t>Ordre 3</t>
  </si>
  <si>
    <t>Ordre 4</t>
  </si>
  <si>
    <t>Normalkost</t>
  </si>
  <si>
    <t>Virkelige</t>
  </si>
  <si>
    <t>Dekningsdiff</t>
  </si>
  <si>
    <t>Tilleggssatser ved selvkostmetoden</t>
  </si>
  <si>
    <t xml:space="preserve"> Tilleggssats for indir. kostn. i materialavd.</t>
  </si>
  <si>
    <t xml:space="preserve">  av direkte material</t>
  </si>
  <si>
    <t>Direkte material</t>
  </si>
  <si>
    <t xml:space="preserve"> Tilleggssats for indir. kostn. i tilvirkn.avd. 1</t>
  </si>
  <si>
    <t xml:space="preserve">  av direkte lønn</t>
  </si>
  <si>
    <t>Indir kostn materialavd.</t>
  </si>
  <si>
    <t xml:space="preserve"> Tilleggssats for indir. kostn. i  tilvirkn.avd. 2</t>
  </si>
  <si>
    <t xml:space="preserve">  kr per maskintime</t>
  </si>
  <si>
    <t>Materialkost</t>
  </si>
  <si>
    <t xml:space="preserve"> Tilleggssats for indir. kostn. i salgs- og adm.avd.</t>
  </si>
  <si>
    <t xml:space="preserve">  av tilvirkningskost</t>
  </si>
  <si>
    <t xml:space="preserve"> Fra januar, selvkost:</t>
  </si>
  <si>
    <t xml:space="preserve">Ordre </t>
  </si>
  <si>
    <t>Periodens tilvirkningskost</t>
  </si>
  <si>
    <t>Kalk indir kostn materialavd</t>
  </si>
  <si>
    <t>Beholdningsendring varer i arbeid</t>
  </si>
  <si>
    <t xml:space="preserve">Direkte lønn i tilvirkningsavd. 1 </t>
  </si>
  <si>
    <t>Tilvirkningskost for ferdigvarer</t>
  </si>
  <si>
    <t>Kalk indir kostn i tilvirkningsavd. 1</t>
  </si>
  <si>
    <t>Beholdningsendring ferdigvarer</t>
  </si>
  <si>
    <t xml:space="preserve">Dir kostn i tilvirkningsavd. 2 </t>
  </si>
  <si>
    <t>Tilvirkningskost for solgte varer</t>
  </si>
  <si>
    <t>Kalk indir kostn i tilvirkningsavd. 2</t>
  </si>
  <si>
    <t>Dir salgs- og administrasjonskostn</t>
  </si>
  <si>
    <t>Tilvirkningskost</t>
  </si>
  <si>
    <t>Indir salgs- og administrasjonskostn</t>
  </si>
  <si>
    <t>Status pr. 1. oktober:</t>
  </si>
  <si>
    <t>Ferdigvarer</t>
  </si>
  <si>
    <t>Varer i arbeid</t>
  </si>
  <si>
    <t>Kalkulert selvkost</t>
  </si>
  <si>
    <t>Selges for følgende i oktober</t>
  </si>
  <si>
    <t>Kalkulert resultat</t>
  </si>
  <si>
    <t>Registrerte dir salgs- og adm. kostn i oktober</t>
  </si>
  <si>
    <t>Sum dekningsdifferanser</t>
  </si>
  <si>
    <t>Virkelig resultat</t>
  </si>
  <si>
    <t>Registrert i løpet av oktober</t>
  </si>
  <si>
    <t xml:space="preserve">Dir tilvirkningskostn i tilvirkningsavd. 2 </t>
  </si>
  <si>
    <t>Dir salgs- og adm.kostn</t>
  </si>
  <si>
    <t>Registrerte maskintimer</t>
  </si>
  <si>
    <t>Status på slutten av oktober</t>
  </si>
  <si>
    <t>Solgt</t>
  </si>
  <si>
    <t>Virkelige indirekte kostnader for oktober</t>
  </si>
  <si>
    <t>Totalt</t>
  </si>
  <si>
    <t>Materialavdelingen</t>
  </si>
  <si>
    <t>Tilvirkningsavd. 1</t>
  </si>
  <si>
    <t xml:space="preserve">Tilvirkningsavd. 2 </t>
  </si>
  <si>
    <t>Salgs- og administrasjonsavdelingen</t>
  </si>
  <si>
    <t>Sum</t>
  </si>
  <si>
    <t>Normalkostregnskap, selvkostmet</t>
  </si>
  <si>
    <t>Direkte lønn i avd 1</t>
  </si>
  <si>
    <t>Indirekte kostnader i avd 1</t>
  </si>
  <si>
    <t>Direkte kostnader i avd 2</t>
  </si>
  <si>
    <t>Indirekte kostnader i avd 2</t>
  </si>
  <si>
    <t>Del B  Oppgave 2</t>
  </si>
  <si>
    <t xml:space="preserve"> Del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</si>
</sst>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64" formatCode="0.0\ %"/>
    <numFmt numFmtId="165" formatCode="_ * #,##0.00_ ;_ * \-#,##0.00_ ;_ * &quot;-&quot;_ ;_ @_ "/>
    <numFmt numFmtId="166" formatCode="#,##0.00000"/>
    <numFmt numFmtId="167" formatCode="#,##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41" fontId="0" fillId="0" borderId="0" xfId="0" applyNumberFormat="1"/>
    <xf numFmtId="0" fontId="0" fillId="0" borderId="2" xfId="0" applyBorder="1"/>
    <xf numFmtId="41" fontId="0" fillId="0" borderId="2" xfId="0" applyNumberFormat="1" applyBorder="1"/>
    <xf numFmtId="41" fontId="3" fillId="0" borderId="0" xfId="0" applyNumberFormat="1" applyFont="1"/>
    <xf numFmtId="41" fontId="3" fillId="0" borderId="3" xfId="0" applyNumberFormat="1" applyFont="1" applyBorder="1"/>
    <xf numFmtId="0" fontId="3" fillId="0" borderId="0" xfId="0" applyFont="1"/>
    <xf numFmtId="41" fontId="3" fillId="0" borderId="1" xfId="0" applyNumberFormat="1" applyFont="1" applyBorder="1"/>
    <xf numFmtId="41" fontId="3" fillId="0" borderId="4" xfId="0" applyNumberFormat="1" applyFont="1" applyBorder="1"/>
    <xf numFmtId="41" fontId="4" fillId="0" borderId="0" xfId="0" applyNumberFormat="1" applyFont="1"/>
    <xf numFmtId="41" fontId="3" fillId="0" borderId="2" xfId="0" applyNumberFormat="1" applyFont="1" applyBorder="1"/>
    <xf numFmtId="41" fontId="3" fillId="0" borderId="5" xfId="0" applyNumberFormat="1" applyFont="1" applyBorder="1"/>
    <xf numFmtId="41" fontId="4" fillId="0" borderId="2" xfId="0" applyNumberFormat="1" applyFont="1" applyBorder="1"/>
    <xf numFmtId="0" fontId="0" fillId="0" borderId="0" xfId="0" applyBorder="1"/>
    <xf numFmtId="9" fontId="3" fillId="0" borderId="0" xfId="0" applyNumberFormat="1" applyFont="1"/>
    <xf numFmtId="41" fontId="3" fillId="0" borderId="0" xfId="0" applyNumberFormat="1" applyFont="1" applyBorder="1"/>
    <xf numFmtId="41" fontId="4" fillId="0" borderId="1" xfId="0" applyNumberFormat="1" applyFont="1" applyBorder="1"/>
    <xf numFmtId="41" fontId="3" fillId="0" borderId="5" xfId="0" applyNumberFormat="1" applyFont="1" applyBorder="1" applyAlignment="1">
      <alignment horizontal="center"/>
    </xf>
    <xf numFmtId="41" fontId="5" fillId="0" borderId="0" xfId="0" applyNumberFormat="1" applyFont="1"/>
    <xf numFmtId="41" fontId="3" fillId="0" borderId="6" xfId="0" applyNumberFormat="1" applyFont="1" applyBorder="1"/>
    <xf numFmtId="0" fontId="4" fillId="0" borderId="0" xfId="0" applyFont="1"/>
    <xf numFmtId="41" fontId="3" fillId="0" borderId="7" xfId="0" applyNumberFormat="1" applyFont="1" applyBorder="1"/>
    <xf numFmtId="41" fontId="4" fillId="0" borderId="7" xfId="0" applyNumberFormat="1" applyFont="1" applyBorder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3" fontId="8" fillId="0" borderId="0" xfId="3" applyNumberFormat="1" applyFont="1"/>
    <xf numFmtId="3" fontId="1" fillId="0" borderId="0" xfId="3" applyNumberFormat="1"/>
    <xf numFmtId="3" fontId="1" fillId="0" borderId="0" xfId="3" applyNumberFormat="1" applyBorder="1"/>
    <xf numFmtId="3" fontId="9" fillId="0" borderId="0" xfId="3" applyNumberFormat="1" applyFont="1"/>
    <xf numFmtId="3" fontId="8" fillId="0" borderId="8" xfId="3" applyNumberFormat="1" applyFont="1" applyBorder="1"/>
    <xf numFmtId="3" fontId="10" fillId="0" borderId="8" xfId="3" applyNumberFormat="1" applyFont="1" applyBorder="1" applyAlignment="1">
      <alignment horizontal="center"/>
    </xf>
    <xf numFmtId="3" fontId="1" fillId="0" borderId="8" xfId="3" applyNumberFormat="1" applyBorder="1" applyAlignment="1">
      <alignment horizontal="center"/>
    </xf>
    <xf numFmtId="3" fontId="8" fillId="0" borderId="0" xfId="3" applyNumberFormat="1" applyFont="1" applyBorder="1"/>
    <xf numFmtId="3" fontId="1" fillId="0" borderId="0" xfId="3" applyNumberFormat="1" applyBorder="1" applyAlignment="1">
      <alignment horizontal="center"/>
    </xf>
    <xf numFmtId="3" fontId="8" fillId="0" borderId="1" xfId="3" applyNumberFormat="1" applyFont="1" applyBorder="1"/>
    <xf numFmtId="3" fontId="1" fillId="0" borderId="1" xfId="3" applyNumberFormat="1" applyBorder="1"/>
    <xf numFmtId="3" fontId="1" fillId="0" borderId="9" xfId="3" applyNumberFormat="1" applyBorder="1"/>
    <xf numFmtId="3" fontId="11" fillId="0" borderId="6" xfId="3" applyNumberFormat="1" applyFont="1" applyBorder="1" applyAlignment="1">
      <alignment horizontal="center"/>
    </xf>
    <xf numFmtId="3" fontId="1" fillId="0" borderId="6" xfId="3" applyNumberFormat="1" applyBorder="1"/>
    <xf numFmtId="3" fontId="1" fillId="0" borderId="8" xfId="3" applyNumberFormat="1" applyBorder="1"/>
    <xf numFmtId="3" fontId="1" fillId="0" borderId="10" xfId="3" applyNumberFormat="1" applyBorder="1"/>
    <xf numFmtId="3" fontId="1" fillId="0" borderId="11" xfId="3" applyNumberFormat="1" applyBorder="1"/>
    <xf numFmtId="3" fontId="10" fillId="0" borderId="0" xfId="3" applyNumberFormat="1" applyFont="1" applyBorder="1" applyAlignment="1">
      <alignment horizontal="center"/>
    </xf>
    <xf numFmtId="9" fontId="0" fillId="0" borderId="0" xfId="4" applyFont="1"/>
    <xf numFmtId="3" fontId="1" fillId="0" borderId="2" xfId="3" applyNumberFormat="1" applyBorder="1"/>
    <xf numFmtId="3" fontId="11" fillId="0" borderId="0" xfId="3" applyNumberFormat="1" applyFont="1" applyAlignment="1">
      <alignment horizontal="center"/>
    </xf>
    <xf numFmtId="3" fontId="1" fillId="0" borderId="12" xfId="3" applyNumberFormat="1" applyBorder="1"/>
    <xf numFmtId="9" fontId="0" fillId="0" borderId="0" xfId="4" applyFont="1" applyBorder="1"/>
    <xf numFmtId="3" fontId="1" fillId="0" borderId="5" xfId="3" applyNumberFormat="1" applyBorder="1"/>
    <xf numFmtId="9" fontId="11" fillId="0" borderId="1" xfId="4" applyFont="1" applyBorder="1" applyAlignment="1">
      <alignment horizontal="center"/>
    </xf>
    <xf numFmtId="3" fontId="1" fillId="0" borderId="0" xfId="3" applyNumberFormat="1" applyBorder="1" applyAlignment="1">
      <alignment horizontal="right"/>
    </xf>
    <xf numFmtId="9" fontId="0" fillId="0" borderId="1" xfId="4" applyFont="1" applyBorder="1"/>
    <xf numFmtId="9" fontId="11" fillId="0" borderId="0" xfId="4" applyFont="1" applyAlignment="1">
      <alignment horizontal="center"/>
    </xf>
    <xf numFmtId="3" fontId="1" fillId="0" borderId="7" xfId="3" applyNumberFormat="1" applyBorder="1"/>
    <xf numFmtId="3" fontId="11" fillId="0" borderId="1" xfId="3" applyNumberFormat="1" applyFont="1" applyBorder="1" applyAlignment="1">
      <alignment horizontal="center"/>
    </xf>
    <xf numFmtId="3" fontId="1" fillId="0" borderId="3" xfId="3" applyNumberFormat="1" applyBorder="1"/>
    <xf numFmtId="166" fontId="1" fillId="0" borderId="0" xfId="3" applyNumberFormat="1"/>
    <xf numFmtId="3" fontId="1" fillId="0" borderId="2" xfId="3" applyNumberFormat="1" applyBorder="1" applyAlignment="1">
      <alignment horizontal="center"/>
    </xf>
    <xf numFmtId="9" fontId="0" fillId="0" borderId="3" xfId="4" applyFont="1" applyBorder="1" applyAlignment="1">
      <alignment horizontal="center"/>
    </xf>
    <xf numFmtId="3" fontId="12" fillId="0" borderId="0" xfId="3" applyNumberFormat="1" applyFont="1" applyBorder="1"/>
    <xf numFmtId="3" fontId="10" fillId="0" borderId="0" xfId="3" applyNumberFormat="1" applyFont="1" applyBorder="1"/>
    <xf numFmtId="3" fontId="1" fillId="0" borderId="4" xfId="3" applyNumberFormat="1" applyBorder="1"/>
    <xf numFmtId="3" fontId="1" fillId="0" borderId="0" xfId="3" applyNumberFormat="1" applyAlignment="1">
      <alignment horizontal="center"/>
    </xf>
    <xf numFmtId="3" fontId="1" fillId="0" borderId="6" xfId="3" applyNumberFormat="1" applyBorder="1" applyAlignment="1">
      <alignment horizontal="center"/>
    </xf>
    <xf numFmtId="167" fontId="1" fillId="0" borderId="0" xfId="3" applyNumberFormat="1" applyBorder="1"/>
    <xf numFmtId="9" fontId="11" fillId="0" borderId="0" xfId="4" applyFont="1" applyBorder="1" applyAlignment="1">
      <alignment horizontal="center"/>
    </xf>
    <xf numFmtId="3" fontId="11" fillId="0" borderId="0" xfId="3" applyNumberFormat="1" applyFont="1" applyBorder="1" applyAlignment="1">
      <alignment horizontal="center"/>
    </xf>
    <xf numFmtId="3" fontId="1" fillId="0" borderId="12" xfId="3" applyNumberFormat="1" applyFill="1" applyBorder="1"/>
    <xf numFmtId="3" fontId="1" fillId="0" borderId="0" xfId="3" applyNumberFormat="1" applyFill="1" applyBorder="1"/>
    <xf numFmtId="4" fontId="8" fillId="0" borderId="0" xfId="3" applyNumberFormat="1" applyFont="1" applyBorder="1"/>
    <xf numFmtId="0" fontId="1" fillId="0" borderId="0" xfId="3" applyBorder="1"/>
    <xf numFmtId="0" fontId="1" fillId="0" borderId="0" xfId="3" applyBorder="1" applyAlignment="1">
      <alignment horizontal="center"/>
    </xf>
    <xf numFmtId="0" fontId="13" fillId="0" borderId="0" xfId="3" applyFont="1" applyBorder="1"/>
    <xf numFmtId="3" fontId="13" fillId="0" borderId="0" xfId="3" applyNumberFormat="1" applyFont="1" applyBorder="1"/>
    <xf numFmtId="0" fontId="1" fillId="0" borderId="0" xfId="3"/>
    <xf numFmtId="0" fontId="7" fillId="0" borderId="0" xfId="3" applyFont="1" applyFill="1" applyBorder="1"/>
    <xf numFmtId="0" fontId="7" fillId="0" borderId="0" xfId="3" applyFont="1" applyFill="1" applyBorder="1" applyAlignment="1">
      <alignment horizontal="center" wrapText="1"/>
    </xf>
    <xf numFmtId="0" fontId="13" fillId="0" borderId="0" xfId="3" applyFont="1"/>
    <xf numFmtId="3" fontId="13" fillId="0" borderId="0" xfId="3" applyNumberFormat="1" applyFont="1"/>
    <xf numFmtId="3" fontId="7" fillId="0" borderId="0" xfId="3" applyNumberFormat="1" applyFont="1" applyFill="1" applyBorder="1"/>
    <xf numFmtId="41" fontId="7" fillId="0" borderId="0" xfId="3" applyNumberFormat="1" applyFont="1" applyFill="1" applyBorder="1" applyAlignment="1">
      <alignment horizontal="center"/>
    </xf>
    <xf numFmtId="41" fontId="14" fillId="0" borderId="0" xfId="3" applyNumberFormat="1" applyFont="1" applyFill="1" applyBorder="1" applyAlignment="1">
      <alignment horizontal="left"/>
    </xf>
    <xf numFmtId="41" fontId="7" fillId="0" borderId="0" xfId="3" applyNumberFormat="1" applyFont="1" applyFill="1" applyBorder="1"/>
    <xf numFmtId="41" fontId="7" fillId="0" borderId="0" xfId="3" applyNumberFormat="1" applyFont="1" applyFill="1" applyBorder="1" applyAlignment="1">
      <alignment horizontal="center" wrapText="1"/>
    </xf>
    <xf numFmtId="3" fontId="13" fillId="0" borderId="0" xfId="3" applyNumberFormat="1" applyFont="1" applyFill="1" applyBorder="1" applyAlignment="1">
      <alignment horizontal="center"/>
    </xf>
    <xf numFmtId="3" fontId="14" fillId="0" borderId="0" xfId="3" applyNumberFormat="1" applyFont="1" applyFill="1" applyBorder="1" applyAlignment="1">
      <alignment horizontal="center"/>
    </xf>
    <xf numFmtId="3" fontId="7" fillId="0" borderId="0" xfId="3" applyNumberFormat="1" applyFont="1" applyFill="1" applyBorder="1" applyAlignment="1">
      <alignment horizontal="center"/>
    </xf>
    <xf numFmtId="3" fontId="14" fillId="0" borderId="0" xfId="3" applyNumberFormat="1" applyFont="1" applyFill="1" applyBorder="1" applyAlignment="1">
      <alignment horizontal="left"/>
    </xf>
    <xf numFmtId="0" fontId="15" fillId="0" borderId="0" xfId="3" applyFont="1" applyFill="1" applyBorder="1"/>
    <xf numFmtId="0" fontId="13" fillId="0" borderId="0" xfId="3" applyFont="1" applyFill="1" applyBorder="1"/>
    <xf numFmtId="0" fontId="7" fillId="0" borderId="0" xfId="3" applyFont="1" applyBorder="1"/>
    <xf numFmtId="164" fontId="7" fillId="0" borderId="0" xfId="3" applyNumberFormat="1" applyFont="1" applyFill="1" applyBorder="1" applyAlignment="1">
      <alignment horizontal="center"/>
    </xf>
    <xf numFmtId="0" fontId="7" fillId="0" borderId="0" xfId="3" applyFont="1" applyFill="1" applyBorder="1" applyAlignment="1">
      <alignment horizontal="center"/>
    </xf>
    <xf numFmtId="10" fontId="7" fillId="0" borderId="0" xfId="3" applyNumberFormat="1" applyFont="1" applyFill="1" applyBorder="1" applyAlignment="1">
      <alignment horizontal="center"/>
    </xf>
    <xf numFmtId="3" fontId="1" fillId="0" borderId="0" xfId="3" applyNumberFormat="1" applyAlignment="1">
      <alignment horizontal="center"/>
    </xf>
    <xf numFmtId="3" fontId="1" fillId="0" borderId="1" xfId="3" applyNumberFormat="1" applyBorder="1" applyAlignment="1">
      <alignment horizontal="center"/>
    </xf>
    <xf numFmtId="3" fontId="1" fillId="0" borderId="0" xfId="3" applyNumberFormat="1" applyBorder="1" applyAlignment="1">
      <alignment horizontal="center"/>
    </xf>
    <xf numFmtId="3" fontId="1" fillId="0" borderId="0" xfId="3" applyNumberFormat="1" applyBorder="1" applyAlignment="1"/>
  </cellXfs>
  <cellStyles count="5">
    <cellStyle name="Normal" xfId="0" builtinId="0"/>
    <cellStyle name="Normal 2" xfId="1"/>
    <cellStyle name="Normal 3" xfId="3"/>
    <cellStyle name="Prosent 2" xfId="2"/>
    <cellStyle name="Pros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150" zoomScaleNormal="150" workbookViewId="0">
      <selection activeCell="A2" sqref="A2"/>
    </sheetView>
  </sheetViews>
  <sheetFormatPr baseColWidth="10" defaultRowHeight="12.75" x14ac:dyDescent="0.2"/>
  <cols>
    <col min="1" max="1" width="7.28515625" customWidth="1"/>
    <col min="2" max="2" width="9.28515625" customWidth="1"/>
  </cols>
  <sheetData>
    <row r="1" spans="1:2" x14ac:dyDescent="0.2">
      <c r="A1" t="s">
        <v>150</v>
      </c>
    </row>
    <row r="3" spans="1:2" x14ac:dyDescent="0.2">
      <c r="A3" s="25">
        <v>1</v>
      </c>
      <c r="B3" s="26" t="s">
        <v>82</v>
      </c>
    </row>
    <row r="4" spans="1:2" x14ac:dyDescent="0.2">
      <c r="A4" s="25">
        <v>2</v>
      </c>
      <c r="B4" s="26" t="s">
        <v>83</v>
      </c>
    </row>
    <row r="5" spans="1:2" x14ac:dyDescent="0.2">
      <c r="A5" s="25">
        <v>3</v>
      </c>
      <c r="B5" s="26" t="s">
        <v>83</v>
      </c>
    </row>
    <row r="6" spans="1:2" x14ac:dyDescent="0.2">
      <c r="A6" s="25">
        <v>4</v>
      </c>
      <c r="B6" s="26" t="s">
        <v>84</v>
      </c>
    </row>
    <row r="7" spans="1:2" x14ac:dyDescent="0.2">
      <c r="A7" s="25">
        <v>5</v>
      </c>
      <c r="B7" s="26" t="s">
        <v>82</v>
      </c>
    </row>
    <row r="8" spans="1:2" x14ac:dyDescent="0.2">
      <c r="A8" s="25">
        <v>6</v>
      </c>
      <c r="B8" s="26" t="s">
        <v>83</v>
      </c>
    </row>
    <row r="9" spans="1:2" x14ac:dyDescent="0.2">
      <c r="A9" s="25">
        <v>7</v>
      </c>
      <c r="B9" s="26" t="s">
        <v>85</v>
      </c>
    </row>
    <row r="10" spans="1:2" x14ac:dyDescent="0.2">
      <c r="A10" s="25">
        <v>8</v>
      </c>
      <c r="B10" s="26" t="s">
        <v>83</v>
      </c>
    </row>
    <row r="11" spans="1:2" x14ac:dyDescent="0.2">
      <c r="A11" s="25">
        <v>9</v>
      </c>
      <c r="B11" s="26" t="s">
        <v>82</v>
      </c>
    </row>
    <row r="12" spans="1:2" x14ac:dyDescent="0.2">
      <c r="A12" s="25">
        <v>10</v>
      </c>
      <c r="B12" s="26" t="s">
        <v>84</v>
      </c>
    </row>
    <row r="13" spans="1:2" x14ac:dyDescent="0.2">
      <c r="A13" s="25">
        <v>11</v>
      </c>
      <c r="B13" s="26" t="s">
        <v>85</v>
      </c>
    </row>
    <row r="14" spans="1:2" x14ac:dyDescent="0.2">
      <c r="A14" s="25">
        <v>12</v>
      </c>
      <c r="B14" s="26" t="s">
        <v>85</v>
      </c>
    </row>
    <row r="15" spans="1:2" x14ac:dyDescent="0.2">
      <c r="A15" s="25">
        <v>13</v>
      </c>
      <c r="B15" s="2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0"/>
  <sheetViews>
    <sheetView zoomScale="145" zoomScaleNormal="145" workbookViewId="0">
      <selection activeCell="B2" sqref="B2"/>
    </sheetView>
  </sheetViews>
  <sheetFormatPr baseColWidth="10" defaultRowHeight="12.75" x14ac:dyDescent="0.2"/>
  <cols>
    <col min="1" max="1" width="24.85546875" customWidth="1"/>
    <col min="2" max="2" width="10.140625" customWidth="1"/>
    <col min="3" max="3" width="11" customWidth="1"/>
    <col min="4" max="4" width="10.140625" customWidth="1"/>
    <col min="5" max="5" width="16.5703125" customWidth="1"/>
    <col min="6" max="6" width="10.5703125" customWidth="1"/>
    <col min="7" max="7" width="9.85546875" customWidth="1"/>
    <col min="8" max="8" width="8.28515625" customWidth="1"/>
    <col min="9" max="256" width="9.140625" customWidth="1"/>
  </cols>
  <sheetData>
    <row r="1" spans="1:52" ht="15" x14ac:dyDescent="0.25">
      <c r="A1" s="27" t="s">
        <v>86</v>
      </c>
    </row>
    <row r="2" spans="1:52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x14ac:dyDescent="0.2">
      <c r="A3" s="4" t="s">
        <v>17</v>
      </c>
      <c r="B3" s="4">
        <v>600000</v>
      </c>
      <c r="C3" s="4"/>
      <c r="D3" s="9" t="s">
        <v>72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x14ac:dyDescent="0.2">
      <c r="A4" s="4" t="s">
        <v>18</v>
      </c>
      <c r="B4" s="4">
        <v>15</v>
      </c>
      <c r="C4" s="4"/>
      <c r="D4" s="4" t="s">
        <v>19</v>
      </c>
      <c r="E4" s="4">
        <v>800000</v>
      </c>
      <c r="F4" s="10" t="s">
        <v>20</v>
      </c>
      <c r="G4" s="4">
        <v>200000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x14ac:dyDescent="0.2">
      <c r="A5" s="4" t="s">
        <v>21</v>
      </c>
      <c r="B5" s="4">
        <v>160000</v>
      </c>
      <c r="C5" s="4"/>
      <c r="D5" s="4"/>
      <c r="E5" s="4"/>
      <c r="F5" s="10" t="s">
        <v>2</v>
      </c>
      <c r="G5" s="4">
        <v>70000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 spans="1:52" x14ac:dyDescent="0.2">
      <c r="A6" s="4" t="s">
        <v>22</v>
      </c>
      <c r="B6" s="4">
        <v>30</v>
      </c>
      <c r="C6" s="4"/>
      <c r="D6" s="4" t="s">
        <v>12</v>
      </c>
      <c r="E6" s="4">
        <v>100000</v>
      </c>
      <c r="F6" s="10" t="s">
        <v>23</v>
      </c>
      <c r="G6" s="4">
        <v>300000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r="7" spans="1:52" x14ac:dyDescent="0.2">
      <c r="A7" s="4" t="s">
        <v>81</v>
      </c>
      <c r="B7" s="4">
        <v>70000</v>
      </c>
      <c r="C7" s="4"/>
      <c r="D7" s="4"/>
      <c r="E7" s="4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spans="1:52" x14ac:dyDescent="0.2">
      <c r="A8" s="4" t="s">
        <v>78</v>
      </c>
      <c r="B8" s="4"/>
      <c r="C8" s="4"/>
      <c r="D8" s="4" t="s">
        <v>1</v>
      </c>
      <c r="E8" s="4">
        <v>220000</v>
      </c>
      <c r="F8" s="10" t="s">
        <v>3</v>
      </c>
      <c r="G8" s="4">
        <v>90000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spans="1:52" x14ac:dyDescent="0.2">
      <c r="A9" s="4" t="s">
        <v>79</v>
      </c>
      <c r="B9" s="4"/>
      <c r="C9" s="4"/>
      <c r="D9" s="4"/>
      <c r="E9" s="4"/>
      <c r="F9" s="10" t="s">
        <v>4</v>
      </c>
      <c r="G9" s="4">
        <v>170000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spans="1:52" x14ac:dyDescent="0.2">
      <c r="A10" s="4" t="s">
        <v>24</v>
      </c>
      <c r="B10" s="4">
        <v>120000</v>
      </c>
      <c r="C10" s="4"/>
      <c r="D10" s="4"/>
      <c r="E10" s="4"/>
      <c r="F10" s="10" t="s">
        <v>25</v>
      </c>
      <c r="G10" s="4">
        <v>110000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x14ac:dyDescent="0.2">
      <c r="A11" s="4" t="s">
        <v>13</v>
      </c>
      <c r="B11" s="23">
        <v>0.14099999999999999</v>
      </c>
      <c r="C11" s="4"/>
      <c r="D11" s="4"/>
      <c r="E11" s="4"/>
      <c r="F11" s="10" t="s">
        <v>26</v>
      </c>
      <c r="G11" s="4">
        <v>80000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1:52" x14ac:dyDescent="0.2">
      <c r="A12" s="4" t="s">
        <v>14</v>
      </c>
      <c r="B12" s="23">
        <v>0.12</v>
      </c>
      <c r="C12" s="4"/>
      <c r="D12" s="7"/>
      <c r="E12" s="7"/>
      <c r="F12" s="11" t="s">
        <v>27</v>
      </c>
      <c r="G12" s="7">
        <v>100000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x14ac:dyDescent="0.2">
      <c r="A13" s="6" t="s">
        <v>28</v>
      </c>
      <c r="B13" s="14">
        <v>0.25</v>
      </c>
      <c r="C13" s="6"/>
      <c r="D13" s="4"/>
      <c r="E13" s="4">
        <f>SUM(E4:E12)</f>
        <v>1120000</v>
      </c>
      <c r="F13" s="10"/>
      <c r="G13" s="4">
        <f>SUM(G4:G12)</f>
        <v>1120000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1:52" x14ac:dyDescent="0.2">
      <c r="A14" s="4" t="s">
        <v>29</v>
      </c>
      <c r="B14" s="4">
        <v>10000</v>
      </c>
      <c r="C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spans="1:52" x14ac:dyDescent="0.2">
      <c r="A15" s="4" t="s">
        <v>30</v>
      </c>
      <c r="B15" s="4">
        <v>100000</v>
      </c>
      <c r="C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1:52" x14ac:dyDescent="0.2">
      <c r="A16" s="4" t="s">
        <v>31</v>
      </c>
      <c r="B16" s="4">
        <v>5000</v>
      </c>
      <c r="C16" s="4"/>
      <c r="D16" s="4"/>
      <c r="G16" s="15"/>
      <c r="H16" s="13"/>
      <c r="I16" s="1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spans="1:52" x14ac:dyDescent="0.2">
      <c r="A17" s="4" t="s">
        <v>32</v>
      </c>
      <c r="B17" s="4">
        <v>115000</v>
      </c>
      <c r="C17" s="4"/>
      <c r="D17" s="4"/>
      <c r="E17" s="1"/>
      <c r="G17" s="15"/>
      <c r="H17" s="13"/>
      <c r="I17" s="1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1:52" x14ac:dyDescent="0.2">
      <c r="A18" s="4" t="s">
        <v>80</v>
      </c>
      <c r="B18" s="4"/>
      <c r="C18" s="4"/>
      <c r="D18" s="4"/>
      <c r="G18" s="13"/>
      <c r="H18" s="13"/>
      <c r="I18" s="1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1:52" x14ac:dyDescent="0.2">
      <c r="A19" s="4" t="s">
        <v>33</v>
      </c>
      <c r="B19" s="4">
        <v>300000</v>
      </c>
      <c r="C19" s="4"/>
      <c r="D19" s="4"/>
      <c r="G19" s="15"/>
      <c r="H19" s="15"/>
      <c r="I19" s="1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spans="1:52" x14ac:dyDescent="0.2">
      <c r="A20" s="4"/>
      <c r="B20" s="4"/>
      <c r="C20" s="4"/>
      <c r="D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spans="1:52" x14ac:dyDescent="0.2">
      <c r="A21" s="4"/>
      <c r="B21" s="4"/>
      <c r="C21" s="4"/>
      <c r="D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spans="1:52" x14ac:dyDescent="0.2">
      <c r="A22" s="9" t="s">
        <v>73</v>
      </c>
      <c r="B22" s="4"/>
      <c r="C22" s="1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x14ac:dyDescent="0.2">
      <c r="A23" s="4" t="s">
        <v>11</v>
      </c>
      <c r="B23" s="4">
        <f>B3</f>
        <v>600000</v>
      </c>
      <c r="C23" s="15"/>
      <c r="D23" s="9" t="s">
        <v>34</v>
      </c>
      <c r="E23" s="1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spans="1:52" x14ac:dyDescent="0.2">
      <c r="A24" s="4" t="s">
        <v>35</v>
      </c>
      <c r="B24" s="4">
        <f>E27</f>
        <v>190000</v>
      </c>
      <c r="C24" s="15"/>
      <c r="D24" s="4" t="s">
        <v>16</v>
      </c>
      <c r="E24" s="15">
        <f>E6</f>
        <v>100000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</row>
    <row r="25" spans="1:52" x14ac:dyDescent="0.2">
      <c r="A25" s="4" t="s">
        <v>36</v>
      </c>
      <c r="B25" s="4">
        <f>B15</f>
        <v>100000</v>
      </c>
      <c r="C25" s="15"/>
      <c r="D25" s="4" t="s">
        <v>37</v>
      </c>
      <c r="E25" s="15">
        <f>B5</f>
        <v>160000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  <row r="26" spans="1:52" x14ac:dyDescent="0.2">
      <c r="A26" s="4" t="s">
        <v>38</v>
      </c>
      <c r="B26" s="4">
        <f>B10</f>
        <v>120000</v>
      </c>
      <c r="C26" s="15"/>
      <c r="D26" s="7" t="s">
        <v>5</v>
      </c>
      <c r="E26" s="7">
        <f>B7</f>
        <v>70000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</row>
    <row r="27" spans="1:52" x14ac:dyDescent="0.2">
      <c r="A27" s="7" t="s">
        <v>39</v>
      </c>
      <c r="B27" s="7">
        <f>B14</f>
        <v>10000</v>
      </c>
      <c r="C27" s="15"/>
      <c r="D27" s="4" t="s">
        <v>40</v>
      </c>
      <c r="E27" s="4">
        <f>E24+E25-E26</f>
        <v>190000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spans="1:52" x14ac:dyDescent="0.2">
      <c r="A28" s="4" t="s">
        <v>0</v>
      </c>
      <c r="B28" s="4">
        <f>B23-SUM(B24:B27)</f>
        <v>180000</v>
      </c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spans="1:52" x14ac:dyDescent="0.2">
      <c r="A29" s="7" t="s">
        <v>41</v>
      </c>
      <c r="B29" s="7">
        <f>B16</f>
        <v>5000</v>
      </c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1:52" x14ac:dyDescent="0.2">
      <c r="A30" s="4" t="s">
        <v>42</v>
      </c>
      <c r="B30" s="9">
        <f>B28-B29</f>
        <v>175000</v>
      </c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x14ac:dyDescent="0.2">
      <c r="A31" s="4"/>
      <c r="B31" s="4"/>
      <c r="C31" s="1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x14ac:dyDescent="0.2">
      <c r="A32" s="16" t="s">
        <v>77</v>
      </c>
      <c r="B32" s="7"/>
      <c r="C32" s="17" t="s">
        <v>5</v>
      </c>
      <c r="D32" s="4"/>
      <c r="E32" s="9" t="s">
        <v>43</v>
      </c>
      <c r="F32" s="4"/>
      <c r="G32" s="4"/>
      <c r="H32" s="4"/>
      <c r="I32" s="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x14ac:dyDescent="0.2">
      <c r="A33" s="18" t="s">
        <v>44</v>
      </c>
      <c r="B33" s="4"/>
      <c r="C33" s="10"/>
      <c r="D33" s="4"/>
      <c r="E33" s="4" t="s">
        <v>45</v>
      </c>
      <c r="F33" s="4">
        <f>B10</f>
        <v>120000</v>
      </c>
      <c r="G33" s="4"/>
      <c r="H33" s="4"/>
      <c r="I33" s="9" t="s">
        <v>74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x14ac:dyDescent="0.2">
      <c r="A34" s="4" t="s">
        <v>46</v>
      </c>
      <c r="B34" s="4">
        <f>E8</f>
        <v>220000</v>
      </c>
      <c r="C34" s="10">
        <f>B35</f>
        <v>375000</v>
      </c>
      <c r="D34" s="4"/>
      <c r="E34" s="6" t="s">
        <v>47</v>
      </c>
      <c r="F34" s="4">
        <f>(F33/1.141)*0.141</f>
        <v>14829.097283085013</v>
      </c>
      <c r="G34" s="4"/>
      <c r="H34" s="4"/>
      <c r="I34" s="24">
        <f>G12*0.141</f>
        <v>14099.999999999998</v>
      </c>
      <c r="J34" s="4" t="s">
        <v>48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spans="1:52" x14ac:dyDescent="0.2">
      <c r="A35" s="7" t="s">
        <v>10</v>
      </c>
      <c r="B35" s="7">
        <f>B3*1.25*0.5</f>
        <v>375000</v>
      </c>
      <c r="C35" s="10"/>
      <c r="D35" s="4"/>
      <c r="E35" s="4" t="s">
        <v>49</v>
      </c>
      <c r="F35" s="4">
        <f>F33-F34</f>
        <v>105170.90271691499</v>
      </c>
      <c r="G35" s="4"/>
      <c r="H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</row>
    <row r="36" spans="1:52" x14ac:dyDescent="0.2">
      <c r="A36" s="19" t="s">
        <v>6</v>
      </c>
      <c r="B36" s="19">
        <f>SUM(B34:B35)</f>
        <v>595000</v>
      </c>
      <c r="C36" s="10"/>
      <c r="D36" s="4"/>
      <c r="E36" s="4" t="s">
        <v>50</v>
      </c>
      <c r="F36" s="4">
        <f>(F35/1.12)*0.12</f>
        <v>11268.311005383748</v>
      </c>
      <c r="G36" s="4"/>
      <c r="H36" s="4"/>
      <c r="I36" s="9" t="s">
        <v>75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x14ac:dyDescent="0.2">
      <c r="A37" s="18" t="s">
        <v>51</v>
      </c>
      <c r="B37" s="4"/>
      <c r="C37" s="10"/>
      <c r="D37" s="4"/>
      <c r="E37" s="4" t="s">
        <v>52</v>
      </c>
      <c r="F37" s="4">
        <f>F35-F36</f>
        <v>93902.591711531248</v>
      </c>
      <c r="G37" s="4"/>
      <c r="H37" s="4"/>
      <c r="I37" s="24">
        <f>G11-I34</f>
        <v>65900</v>
      </c>
      <c r="J37" s="4" t="s">
        <v>53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</row>
    <row r="38" spans="1:52" x14ac:dyDescent="0.2">
      <c r="A38" s="4" t="s">
        <v>54</v>
      </c>
      <c r="B38" s="4">
        <f>G9</f>
        <v>170000</v>
      </c>
      <c r="C38" s="10">
        <f>E25*1.25</f>
        <v>200000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spans="1:52" x14ac:dyDescent="0.2">
      <c r="A39" s="4" t="s">
        <v>55</v>
      </c>
      <c r="B39" s="4">
        <f>B15*1.25</f>
        <v>125000</v>
      </c>
      <c r="C39" s="10"/>
      <c r="D39" s="4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1:52" x14ac:dyDescent="0.2">
      <c r="A40" s="4" t="s">
        <v>15</v>
      </c>
      <c r="B40" s="4">
        <f>F37</f>
        <v>93902.591711531248</v>
      </c>
      <c r="C40" s="10">
        <f>G12+F36</f>
        <v>111268.31100538374</v>
      </c>
      <c r="D40" s="4"/>
      <c r="E40" s="20" t="s">
        <v>56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1:52" x14ac:dyDescent="0.2">
      <c r="A41" s="15" t="s">
        <v>57</v>
      </c>
      <c r="B41" s="5">
        <f>I37</f>
        <v>65900</v>
      </c>
      <c r="C41" s="15">
        <f>I34+F34</f>
        <v>28929.097283085011</v>
      </c>
      <c r="D41" s="4"/>
      <c r="E41" s="4" t="s">
        <v>58</v>
      </c>
      <c r="F41" s="4">
        <f>G10</f>
        <v>110000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x14ac:dyDescent="0.2">
      <c r="A42" s="6" t="s">
        <v>59</v>
      </c>
      <c r="B42" s="4"/>
      <c r="C42" s="10">
        <f>F45</f>
        <v>195000</v>
      </c>
      <c r="D42" s="4"/>
      <c r="E42" s="4" t="s">
        <v>60</v>
      </c>
      <c r="F42" s="4">
        <f>B3*0.25</f>
        <v>150000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x14ac:dyDescent="0.2">
      <c r="A43" s="19" t="s">
        <v>7</v>
      </c>
      <c r="B43" s="21">
        <f>SUM(B38:B42)</f>
        <v>454802.59171153128</v>
      </c>
      <c r="C43" s="10"/>
      <c r="D43" s="4"/>
      <c r="E43" s="4" t="s">
        <v>61</v>
      </c>
      <c r="F43" s="4">
        <f>B15*0.25</f>
        <v>25000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1:52" x14ac:dyDescent="0.2">
      <c r="A44" s="19" t="s">
        <v>62</v>
      </c>
      <c r="B44" s="22">
        <f>B36-B43</f>
        <v>140197.40828846872</v>
      </c>
      <c r="C44" s="10"/>
      <c r="D44" s="4"/>
      <c r="E44" s="7" t="s">
        <v>63</v>
      </c>
      <c r="F44" s="7">
        <f>B5*0.25</f>
        <v>40000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:52" x14ac:dyDescent="0.2">
      <c r="A45" s="18" t="s">
        <v>8</v>
      </c>
      <c r="B45" s="4"/>
      <c r="C45" s="10"/>
      <c r="E45" s="6" t="s">
        <v>64</v>
      </c>
      <c r="F45" s="4">
        <f>F41+F42-F43-F44</f>
        <v>195000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 x14ac:dyDescent="0.2">
      <c r="A46" s="4" t="s">
        <v>65</v>
      </c>
      <c r="B46" s="4">
        <f>B17</f>
        <v>115000</v>
      </c>
      <c r="C46" s="10">
        <f>G6-B46</f>
        <v>185000</v>
      </c>
      <c r="D46" t="s">
        <v>66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 x14ac:dyDescent="0.2">
      <c r="A47" s="7" t="s">
        <v>67</v>
      </c>
      <c r="B47" s="8">
        <f>B16</f>
        <v>5000</v>
      </c>
      <c r="C47" s="1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x14ac:dyDescent="0.2">
      <c r="A48" s="19" t="s">
        <v>9</v>
      </c>
      <c r="B48" s="21">
        <f>SUM(B46:B47)</f>
        <v>120000</v>
      </c>
      <c r="C48" s="10"/>
      <c r="D48" s="9" t="s">
        <v>76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x14ac:dyDescent="0.2">
      <c r="A49" s="19" t="s">
        <v>68</v>
      </c>
      <c r="B49" s="22">
        <f>0-B48</f>
        <v>-120000</v>
      </c>
      <c r="C49" s="10"/>
      <c r="D49" s="4" t="s">
        <v>19</v>
      </c>
      <c r="E49" s="4">
        <f>E4-B27</f>
        <v>790000</v>
      </c>
      <c r="F49" s="10" t="s">
        <v>20</v>
      </c>
      <c r="G49" s="4">
        <f>G4</f>
        <v>200000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spans="1:52" x14ac:dyDescent="0.2">
      <c r="A50" s="19" t="s">
        <v>69</v>
      </c>
      <c r="B50" s="19">
        <f>B44+B49</f>
        <v>20197.408288468723</v>
      </c>
      <c r="C50" s="10"/>
      <c r="D50" s="4"/>
      <c r="E50" s="4"/>
      <c r="F50" s="10" t="s">
        <v>2</v>
      </c>
      <c r="G50" s="4">
        <f>G5+B30</f>
        <v>245000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 x14ac:dyDescent="0.2">
      <c r="A51" s="4" t="s">
        <v>71</v>
      </c>
      <c r="B51" s="4">
        <f>G8</f>
        <v>90000</v>
      </c>
      <c r="C51" s="10"/>
      <c r="D51" s="4" t="s">
        <v>12</v>
      </c>
      <c r="E51" s="4">
        <f>B7</f>
        <v>70000</v>
      </c>
      <c r="F51" s="10" t="s">
        <v>23</v>
      </c>
      <c r="G51" s="4">
        <f>C46</f>
        <v>185000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 x14ac:dyDescent="0.2">
      <c r="A52" s="7" t="s">
        <v>70</v>
      </c>
      <c r="B52" s="7">
        <f>B51-B50</f>
        <v>69802.591711531277</v>
      </c>
      <c r="C52" s="10"/>
      <c r="D52" s="4"/>
      <c r="E52" s="4"/>
      <c r="F52" s="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1:52" x14ac:dyDescent="0.2">
      <c r="A53" s="4"/>
      <c r="B53" s="4"/>
      <c r="C53" s="4"/>
      <c r="D53" s="4" t="s">
        <v>1</v>
      </c>
      <c r="E53" s="4">
        <f>C34</f>
        <v>375000</v>
      </c>
      <c r="F53" s="10" t="s">
        <v>3</v>
      </c>
      <c r="G53" s="4">
        <f>B52</f>
        <v>69802.591711531277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spans="1:52" x14ac:dyDescent="0.2">
      <c r="A54" s="4"/>
      <c r="B54" s="4"/>
      <c r="C54" s="4"/>
      <c r="D54" s="4"/>
      <c r="E54" s="4"/>
      <c r="F54" s="10" t="s">
        <v>4</v>
      </c>
      <c r="G54" s="4">
        <f>C38</f>
        <v>200000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spans="1:52" x14ac:dyDescent="0.2">
      <c r="A55" s="4"/>
      <c r="B55" s="4"/>
      <c r="C55" s="4"/>
      <c r="D55" s="4"/>
      <c r="E55" s="4"/>
      <c r="F55" s="10" t="s">
        <v>25</v>
      </c>
      <c r="G55" s="4">
        <f>F45</f>
        <v>195000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spans="1:52" x14ac:dyDescent="0.2">
      <c r="A56" s="4"/>
      <c r="B56" s="4"/>
      <c r="C56" s="4"/>
      <c r="D56" s="4"/>
      <c r="E56" s="4"/>
      <c r="F56" s="10" t="s">
        <v>26</v>
      </c>
      <c r="G56" s="4">
        <f>$C$41</f>
        <v>28929.097283085011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spans="1:52" x14ac:dyDescent="0.2">
      <c r="A57" s="4"/>
      <c r="B57" s="4"/>
      <c r="C57" s="4"/>
      <c r="D57" s="7"/>
      <c r="E57" s="7"/>
      <c r="F57" s="11" t="s">
        <v>27</v>
      </c>
      <c r="G57" s="7">
        <f>C40</f>
        <v>111268.31100538374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spans="1:52" x14ac:dyDescent="0.2">
      <c r="A58" s="4"/>
      <c r="B58" s="4"/>
      <c r="C58" s="4"/>
      <c r="D58" s="4"/>
      <c r="E58" s="9">
        <f>SUM(E49:E54)</f>
        <v>1235000</v>
      </c>
      <c r="F58" s="12"/>
      <c r="G58" s="9">
        <f>SUM(G49:G57)</f>
        <v>1235000.0000000002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spans="1:52" x14ac:dyDescent="0.2">
      <c r="A59" s="4"/>
      <c r="B59" s="4"/>
      <c r="C59" s="4"/>
      <c r="D59" s="4"/>
      <c r="E59" s="2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spans="1:52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spans="1:52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spans="1:5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spans="1:5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spans="1:52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spans="1:52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spans="1:52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spans="1:5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spans="1:52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spans="1:52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spans="1:52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spans="1:52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spans="1:52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spans="1:52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spans="1:52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spans="1:52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spans="1:52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spans="1:52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spans="1:52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spans="1:52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</row>
    <row r="82" spans="1:52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spans="1:52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spans="1:52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spans="1:52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spans="1:52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spans="1:52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spans="1:52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spans="1:52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</row>
    <row r="90" spans="1:52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spans="1:52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spans="1:5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spans="1:5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spans="1:52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</row>
    <row r="95" spans="1:52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spans="1:5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spans="1:5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spans="1:5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1:5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spans="1:5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spans="1:5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1:5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5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1:5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spans="1:5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spans="1:5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spans="1:5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spans="1:5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spans="1:5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spans="1:5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spans="1:5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spans="1:5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5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spans="1:5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spans="1:5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spans="1:5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spans="1:5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spans="1:5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5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spans="1:5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spans="1:5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spans="1:5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spans="1:5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spans="1:5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spans="1:5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spans="1:5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spans="1:5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spans="1:5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spans="1:5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spans="1:5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spans="1:5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spans="1:5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spans="1:5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spans="1:5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spans="1:5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spans="1:5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spans="1:5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spans="1:5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spans="1:5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</row>
    <row r="140" spans="1:5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spans="1:5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spans="1:5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5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</row>
    <row r="144" spans="1:5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</row>
    <row r="145" spans="1:5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spans="1:5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spans="1:5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spans="1:5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spans="1:5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spans="1:5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spans="1:5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spans="1:5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1:5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spans="1:5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spans="1:5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spans="1:5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spans="1:5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spans="1:5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spans="1:5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spans="1:5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spans="1:5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spans="1:5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spans="1:5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spans="1:5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spans="1:5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spans="1:5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spans="1:5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spans="1:5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spans="1:5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spans="1:52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spans="1:52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spans="1:52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spans="1:52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spans="1:52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spans="1:52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spans="1:52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spans="1:52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spans="1:52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spans="1:52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spans="1:52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spans="1:52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spans="1:52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spans="1:52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spans="1:52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spans="1:52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spans="1:52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spans="1:52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spans="1:52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spans="1:52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spans="1:52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spans="1:52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spans="1:52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spans="1:52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spans="1:52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spans="1:52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spans="1:52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spans="1:52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spans="1:52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spans="1:52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spans="1:52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  <row r="201" spans="1:52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</row>
    <row r="202" spans="1:52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 spans="1:52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 spans="1:52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</row>
    <row r="205" spans="1:52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</row>
    <row r="206" spans="1:52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</row>
    <row r="207" spans="1:52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</row>
    <row r="208" spans="1:52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</row>
    <row r="209" spans="1:52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</row>
    <row r="210" spans="1:52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 spans="1:52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 spans="1:52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</row>
    <row r="213" spans="1:52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 spans="1:52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</row>
    <row r="215" spans="1:52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</row>
    <row r="216" spans="1:52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</row>
    <row r="217" spans="1:52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</row>
    <row r="218" spans="1:52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 spans="1:52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</row>
    <row r="220" spans="1:52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</row>
  </sheetData>
  <pageMargins left="0.39370078740157483" right="0.39370078740157483" top="0.39370078740157483" bottom="0.39370078740157483" header="0.51181102362204722" footer="0.51181102362204722"/>
  <pageSetup paperSize="9" orientation="portrait" horizontalDpi="400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topLeftCell="A19" zoomScale="90" zoomScaleNormal="90" workbookViewId="0">
      <selection activeCell="B38" sqref="B38"/>
    </sheetView>
  </sheetViews>
  <sheetFormatPr baseColWidth="10" defaultRowHeight="15" x14ac:dyDescent="0.25"/>
  <cols>
    <col min="1" max="1" width="40.7109375" style="28" customWidth="1"/>
    <col min="2" max="2" width="12.5703125" style="28" customWidth="1"/>
    <col min="3" max="3" width="13.85546875" style="28" customWidth="1"/>
    <col min="4" max="4" width="14.28515625" style="28" customWidth="1"/>
    <col min="5" max="5" width="7.7109375" style="28" customWidth="1"/>
    <col min="6" max="6" width="9" style="28" customWidth="1"/>
    <col min="7" max="7" width="31.42578125" style="28" customWidth="1"/>
    <col min="8" max="12" width="8.7109375" style="28" customWidth="1"/>
    <col min="13" max="13" width="11.42578125" style="28" customWidth="1"/>
    <col min="14" max="14" width="10.28515625" style="28" customWidth="1"/>
    <col min="15" max="15" width="12.85546875" style="28" customWidth="1"/>
    <col min="16" max="16" width="5.28515625" style="28" customWidth="1"/>
    <col min="17" max="33" width="8.7109375" style="28" customWidth="1"/>
    <col min="34" max="16384" width="11.42578125" style="28"/>
  </cols>
  <sheetData>
    <row r="1" spans="1:27" x14ac:dyDescent="0.25">
      <c r="A1" s="27" t="s">
        <v>149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75" x14ac:dyDescent="0.25">
      <c r="A2" s="30"/>
      <c r="F2" s="29"/>
      <c r="G2" s="31" t="s">
        <v>144</v>
      </c>
      <c r="H2" s="32" t="s">
        <v>87</v>
      </c>
      <c r="I2" s="33" t="s">
        <v>88</v>
      </c>
      <c r="J2" s="33" t="s">
        <v>89</v>
      </c>
      <c r="K2" s="33" t="s">
        <v>90</v>
      </c>
      <c r="L2" s="33" t="s">
        <v>91</v>
      </c>
      <c r="M2" s="33" t="s">
        <v>92</v>
      </c>
      <c r="N2" s="33" t="s">
        <v>93</v>
      </c>
      <c r="O2" s="33" t="s">
        <v>94</v>
      </c>
      <c r="Q2" s="29"/>
      <c r="R2" s="34"/>
      <c r="S2" s="35"/>
      <c r="T2" s="35"/>
      <c r="U2" s="35"/>
      <c r="V2" s="35"/>
      <c r="W2" s="35"/>
      <c r="X2" s="35"/>
      <c r="Y2" s="35"/>
      <c r="Z2" s="35"/>
      <c r="AA2" s="29"/>
    </row>
    <row r="3" spans="1:27" x14ac:dyDescent="0.25">
      <c r="A3" s="36" t="s">
        <v>95</v>
      </c>
      <c r="B3" s="37"/>
      <c r="C3" s="37"/>
      <c r="D3" s="37"/>
      <c r="F3" s="29"/>
      <c r="G3" s="38" t="s">
        <v>11</v>
      </c>
      <c r="H3" s="39"/>
      <c r="I3" s="40">
        <f>B19</f>
        <v>530000</v>
      </c>
      <c r="J3" s="40">
        <f>C19</f>
        <v>500000</v>
      </c>
      <c r="K3" s="40">
        <f>C32</f>
        <v>580000</v>
      </c>
      <c r="L3" s="40"/>
      <c r="M3" s="41">
        <f>SUM(I3:L3)</f>
        <v>1610000</v>
      </c>
      <c r="N3" s="42">
        <f>M3</f>
        <v>1610000</v>
      </c>
      <c r="O3" s="43"/>
      <c r="Q3" s="29"/>
      <c r="R3" s="29"/>
      <c r="S3" s="35"/>
      <c r="T3" s="35"/>
      <c r="U3" s="35"/>
      <c r="V3" s="35"/>
      <c r="W3" s="35"/>
      <c r="X3" s="44"/>
      <c r="Y3" s="44"/>
      <c r="Z3" s="44"/>
      <c r="AA3" s="29"/>
    </row>
    <row r="4" spans="1:27" x14ac:dyDescent="0.25">
      <c r="A4" s="28" t="s">
        <v>96</v>
      </c>
      <c r="B4" s="45">
        <v>0.05</v>
      </c>
      <c r="C4" s="28" t="s">
        <v>97</v>
      </c>
      <c r="G4" s="46" t="s">
        <v>98</v>
      </c>
      <c r="H4" s="47"/>
      <c r="I4" s="29"/>
      <c r="J4" s="28">
        <f>B26</f>
        <v>15000</v>
      </c>
      <c r="K4" s="28">
        <f>C26</f>
        <v>70000</v>
      </c>
      <c r="L4" s="28">
        <f>D26</f>
        <v>52000</v>
      </c>
      <c r="M4" s="48">
        <f>SUM(J4:L4)</f>
        <v>137000</v>
      </c>
      <c r="N4" s="48">
        <f>M4</f>
        <v>137000</v>
      </c>
      <c r="O4" s="48"/>
      <c r="Q4" s="29"/>
      <c r="R4" s="29"/>
      <c r="S4" s="49"/>
      <c r="T4" s="35"/>
      <c r="U4" s="29"/>
      <c r="V4" s="29"/>
      <c r="W4" s="29"/>
      <c r="X4" s="29"/>
      <c r="Y4" s="29"/>
      <c r="Z4" s="29"/>
      <c r="AA4" s="29"/>
    </row>
    <row r="5" spans="1:27" x14ac:dyDescent="0.25">
      <c r="A5" s="28" t="s">
        <v>99</v>
      </c>
      <c r="B5" s="45">
        <v>0.6</v>
      </c>
      <c r="C5" s="28" t="s">
        <v>100</v>
      </c>
      <c r="G5" s="50" t="s">
        <v>101</v>
      </c>
      <c r="H5" s="51">
        <f>B4</f>
        <v>0.05</v>
      </c>
      <c r="I5" s="37"/>
      <c r="J5" s="37">
        <f>$H$5*J4</f>
        <v>750</v>
      </c>
      <c r="K5" s="37">
        <f>$H$5*K4</f>
        <v>3500</v>
      </c>
      <c r="L5" s="37">
        <f>$H$5*L4</f>
        <v>2600</v>
      </c>
      <c r="M5" s="42">
        <f>SUM(J5:L5)</f>
        <v>6850</v>
      </c>
      <c r="N5" s="42">
        <f>B37</f>
        <v>8500</v>
      </c>
      <c r="O5" s="48">
        <f>M5-N5</f>
        <v>-1650</v>
      </c>
      <c r="Q5" s="29"/>
      <c r="R5" s="52"/>
      <c r="S5" s="49"/>
      <c r="T5" s="35"/>
      <c r="U5" s="29"/>
      <c r="V5" s="29"/>
      <c r="W5" s="29"/>
      <c r="X5" s="29"/>
      <c r="Y5" s="29"/>
      <c r="Z5" s="29"/>
      <c r="AA5" s="29"/>
    </row>
    <row r="6" spans="1:27" x14ac:dyDescent="0.25">
      <c r="A6" s="28" t="s">
        <v>102</v>
      </c>
      <c r="B6" s="28">
        <v>700</v>
      </c>
      <c r="C6" s="28" t="s">
        <v>103</v>
      </c>
      <c r="G6" s="46" t="s">
        <v>104</v>
      </c>
      <c r="H6" s="47"/>
      <c r="I6" s="29"/>
      <c r="J6" s="28">
        <f>SUM(J4:J5)</f>
        <v>15750</v>
      </c>
      <c r="K6" s="28">
        <f>SUM(K4:K5)</f>
        <v>73500</v>
      </c>
      <c r="L6" s="28">
        <f>SUM(L4:L5)</f>
        <v>54600</v>
      </c>
      <c r="M6" s="48">
        <f>SUM(M4:M5)</f>
        <v>143850</v>
      </c>
      <c r="N6" s="48"/>
      <c r="O6" s="48"/>
      <c r="Q6" s="29"/>
      <c r="R6" s="52"/>
      <c r="S6" s="49"/>
      <c r="T6" s="35"/>
      <c r="U6" s="29"/>
      <c r="V6" s="29"/>
      <c r="W6" s="29"/>
      <c r="X6" s="29"/>
      <c r="Y6" s="29"/>
      <c r="Z6" s="29"/>
      <c r="AA6" s="29"/>
    </row>
    <row r="7" spans="1:27" x14ac:dyDescent="0.25">
      <c r="A7" s="37" t="s">
        <v>105</v>
      </c>
      <c r="B7" s="53">
        <v>0.25</v>
      </c>
      <c r="C7" s="37" t="s">
        <v>106</v>
      </c>
      <c r="D7" s="37"/>
      <c r="G7" s="46" t="s">
        <v>145</v>
      </c>
      <c r="H7" s="47"/>
      <c r="I7" s="29"/>
      <c r="J7" s="28">
        <f>B27</f>
        <v>50000</v>
      </c>
      <c r="K7" s="28">
        <f>C27</f>
        <v>151000</v>
      </c>
      <c r="L7" s="28">
        <f>D27</f>
        <v>120000</v>
      </c>
      <c r="M7" s="48">
        <f>SUM(J7:L7)</f>
        <v>321000</v>
      </c>
      <c r="N7" s="48">
        <f>M7</f>
        <v>321000</v>
      </c>
      <c r="O7" s="48"/>
      <c r="Q7" s="29"/>
      <c r="R7" s="29"/>
      <c r="S7" s="49"/>
      <c r="T7" s="35"/>
      <c r="U7" s="29"/>
      <c r="V7" s="29"/>
      <c r="W7" s="29"/>
      <c r="X7" s="29"/>
      <c r="Y7" s="29"/>
      <c r="Z7" s="29"/>
      <c r="AA7" s="29"/>
    </row>
    <row r="8" spans="1:27" x14ac:dyDescent="0.25">
      <c r="G8" s="46" t="s">
        <v>146</v>
      </c>
      <c r="H8" s="54">
        <f>B5</f>
        <v>0.6</v>
      </c>
      <c r="I8" s="29"/>
      <c r="J8" s="28">
        <f>$H$8*J7</f>
        <v>30000</v>
      </c>
      <c r="K8" s="28">
        <f>$H$8*K7</f>
        <v>90600</v>
      </c>
      <c r="L8" s="28">
        <f>$H$8*L7</f>
        <v>72000</v>
      </c>
      <c r="M8" s="48">
        <f>SUM(J8:L8)</f>
        <v>192600</v>
      </c>
      <c r="N8" s="48">
        <f>B38</f>
        <v>183000</v>
      </c>
      <c r="O8" s="48">
        <f>M8-N8</f>
        <v>9600</v>
      </c>
      <c r="Q8" s="29"/>
      <c r="R8" s="52"/>
      <c r="S8" s="49"/>
      <c r="T8" s="35"/>
      <c r="U8" s="29"/>
      <c r="V8" s="29"/>
      <c r="W8" s="29"/>
      <c r="X8" s="29"/>
      <c r="Y8" s="29"/>
      <c r="Z8" s="29"/>
      <c r="AA8" s="29"/>
    </row>
    <row r="9" spans="1:27" x14ac:dyDescent="0.25">
      <c r="A9" s="28" t="s">
        <v>107</v>
      </c>
      <c r="B9" s="96"/>
      <c r="C9" s="96"/>
      <c r="G9" s="46" t="s">
        <v>147</v>
      </c>
      <c r="H9" s="47"/>
      <c r="J9" s="28">
        <f>B28</f>
        <v>28000</v>
      </c>
      <c r="K9" s="28">
        <f>C28</f>
        <v>65000</v>
      </c>
      <c r="L9" s="28">
        <f>D28</f>
        <v>39000</v>
      </c>
      <c r="M9" s="48">
        <f>SUM(J9:L9)</f>
        <v>132000</v>
      </c>
      <c r="N9" s="48">
        <f>M9</f>
        <v>132000</v>
      </c>
      <c r="O9" s="48"/>
      <c r="Q9" s="29"/>
      <c r="R9" s="52"/>
      <c r="S9" s="49"/>
      <c r="T9" s="35"/>
      <c r="U9" s="29"/>
      <c r="V9" s="29"/>
      <c r="W9" s="29"/>
      <c r="X9" s="29"/>
      <c r="Y9" s="29"/>
      <c r="Z9" s="29"/>
      <c r="AA9" s="29"/>
    </row>
    <row r="10" spans="1:27" x14ac:dyDescent="0.25">
      <c r="A10" s="40" t="s">
        <v>108</v>
      </c>
      <c r="B10" s="38">
        <v>1</v>
      </c>
      <c r="C10" s="55">
        <v>2</v>
      </c>
      <c r="G10" s="50" t="s">
        <v>148</v>
      </c>
      <c r="H10" s="56">
        <f>B6</f>
        <v>700</v>
      </c>
      <c r="I10" s="37"/>
      <c r="J10" s="37">
        <f>$H$10*B30</f>
        <v>10500</v>
      </c>
      <c r="K10" s="37">
        <f>$H$10*C30</f>
        <v>24500</v>
      </c>
      <c r="L10" s="37">
        <f>$H$10*D30</f>
        <v>11200</v>
      </c>
      <c r="M10" s="42">
        <f>SUM(J10:L10)</f>
        <v>46200</v>
      </c>
      <c r="N10" s="42">
        <f>B39</f>
        <v>49000</v>
      </c>
      <c r="O10" s="48">
        <f t="shared" ref="O10" si="0">M10-N10</f>
        <v>-2800</v>
      </c>
      <c r="Q10" s="29"/>
      <c r="R10" s="29"/>
      <c r="S10" s="29"/>
      <c r="T10" s="35"/>
      <c r="U10" s="29"/>
      <c r="V10" s="29"/>
      <c r="W10" s="29"/>
      <c r="X10" s="29"/>
      <c r="Y10" s="29"/>
      <c r="Z10" s="29"/>
      <c r="AA10" s="29"/>
    </row>
    <row r="11" spans="1:27" x14ac:dyDescent="0.25">
      <c r="A11" s="28" t="s">
        <v>98</v>
      </c>
      <c r="B11" s="46">
        <v>75000</v>
      </c>
      <c r="C11" s="57">
        <v>39000</v>
      </c>
      <c r="G11" s="46" t="s">
        <v>109</v>
      </c>
      <c r="H11" s="47"/>
      <c r="J11" s="28">
        <f>SUM(J6:J10)</f>
        <v>134250</v>
      </c>
      <c r="K11" s="28">
        <f>SUM(K6:K10)</f>
        <v>404600</v>
      </c>
      <c r="L11" s="28">
        <f>SUM(L6:L10)</f>
        <v>296800</v>
      </c>
      <c r="M11" s="48">
        <f>SUM(M6:M10)</f>
        <v>835650</v>
      </c>
      <c r="N11" s="48"/>
      <c r="O11" s="48"/>
      <c r="Q11" s="29"/>
      <c r="R11" s="52"/>
      <c r="S11" s="29"/>
      <c r="T11" s="35"/>
      <c r="U11" s="29"/>
      <c r="V11" s="29"/>
      <c r="W11" s="29"/>
      <c r="X11" s="29"/>
      <c r="Y11" s="29"/>
      <c r="Z11" s="29"/>
      <c r="AA11" s="29"/>
    </row>
    <row r="12" spans="1:27" x14ac:dyDescent="0.25">
      <c r="A12" s="28" t="s">
        <v>110</v>
      </c>
      <c r="B12" s="46">
        <f>B11*$B$4</f>
        <v>3750</v>
      </c>
      <c r="C12" s="57">
        <f>C11*$B$4</f>
        <v>1950</v>
      </c>
      <c r="D12" s="58"/>
      <c r="G12" s="50" t="s">
        <v>111</v>
      </c>
      <c r="H12" s="56"/>
      <c r="I12" s="37"/>
      <c r="J12" s="37">
        <f>C17</f>
        <v>177950</v>
      </c>
      <c r="K12" s="37">
        <v>0</v>
      </c>
      <c r="L12" s="37">
        <f>-L11</f>
        <v>-296800</v>
      </c>
      <c r="M12" s="42">
        <f>SUM(J12:L12)</f>
        <v>-118850</v>
      </c>
      <c r="N12" s="42">
        <f>M12</f>
        <v>-118850</v>
      </c>
      <c r="O12" s="48"/>
      <c r="Q12" s="29"/>
      <c r="R12" s="52"/>
      <c r="S12" s="29"/>
      <c r="T12" s="35"/>
      <c r="U12" s="29"/>
      <c r="V12" s="29"/>
      <c r="W12" s="29"/>
      <c r="X12" s="29"/>
      <c r="Y12" s="29"/>
      <c r="Z12" s="29"/>
      <c r="AA12" s="29"/>
    </row>
    <row r="13" spans="1:27" x14ac:dyDescent="0.25">
      <c r="A13" s="28" t="s">
        <v>112</v>
      </c>
      <c r="B13" s="46">
        <v>125000</v>
      </c>
      <c r="C13" s="57">
        <v>65000</v>
      </c>
      <c r="F13" s="29"/>
      <c r="G13" s="46" t="s">
        <v>113</v>
      </c>
      <c r="H13" s="47"/>
      <c r="I13" s="29"/>
      <c r="J13" s="28">
        <f>SUM(J11:J12)</f>
        <v>312200</v>
      </c>
      <c r="K13" s="28">
        <f>SUM(K11:K12)</f>
        <v>404600</v>
      </c>
      <c r="L13" s="28">
        <f>SUM(L11:L12)</f>
        <v>0</v>
      </c>
      <c r="M13" s="48">
        <f>SUM(M11:M12)</f>
        <v>716800</v>
      </c>
      <c r="N13" s="48"/>
      <c r="O13" s="48"/>
      <c r="Q13" s="29"/>
      <c r="R13" s="29"/>
      <c r="S13" s="49"/>
      <c r="T13" s="35"/>
      <c r="U13" s="29"/>
      <c r="V13" s="29"/>
      <c r="W13" s="29"/>
      <c r="X13" s="29"/>
      <c r="Y13" s="29"/>
      <c r="Z13" s="29"/>
      <c r="AA13" s="29"/>
    </row>
    <row r="14" spans="1:27" x14ac:dyDescent="0.25">
      <c r="A14" s="28" t="s">
        <v>114</v>
      </c>
      <c r="B14" s="46">
        <f>$B$5*B13</f>
        <v>75000</v>
      </c>
      <c r="C14" s="57">
        <f>$B$5*C13</f>
        <v>39000</v>
      </c>
      <c r="D14" s="58"/>
      <c r="F14" s="29"/>
      <c r="G14" s="50" t="s">
        <v>115</v>
      </c>
      <c r="H14" s="56"/>
      <c r="I14" s="37">
        <f>B17</f>
        <v>361750</v>
      </c>
      <c r="J14" s="37">
        <v>0</v>
      </c>
      <c r="K14" s="37">
        <v>0</v>
      </c>
      <c r="L14" s="37"/>
      <c r="M14" s="42">
        <f>SUM(I14:L14)</f>
        <v>361750</v>
      </c>
      <c r="N14" s="42">
        <f>M14</f>
        <v>361750</v>
      </c>
      <c r="O14" s="48"/>
      <c r="Q14" s="29"/>
      <c r="R14" s="52"/>
      <c r="S14" s="49"/>
      <c r="T14" s="35"/>
      <c r="U14" s="29"/>
      <c r="V14" s="29"/>
      <c r="W14" s="29"/>
      <c r="X14" s="29"/>
      <c r="Y14" s="29"/>
      <c r="Z14" s="29"/>
      <c r="AA14" s="29"/>
    </row>
    <row r="15" spans="1:27" x14ac:dyDescent="0.25">
      <c r="A15" s="28" t="s">
        <v>116</v>
      </c>
      <c r="B15" s="46">
        <v>58000</v>
      </c>
      <c r="C15" s="57">
        <v>23000</v>
      </c>
      <c r="F15" s="29"/>
      <c r="G15" s="46" t="s">
        <v>117</v>
      </c>
      <c r="H15" s="47"/>
      <c r="I15" s="29">
        <f>I14</f>
        <v>361750</v>
      </c>
      <c r="J15" s="28">
        <f>J13</f>
        <v>312200</v>
      </c>
      <c r="K15" s="28">
        <f>K13</f>
        <v>404600</v>
      </c>
      <c r="M15" s="48">
        <f>SUM(M13:M14)</f>
        <v>1078550</v>
      </c>
      <c r="N15" s="48"/>
      <c r="O15" s="48"/>
      <c r="Q15" s="29"/>
      <c r="R15" s="52"/>
      <c r="S15" s="49"/>
      <c r="T15" s="35"/>
      <c r="U15" s="29"/>
      <c r="V15" s="29"/>
      <c r="W15" s="29"/>
      <c r="X15" s="29"/>
      <c r="Y15" s="29"/>
      <c r="Z15" s="29"/>
      <c r="AA15" s="29"/>
    </row>
    <row r="16" spans="1:27" x14ac:dyDescent="0.25">
      <c r="A16" s="29" t="s">
        <v>118</v>
      </c>
      <c r="B16" s="46">
        <v>25000</v>
      </c>
      <c r="C16" s="57">
        <v>10000</v>
      </c>
      <c r="F16" s="29"/>
      <c r="G16" s="46" t="s">
        <v>119</v>
      </c>
      <c r="H16" s="47"/>
      <c r="I16" s="29">
        <f>B20</f>
        <v>35000</v>
      </c>
      <c r="J16" s="29">
        <f>C20</f>
        <v>23000</v>
      </c>
      <c r="K16" s="28">
        <f>C29</f>
        <v>38000</v>
      </c>
      <c r="M16" s="48">
        <f>SUM(I16:K16)</f>
        <v>96000</v>
      </c>
      <c r="N16" s="48">
        <f>M16</f>
        <v>96000</v>
      </c>
      <c r="O16" s="48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x14ac:dyDescent="0.25">
      <c r="A17" s="28" t="s">
        <v>120</v>
      </c>
      <c r="B17" s="46">
        <f>SUM(B11:B16)</f>
        <v>361750</v>
      </c>
      <c r="C17" s="57">
        <f>SUM(C11:C16)</f>
        <v>177950</v>
      </c>
      <c r="F17" s="29"/>
      <c r="G17" s="50" t="s">
        <v>121</v>
      </c>
      <c r="H17" s="51">
        <f>B7</f>
        <v>0.25</v>
      </c>
      <c r="I17" s="37">
        <f>H17*I15</f>
        <v>90437.5</v>
      </c>
      <c r="J17" s="37">
        <f>H17*J15</f>
        <v>78050</v>
      </c>
      <c r="K17" s="37">
        <f>H17*K15</f>
        <v>101150</v>
      </c>
      <c r="L17" s="37"/>
      <c r="M17" s="42">
        <f>SUM(H17:L17)</f>
        <v>269637.75</v>
      </c>
      <c r="N17" s="48">
        <f>B40</f>
        <v>257000</v>
      </c>
      <c r="O17" s="48">
        <f t="shared" ref="O17" si="1">M17-N17</f>
        <v>12637.75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28" t="s">
        <v>122</v>
      </c>
      <c r="B18" s="59" t="s">
        <v>123</v>
      </c>
      <c r="C18" s="60" t="s">
        <v>124</v>
      </c>
      <c r="F18" s="29"/>
      <c r="G18" s="38" t="s">
        <v>125</v>
      </c>
      <c r="H18" s="39"/>
      <c r="I18" s="40">
        <f>SUM(I15:I17)</f>
        <v>487187.5</v>
      </c>
      <c r="J18" s="40">
        <f>SUM(J15:J17)</f>
        <v>413250</v>
      </c>
      <c r="K18" s="40">
        <f>SUM(K15:K17)</f>
        <v>543750</v>
      </c>
      <c r="L18" s="40"/>
      <c r="M18" s="38">
        <f>SUM(M15:M17)</f>
        <v>1444187.75</v>
      </c>
      <c r="N18" s="43"/>
      <c r="O18" s="57"/>
      <c r="Q18" s="29"/>
      <c r="R18" s="61"/>
      <c r="S18" s="62"/>
      <c r="T18" s="29"/>
    </row>
    <row r="19" spans="1:27" x14ac:dyDescent="0.25">
      <c r="A19" s="28" t="s">
        <v>126</v>
      </c>
      <c r="B19" s="46">
        <v>530000</v>
      </c>
      <c r="C19" s="57">
        <v>500000</v>
      </c>
      <c r="F19" s="29"/>
      <c r="G19" s="38" t="s">
        <v>127</v>
      </c>
      <c r="H19" s="39"/>
      <c r="I19" s="40">
        <f>I3-I18</f>
        <v>42812.5</v>
      </c>
      <c r="J19" s="40">
        <f>J3-J18</f>
        <v>86750</v>
      </c>
      <c r="K19" s="40">
        <f>K3-K18</f>
        <v>36250</v>
      </c>
      <c r="L19" s="40"/>
      <c r="M19" s="38">
        <f>M3-M18</f>
        <v>165812.25</v>
      </c>
      <c r="N19" s="48"/>
      <c r="O19" s="63"/>
      <c r="Q19" s="29"/>
      <c r="R19" s="62"/>
      <c r="S19" s="62"/>
      <c r="T19" s="29"/>
    </row>
    <row r="20" spans="1:27" x14ac:dyDescent="0.25">
      <c r="A20" s="37" t="s">
        <v>128</v>
      </c>
      <c r="B20" s="50">
        <v>35000</v>
      </c>
      <c r="C20" s="63">
        <v>23000</v>
      </c>
      <c r="D20" s="58"/>
      <c r="F20" s="29"/>
      <c r="G20" s="38" t="s">
        <v>129</v>
      </c>
      <c r="H20" s="39"/>
      <c r="I20" s="40"/>
      <c r="J20" s="40"/>
      <c r="K20" s="40"/>
      <c r="L20" s="40"/>
      <c r="M20" s="38">
        <f>O20</f>
        <v>17787.75</v>
      </c>
      <c r="N20" s="42"/>
      <c r="O20" s="55">
        <f>SUM(O5:O17)</f>
        <v>17787.75</v>
      </c>
      <c r="Q20" s="29"/>
      <c r="R20" s="62"/>
      <c r="S20" s="62"/>
      <c r="T20" s="29"/>
      <c r="U20" s="62"/>
    </row>
    <row r="21" spans="1:27" x14ac:dyDescent="0.25">
      <c r="B21" s="64"/>
      <c r="C21" s="64"/>
      <c r="F21" s="29"/>
      <c r="G21" s="38" t="s">
        <v>130</v>
      </c>
      <c r="H21" s="65"/>
      <c r="I21" s="40"/>
      <c r="J21" s="40"/>
      <c r="K21" s="40"/>
      <c r="L21" s="40"/>
      <c r="M21" s="31">
        <f>SUM(M19:M20)</f>
        <v>183600</v>
      </c>
      <c r="N21" s="42">
        <f>N3-SUM(N4:N17)</f>
        <v>183600</v>
      </c>
      <c r="O21" s="41"/>
      <c r="Q21" s="29"/>
      <c r="R21" s="62"/>
      <c r="S21" s="62"/>
      <c r="T21" s="29"/>
      <c r="U21" s="62"/>
    </row>
    <row r="22" spans="1:27" x14ac:dyDescent="0.25">
      <c r="F22" s="29"/>
      <c r="G22" s="29"/>
      <c r="H22" s="35"/>
      <c r="I22" s="29"/>
      <c r="Q22" s="29"/>
      <c r="R22" s="62"/>
      <c r="S22" s="62"/>
      <c r="T22" s="29"/>
      <c r="U22" s="62"/>
    </row>
    <row r="23" spans="1:27" x14ac:dyDescent="0.25"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62"/>
      <c r="S23" s="62"/>
      <c r="T23" s="29"/>
      <c r="U23" s="62"/>
    </row>
    <row r="24" spans="1:27" x14ac:dyDescent="0.25">
      <c r="B24" s="97" t="s">
        <v>131</v>
      </c>
      <c r="C24" s="97"/>
      <c r="D24" s="97"/>
      <c r="E24" s="29"/>
      <c r="F24" s="29"/>
      <c r="G24" s="29"/>
      <c r="H24" s="29"/>
      <c r="I24" s="99"/>
      <c r="J24" s="99"/>
      <c r="K24" s="99"/>
      <c r="L24" s="99"/>
      <c r="M24" s="29"/>
      <c r="N24" s="29"/>
      <c r="O24" s="29"/>
      <c r="P24" s="29"/>
      <c r="Q24" s="29"/>
      <c r="R24" s="62"/>
      <c r="S24" s="62"/>
      <c r="T24" s="29"/>
      <c r="U24" s="62"/>
    </row>
    <row r="25" spans="1:27" x14ac:dyDescent="0.25">
      <c r="A25" s="37"/>
      <c r="B25" s="38">
        <v>2</v>
      </c>
      <c r="C25" s="40">
        <v>3</v>
      </c>
      <c r="D25" s="55">
        <v>4</v>
      </c>
      <c r="E25" s="29"/>
      <c r="F25" s="29"/>
      <c r="G25" s="34"/>
      <c r="H25" s="44"/>
      <c r="I25" s="35"/>
      <c r="J25" s="35"/>
      <c r="K25" s="35"/>
      <c r="L25" s="35"/>
      <c r="M25" s="44"/>
      <c r="N25" s="44"/>
      <c r="O25" s="44"/>
      <c r="P25" s="29"/>
      <c r="Q25" s="29"/>
      <c r="R25" s="62"/>
      <c r="S25" s="62"/>
      <c r="T25" s="29"/>
    </row>
    <row r="26" spans="1:27" x14ac:dyDescent="0.25">
      <c r="A26" s="28" t="s">
        <v>98</v>
      </c>
      <c r="B26" s="46">
        <v>15000</v>
      </c>
      <c r="C26" s="29">
        <v>70000</v>
      </c>
      <c r="D26" s="57">
        <v>52000</v>
      </c>
      <c r="E26" s="29"/>
      <c r="F26" s="66"/>
      <c r="G26" s="29"/>
      <c r="H26" s="68"/>
      <c r="I26" s="29"/>
      <c r="J26" s="29"/>
      <c r="K26" s="29"/>
      <c r="L26" s="29"/>
      <c r="M26" s="29"/>
      <c r="N26" s="29"/>
      <c r="O26" s="29"/>
      <c r="P26" s="29"/>
      <c r="Q26" s="29"/>
      <c r="R26" s="62"/>
      <c r="S26" s="62"/>
      <c r="T26" s="29"/>
      <c r="U26" s="62"/>
    </row>
    <row r="27" spans="1:27" x14ac:dyDescent="0.25">
      <c r="A27" s="28" t="s">
        <v>112</v>
      </c>
      <c r="B27" s="46">
        <v>50000</v>
      </c>
      <c r="C27" s="29">
        <v>151000</v>
      </c>
      <c r="D27" s="57">
        <v>120000</v>
      </c>
      <c r="F27" s="66"/>
      <c r="G27" s="29"/>
      <c r="H27" s="68"/>
      <c r="I27" s="29"/>
      <c r="J27" s="29"/>
      <c r="K27" s="29"/>
      <c r="L27" s="29"/>
      <c r="M27" s="29"/>
      <c r="N27" s="29"/>
      <c r="O27" s="29"/>
      <c r="P27" s="29"/>
      <c r="Q27" s="29"/>
      <c r="R27" s="62"/>
      <c r="S27" s="62"/>
      <c r="T27" s="29"/>
      <c r="U27" s="62"/>
    </row>
    <row r="28" spans="1:27" x14ac:dyDescent="0.25">
      <c r="A28" s="28" t="s">
        <v>132</v>
      </c>
      <c r="B28" s="46">
        <v>28000</v>
      </c>
      <c r="C28" s="29">
        <v>65000</v>
      </c>
      <c r="D28" s="57">
        <v>39000</v>
      </c>
      <c r="F28" s="66"/>
      <c r="G28" s="29"/>
      <c r="H28" s="67"/>
      <c r="I28" s="29"/>
      <c r="J28" s="29"/>
      <c r="K28" s="29"/>
      <c r="L28" s="29"/>
      <c r="M28" s="29"/>
      <c r="N28" s="29"/>
      <c r="O28" s="29"/>
      <c r="P28" s="29"/>
      <c r="Q28" s="29"/>
      <c r="R28" s="62"/>
      <c r="S28" s="62"/>
      <c r="T28" s="29"/>
    </row>
    <row r="29" spans="1:27" x14ac:dyDescent="0.25">
      <c r="A29" s="28" t="s">
        <v>133</v>
      </c>
      <c r="B29" s="46">
        <v>21000</v>
      </c>
      <c r="C29" s="29">
        <v>38000</v>
      </c>
      <c r="D29" s="57"/>
      <c r="F29" s="66"/>
      <c r="G29" s="29"/>
      <c r="H29" s="68"/>
      <c r="I29" s="29"/>
      <c r="J29" s="29"/>
      <c r="K29" s="29"/>
      <c r="L29" s="29"/>
      <c r="M29" s="29"/>
      <c r="N29" s="29"/>
      <c r="O29" s="29"/>
      <c r="P29" s="29"/>
      <c r="Q29" s="29"/>
      <c r="R29" s="62"/>
      <c r="S29" s="62"/>
      <c r="T29" s="29"/>
      <c r="U29" s="29"/>
      <c r="Y29" s="29"/>
    </row>
    <row r="30" spans="1:27" x14ac:dyDescent="0.25">
      <c r="A30" s="28" t="s">
        <v>134</v>
      </c>
      <c r="B30" s="46">
        <v>15</v>
      </c>
      <c r="C30" s="29">
        <v>35</v>
      </c>
      <c r="D30" s="57">
        <v>16</v>
      </c>
      <c r="F30" s="66"/>
      <c r="G30" s="29"/>
      <c r="H30" s="68"/>
      <c r="I30" s="29"/>
      <c r="J30" s="29"/>
      <c r="K30" s="29"/>
      <c r="L30" s="29"/>
      <c r="M30" s="29"/>
      <c r="N30" s="29"/>
      <c r="O30" s="29"/>
      <c r="P30" s="29"/>
      <c r="Q30" s="29"/>
      <c r="R30" s="62"/>
      <c r="S30" s="62"/>
      <c r="T30" s="29"/>
      <c r="U30" s="29"/>
    </row>
    <row r="31" spans="1:27" x14ac:dyDescent="0.25">
      <c r="A31" s="28" t="s">
        <v>135</v>
      </c>
      <c r="B31" s="59" t="s">
        <v>136</v>
      </c>
      <c r="C31" s="35" t="s">
        <v>136</v>
      </c>
      <c r="D31" s="60" t="s">
        <v>124</v>
      </c>
      <c r="F31" s="66"/>
      <c r="G31" s="29"/>
      <c r="H31" s="67"/>
      <c r="I31" s="29"/>
      <c r="J31" s="29"/>
      <c r="K31" s="29"/>
      <c r="L31" s="29"/>
      <c r="M31" s="29"/>
      <c r="N31" s="29"/>
      <c r="O31" s="29"/>
      <c r="P31" s="29"/>
      <c r="Q31" s="29"/>
      <c r="R31" s="61"/>
      <c r="S31" s="62"/>
      <c r="T31" s="29"/>
    </row>
    <row r="32" spans="1:27" x14ac:dyDescent="0.25">
      <c r="A32" s="37" t="s">
        <v>126</v>
      </c>
      <c r="B32" s="50">
        <f>C19</f>
        <v>500000</v>
      </c>
      <c r="C32" s="37">
        <v>580000</v>
      </c>
      <c r="D32" s="63"/>
      <c r="F32" s="66"/>
      <c r="G32" s="29"/>
      <c r="H32" s="68"/>
      <c r="I32" s="29"/>
      <c r="J32" s="29"/>
      <c r="K32" s="29"/>
      <c r="L32" s="29"/>
      <c r="M32" s="29"/>
      <c r="N32" s="29"/>
      <c r="O32" s="29"/>
      <c r="P32" s="29"/>
      <c r="Q32" s="29"/>
      <c r="R32" s="62"/>
      <c r="S32" s="62"/>
      <c r="T32" s="29"/>
    </row>
    <row r="33" spans="1:25" x14ac:dyDescent="0.25">
      <c r="F33" s="29"/>
      <c r="G33" s="29"/>
      <c r="H33" s="68"/>
      <c r="I33" s="29"/>
      <c r="J33" s="29"/>
      <c r="K33" s="29"/>
      <c r="L33" s="29"/>
      <c r="M33" s="29"/>
      <c r="N33" s="29"/>
      <c r="O33" s="29"/>
      <c r="P33" s="29"/>
      <c r="Q33" s="29"/>
      <c r="R33" s="62"/>
      <c r="S33" s="62"/>
      <c r="T33" s="29"/>
    </row>
    <row r="34" spans="1:25" x14ac:dyDescent="0.25">
      <c r="F34" s="29"/>
      <c r="G34" s="29"/>
      <c r="H34" s="68"/>
      <c r="I34" s="29"/>
      <c r="J34" s="29"/>
      <c r="K34" s="29"/>
      <c r="L34" s="29"/>
      <c r="M34" s="29"/>
      <c r="N34" s="29"/>
      <c r="O34" s="29"/>
      <c r="P34" s="29"/>
      <c r="Q34" s="29"/>
      <c r="R34" s="62"/>
      <c r="S34" s="62"/>
      <c r="T34" s="29"/>
    </row>
    <row r="35" spans="1:25" x14ac:dyDescent="0.25">
      <c r="F35" s="29"/>
      <c r="G35" s="29"/>
      <c r="H35" s="68"/>
      <c r="I35" s="29"/>
      <c r="J35" s="29"/>
      <c r="K35" s="29"/>
      <c r="L35" s="29"/>
      <c r="M35" s="29"/>
      <c r="N35" s="29"/>
      <c r="O35" s="29"/>
      <c r="P35" s="29"/>
      <c r="Q35" s="29"/>
      <c r="R35" s="62"/>
      <c r="S35" s="62"/>
      <c r="T35" s="29"/>
    </row>
    <row r="36" spans="1:25" x14ac:dyDescent="0.25">
      <c r="A36" s="38" t="s">
        <v>137</v>
      </c>
      <c r="B36" s="33" t="s">
        <v>138</v>
      </c>
      <c r="C36" s="35"/>
      <c r="F36" s="29"/>
      <c r="G36" s="29"/>
      <c r="H36" s="68"/>
      <c r="I36" s="29"/>
      <c r="J36" s="29"/>
      <c r="K36" s="29"/>
      <c r="L36" s="29"/>
      <c r="M36" s="29"/>
      <c r="N36" s="29"/>
      <c r="O36" s="29"/>
      <c r="P36" s="29"/>
      <c r="Q36" s="29"/>
      <c r="R36" s="62"/>
      <c r="S36" s="62"/>
      <c r="T36" s="29"/>
    </row>
    <row r="37" spans="1:25" x14ac:dyDescent="0.25">
      <c r="A37" s="29" t="s">
        <v>139</v>
      </c>
      <c r="B37" s="48">
        <v>8500</v>
      </c>
      <c r="C37" s="29"/>
      <c r="F37" s="29"/>
      <c r="G37" s="29"/>
      <c r="H37" s="68"/>
      <c r="I37" s="29"/>
      <c r="J37" s="29"/>
      <c r="K37" s="29"/>
      <c r="L37" s="29"/>
      <c r="M37" s="29"/>
      <c r="N37" s="29"/>
      <c r="O37" s="29"/>
      <c r="P37" s="29"/>
      <c r="Q37" s="29"/>
      <c r="R37" s="62"/>
      <c r="S37" s="62"/>
      <c r="T37" s="29"/>
    </row>
    <row r="38" spans="1:25" x14ac:dyDescent="0.25">
      <c r="A38" s="29" t="s">
        <v>140</v>
      </c>
      <c r="B38" s="48">
        <v>183000</v>
      </c>
      <c r="C38" s="29"/>
      <c r="F38" s="29"/>
      <c r="G38" s="29"/>
      <c r="H38" s="68"/>
      <c r="I38" s="29"/>
      <c r="J38" s="29"/>
      <c r="K38" s="29"/>
      <c r="L38" s="29"/>
      <c r="M38" s="29"/>
      <c r="N38" s="29"/>
      <c r="O38" s="29"/>
      <c r="P38" s="29"/>
      <c r="Q38" s="29"/>
      <c r="R38" s="62"/>
      <c r="S38" s="62"/>
      <c r="T38" s="29"/>
    </row>
    <row r="39" spans="1:25" x14ac:dyDescent="0.25">
      <c r="A39" s="29" t="s">
        <v>141</v>
      </c>
      <c r="B39" s="69">
        <v>49000</v>
      </c>
      <c r="C39" s="70"/>
      <c r="F39" s="29"/>
      <c r="G39" s="29"/>
      <c r="H39" s="68"/>
      <c r="I39" s="29"/>
      <c r="J39" s="29"/>
      <c r="K39" s="29"/>
      <c r="L39" s="29"/>
      <c r="M39" s="29"/>
      <c r="N39" s="29"/>
      <c r="O39" s="29"/>
      <c r="P39" s="29"/>
      <c r="Q39" s="29"/>
      <c r="R39" s="62"/>
      <c r="S39" s="62"/>
      <c r="T39" s="29"/>
    </row>
    <row r="40" spans="1:25" x14ac:dyDescent="0.25">
      <c r="A40" s="37" t="s">
        <v>142</v>
      </c>
      <c r="B40" s="42">
        <v>257000</v>
      </c>
      <c r="C40" s="29"/>
      <c r="F40" s="29"/>
      <c r="G40" s="29"/>
      <c r="H40" s="67"/>
      <c r="I40" s="29"/>
      <c r="J40" s="29"/>
      <c r="K40" s="29"/>
      <c r="L40" s="29"/>
      <c r="M40" s="29"/>
      <c r="N40" s="29"/>
      <c r="O40" s="29"/>
      <c r="P40" s="29"/>
      <c r="Q40" s="29"/>
      <c r="R40" s="62"/>
      <c r="S40" s="62"/>
      <c r="T40" s="29"/>
    </row>
    <row r="41" spans="1:25" x14ac:dyDescent="0.25">
      <c r="A41" s="41" t="s">
        <v>143</v>
      </c>
      <c r="B41" s="41"/>
      <c r="C41" s="29"/>
      <c r="F41" s="29"/>
      <c r="G41" s="29"/>
      <c r="H41" s="68"/>
      <c r="I41" s="29"/>
      <c r="J41" s="29"/>
      <c r="K41" s="29"/>
      <c r="L41" s="29"/>
      <c r="M41" s="29"/>
      <c r="N41" s="29"/>
      <c r="O41" s="29"/>
      <c r="P41" s="29"/>
      <c r="Q41" s="29"/>
      <c r="R41" s="62"/>
      <c r="S41" s="62"/>
      <c r="T41" s="29"/>
      <c r="Y41" s="29"/>
    </row>
    <row r="42" spans="1:25" x14ac:dyDescent="0.25">
      <c r="A42" s="29"/>
      <c r="B42" s="29"/>
      <c r="C42" s="29"/>
      <c r="D42" s="29"/>
      <c r="E42" s="29"/>
      <c r="F42" s="29"/>
      <c r="G42" s="29"/>
      <c r="H42" s="68"/>
      <c r="I42" s="29"/>
      <c r="J42" s="29"/>
      <c r="K42" s="29"/>
      <c r="L42" s="29"/>
      <c r="M42" s="29"/>
      <c r="N42" s="29"/>
      <c r="O42" s="29"/>
      <c r="P42" s="29"/>
      <c r="Q42" s="29"/>
      <c r="R42" s="62"/>
      <c r="S42" s="62"/>
      <c r="T42" s="29"/>
    </row>
    <row r="43" spans="1:25" x14ac:dyDescent="0.25">
      <c r="A43" s="29"/>
      <c r="B43" s="29"/>
      <c r="C43" s="29"/>
      <c r="D43" s="29"/>
      <c r="E43" s="29"/>
      <c r="F43" s="29"/>
      <c r="G43" s="29"/>
      <c r="H43" s="68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5" x14ac:dyDescent="0.25">
      <c r="A44" s="34"/>
      <c r="B44" s="29"/>
      <c r="C44" s="29"/>
      <c r="D44" s="29"/>
      <c r="E44" s="29"/>
      <c r="F44" s="29"/>
      <c r="G44" s="29"/>
      <c r="H44" s="35"/>
      <c r="I44" s="29"/>
      <c r="J44" s="29"/>
      <c r="K44" s="29"/>
      <c r="L44" s="29"/>
      <c r="M44" s="34"/>
      <c r="N44" s="29"/>
      <c r="O44" s="29"/>
      <c r="P44" s="29"/>
      <c r="Q44" s="29"/>
      <c r="R44" s="29"/>
      <c r="S44" s="29"/>
      <c r="T44" s="29"/>
    </row>
    <row r="45" spans="1:25" x14ac:dyDescent="0.25">
      <c r="A45" s="34"/>
      <c r="B45" s="29"/>
      <c r="C45" s="29"/>
      <c r="D45" s="29"/>
      <c r="E45" s="29"/>
      <c r="F45" s="29"/>
      <c r="G45" s="29"/>
      <c r="H45" s="35"/>
      <c r="I45" s="29"/>
      <c r="J45" s="29"/>
      <c r="K45" s="29"/>
      <c r="L45" s="29"/>
      <c r="M45" s="29"/>
      <c r="N45" s="29"/>
      <c r="O45" s="29"/>
      <c r="P45" s="29"/>
    </row>
    <row r="46" spans="1:25" x14ac:dyDescent="0.25">
      <c r="A46" s="29"/>
      <c r="B46" s="29"/>
      <c r="C46" s="29"/>
      <c r="D46" s="29"/>
      <c r="E46" s="29"/>
      <c r="F46" s="29"/>
      <c r="G46" s="29"/>
      <c r="H46" s="35"/>
      <c r="I46" s="29"/>
      <c r="J46" s="29"/>
      <c r="K46" s="29"/>
      <c r="L46" s="29"/>
      <c r="M46" s="29"/>
      <c r="N46" s="29"/>
      <c r="O46" s="29"/>
      <c r="P46" s="29"/>
    </row>
    <row r="47" spans="1:25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71"/>
      <c r="N47" s="29"/>
      <c r="O47" s="29"/>
      <c r="P47" s="29"/>
    </row>
    <row r="48" spans="1:25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spans="1:19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9" x14ac:dyDescent="0.25">
      <c r="A50" s="29"/>
      <c r="B50" s="49"/>
      <c r="C50" s="29"/>
      <c r="D50" s="29"/>
      <c r="E50" s="29"/>
      <c r="F50" s="29"/>
      <c r="G50" s="29"/>
      <c r="H50" s="29"/>
      <c r="I50" s="29"/>
      <c r="J50" s="29"/>
      <c r="K50" s="29"/>
    </row>
    <row r="51" spans="1:19" x14ac:dyDescent="0.25">
      <c r="A51" s="29"/>
      <c r="B51" s="49"/>
      <c r="C51" s="29"/>
      <c r="D51" s="29"/>
      <c r="E51" s="29"/>
      <c r="F51" s="29"/>
      <c r="G51" s="29"/>
      <c r="H51" s="29"/>
      <c r="I51" s="29"/>
      <c r="J51" s="29"/>
      <c r="K51" s="29"/>
    </row>
    <row r="52" spans="1:19" x14ac:dyDescent="0.25">
      <c r="A52" s="29"/>
      <c r="B52" s="98"/>
      <c r="C52" s="98"/>
      <c r="D52" s="29"/>
      <c r="E52" s="29"/>
      <c r="F52" s="29"/>
      <c r="G52" s="72"/>
      <c r="H52" s="73"/>
      <c r="I52" s="73"/>
      <c r="J52" s="73"/>
      <c r="K52" s="29"/>
    </row>
    <row r="53" spans="1:19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9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9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</row>
    <row r="56" spans="1:19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 spans="1:19" x14ac:dyDescent="0.25">
      <c r="A57" s="29"/>
      <c r="B57" s="29"/>
      <c r="C57" s="29"/>
      <c r="D57" s="29"/>
      <c r="E57" s="29"/>
      <c r="F57" s="29"/>
      <c r="G57" s="72"/>
      <c r="H57" s="73"/>
      <c r="I57" s="73"/>
      <c r="J57" s="73"/>
      <c r="K57" s="29"/>
    </row>
    <row r="58" spans="1:19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S58" s="45"/>
    </row>
    <row r="59" spans="1:19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S59" s="45"/>
    </row>
    <row r="60" spans="1:19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19" x14ac:dyDescent="0.25">
      <c r="A61" s="29"/>
      <c r="B61" s="29"/>
      <c r="C61" s="49"/>
      <c r="D61" s="29"/>
      <c r="E61" s="29"/>
      <c r="F61" s="29"/>
      <c r="G61" s="29"/>
      <c r="H61" s="29"/>
      <c r="I61" s="29"/>
      <c r="J61" s="29"/>
      <c r="K61" s="29"/>
      <c r="S61" s="45"/>
    </row>
    <row r="62" spans="1:19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S62" s="45"/>
    </row>
    <row r="63" spans="1:19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S63" s="45"/>
    </row>
    <row r="64" spans="1:19" x14ac:dyDescent="0.25">
      <c r="A64" s="29"/>
      <c r="B64" s="29"/>
      <c r="C64" s="29"/>
      <c r="D64" s="29"/>
      <c r="E64" s="29"/>
      <c r="F64" s="29"/>
      <c r="G64" s="29"/>
      <c r="H64" s="73"/>
      <c r="I64" s="73"/>
      <c r="J64" s="72"/>
      <c r="K64" s="72"/>
      <c r="S64" s="45"/>
    </row>
    <row r="65" spans="1:19" x14ac:dyDescent="0.25">
      <c r="A65" s="29"/>
      <c r="B65" s="29"/>
      <c r="F65" s="29"/>
      <c r="G65" s="72"/>
      <c r="H65" s="29"/>
      <c r="I65" s="29"/>
      <c r="J65" s="29"/>
      <c r="K65" s="72"/>
      <c r="S65" s="45"/>
    </row>
    <row r="66" spans="1:19" x14ac:dyDescent="0.25">
      <c r="A66" s="29"/>
      <c r="B66" s="29"/>
      <c r="F66" s="29"/>
      <c r="G66" s="72"/>
      <c r="H66" s="29"/>
      <c r="I66" s="29"/>
      <c r="J66" s="29"/>
      <c r="K66" s="72"/>
      <c r="S66" s="45"/>
    </row>
    <row r="67" spans="1:19" x14ac:dyDescent="0.25">
      <c r="A67" s="29"/>
      <c r="B67" s="29"/>
      <c r="F67" s="29"/>
      <c r="G67" s="29"/>
      <c r="H67" s="74"/>
      <c r="I67" s="72"/>
      <c r="J67" s="75"/>
      <c r="K67" s="29"/>
      <c r="S67" s="45"/>
    </row>
    <row r="68" spans="1:19" x14ac:dyDescent="0.25">
      <c r="A68" s="29"/>
      <c r="B68" s="29"/>
      <c r="F68" s="29"/>
      <c r="G68" s="29"/>
      <c r="H68" s="72"/>
      <c r="I68" s="72"/>
      <c r="J68" s="72"/>
      <c r="K68" s="72"/>
      <c r="S68" s="45"/>
    </row>
    <row r="69" spans="1:19" x14ac:dyDescent="0.25">
      <c r="F69" s="29"/>
      <c r="G69" s="72"/>
      <c r="H69" s="73"/>
      <c r="I69" s="73"/>
      <c r="J69" s="72"/>
      <c r="K69" s="72"/>
      <c r="S69" s="45"/>
    </row>
    <row r="70" spans="1:19" x14ac:dyDescent="0.25">
      <c r="G70" s="76"/>
      <c r="K70" s="77"/>
      <c r="S70" s="45"/>
    </row>
    <row r="71" spans="1:19" x14ac:dyDescent="0.25">
      <c r="G71" s="76"/>
      <c r="K71" s="78"/>
      <c r="S71" s="45"/>
    </row>
    <row r="72" spans="1:19" x14ac:dyDescent="0.25">
      <c r="G72" s="76"/>
      <c r="H72" s="79"/>
      <c r="I72" s="76"/>
      <c r="J72" s="80"/>
      <c r="K72" s="81"/>
    </row>
    <row r="73" spans="1:19" x14ac:dyDescent="0.25">
      <c r="G73" s="77"/>
      <c r="H73" s="82"/>
      <c r="I73" s="82"/>
      <c r="J73" s="82"/>
      <c r="K73" s="83"/>
    </row>
    <row r="74" spans="1:19" x14ac:dyDescent="0.25">
      <c r="G74" s="77"/>
      <c r="H74" s="76"/>
      <c r="I74" s="84"/>
      <c r="J74" s="84"/>
      <c r="K74" s="84"/>
    </row>
    <row r="75" spans="1:19" x14ac:dyDescent="0.25">
      <c r="G75" s="76"/>
      <c r="H75" s="64"/>
      <c r="I75" s="85"/>
      <c r="J75" s="85"/>
      <c r="K75" s="85"/>
    </row>
    <row r="76" spans="1:19" x14ac:dyDescent="0.25">
      <c r="G76" s="76"/>
      <c r="H76" s="82"/>
      <c r="I76" s="84"/>
      <c r="J76" s="84"/>
      <c r="K76" s="84"/>
    </row>
    <row r="77" spans="1:19" x14ac:dyDescent="0.25">
      <c r="G77" s="86"/>
      <c r="H77" s="87"/>
      <c r="I77" s="88"/>
      <c r="J77" s="88"/>
      <c r="K77" s="89"/>
    </row>
    <row r="78" spans="1:19" ht="15.75" x14ac:dyDescent="0.25">
      <c r="G78" s="90"/>
      <c r="H78" s="91"/>
      <c r="I78" s="92"/>
      <c r="J78" s="91"/>
      <c r="K78" s="92"/>
    </row>
    <row r="79" spans="1:19" x14ac:dyDescent="0.25">
      <c r="G79" s="77"/>
      <c r="H79" s="93"/>
      <c r="I79" s="94"/>
      <c r="J79" s="94"/>
      <c r="K79" s="95"/>
    </row>
  </sheetData>
  <mergeCells count="3">
    <mergeCell ref="B9:C9"/>
    <mergeCell ref="B24:D24"/>
    <mergeCell ref="B52:C52"/>
  </mergeCells>
  <pageMargins left="0.7" right="0.7" top="0.75" bottom="0.75" header="0.3" footer="0.3"/>
  <pageSetup paperSize="9" orientation="portrait" r:id="rId1"/>
  <ignoredErrors>
    <ignoredError sqref="M6:N9 M11:N14 M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Del A</vt:lpstr>
      <vt:lpstr>Del B - Oppg 1</vt:lpstr>
      <vt:lpstr>Del B - Oppg 2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Helbæk</dc:creator>
  <cp:lastModifiedBy>Helbæk Morten</cp:lastModifiedBy>
  <cp:lastPrinted>2002-01-28T12:32:02Z</cp:lastPrinted>
  <dcterms:created xsi:type="dcterms:W3CDTF">2002-01-28T08:09:40Z</dcterms:created>
  <dcterms:modified xsi:type="dcterms:W3CDTF">2014-11-09T08:17:01Z</dcterms:modified>
</cp:coreProperties>
</file>