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T CAMP UCI DATA ANALYASIS\Home work\excel-challenge\"/>
    </mc:Choice>
  </mc:AlternateContent>
  <xr:revisionPtr revIDLastSave="0" documentId="13_ncr:1_{240E6825-D4EE-4A2F-81F3-AACF77ACF59D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Crowdfunding" sheetId="1" r:id="rId1"/>
    <sheet name="report1" sheetId="5" r:id="rId2"/>
    <sheet name="report2" sheetId="6" r:id="rId3"/>
    <sheet name="report3" sheetId="26" r:id="rId4"/>
    <sheet name="report4" sheetId="35" r:id="rId5"/>
    <sheet name="Bonus" sheetId="31" r:id="rId6"/>
    <sheet name="STATICAL" sheetId="34" r:id="rId7"/>
    <sheet name="TEMP" sheetId="27" r:id="rId8"/>
  </sheets>
  <definedNames>
    <definedName name="_xlnm._FilterDatabase" localSheetId="0" hidden="1">Crowdfunding!$G$1:$H$1001</definedName>
  </definedNames>
  <calcPr calcId="181029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H3" i="34" l="1"/>
  <c r="I3" i="34"/>
  <c r="H4" i="34"/>
  <c r="I4" i="34"/>
  <c r="H5" i="34"/>
  <c r="H10" i="34" s="1"/>
  <c r="I5" i="34"/>
  <c r="I10" i="34" s="1"/>
  <c r="H6" i="34"/>
  <c r="I6" i="34"/>
  <c r="H7" i="34"/>
  <c r="I7" i="34"/>
  <c r="H8" i="34"/>
  <c r="I8" i="34"/>
  <c r="H11" i="34"/>
  <c r="I11" i="34"/>
  <c r="H12" i="34"/>
  <c r="H13" i="34" s="1"/>
  <c r="I12" i="34"/>
  <c r="I13" i="34" s="1"/>
  <c r="D13" i="31"/>
  <c r="D12" i="31"/>
  <c r="D11" i="31"/>
  <c r="D10" i="31"/>
  <c r="D9" i="31"/>
  <c r="D8" i="31"/>
  <c r="D7" i="31"/>
  <c r="D6" i="31"/>
  <c r="D5" i="31"/>
  <c r="D4" i="31"/>
  <c r="D3" i="31"/>
  <c r="D2" i="31"/>
  <c r="C4" i="31"/>
  <c r="C2" i="31"/>
  <c r="C13" i="31"/>
  <c r="C12" i="31"/>
  <c r="C11" i="31"/>
  <c r="C10" i="31"/>
  <c r="C9" i="31"/>
  <c r="C8" i="31"/>
  <c r="C7" i="31"/>
  <c r="C6" i="31"/>
  <c r="C5" i="31"/>
  <c r="C3" i="31"/>
  <c r="B3" i="31"/>
  <c r="B2" i="31"/>
  <c r="B13" i="31"/>
  <c r="B12" i="31"/>
  <c r="B11" i="31"/>
  <c r="B10" i="31"/>
  <c r="B9" i="31"/>
  <c r="B8" i="31"/>
  <c r="B7" i="31"/>
  <c r="B6" i="31"/>
  <c r="B5" i="31"/>
  <c r="B4" i="31"/>
  <c r="I15" i="34" l="1"/>
  <c r="H15" i="34"/>
  <c r="I16" i="34"/>
  <c r="H16" i="34"/>
  <c r="E12" i="31"/>
  <c r="F12" i="31" s="1"/>
  <c r="E11" i="31"/>
  <c r="G11" i="31" s="1"/>
  <c r="E10" i="31"/>
  <c r="H10" i="31" s="1"/>
  <c r="E9" i="31"/>
  <c r="H9" i="31" s="1"/>
  <c r="E8" i="31"/>
  <c r="F8" i="31" s="1"/>
  <c r="E7" i="31"/>
  <c r="G7" i="31" s="1"/>
  <c r="E6" i="31"/>
  <c r="H6" i="31" s="1"/>
  <c r="E5" i="31"/>
  <c r="H5" i="31" s="1"/>
  <c r="E4" i="31"/>
  <c r="G4" i="31" s="1"/>
  <c r="E3" i="31"/>
  <c r="H3" i="31" s="1"/>
  <c r="E2" i="31"/>
  <c r="G2" i="31" s="1"/>
  <c r="E13" i="31"/>
  <c r="G13" i="3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H4" i="31" l="1"/>
  <c r="H13" i="31"/>
  <c r="H12" i="31"/>
  <c r="F13" i="31"/>
  <c r="G12" i="31"/>
  <c r="H8" i="31"/>
  <c r="G8" i="31"/>
  <c r="G3" i="31"/>
  <c r="F11" i="31"/>
  <c r="F7" i="31"/>
  <c r="F3" i="31"/>
  <c r="G10" i="31"/>
  <c r="G6" i="31"/>
  <c r="F10" i="31"/>
  <c r="F6" i="31"/>
  <c r="H11" i="31"/>
  <c r="H7" i="31"/>
  <c r="G9" i="31"/>
  <c r="G5" i="31"/>
  <c r="F9" i="31"/>
  <c r="F5" i="31"/>
  <c r="H2" i="31"/>
  <c r="F4" i="31"/>
  <c r="F2" i="3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903DA2-1FE7-4E67-97F3-01BA533D357A}" keepAlive="1" name="Query - Crowdfunding" description="Connection to the 'Crowdfunding' query in the workbook." type="5" refreshedVersion="7" background="1" saveData="1">
    <dbPr connection="Provider=Microsoft.Mashup.OleDb.1;Data Source=$Workbook$;Location=Crowdfunding;Extended Properties=&quot;&quot;" command="SELECT * FROM [Crowdfunding]"/>
  </connection>
  <connection id="2" xr16:uid="{311DE68A-28E6-47CE-85E4-CFB735E63993}" keepAlive="1" name="Query - Crowdfunding (2)" description="Connection to the 'Crowdfunding (2)' query in the workbook." type="5" refreshedVersion="7" background="1" saveData="1">
    <dbPr connection="Provider=Microsoft.Mashup.OleDb.1;Data Source=$Workbook$;Location=&quot;Crowdfunding (2)&quot;;Extended Properties=&quot;&quot;" command="SELECT * FROM [Crowdfunding (2)]"/>
  </connection>
</connections>
</file>

<file path=xl/sharedStrings.xml><?xml version="1.0" encoding="utf-8"?>
<sst xmlns="http://schemas.openxmlformats.org/spreadsheetml/2006/main" count="7121" uniqueCount="2120">
  <si>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</si>
  <si>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</si>
  <si>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</si>
  <si>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</si>
  <si>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</si>
  <si>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</si>
  <si>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</si>
  <si>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</si>
  <si>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</si>
  <si>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</si>
  <si>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</si>
  <si>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</si>
  <si>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</si>
  <si>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</si>
  <si>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</si>
  <si>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</si>
  <si>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</si>
  <si>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</si>
  <si>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</si>
  <si>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</si>
  <si>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</si>
  <si>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</si>
  <si>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</si>
  <si>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</si>
  <si>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</si>
  <si>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</si>
  <si>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</si>
  <si>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</si>
  <si>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</si>
  <si>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</si>
  <si>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</si>
  <si>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</si>
  <si>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</si>
  <si>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</si>
  <si>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</si>
  <si>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</si>
  <si>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</si>
  <si>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</si>
  <si>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</si>
  <si>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</si>
  <si>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</si>
  <si>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</si>
  <si>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</si>
  <si>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</si>
  <si>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</si>
  <si>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</si>
  <si>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</si>
  <si>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</si>
  <si>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</si>
  <si>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</si>
  <si>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</si>
  <si>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</si>
  <si>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</si>
  <si>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</si>
  <si>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</si>
  <si>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</si>
  <si>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</si>
  <si>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</si>
  <si>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</si>
  <si>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</si>
  <si>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</si>
  <si>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</si>
  <si>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</si>
  <si>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</si>
  <si>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</si>
  <si>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</si>
  <si>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</si>
  <si>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</si>
  <si>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</si>
  <si>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</si>
  <si>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</si>
  <si>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</si>
  <si>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</si>
  <si>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</si>
  <si>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</si>
  <si>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</si>
  <si>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</si>
  <si>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</si>
  <si>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</si>
  <si>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</si>
  <si>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</si>
  <si>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</si>
  <si>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</si>
  <si>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</si>
  <si>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</si>
  <si>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</si>
  <si>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</si>
  <si>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</si>
  <si>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</si>
  <si>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</si>
  <si>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</si>
  <si>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</si>
  <si>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</si>
  <si>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</si>
  <si>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</si>
  <si>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</si>
  <si>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</si>
  <si>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</si>
  <si>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</si>
  <si>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</si>
  <si>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</si>
  <si>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</si>
  <si>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</si>
  <si>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</si>
  <si>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</si>
  <si>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</si>
  <si>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</si>
  <si>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</si>
  <si>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</si>
  <si>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</si>
  <si>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</si>
  <si>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</si>
  <si>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</si>
  <si>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</si>
  <si>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</si>
  <si>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</si>
  <si>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</si>
  <si>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</si>
  <si>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</si>
  <si>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</si>
  <si>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</si>
  <si>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</si>
  <si>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</si>
  <si>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</si>
  <si>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</si>
  <si>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</si>
  <si>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</si>
  <si>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</si>
  <si>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</si>
  <si>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</si>
  <si>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</si>
  <si>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</si>
  <si>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</si>
  <si>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</si>
  <si>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</si>
  <si>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</si>
  <si>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</si>
  <si>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</si>
  <si>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</si>
  <si>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</si>
  <si>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</si>
  <si>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</si>
  <si>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</si>
  <si>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</si>
  <si>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</si>
  <si>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</si>
  <si>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</si>
  <si>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</si>
  <si>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</si>
  <si>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</si>
  <si>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</si>
  <si>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</si>
  <si>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</si>
  <si>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</si>
  <si>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</si>
  <si>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</si>
  <si>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</si>
  <si>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</si>
  <si>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</si>
  <si>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</si>
  <si>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</si>
  <si>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</si>
  <si>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</si>
  <si>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</si>
  <si>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</si>
  <si>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</si>
  <si>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</si>
  <si>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</si>
  <si>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</si>
  <si>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</si>
  <si>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</si>
  <si>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</si>
  <si>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</si>
  <si>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</si>
  <si>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</si>
  <si>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</si>
  <si>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</si>
  <si>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</si>
  <si>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</si>
  <si>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</si>
  <si>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</si>
  <si>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</si>
  <si>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</si>
  <si>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</si>
  <si>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</si>
  <si>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</si>
  <si>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</si>
  <si>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</si>
  <si>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</si>
  <si>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</si>
  <si>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</si>
  <si>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</si>
  <si>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</si>
  <si>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</si>
  <si>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</si>
  <si>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</si>
  <si>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</si>
  <si>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</si>
  <si>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</si>
  <si>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</si>
  <si>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</si>
  <si>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</si>
  <si>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</si>
  <si>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</si>
  <si>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</si>
  <si>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</si>
  <si>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</si>
  <si>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</si>
  <si>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</si>
  <si>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</si>
  <si>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</si>
  <si>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</si>
  <si>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</si>
  <si>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</si>
  <si>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</si>
  <si>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</si>
  <si>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</si>
  <si>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</si>
  <si>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</si>
  <si>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</si>
  <si>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</si>
  <si>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</si>
  <si>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</si>
  <si>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</si>
  <si>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</si>
  <si>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</si>
  <si>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</si>
  <si>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</si>
  <si>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</si>
  <si>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</si>
  <si>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</si>
  <si>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</si>
  <si>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</si>
  <si>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</si>
  <si>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</si>
  <si>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</si>
  <si>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</si>
  <si>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</si>
  <si>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</si>
  <si>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</si>
  <si>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</si>
  <si>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</si>
  <si>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</si>
  <si>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</si>
  <si>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</si>
  <si>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</si>
  <si>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</si>
  <si>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</si>
  <si>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</si>
  <si>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</si>
  <si>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</si>
  <si>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</si>
  <si>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</si>
  <si>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</si>
  <si>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</si>
  <si>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</si>
  <si>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</si>
  <si>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</si>
  <si>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</si>
  <si>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</si>
  <si>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</si>
  <si>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</si>
  <si>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</si>
  <si>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</si>
  <si>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</si>
  <si>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</si>
  <si>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</si>
  <si>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</si>
  <si>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</si>
  <si>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</si>
  <si>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</si>
  <si>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</si>
  <si>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</si>
  <si>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</si>
  <si>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</si>
  <si>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</si>
  <si>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</si>
  <si>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</si>
  <si>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</si>
  <si>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</si>
  <si>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</si>
  <si>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</si>
  <si>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</si>
  <si>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</si>
  <si>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</si>
  <si>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</si>
  <si>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</si>
  <si>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</si>
  <si>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</si>
  <si>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</si>
  <si>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</si>
  <si>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</si>
  <si>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</si>
  <si>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</si>
  <si>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</si>
  <si>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</si>
  <si>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</si>
  <si>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</si>
  <si>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</si>
  <si>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</si>
  <si>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</si>
  <si>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</si>
  <si>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</si>
  <si>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</si>
  <si>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</si>
  <si>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</si>
  <si>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</si>
  <si>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</si>
  <si>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</si>
  <si>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</si>
  <si>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</si>
  <si>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</si>
  <si>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</si>
  <si>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</si>
  <si>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</si>
  <si>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</si>
  <si>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</si>
  <si>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</si>
  <si>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</si>
  <si>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</si>
  <si>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</si>
  <si>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</si>
  <si>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</si>
  <si>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</si>
  <si>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</si>
  <si>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</si>
  <si>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</si>
  <si>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</si>
  <si>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</si>
  <si>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</si>
  <si>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</si>
  <si>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</si>
  <si>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</si>
  <si>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</si>
  <si>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</si>
  <si>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</si>
  <si>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</si>
  <si>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</si>
  <si>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</si>
  <si>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</si>
  <si>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</si>
  <si>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</si>
  <si>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</si>
  <si>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</si>
  <si>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</si>
  <si>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</si>
  <si>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</si>
  <si>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</si>
  <si>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</si>
  <si>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</si>
  <si>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</si>
  <si>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</si>
  <si>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</si>
  <si>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</si>
  <si>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</si>
  <si>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</si>
  <si>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</si>
  <si>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</si>
  <si>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</si>
  <si>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</si>
  <si>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</si>
  <si>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</si>
  <si>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</si>
  <si>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</si>
  <si>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</si>
  <si>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</si>
  <si>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</si>
  <si>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</si>
  <si>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</si>
  <si>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</si>
  <si>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</si>
  <si>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</si>
  <si>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</si>
  <si>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</si>
  <si>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</si>
  <si>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</si>
  <si>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</si>
  <si>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</si>
  <si>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</si>
  <si>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</si>
  <si>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</si>
  <si>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</si>
  <si>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</si>
  <si>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</si>
  <si>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</si>
  <si>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</si>
  <si>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</si>
  <si>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</si>
  <si>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</si>
  <si>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</si>
  <si>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</si>
  <si>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</si>
  <si>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</si>
  <si>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</si>
  <si>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</si>
  <si>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</si>
  <si>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</si>
  <si>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</si>
  <si>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</si>
  <si>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</si>
  <si>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</si>
  <si>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</si>
  <si>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</si>
  <si>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</si>
  <si>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</si>
  <si>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</si>
  <si>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</si>
  <si>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</si>
  <si>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</si>
  <si>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</si>
  <si>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</si>
  <si>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</si>
  <si>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</si>
  <si>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</si>
  <si>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</si>
  <si>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</si>
  <si>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</si>
  <si>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</si>
  <si>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</si>
  <si>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</si>
  <si>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</si>
  <si>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</si>
  <si>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</si>
  <si>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</si>
  <si>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</si>
  <si>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</si>
  <si>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</si>
  <si>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</si>
  <si>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</si>
  <si>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</si>
  <si>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</si>
  <si>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</si>
  <si>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</si>
  <si>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</si>
  <si>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</si>
  <si>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</si>
  <si>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</si>
  <si>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</si>
  <si>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</si>
  <si>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</si>
  <si>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</si>
  <si>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</si>
  <si>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</si>
  <si>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</si>
  <si>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</si>
  <si>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</si>
  <si>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</si>
  <si>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</si>
  <si>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</si>
  <si>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</si>
  <si>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</si>
  <si>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</si>
  <si>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</si>
  <si>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</si>
  <si>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</si>
  <si>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</si>
  <si>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</si>
  <si>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</si>
  <si>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</si>
  <si>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</si>
  <si>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</si>
  <si>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</si>
  <si>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</si>
  <si>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</si>
  <si>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</si>
  <si>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</si>
  <si>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</si>
  <si>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</si>
  <si>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</si>
  <si>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</si>
  <si>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</si>
  <si>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</si>
  <si>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</si>
  <si>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</si>
  <si>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</si>
  <si>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</si>
  <si>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</si>
  <si>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</si>
  <si>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</si>
  <si>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</si>
  <si>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</si>
  <si>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</si>
  <si>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</si>
  <si>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</si>
  <si>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</si>
  <si>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</si>
  <si>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</si>
  <si>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</si>
  <si>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</si>
  <si>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</si>
  <si>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</si>
  <si>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</si>
  <si>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</si>
  <si>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</si>
  <si>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</si>
  <si>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</si>
  <si>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</si>
  <si>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</si>
  <si>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</si>
  <si>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</si>
  <si>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</si>
  <si>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</si>
  <si>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</si>
  <si>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</si>
  <si>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</si>
  <si>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</si>
  <si>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</si>
  <si>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</si>
  <si>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</si>
  <si>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</si>
  <si>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</si>
  <si>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</si>
  <si>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</si>
  <si>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</si>
  <si>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</si>
  <si>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</si>
  <si>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</si>
  <si>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</si>
  <si>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</si>
  <si>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</si>
  <si>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</si>
  <si>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</si>
  <si>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</si>
  <si>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</si>
  <si>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</si>
  <si>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</si>
  <si>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</si>
  <si>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</si>
  <si>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</si>
  <si>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</si>
  <si>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</si>
  <si>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</si>
  <si>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</si>
  <si>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</si>
  <si>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</si>
  <si>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</si>
  <si>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</si>
  <si>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</si>
  <si>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</si>
  <si>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</si>
  <si>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</si>
  <si>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</si>
  <si>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</si>
  <si>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</si>
  <si>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</si>
  <si>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</si>
  <si>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</si>
  <si>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</si>
  <si>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</si>
  <si>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</si>
  <si>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</si>
  <si>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</si>
  <si>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</si>
  <si>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</si>
  <si>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</si>
  <si>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</si>
  <si>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</si>
  <si>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</si>
  <si>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</si>
  <si>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</si>
  <si>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</si>
  <si>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</si>
  <si>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</si>
  <si>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</si>
  <si>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</si>
  <si>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</si>
  <si>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</si>
  <si>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</si>
  <si>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</si>
  <si>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</si>
  <si>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</si>
  <si>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</si>
  <si>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</si>
  <si>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</si>
  <si>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</si>
  <si>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</si>
  <si>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</si>
  <si>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</si>
  <si>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</si>
  <si>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</si>
  <si>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</si>
  <si>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</si>
  <si>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</si>
  <si>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</si>
  <si>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</si>
  <si>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</si>
  <si>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</si>
  <si>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</si>
  <si>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</si>
  <si>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</si>
  <si>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</si>
  <si>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</si>
  <si>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</si>
  <si>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</si>
  <si>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</si>
  <si>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</si>
  <si>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</si>
  <si>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</si>
  <si>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</si>
  <si>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</si>
  <si>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</si>
  <si>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</si>
  <si>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</si>
  <si>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</si>
  <si>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</si>
  <si>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</si>
  <si>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</si>
  <si>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</si>
  <si>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</si>
  <si>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</si>
  <si>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</si>
  <si>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</si>
  <si>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</si>
  <si>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</si>
  <si>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</si>
  <si>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</si>
  <si>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</si>
  <si>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</si>
  <si>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</si>
  <si>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</si>
  <si>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</si>
  <si>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</si>
  <si>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</si>
  <si>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</si>
  <si>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</si>
  <si>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</si>
  <si>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</si>
  <si>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</si>
  <si>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</si>
  <si>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</si>
  <si>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</si>
  <si>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</si>
  <si>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</si>
  <si>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</si>
  <si>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</si>
  <si>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</si>
  <si>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</si>
  <si>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</si>
  <si>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</si>
  <si>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</si>
  <si>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</si>
  <si>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</si>
  <si>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</si>
  <si>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</si>
  <si>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</si>
  <si>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</si>
  <si>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</si>
  <si>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</si>
  <si>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</si>
  <si>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</si>
  <si>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</si>
  <si>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</si>
  <si>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</si>
  <si>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</si>
  <si>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</si>
  <si>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</si>
  <si>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</si>
  <si>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</si>
  <si>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</si>
  <si>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</si>
  <si>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</si>
  <si>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</si>
  <si>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</si>
  <si>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</si>
  <si>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</si>
  <si>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</si>
  <si>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</si>
  <si>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</si>
  <si>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</si>
  <si>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</si>
  <si>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</si>
  <si>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</si>
  <si>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</si>
  <si>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</si>
  <si>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</si>
  <si>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</si>
  <si>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</si>
  <si>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</si>
  <si>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</si>
  <si>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</si>
  <si>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</si>
  <si>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</si>
  <si>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</si>
  <si>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</si>
  <si>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</si>
  <si>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</si>
  <si>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</si>
  <si>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</si>
  <si>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</si>
  <si>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</si>
  <si>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</si>
  <si>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</si>
  <si>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</si>
  <si>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</si>
  <si>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</si>
  <si>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</si>
  <si>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</si>
  <si>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</si>
  <si>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</si>
  <si>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</si>
  <si>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</si>
  <si>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</si>
  <si>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</si>
  <si>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</si>
  <si>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</si>
  <si>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</si>
  <si>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</si>
  <si>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</si>
  <si>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</si>
  <si>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</si>
  <si>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</si>
  <si>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</si>
  <si>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</si>
  <si>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</si>
  <si>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</si>
  <si>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</si>
  <si>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</si>
  <si>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</si>
  <si>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</si>
  <si>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</si>
  <si>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</si>
  <si>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</si>
  <si>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</si>
  <si>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</si>
  <si>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</si>
  <si>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</si>
  <si>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</si>
  <si>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</si>
  <si>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</si>
  <si>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</si>
  <si>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</si>
  <si>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</si>
  <si>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</si>
  <si>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</si>
  <si>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</si>
  <si>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</si>
  <si>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</si>
  <si>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</si>
  <si>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</si>
  <si>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</si>
  <si>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</si>
  <si>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</si>
  <si>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</si>
  <si>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</si>
  <si>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</si>
  <si>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</si>
  <si>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</si>
  <si>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</si>
  <si>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</si>
  <si>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</si>
  <si>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</si>
  <si>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</si>
  <si>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</si>
  <si>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</si>
  <si>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</si>
  <si>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</si>
  <si>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</si>
  <si>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</si>
  <si>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</si>
  <si>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</si>
  <si>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</si>
  <si>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</si>
  <si>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</si>
  <si>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</si>
  <si>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</si>
  <si>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</si>
  <si>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</si>
  <si>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</si>
  <si>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</si>
  <si>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</si>
  <si>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</si>
  <si>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</si>
  <si>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</si>
  <si>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</si>
  <si>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</si>
  <si>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</si>
  <si>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</si>
  <si>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</si>
  <si>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</si>
  <si>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</si>
  <si>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</si>
  <si>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</si>
  <si>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</si>
  <si>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</si>
  <si>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</si>
  <si>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</si>
  <si>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</si>
  <si>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</si>
  <si>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</si>
  <si>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</si>
  <si>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</si>
  <si>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</si>
  <si>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</si>
  <si>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</si>
  <si>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</si>
  <si>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</si>
  <si>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</si>
  <si>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</si>
  <si>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</si>
  <si>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</si>
  <si>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</si>
  <si>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</si>
  <si>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</si>
  <si>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</si>
  <si>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</si>
  <si>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</si>
  <si>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</si>
  <si>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</si>
  <si>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</si>
  <si>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</si>
  <si>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</si>
  <si>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</si>
  <si>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</si>
  <si>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</si>
  <si>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</si>
  <si>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</si>
  <si>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</si>
  <si>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</si>
  <si>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</si>
  <si>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</si>
  <si>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</si>
  <si>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</si>
  <si>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</si>
  <si>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</si>
  <si>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</si>
  <si>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</si>
  <si>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</si>
  <si>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</si>
  <si>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</si>
  <si>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</si>
  <si>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</si>
  <si>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</si>
  <si>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</si>
  <si>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</si>
  <si>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</si>
  <si>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</si>
  <si>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</si>
  <si>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</si>
  <si>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</si>
  <si>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</si>
  <si>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</si>
  <si>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</si>
  <si>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</si>
  <si>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</si>
  <si>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</si>
  <si>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</si>
  <si>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</si>
  <si>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</si>
  <si>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</si>
  <si>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</si>
  <si>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</si>
  <si>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</si>
  <si>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</si>
  <si>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</si>
  <si>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</si>
  <si>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</si>
  <si>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</si>
  <si>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</si>
  <si>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</si>
  <si>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</si>
  <si>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</si>
  <si>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</si>
  <si>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</si>
  <si>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</si>
  <si>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</si>
  <si>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</si>
  <si>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</si>
  <si>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</si>
  <si>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</si>
  <si>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</si>
  <si>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</si>
  <si>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</si>
  <si>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</si>
  <si>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</si>
  <si>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</si>
  <si>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</si>
  <si>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</si>
  <si>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</si>
  <si>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</si>
  <si>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</si>
  <si>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</si>
  <si>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</si>
  <si>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</si>
  <si>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</si>
  <si>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</si>
  <si>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</si>
  <si>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</si>
  <si>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</si>
  <si>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</si>
  <si>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</si>
  <si>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</si>
  <si>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</si>
  <si>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</si>
  <si>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</si>
  <si>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</si>
  <si>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</si>
  <si>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</si>
  <si>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</si>
  <si>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</si>
  <si>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</si>
  <si>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</si>
  <si>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</si>
  <si>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</si>
  <si>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</si>
  <si>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</si>
  <si>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</si>
  <si>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</si>
  <si>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</si>
  <si>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</si>
  <si>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</si>
  <si>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</si>
  <si>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</si>
  <si>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</si>
  <si>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</si>
  <si>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</si>
  <si>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</si>
  <si>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</si>
  <si>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</si>
  <si>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</si>
  <si>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</si>
  <si>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</si>
  <si>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</si>
  <si>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</si>
  <si>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</si>
  <si>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</si>
  <si>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</si>
  <si>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</si>
  <si>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</si>
  <si>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</si>
  <si>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</si>
  <si>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</si>
  <si>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</si>
  <si>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</si>
  <si>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</si>
  <si>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</si>
  <si>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</si>
  <si>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</si>
  <si>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</si>
  <si>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</si>
  <si>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</si>
  <si>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</si>
  <si>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</si>
  <si>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</si>
  <si>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</si>
  <si>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</si>
  <si>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</si>
  <si>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</si>
  <si>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</si>
  <si>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</si>
  <si>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</si>
  <si>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</si>
  <si>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</si>
  <si>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</si>
  <si>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</si>
  <si>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</si>
  <si>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</si>
  <si>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</si>
  <si>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</si>
  <si>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</si>
  <si>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</si>
  <si>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</si>
  <si>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</si>
  <si>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</si>
  <si>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</si>
  <si>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</si>
  <si>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</si>
  <si>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</si>
  <si>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</si>
  <si>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</si>
  <si>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</si>
  <si>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</si>
  <si>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</si>
  <si>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</si>
  <si>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</si>
  <si>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</si>
  <si>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</si>
  <si>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</si>
  <si>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</si>
  <si>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</si>
  <si>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</si>
  <si>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</si>
  <si>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</si>
  <si>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</si>
  <si>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</si>
  <si>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</si>
  <si>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</si>
  <si>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</si>
  <si>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</si>
  <si>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</si>
  <si>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</si>
  <si>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</si>
  <si>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</si>
  <si>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</si>
  <si>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</si>
  <si>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</si>
  <si>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</si>
  <si>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</si>
  <si>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</si>
  <si>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</si>
  <si>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</si>
  <si>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</si>
  <si>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</si>
  <si>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</si>
  <si>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</si>
  <si>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</si>
  <si>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</si>
  <si>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</si>
  <si>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</si>
  <si>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</si>
  <si>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</si>
  <si>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</si>
  <si>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</si>
  <si>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</si>
  <si>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</si>
  <si>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</si>
  <si>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</si>
  <si>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</si>
  <si>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</si>
  <si>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</si>
  <si>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</si>
  <si>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</si>
  <si>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</si>
  <si>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</si>
  <si>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</si>
  <si>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</si>
  <si>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</si>
  <si>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</si>
  <si>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</si>
  <si>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</si>
  <si>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</si>
  <si>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</si>
  <si>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</si>
  <si>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</si>
  <si>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</si>
  <si>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</si>
  <si>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</si>
  <si>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</si>
  <si>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</si>
  <si>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</si>
  <si>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</si>
  <si>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</si>
  <si>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</si>
  <si>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</si>
  <si>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</si>
  <si>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</si>
  <si>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</si>
  <si>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</si>
  <si>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</si>
  <si>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</si>
  <si>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</si>
  <si>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</si>
  <si>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</si>
  <si>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</si>
  <si>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</si>
  <si>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</si>
  <si>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</si>
  <si>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</si>
  <si>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</si>
  <si>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</si>
  <si>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</si>
  <si>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</si>
  <si>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</si>
  <si>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</si>
  <si>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</si>
  <si>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</si>
  <si>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</si>
  <si>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</si>
  <si>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</si>
  <si>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</si>
  <si>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</si>
  <si>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</si>
  <si>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</si>
  <si>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</si>
  <si>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</si>
  <si>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</si>
  <si>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</si>
  <si>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</si>
  <si>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</si>
  <si>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</si>
  <si>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</si>
  <si>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</si>
  <si>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</si>
  <si>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</si>
  <si>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</si>
  <si>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</si>
  <si>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</si>
  <si>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</si>
  <si>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</si>
  <si>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</si>
  <si>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</si>
  <si>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</si>
  <si>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</si>
  <si>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</si>
  <si>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</si>
  <si>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</si>
  <si>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</si>
  <si>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</si>
  <si>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</si>
  <si>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</si>
  <si>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</si>
  <si>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</si>
  <si>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</si>
  <si>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</si>
  <si>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</si>
  <si>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</si>
  <si>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</si>
  <si>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</si>
  <si>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</si>
  <si>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</si>
  <si>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</si>
  <si>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</si>
  <si>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</si>
  <si>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</si>
  <si>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</si>
  <si>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</si>
  <si>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</si>
  <si>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</si>
  <si>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</si>
  <si>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</si>
  <si>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</si>
  <si>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</si>
  <si>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</si>
  <si>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</si>
  <si>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</si>
  <si>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</si>
  <si>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</si>
  <si>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</si>
  <si>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</si>
  <si>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</si>
  <si>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</si>
  <si>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</si>
  <si>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</si>
  <si>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</si>
  <si>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</si>
  <si>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</si>
  <si>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</si>
  <si>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</si>
  <si>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</si>
  <si>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</si>
  <si>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</si>
  <si>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</si>
  <si>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</si>
  <si>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</si>
  <si>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</si>
  <si>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</si>
  <si>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</si>
  <si>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</si>
  <si>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</si>
  <si>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</si>
  <si>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</si>
  <si>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</si>
  <si>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</si>
  <si>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</si>
  <si>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</si>
  <si>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</si>
  <si>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</si>
  <si>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</si>
  <si>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</si>
  <si>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</si>
  <si>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</si>
  <si>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</si>
  <si>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</si>
  <si>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</si>
  <si>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</si>
  <si>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</si>
  <si>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</si>
  <si>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</si>
  <si>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</si>
  <si>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</si>
  <si>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</si>
  <si>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</si>
  <si>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</si>
  <si>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</si>
  <si>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</si>
  <si>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</si>
  <si>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</si>
  <si>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</si>
  <si>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</si>
  <si>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</si>
  <si>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</si>
  <si>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</si>
  <si>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</si>
  <si>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</si>
  <si>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</si>
  <si>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</si>
  <si>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</si>
  <si>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</si>
  <si>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</si>
  <si>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</si>
  <si>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</si>
  <si>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</si>
  <si>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</si>
  <si>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</si>
  <si>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</si>
  <si>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</si>
  <si>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</si>
  <si>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</si>
  <si>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</si>
  <si>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</si>
  <si>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</si>
  <si>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</si>
  <si>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</si>
  <si>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</si>
  <si>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</si>
  <si>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</si>
  <si>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</si>
  <si>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</si>
  <si>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</si>
  <si>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</si>
  <si>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</si>
  <si>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</si>
  <si>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</si>
  <si>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</si>
  <si>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</si>
  <si>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</si>
  <si>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</si>
  <si>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</si>
  <si>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</si>
  <si>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</si>
  <si>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</si>
  <si>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</si>
  <si>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</si>
  <si>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</si>
  <si>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</si>
  <si>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</si>
  <si>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</si>
  <si>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</si>
  <si>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</si>
  <si>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</si>
  <si>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</si>
  <si>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</si>
  <si>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</si>
  <si>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</si>
  <si>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</si>
  <si>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</si>
  <si>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</si>
  <si>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</si>
  <si>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</si>
  <si>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</si>
  <si>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</si>
  <si>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</si>
  <si>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</si>
  <si>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</si>
  <si>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</si>
  <si>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</si>
  <si>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</si>
  <si>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</si>
  <si>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</si>
  <si>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</si>
  <si>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</si>
  <si>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</si>
  <si>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</si>
  <si>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</si>
  <si>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</si>
  <si>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</si>
  <si>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</si>
  <si>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</si>
  <si>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</si>
  <si>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</si>
  <si>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</si>
  <si>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</si>
  <si>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</si>
  <si>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</si>
  <si>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</si>
  <si>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</si>
  <si>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</si>
  <si>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</si>
  <si>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</si>
  <si>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</si>
  <si>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</si>
  <si>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</si>
  <si>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</si>
  <si>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</si>
  <si>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</si>
  <si>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</si>
  <si>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</si>
  <si>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</si>
  <si>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</si>
  <si>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</si>
  <si>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</si>
  <si>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</si>
  <si>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</si>
  <si>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</si>
  <si>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</si>
  <si>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</si>
  <si>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</si>
  <si>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</si>
  <si>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</si>
  <si>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</si>
  <si>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</si>
  <si>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</si>
  <si>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</si>
  <si>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</si>
  <si>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</si>
  <si>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</si>
  <si>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</si>
  <si>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</si>
  <si>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</si>
  <si>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</si>
  <si>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</si>
  <si>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</si>
  <si>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</si>
  <si>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</si>
  <si>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</si>
  <si>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</si>
  <si>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</si>
  <si>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</si>
  <si>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</si>
  <si>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</si>
  <si>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</si>
  <si>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</si>
  <si>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</si>
  <si>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</si>
  <si>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</si>
  <si>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</si>
  <si>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</si>
  <si>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</si>
  <si>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</si>
  <si>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</si>
  <si>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</si>
  <si>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</si>
  <si>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</si>
  <si>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</si>
  <si>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</si>
  <si>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</si>
  <si>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</si>
  <si>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</si>
  <si>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</si>
  <si>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</si>
  <si>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</si>
  <si>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</si>
  <si>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</si>
  <si>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</si>
  <si>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</si>
  <si>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</si>
  <si>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</si>
  <si>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</si>
  <si>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</si>
  <si>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</si>
  <si>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</si>
  <si>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</si>
  <si>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</si>
  <si>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</si>
  <si>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</si>
  <si>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</si>
  <si>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</si>
  <si>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</si>
  <si>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</si>
  <si>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</si>
  <si>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</si>
  <si>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</si>
  <si>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</si>
  <si>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</si>
  <si>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</si>
  <si>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</si>
  <si>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</si>
  <si>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</si>
  <si>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</si>
  <si>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</si>
  <si>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</si>
  <si>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</si>
  <si>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</si>
  <si>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</si>
  <si>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</si>
  <si>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</si>
  <si>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</si>
  <si>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</si>
  <si>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</si>
  <si>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</si>
  <si>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</si>
  <si>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</si>
  <si>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</si>
  <si>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</si>
  <si>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</si>
  <si>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</si>
  <si>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</si>
  <si>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</si>
  <si>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</si>
  <si>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</si>
  <si>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</si>
  <si>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</si>
  <si>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</si>
  <si>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</si>
  <si>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</si>
  <si>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</si>
  <si>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</si>
  <si>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</si>
  <si>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</si>
  <si>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</si>
  <si>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</si>
  <si>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</si>
  <si>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</si>
  <si>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</si>
  <si>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</si>
  <si>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</si>
  <si>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</si>
  <si>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</si>
  <si>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</si>
  <si>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</si>
  <si>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</si>
  <si>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</si>
  <si>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</si>
  <si>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</si>
  <si>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</si>
  <si>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</si>
  <si>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</si>
  <si>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</si>
  <si>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</si>
  <si>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</si>
  <si>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</si>
  <si>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</si>
  <si>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</si>
  <si>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</si>
  <si>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</si>
  <si>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</si>
  <si>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</si>
  <si>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</si>
  <si>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</si>
  <si>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</si>
  <si>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</si>
  <si>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</si>
  <si>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</si>
  <si>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</si>
  <si>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</si>
  <si>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</si>
  <si>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</si>
  <si>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</si>
  <si>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</si>
  <si>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</si>
  <si>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</si>
  <si>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</si>
  <si>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</si>
  <si>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</si>
  <si>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</si>
  <si>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</si>
  <si>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</si>
  <si>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</si>
  <si>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</si>
  <si>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</si>
  <si>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</si>
  <si>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</si>
  <si>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</si>
  <si>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</si>
  <si>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</si>
  <si>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</si>
  <si>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</si>
  <si>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</si>
  <si>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</si>
  <si>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</si>
  <si>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</si>
  <si>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</si>
  <si>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</si>
  <si>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</si>
  <si>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</si>
  <si>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</si>
  <si>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</si>
  <si>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</si>
  <si>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</si>
  <si>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</si>
  <si>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</si>
  <si>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</si>
  <si>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</si>
  <si>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</si>
  <si>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</si>
  <si>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</si>
  <si>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</si>
  <si>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</si>
  <si>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</si>
  <si>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</si>
  <si>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</si>
  <si>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</si>
  <si>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</si>
  <si>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</si>
  <si>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</si>
  <si>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</si>
  <si>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</si>
  <si>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</si>
  <si>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</si>
  <si>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</si>
  <si>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</si>
  <si>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</si>
  <si>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</si>
  <si>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</si>
  <si>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</si>
  <si>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</si>
  <si>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</si>
  <si>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</si>
  <si>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</si>
  <si>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</si>
  <si>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</si>
  <si>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</si>
  <si>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</si>
  <si>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</si>
  <si>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</si>
  <si>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</si>
  <si>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</si>
  <si>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</si>
  <si>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</si>
  <si>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</si>
  <si>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</si>
  <si>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</si>
  <si>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</si>
  <si>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</si>
  <si>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</si>
  <si>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</si>
  <si>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</si>
  <si>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</si>
  <si>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</si>
  <si>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</si>
  <si>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</si>
  <si>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</si>
  <si>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</si>
  <si>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</si>
  <si>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</si>
  <si>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</si>
  <si>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</si>
  <si>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</si>
  <si>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</si>
  <si>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</si>
  <si>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</si>
  <si>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</si>
  <si>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</si>
  <si>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</si>
  <si>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</si>
  <si>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</si>
  <si>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</si>
  <si>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</si>
  <si>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</si>
  <si>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</si>
  <si>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</si>
  <si>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</si>
  <si>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</si>
  <si>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</si>
  <si>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</si>
  <si>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</si>
  <si>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</si>
  <si>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</si>
  <si>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</si>
  <si>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</si>
  <si>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</si>
  <si>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</si>
  <si>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</si>
  <si>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</si>
  <si>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</si>
  <si>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</si>
  <si>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</si>
  <si>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</si>
  <si>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</si>
  <si>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</si>
  <si>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</si>
  <si>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</si>
  <si>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</si>
  <si>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</si>
  <si>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</si>
  <si>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</si>
  <si>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</si>
  <si>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</si>
  <si>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</si>
  <si>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</si>
  <si>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</si>
  <si>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</si>
  <si>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</si>
  <si>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</si>
  <si>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</si>
  <si>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</si>
  <si>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</si>
  <si>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</si>
  <si>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</si>
  <si>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</si>
  <si>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</si>
  <si>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</si>
  <si>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</si>
  <si>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</si>
  <si>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</si>
  <si>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</si>
  <si>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</si>
  <si>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</si>
  <si>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</si>
  <si>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</si>
  <si>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</si>
  <si>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</si>
  <si>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</si>
  <si>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</si>
  <si>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</si>
  <si>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</si>
  <si>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</si>
  <si>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</si>
  <si>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</si>
  <si>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</si>
  <si>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</si>
  <si>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</si>
  <si>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</si>
  <si>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</si>
  <si>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</si>
  <si>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</si>
  <si>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</si>
  <si>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</si>
  <si>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</si>
  <si>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</si>
  <si>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</si>
  <si>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</si>
  <si>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</si>
  <si>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</si>
  <si>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</si>
  <si>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</si>
  <si>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</si>
  <si>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</si>
  <si>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</si>
  <si>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</si>
  <si>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</si>
  <si>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</si>
  <si>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</si>
  <si>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</si>
  <si>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</si>
  <si>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</si>
  <si>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</si>
  <si>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</si>
  <si>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</si>
  <si>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</si>
  <si>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</si>
  <si>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</si>
  <si>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</si>
  <si>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</si>
  <si>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</si>
  <si>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</si>
  <si>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</si>
  <si>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</si>
  <si>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</si>
  <si>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</si>
  <si>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</si>
  <si>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</si>
  <si>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</si>
  <si>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</si>
  <si>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</si>
  <si>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</si>
  <si>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</si>
  <si>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</si>
  <si>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</si>
  <si>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</si>
  <si>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</si>
  <si>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</si>
  <si>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</si>
  <si>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</si>
  <si>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</si>
  <si>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</si>
  <si>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</si>
  <si>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</si>
  <si>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</si>
  <si>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</si>
  <si>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</si>
  <si>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</si>
  <si>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</si>
  <si>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</si>
  <si>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</si>
  <si>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</si>
  <si>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</si>
  <si>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</si>
  <si>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</si>
  <si>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</si>
  <si>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</si>
  <si>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</si>
  <si>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</si>
  <si>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</si>
  <si>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</si>
  <si>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</si>
  <si>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</si>
  <si>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</si>
  <si>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</si>
  <si>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</si>
  <si>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</si>
  <si>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</si>
  <si>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</si>
  <si>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</si>
  <si>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</si>
  <si>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</si>
  <si>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</si>
  <si>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</si>
  <si>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</si>
  <si>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</si>
  <si>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</si>
  <si>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</si>
  <si>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</si>
  <si>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</si>
  <si>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</si>
  <si>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</si>
  <si>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</si>
  <si>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</si>
  <si>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</si>
  <si>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</si>
  <si>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</si>
  <si>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</si>
  <si>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</si>
  <si>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</si>
  <si>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</si>
  <si>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</si>
  <si>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</si>
  <si>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</si>
  <si>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</si>
  <si>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</si>
  <si>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</si>
  <si>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</si>
  <si>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</si>
  <si>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</si>
  <si>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</si>
  <si>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</si>
  <si>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</si>
  <si>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</si>
  <si>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</si>
  <si>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</si>
  <si>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</si>
  <si>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</si>
  <si>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</si>
  <si>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</si>
  <si>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</si>
  <si>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</si>
  <si>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</si>
  <si>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</si>
  <si>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</si>
  <si>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</si>
  <si>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</si>
  <si>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</si>
  <si>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</si>
  <si>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</si>
  <si>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</si>
  <si>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</si>
  <si>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</si>
  <si>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</si>
  <si>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</si>
  <si>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</si>
  <si>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</si>
  <si>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</si>
  <si>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</si>
  <si>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</si>
  <si>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</si>
  <si>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</si>
  <si>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</si>
  <si>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</si>
  <si>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</si>
  <si>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</si>
  <si>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</si>
  <si>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</si>
  <si>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</si>
  <si>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</si>
  <si>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</si>
  <si>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</si>
  <si>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</si>
  <si>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</si>
  <si>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</si>
  <si>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</si>
  <si>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</si>
  <si>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</si>
  <si>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</si>
  <si>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</si>
  <si>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</si>
  <si>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</si>
  <si>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</si>
  <si>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</si>
  <si>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</si>
  <si>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</si>
  <si>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</si>
  <si>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</si>
  <si>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</si>
  <si>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</si>
  <si>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</si>
  <si>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</si>
  <si>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</si>
  <si>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</si>
  <si>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</si>
  <si>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</si>
  <si>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</si>
  <si>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</si>
  <si>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</si>
  <si>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</si>
  <si>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</si>
  <si>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</si>
  <si>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</si>
  <si>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</si>
  <si>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</si>
  <si>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</si>
  <si>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</si>
  <si>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</si>
  <si>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</si>
  <si>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</si>
  <si>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</si>
  <si>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</si>
  <si>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</si>
  <si>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</si>
  <si>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</si>
  <si>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</si>
  <si>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</si>
  <si>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</si>
  <si>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</si>
  <si>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</si>
  <si>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</si>
  <si>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</si>
  <si>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</si>
  <si>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</si>
  <si>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</si>
  <si>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</si>
  <si>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</si>
  <si>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</si>
  <si>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</si>
  <si>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</si>
  <si>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</si>
  <si>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</si>
  <si>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</si>
  <si>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</si>
  <si>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</si>
  <si>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</si>
  <si>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</si>
  <si>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</si>
  <si>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</si>
  <si>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</si>
  <si>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</si>
  <si>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</si>
  <si>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</si>
  <si>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</si>
  <si>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</si>
  <si>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</si>
  <si>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</si>
  <si>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</si>
  <si>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</si>
  <si>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</si>
  <si>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</si>
  <si>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</si>
  <si>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</si>
  <si>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</si>
  <si>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</si>
  <si>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</si>
  <si>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</si>
  <si>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</si>
  <si>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</si>
  <si>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</si>
  <si>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</si>
  <si>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</si>
  <si>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</si>
  <si>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</si>
  <si>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</si>
  <si>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</si>
  <si>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</si>
  <si>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</si>
  <si>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</si>
  <si>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</si>
  <si>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</si>
  <si>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</si>
  <si>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</si>
  <si>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</si>
  <si>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</si>
  <si>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</si>
  <si>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</si>
  <si>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</si>
  <si>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</si>
  <si>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</si>
  <si>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</si>
  <si>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</si>
  <si>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</si>
  <si>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</si>
  <si>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</si>
  <si>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</si>
  <si>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</si>
  <si>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</si>
  <si>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</si>
  <si>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</si>
  <si>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</si>
  <si>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</si>
  <si>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</si>
  <si>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</si>
  <si>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</si>
  <si>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</si>
  <si>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</si>
  <si>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</si>
  <si>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</si>
  <si>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</si>
  <si>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</si>
  <si>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</si>
  <si>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</si>
  <si>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</si>
  <si>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</si>
  <si>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</si>
  <si>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</si>
  <si>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</si>
  <si>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</si>
  <si>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</si>
  <si>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</si>
  <si>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</si>
  <si>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</si>
  <si>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</si>
  <si>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</si>
  <si>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</si>
  <si>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</si>
  <si>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</si>
  <si>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</si>
  <si>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</si>
  <si>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</si>
  <si>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</si>
  <si>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</si>
  <si>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</si>
  <si>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</si>
  <si>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</si>
  <si>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</si>
  <si>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</si>
  <si>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</si>
  <si>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</si>
  <si>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</si>
  <si>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</si>
  <si>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</si>
  <si>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</si>
  <si>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</si>
  <si>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</si>
  <si>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</si>
  <si>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</si>
  <si>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</si>
  <si>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</si>
  <si>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</si>
  <si>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</si>
  <si>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</si>
  <si>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</si>
  <si>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</si>
  <si>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</si>
  <si>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</si>
  <si>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</si>
  <si>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</si>
  <si>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</si>
  <si>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</si>
  <si>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</si>
  <si>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</si>
  <si>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</si>
  <si>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</si>
  <si>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</si>
  <si>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</si>
  <si>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</si>
  <si>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</si>
  <si>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</si>
  <si>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</si>
  <si>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</si>
  <si>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</si>
  <si>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</si>
  <si>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</si>
  <si>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</si>
  <si>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</si>
  <si>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</si>
  <si>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</si>
  <si>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</si>
  <si>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</si>
  <si>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</si>
  <si>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</si>
  <si>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</si>
  <si>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</si>
  <si>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</si>
  <si>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</si>
  <si>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</si>
  <si>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</si>
  <si>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</si>
  <si>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</si>
  <si>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</si>
  <si>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</si>
  <si>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</si>
  <si>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</si>
  <si>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</si>
  <si>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</si>
  <si>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</si>
  <si>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</si>
  <si>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</si>
  <si>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</si>
  <si>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</si>
  <si>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</si>
  <si>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</si>
  <si>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</si>
  <si>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</si>
  <si>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</si>
  <si>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</si>
  <si>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</si>
  <si>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</si>
  <si>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</si>
  <si>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</si>
  <si>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</si>
  <si>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</si>
  <si>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</si>
  <si>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</si>
  <si>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</si>
  <si>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</si>
  <si>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</si>
  <si>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</si>
  <si>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</si>
  <si>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</si>
  <si>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</si>
  <si>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</si>
  <si>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</si>
  <si>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</si>
  <si>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</si>
  <si>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</si>
  <si>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</si>
  <si>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</si>
  <si>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</si>
  <si>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</si>
  <si>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</si>
  <si>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</si>
  <si>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</si>
  <si>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</si>
  <si>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</si>
  <si>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</si>
  <si>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</si>
  <si>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</si>
  <si>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</si>
  <si>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</si>
  <si>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</si>
  <si>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</si>
  <si>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</si>
  <si>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</si>
  <si>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</si>
  <si>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</si>
  <si>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</si>
  <si>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</si>
  <si>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</si>
  <si>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</si>
  <si>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</si>
  <si>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</si>
  <si>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</si>
  <si>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</si>
  <si>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</si>
  <si>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</si>
  <si>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</si>
  <si>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</si>
  <si>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</si>
  <si>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</si>
  <si>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</si>
  <si>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</si>
  <si>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</si>
  <si>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</si>
  <si>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</si>
  <si>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</si>
  <si>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</si>
  <si>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</si>
  <si>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</si>
  <si>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</si>
  <si>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</si>
  <si>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</si>
  <si>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</si>
  <si>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</si>
  <si>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</si>
  <si>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</si>
  <si>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</si>
  <si>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</si>
  <si>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</si>
  <si>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</si>
  <si>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</si>
  <si>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</si>
  <si>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</si>
  <si>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</si>
  <si>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</si>
  <si>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</si>
  <si>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</si>
  <si>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</si>
  <si>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</si>
  <si>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</si>
  <si>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</si>
  <si>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</si>
  <si>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</si>
  <si>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</si>
  <si>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</si>
  <si>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</si>
  <si>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</si>
  <si>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</si>
  <si>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</si>
  <si>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</si>
  <si>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</si>
  <si>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</si>
  <si>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</si>
  <si>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</si>
  <si>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</si>
  <si>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</si>
  <si>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Sum of Average Donation</t>
  </si>
  <si>
    <t>Mar</t>
  </si>
  <si>
    <t>Jul</t>
  </si>
  <si>
    <t>Oct</t>
  </si>
  <si>
    <t>Jan</t>
  </si>
  <si>
    <t>Feb</t>
  </si>
  <si>
    <t>Jun</t>
  </si>
  <si>
    <t>Aug</t>
  </si>
  <si>
    <t>Sep</t>
  </si>
  <si>
    <t>Dec</t>
  </si>
  <si>
    <t>Nov</t>
  </si>
  <si>
    <t>Apr</t>
  </si>
  <si>
    <t>May</t>
  </si>
  <si>
    <t>Date_Created_Conversion</t>
  </si>
  <si>
    <t>Date_Ended_Conversion</t>
  </si>
  <si>
    <t>Years</t>
  </si>
  <si>
    <t>Goal</t>
  </si>
  <si>
    <t>Number Successful</t>
  </si>
  <si>
    <t>Number Failed</t>
  </si>
  <si>
    <t>Number Canceled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</si>
  <si>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</si>
  <si>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</si>
  <si>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</si>
  <si>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</si>
  <si>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</si>
  <si>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</si>
  <si>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</si>
  <si>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</si>
  <si>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</si>
  <si>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</si>
  <si>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</si>
  <si>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</si>
  <si>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</si>
  <si>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</si>
  <si>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</si>
  <si>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 Projects</t>
  </si>
  <si>
    <t>z-score</t>
  </si>
  <si>
    <t>Q1</t>
  </si>
  <si>
    <t>Q3</t>
  </si>
  <si>
    <t xml:space="preserve">Interquartile Range </t>
  </si>
  <si>
    <t>MIN OUTLIER</t>
  </si>
  <si>
    <t>MAX OUTLIER</t>
  </si>
  <si>
    <t>summery-number of backers</t>
  </si>
  <si>
    <t xml:space="preserve"> median</t>
  </si>
  <si>
    <t xml:space="preserve">minimum </t>
  </si>
  <si>
    <t xml:space="preserve">maximum </t>
  </si>
  <si>
    <t xml:space="preserve"> variance </t>
  </si>
  <si>
    <t xml:space="preserve"> standard deviation 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</si>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</sst>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Arial"/>
      <family val="2"/>
    </font>
    <font>
      <b/>
      <sz val="10"/>
      <color theme="1"/>
      <name val="Arial Unicode MS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NumberFormat="1"/>
    <xf numFmtId="2" fontId="16" fillId="33" borderId="0" xfId="0" applyNumberFormat="1" applyFont="1" applyFill="1" applyAlignment="1">
      <alignment horizontal="center"/>
    </xf>
    <xf numFmtId="2" fontId="0" fillId="33" borderId="0" xfId="0" applyNumberFormat="1" applyFill="1"/>
    <xf numFmtId="0" fontId="16" fillId="33" borderId="0" xfId="0" applyFont="1" applyFill="1" applyAlignment="1">
      <alignment horizontal="center"/>
    </xf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14" fontId="0" fillId="33" borderId="0" xfId="0" applyNumberFormat="1" applyFill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33" borderId="0" xfId="0" applyNumberFormat="1" applyFill="1"/>
    <xf numFmtId="14" fontId="0" fillId="0" borderId="0" xfId="0" applyNumberFormat="1" applyAlignment="1">
      <alignment horizontal="left"/>
    </xf>
    <xf numFmtId="164" fontId="0" fillId="33" borderId="0" xfId="0" applyNumberFormat="1" applyFill="1" applyAlignment="1">
      <alignment horizontal="left"/>
    </xf>
    <xf numFmtId="14" fontId="16" fillId="0" borderId="0" xfId="0" applyNumberFormat="1" applyFont="1" applyAlignment="1">
      <alignment horizontal="center"/>
    </xf>
    <xf numFmtId="14" fontId="18" fillId="33" borderId="0" xfId="0" applyNumberFormat="1" applyFont="1" applyFill="1" applyAlignment="1">
      <alignment horizontal="left"/>
    </xf>
    <xf numFmtId="0" fontId="19" fillId="0" borderId="10" xfId="0" applyFont="1" applyBorder="1"/>
    <xf numFmtId="0" fontId="0" fillId="0" borderId="10" xfId="0" applyBorder="1" applyAlignment="1">
      <alignment horizontal="left" vertical="center" indent="1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16" fillId="0" borderId="0" xfId="0" applyFont="1" applyBorder="1" applyAlignment="1">
      <alignment horizontal="center"/>
    </xf>
    <xf numFmtId="0" fontId="0" fillId="0" borderId="0" xfId="0" applyBorder="1"/>
    <xf numFmtId="0" fontId="0" fillId="34" borderId="10" xfId="0" applyFill="1" applyBorder="1"/>
    <xf numFmtId="0" fontId="0" fillId="35" borderId="10" xfId="0" applyFill="1" applyBorder="1"/>
    <xf numFmtId="0" fontId="0" fillId="0" borderId="10" xfId="0" applyFill="1" applyBorder="1" applyAlignment="1">
      <alignment horizontal="left" vertical="center" indent="1"/>
    </xf>
    <xf numFmtId="0" fontId="0" fillId="33" borderId="10" xfId="0" applyFill="1" applyBorder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</dxf>
    <dxf>
      <font>
        <color rgb="FF66FF33"/>
      </font>
    </dxf>
    <dxf>
      <font>
        <color theme="8" tint="-0.499984740745262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</dxf>
    <dxf>
      <font>
        <color rgb="FF66FF33"/>
      </font>
    </dxf>
    <dxf>
      <font>
        <color theme="8" tint="-0.499984740745262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</dxf>
    <dxf>
      <font>
        <color rgb="FF66FF33"/>
      </font>
    </dxf>
    <dxf>
      <font>
        <color theme="8" tint="-0.499984740745262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</dxf>
    <dxf>
      <font>
        <color rgb="FF66FF33"/>
      </font>
    </dxf>
    <dxf>
      <font>
        <color theme="8" tint="-0.499984740745262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</dxf>
    <dxf>
      <font>
        <color rgb="FF66FF33"/>
      </font>
    </dxf>
    <dxf>
      <font>
        <color theme="8" tint="-0.499984740745262"/>
      </font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[CrowdfundingBook.xlsx]report1!PivotTable3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report1!$I$11:$I$12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report1!$I$13:$I$22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3-47EB-93E3-53982F18F7FE}"/>
            </c:ext>
          </c:extLst>
        </c:ser>
        <c:ser>
          <c:idx val="1"/>
          <c:order val="1"/>
          <c:tx>
            <c:strRef>
              <c:f>report1!$J$11:$J$12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report1!$J$13:$J$22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73-47EB-93E3-53982F18F7FE}"/>
            </c:ext>
          </c:extLst>
        </c:ser>
        <c:ser>
          <c:idx val="2"/>
          <c:order val="2"/>
          <c:tx>
            <c:strRef>
              <c:f>report1!$K$11:$K$12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report1!$K$13:$K$22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73-47EB-93E3-53982F18F7FE}"/>
            </c:ext>
          </c:extLst>
        </c:ser>
        <c:ser>
          <c:idx val="3"/>
          <c:order val="3"/>
          <c:tx>
            <c:strRef>
              <c:f>report1!$L$11:$L$12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report1!$L$13:$L$22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73-47EB-93E3-53982F18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694304"/>
        <c:axId val="2093691808"/>
      </c:barChart>
      <c:catAx>
        <c:axId val="209369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91808"/>
        <c:crosses val="autoZero"/>
        <c:auto val="1"/>
        <c:lblAlgn val="ctr"/>
        <c:lblOffset val="100"/>
        <c:noMultiLvlLbl val="0"/>
      </c:catAx>
      <c:valAx>
        <c:axId val="20936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9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[CrowdfundingBook.xlsx]report2!PivotTable4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report2!$B$6:$B$30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7-4FBC-9040-7F52F61BC970}"/>
            </c:ext>
          </c:extLst>
        </c:ser>
        <c:ser>
          <c:idx val="1"/>
          <c:order val="1"/>
          <c:tx>
            <c:strRef>
              <c:f>report2!$C$4:$C$5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report2!$C$6:$C$30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20-494F-A679-70C3D814D946}"/>
            </c:ext>
          </c:extLst>
        </c:ser>
        <c:ser>
          <c:idx val="2"/>
          <c:order val="2"/>
          <c:tx>
            <c:strRef>
              <c:f>report2!$D$4:$D$5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report2!$D$6:$D$30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20-494F-A679-70C3D814D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934480"/>
        <c:axId val="1902936976"/>
      </c:barChart>
      <c:catAx>
        <c:axId val="19029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36976"/>
        <c:crosses val="autoZero"/>
        <c:auto val="1"/>
        <c:lblAlgn val="ctr"/>
        <c:lblOffset val="100"/>
        <c:noMultiLvlLbl val="0"/>
      </c:catAx>
      <c:valAx>
        <c:axId val="19029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[CrowdfundingBook.xlsx]report3!PivotTable19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report3!$B$4:$B$5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8-48D1-8533-3344BCDDBFE9}"/>
            </c:ext>
          </c:extLst>
        </c:ser>
        <c:ser>
          <c:idx val="1"/>
          <c:order val="1"/>
          <c:tx>
            <c:strRef>
              <c:f>report3!$C$4:$C$5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2-45B8-BE03-B18C561B16FC}"/>
            </c:ext>
          </c:extLst>
        </c:ser>
        <c:ser>
          <c:idx val="2"/>
          <c:order val="2"/>
          <c:tx>
            <c:strRef>
              <c:f>report3!$D$4:$D$5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B2-45B8-BE03-B18C561B1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178176"/>
        <c:axId val="694175680"/>
      </c:lineChart>
      <c:catAx>
        <c:axId val="69417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75680"/>
        <c:crosses val="autoZero"/>
        <c:auto val="1"/>
        <c:lblAlgn val="ctr"/>
        <c:lblOffset val="100"/>
        <c:noMultiLvlLbl val="0"/>
      </c:catAx>
      <c:valAx>
        <c:axId val="6941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[CrowdfundingBook.xlsx]report4!PivotTable1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report4!$B$3:$B$4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report4!$A$5:$A$12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report4!$B$5:$B$12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8-449C-98DB-8323AF231CF5}"/>
            </c:ext>
          </c:extLst>
        </c:ser>
        <c:ser>
          <c:idx val="1"/>
          <c:order val="1"/>
          <c:tx>
            <c:strRef>
              <c:f>report4!$C$3:$C$4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report4!$A$5:$A$12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report4!$C$5:$C$12</c:f>
              <c:numCache>
                <c:formatCode>General</c:formatCode>
                <c:ptCount val="7"/>
                <c:pt idx="0">
                  <c:v>16</c:v>
                </c:pt>
                <c:pt idx="1">
                  <c:v>19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19</c:v>
                </c:pt>
                <c:pt idx="6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8-449C-98DB-8323AF231CF5}"/>
            </c:ext>
          </c:extLst>
        </c:ser>
        <c:ser>
          <c:idx val="2"/>
          <c:order val="2"/>
          <c:tx>
            <c:strRef>
              <c:f>report4!$D$3:$D$4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report4!$A$5:$A$12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report4!$D$5:$D$12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8-449C-98DB-8323AF231CF5}"/>
            </c:ext>
          </c:extLst>
        </c:ser>
        <c:ser>
          <c:idx val="3"/>
          <c:order val="3"/>
          <c:tx>
            <c:strRef>
              <c:f>report4!$E$3:$E$4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report4!$A$5:$A$12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report4!$E$5:$E$12</c:f>
              <c:numCache>
                <c:formatCode>General</c:formatCode>
                <c:ptCount val="7"/>
                <c:pt idx="0">
                  <c:v>24</c:v>
                </c:pt>
                <c:pt idx="1">
                  <c:v>22</c:v>
                </c:pt>
                <c:pt idx="2">
                  <c:v>12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E-41DF-B4AB-D2F88B590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3950719"/>
        <c:axId val="1003939071"/>
      </c:barChart>
      <c:catAx>
        <c:axId val="100395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39071"/>
        <c:crosses val="autoZero"/>
        <c:auto val="1"/>
        <c:lblAlgn val="ctr"/>
        <c:lblOffset val="100"/>
        <c:noMultiLvlLbl val="0"/>
      </c:catAx>
      <c:valAx>
        <c:axId val="100393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5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 on Goal</a:t>
            </a:r>
            <a:endParaRPr lang="en-US"/>
          </a:p>
        </c:rich>
      </c:tx>
      <c:layout>
        <c:manualLayout>
          <c:xMode val="edge"/>
          <c:yMode val="edge"/>
          <c:x val="0.4512919218431028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General</c:formatCode>
                <c:ptCount val="12"/>
                <c:pt idx="0">
                  <c:v>59</c:v>
                </c:pt>
                <c:pt idx="1">
                  <c:v>83</c:v>
                </c:pt>
                <c:pt idx="2">
                  <c:v>52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79</c:v>
                </c:pt>
                <c:pt idx="7">
                  <c:v>100</c:v>
                </c:pt>
                <c:pt idx="8">
                  <c:v>67</c:v>
                </c:pt>
                <c:pt idx="9">
                  <c:v>79</c:v>
                </c:pt>
                <c:pt idx="10">
                  <c:v>73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65-43FC-A8F7-7375C35526FF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General</c:formatCode>
                <c:ptCount val="12"/>
                <c:pt idx="0">
                  <c:v>39</c:v>
                </c:pt>
                <c:pt idx="1">
                  <c:v>16</c:v>
                </c:pt>
                <c:pt idx="2">
                  <c:v>40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  <c:pt idx="8">
                  <c:v>25</c:v>
                </c:pt>
                <c:pt idx="9">
                  <c:v>21</c:v>
                </c:pt>
                <c:pt idx="10">
                  <c:v>27</c:v>
                </c:pt>
                <c:pt idx="1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65-43FC-A8F7-7375C35526FF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65-43FC-A8F7-7375C35526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2021167"/>
        <c:axId val="15920348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F65-43FC-A8F7-7375C35526F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F65-43FC-A8F7-7375C35526F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F65-43FC-A8F7-7375C35526F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F65-43FC-A8F7-7375C35526FF}"/>
                  </c:ext>
                </c:extLst>
              </c15:ser>
            </c15:filteredLineSeries>
          </c:ext>
        </c:extLst>
      </c:lineChart>
      <c:catAx>
        <c:axId val="159202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034895"/>
        <c:crosses val="autoZero"/>
        <c:auto val="1"/>
        <c:lblAlgn val="ctr"/>
        <c:lblOffset val="100"/>
        <c:noMultiLvlLbl val="0"/>
      </c:catAx>
      <c:valAx>
        <c:axId val="15920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02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SUMMERY</a:t>
            </a:r>
          </a:p>
        </c:rich>
      </c:tx>
      <c:layout>
        <c:manualLayout>
          <c:xMode val="edge"/>
          <c:yMode val="edge"/>
          <c:x val="0.3706041119860017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STATICAL!$H$2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STATICAL!$G$3:$G$8</c:f>
              <c:strCache>
                <c:ptCount val="6"/>
                <c:pt idx="0">
                  <c:v>mean</c:v>
                </c:pt>
                <c:pt idx="1">
                  <c:v> median</c:v>
                </c:pt>
                <c:pt idx="2">
                  <c:v>minimum </c:v>
                </c:pt>
                <c:pt idx="3">
                  <c:v>maximum </c:v>
                </c:pt>
                <c:pt idx="4">
                  <c:v> variance </c:v>
                </c:pt>
                <c:pt idx="5">
                  <c:v> standard deviation </c:v>
                </c:pt>
              </c:strCache>
            </c:strRef>
          </c:cat>
          <c:val>
            <c:numRef>
              <c:f>STATICAL!$H$3:$H$8</c:f>
              <c:numCache>
                <c:formatCode>General</c:formatCode>
                <c:ptCount val="6"/>
                <c:pt idx="0">
                  <c:v>851.14690265486729</c:v>
                </c:pt>
                <c:pt idx="1">
                  <c:v>201</c:v>
                </c:pt>
                <c:pt idx="2">
                  <c:v>16</c:v>
                </c:pt>
                <c:pt idx="3">
                  <c:v>7295</c:v>
                </c:pt>
                <c:pt idx="4">
                  <c:v>1603373.7324019109</c:v>
                </c:pt>
                <c:pt idx="5">
                  <c:v>1266.2439466397898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A-4B2A-A608-0507B5A7FE71}"/>
            </c:ext>
          </c:extLst>
        </c:ser>
        <c:ser>
          <c:idx val="1"/>
          <c:order val="1"/>
          <c:tx>
            <c:strRef>
              <c:f>STATICAL!$I$2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STATICAL!$G$3:$G$8</c:f>
              <c:strCache>
                <c:ptCount val="6"/>
                <c:pt idx="0">
                  <c:v>mean</c:v>
                </c:pt>
                <c:pt idx="1">
                  <c:v> median</c:v>
                </c:pt>
                <c:pt idx="2">
                  <c:v>minimum </c:v>
                </c:pt>
                <c:pt idx="3">
                  <c:v>maximum </c:v>
                </c:pt>
                <c:pt idx="4">
                  <c:v> variance </c:v>
                </c:pt>
                <c:pt idx="5">
                  <c:v> standard deviation </c:v>
                </c:pt>
              </c:strCache>
            </c:strRef>
          </c:cat>
          <c:val>
            <c:numRef>
              <c:f>STATICAL!$I$3:$I$8</c:f>
              <c:numCache>
                <c:formatCode>General</c:formatCode>
                <c:ptCount val="6"/>
                <c:pt idx="0">
                  <c:v>585.61538461538464</c:v>
                </c:pt>
                <c:pt idx="1">
                  <c:v>114.5</c:v>
                </c:pt>
                <c:pt idx="2">
                  <c:v>0</c:v>
                </c:pt>
                <c:pt idx="3">
                  <c:v>6080</c:v>
                </c:pt>
                <c:pt idx="4">
                  <c:v>921574.68174133555</c:v>
                </c:pt>
                <c:pt idx="5">
                  <c:v>959.98681331637863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A-4B2A-A608-0507B5A7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2348415"/>
        <c:axId val="272344255"/>
      </c:barChart>
      <c:catAx>
        <c:axId val="27234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44255"/>
        <c:crosses val="autoZero"/>
        <c:auto val="1"/>
        <c:lblAlgn val="ctr"/>
        <c:lblOffset val="100"/>
        <c:noMultiLvlLbl val="0"/>
      </c:catAx>
      <c:valAx>
        <c:axId val="27234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4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SUCCESSFUL-backers_count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STATICAL!$B$1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STATICAL!$B$2:$B$566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5-4703-B0C2-B2D73BE83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16991"/>
        <c:axId val="878118655"/>
      </c:scatterChart>
      <c:valAx>
        <c:axId val="87811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18655"/>
        <c:crosses val="autoZero"/>
        <c:crossBetween val="midCat"/>
      </c:valAx>
      <c:valAx>
        <c:axId val="8781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1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FAILED-backers_count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STATICAL!$E$1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STATICAL!$E$2:$E$566</c:f>
              <c:numCache>
                <c:formatCode>General</c:formatCode>
                <c:ptCount val="565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7-484E-8987-7284C6F84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04879"/>
        <c:axId val="860201135"/>
      </c:scatterChart>
      <c:valAx>
        <c:axId val="86020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01135"/>
        <c:crosses val="autoZero"/>
        <c:crossBetween val="midCat"/>
      </c:valAx>
      <c:valAx>
        <c:axId val="8602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0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[CrowdfundingBook.xlsx]TEMP!PivotTable20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TEMP!$D$10:$D$11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TEMP!$C$12:$C$21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TEMP!$D$12:$D$21</c:f>
              <c:numCache>
                <c:formatCode>General</c:formatCode>
                <c:ptCount val="9"/>
                <c:pt idx="0">
                  <c:v>815.22619527211361</c:v>
                </c:pt>
                <c:pt idx="1">
                  <c:v>308.24829124333581</c:v>
                </c:pt>
                <c:pt idx="2">
                  <c:v>25.005291005291006</c:v>
                </c:pt>
                <c:pt idx="4">
                  <c:v>609.77600365989406</c:v>
                </c:pt>
                <c:pt idx="5">
                  <c:v>317.47274982193551</c:v>
                </c:pt>
                <c:pt idx="6">
                  <c:v>148.67816091954023</c:v>
                </c:pt>
                <c:pt idx="7">
                  <c:v>83.764911529680376</c:v>
                </c:pt>
                <c:pt idx="8">
                  <c:v>1683.2846817430291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B-4903-9F88-0B4EA772D47A}"/>
            </c:ext>
          </c:extLst>
        </c:ser>
        <c:ser>
          <c:idx val="1"/>
          <c:order val="1"/>
          <c:tx>
            <c:strRef>
              <c:f>TEMP!$E$10:$E$11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TEMP!$C$12:$C$21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TEMP!$E$12:$E$21</c:f>
              <c:numCache>
                <c:formatCode>General</c:formatCode>
                <c:ptCount val="9"/>
                <c:pt idx="0">
                  <c:v>3680.0191056903873</c:v>
                </c:pt>
                <c:pt idx="1">
                  <c:v>1276.3472982160181</c:v>
                </c:pt>
                <c:pt idx="2">
                  <c:v>1618.8514415064174</c:v>
                </c:pt>
                <c:pt idx="4">
                  <c:v>3959.5410086990314</c:v>
                </c:pt>
                <c:pt idx="5">
                  <c:v>553.70207438365514</c:v>
                </c:pt>
                <c:pt idx="6">
                  <c:v>1587.7235031869895</c:v>
                </c:pt>
                <c:pt idx="7">
                  <c:v>1480.8075093225398</c:v>
                </c:pt>
                <c:pt idx="8">
                  <c:v>9180.7692007703972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CB-4903-9F88-0B4EA772D47A}"/>
            </c:ext>
          </c:extLst>
        </c:ser>
        <c:ser>
          <c:idx val="2"/>
          <c:order val="2"/>
          <c:tx>
            <c:strRef>
              <c:f>TEMP!$F$10:$F$11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TEMP!$C$12:$C$21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TEMP!$F$12:$F$21</c:f>
              <c:numCache>
                <c:formatCode>General</c:formatCode>
                <c:ptCount val="9"/>
                <c:pt idx="0">
                  <c:v>7065.9942131574826</c:v>
                </c:pt>
                <c:pt idx="1">
                  <c:v>1556.9295300100785</c:v>
                </c:pt>
                <c:pt idx="2">
                  <c:v>1549.9439249579534</c:v>
                </c:pt>
                <c:pt idx="3">
                  <c:v>121.95215479718411</c:v>
                </c:pt>
                <c:pt idx="4">
                  <c:v>6691.5327885957495</c:v>
                </c:pt>
                <c:pt idx="5">
                  <c:v>1816.534477158292</c:v>
                </c:pt>
                <c:pt idx="6">
                  <c:v>3194.7920237679127</c:v>
                </c:pt>
                <c:pt idx="7">
                  <c:v>4506.200118273563</c:v>
                </c:pt>
                <c:pt idx="8">
                  <c:v>12722.167588064101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CB-4903-9F88-0B4EA772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226848"/>
        <c:axId val="694221440"/>
      </c:lineChart>
      <c:catAx>
        <c:axId val="6942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21440"/>
        <c:crosses val="autoZero"/>
        <c:auto val="1"/>
        <c:lblAlgn val="ctr"/>
        <c:lblOffset val="100"/>
        <c:noMultiLvlLbl val="0"/>
      </c:catAx>
      <c:valAx>
        <c:axId val="6942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2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2</xdr:row>
      <xdr:rowOff>19049</xdr:rowOff>
    </xdr:from>
    <xdr:to>
      <xdr:col>14</xdr:col>
      <xdr:colOff>895350</xdr:colOff>
      <xdr:row>23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F2B69B-8E38-43B0-B9E0-2E44F6EAF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</xdr:colOff>
      <xdr:row>3</xdr:row>
      <xdr:rowOff>4762</xdr:rowOff>
    </xdr:from>
    <xdr:to>
      <xdr:col>15</xdr:col>
      <xdr:colOff>247650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70A5A-4BAE-4B29-872F-68975E2D4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290511</xdr:colOff>
      <xdr:row>1</xdr:row>
      <xdr:rowOff>180975</xdr:rowOff>
    </xdr:from>
    <xdr:to>
      <xdr:col>13</xdr:col>
      <xdr:colOff>495300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BF62B-AA1B-40E3-8193-145F21CFA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1</xdr:row>
      <xdr:rowOff>119062</xdr:rowOff>
    </xdr:from>
    <xdr:to>
      <xdr:col>9</xdr:col>
      <xdr:colOff>585787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D5DC0-75CD-43D1-8A6A-6F85CC96C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71436</xdr:rowOff>
    </xdr:from>
    <xdr:to>
      <xdr:col>7</xdr:col>
      <xdr:colOff>1047750</xdr:colOff>
      <xdr:row>31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8FC45-49C4-48B8-920A-3B4A2E170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461962</xdr:colOff>
      <xdr:row>0</xdr:row>
      <xdr:rowOff>128587</xdr:rowOff>
    </xdr:from>
    <xdr:to>
      <xdr:col>15</xdr:col>
      <xdr:colOff>576262</xdr:colOff>
      <xdr:row>14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0D727-D256-4D1E-AF55-56443D107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642937</xdr:colOff>
      <xdr:row>16</xdr:row>
      <xdr:rowOff>195262</xdr:rowOff>
    </xdr:from>
    <xdr:to>
      <xdr:col>8</xdr:col>
      <xdr:colOff>242887</xdr:colOff>
      <xdr:row>30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6A38CB-AAC2-47DC-B578-9FE7D7089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538162</xdr:colOff>
      <xdr:row>17</xdr:row>
      <xdr:rowOff>4762</xdr:rowOff>
    </xdr:from>
    <xdr:to>
      <xdr:col>14</xdr:col>
      <xdr:colOff>309562</xdr:colOff>
      <xdr:row>30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4D2E8A-5407-47C1-A36D-16C56F581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52386</xdr:colOff>
      <xdr:row>1</xdr:row>
      <xdr:rowOff>152400</xdr:rowOff>
    </xdr:from>
    <xdr:to>
      <xdr:col>11</xdr:col>
      <xdr:colOff>1638299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E90E2-28B7-4470-9892-B791D2A90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Sa" refreshedDate="44642.757102777781" createdVersion="7" refreshedVersion="7" minRefreshableVersion="3" recordCount="1000" xr:uid="{F48E44B3-3375-42DC-9A92-58E66EE11FBB}">
  <cacheSource type="worksheet">
    <worksheetSource ref="A1:T1001" sheet="Crowdfunding"/>
  </cacheSource>
  <cacheFields count="19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/>
    </cacheField>
    <cacheField name="category &amp; sub-category2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Sa" refreshedDate="44643.620848379629" createdVersion="7" refreshedVersion="7" minRefreshableVersion="3" recordCount="1000" xr:uid="{1F0FA713-DE78-4514-A178-2F86B5394F67}">
  <cacheSource type="worksheet">
    <worksheetSource ref="G1:T1001" sheet="Crowdfunding"/>
  </cacheSource>
  <cacheFields count="21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8" base="6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_Created_Conversion2" numFmtId="14">
      <sharedItems containsSemiMixedTypes="0" containsNonDate="0" containsDate="1" containsString="0" minDate="2010-01-09T06:00:00" maxDate="2020-01-27T06:00:00"/>
    </cacheField>
    <cacheField name="dateeeeee" numFmtId="14">
      <sharedItems containsSemiMixedTypes="0" containsNonDate="0" containsDate="1" containsString="0" minDate="2010-01-09T00:00:00" maxDate="2020-01-28T00:00:00"/>
    </cacheField>
    <cacheField name="ppppppppppppppppp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9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_Ended_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6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6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9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2" numFmtId="0" databaseField="0">
      <fieldGroup base="9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n v="100"/>
    <x v="0"/>
    <x v="0"/>
    <x v="0"/>
    <x v="0"/>
    <x v="0"/>
    <x v="0"/>
    <s v="CAD"/>
    <x v="0"/>
    <x v="0"/>
    <x v="0"/>
    <b v="0"/>
    <s v="food/food trucks"/>
    <s v="food/food trucks"/>
    <x v="0"/>
    <x v="0"/>
  </r>
  <r>
    <x v="1"/>
    <x v="1"/>
    <x v="1"/>
    <n v="1400"/>
    <x v="1"/>
    <x v="1"/>
    <x v="1"/>
    <x v="1"/>
    <x v="1"/>
    <x v="1"/>
    <s v="USD"/>
    <x v="1"/>
    <x v="1"/>
    <x v="0"/>
    <b v="1"/>
    <s v="music/rock"/>
    <s v="music/rock"/>
    <x v="1"/>
    <x v="1"/>
  </r>
  <r>
    <x v="2"/>
    <x v="2"/>
    <x v="2"/>
    <n v="108400"/>
    <x v="2"/>
    <x v="2"/>
    <x v="1"/>
    <x v="2"/>
    <x v="2"/>
    <x v="2"/>
    <s v="AUD"/>
    <x v="2"/>
    <x v="2"/>
    <x v="0"/>
    <b v="0"/>
    <s v="technology/web"/>
    <s v="technology/web"/>
    <x v="2"/>
    <x v="2"/>
  </r>
  <r>
    <x v="3"/>
    <x v="3"/>
    <x v="3"/>
    <n v="4200"/>
    <x v="3"/>
    <x v="3"/>
    <x v="0"/>
    <x v="3"/>
    <x v="3"/>
    <x v="1"/>
    <s v="USD"/>
    <x v="3"/>
    <x v="3"/>
    <x v="0"/>
    <b v="0"/>
    <s v="music/rock"/>
    <s v="music/rock"/>
    <x v="1"/>
    <x v="1"/>
  </r>
  <r>
    <x v="4"/>
    <x v="4"/>
    <x v="4"/>
    <n v="7600"/>
    <x v="4"/>
    <x v="4"/>
    <x v="0"/>
    <x v="4"/>
    <x v="4"/>
    <x v="1"/>
    <s v="USD"/>
    <x v="4"/>
    <x v="4"/>
    <x v="0"/>
    <b v="0"/>
    <s v="theater/plays"/>
    <s v="theater/plays"/>
    <x v="3"/>
    <x v="3"/>
  </r>
  <r>
    <x v="5"/>
    <x v="5"/>
    <x v="5"/>
    <n v="7600"/>
    <x v="5"/>
    <x v="5"/>
    <x v="1"/>
    <x v="5"/>
    <x v="5"/>
    <x v="3"/>
    <s v="DKK"/>
    <x v="5"/>
    <x v="5"/>
    <x v="0"/>
    <b v="0"/>
    <s v="theater/plays"/>
    <s v="theater/plays"/>
    <x v="3"/>
    <x v="3"/>
  </r>
  <r>
    <x v="6"/>
    <x v="6"/>
    <x v="6"/>
    <n v="5200"/>
    <x v="6"/>
    <x v="6"/>
    <x v="0"/>
    <x v="6"/>
    <x v="6"/>
    <x v="4"/>
    <s v="GBP"/>
    <x v="6"/>
    <x v="6"/>
    <x v="0"/>
    <b v="0"/>
    <s v="film &amp; video/documentary"/>
    <s v="film &amp; video/documentary"/>
    <x v="4"/>
    <x v="4"/>
  </r>
  <r>
    <x v="7"/>
    <x v="7"/>
    <x v="7"/>
    <n v="4500"/>
    <x v="7"/>
    <x v="7"/>
    <x v="1"/>
    <x v="7"/>
    <x v="7"/>
    <x v="3"/>
    <s v="DKK"/>
    <x v="7"/>
    <x v="7"/>
    <x v="0"/>
    <b v="0"/>
    <s v="theater/plays"/>
    <s v="theater/plays"/>
    <x v="3"/>
    <x v="3"/>
  </r>
  <r>
    <x v="8"/>
    <x v="8"/>
    <x v="8"/>
    <n v="110100"/>
    <x v="8"/>
    <x v="8"/>
    <x v="2"/>
    <x v="8"/>
    <x v="8"/>
    <x v="3"/>
    <s v="DKK"/>
    <x v="8"/>
    <x v="8"/>
    <x v="0"/>
    <b v="0"/>
    <s v="theater/plays"/>
    <s v="theater/plays"/>
    <x v="3"/>
    <x v="3"/>
  </r>
  <r>
    <x v="9"/>
    <x v="9"/>
    <x v="9"/>
    <n v="6200"/>
    <x v="9"/>
    <x v="9"/>
    <x v="0"/>
    <x v="9"/>
    <x v="9"/>
    <x v="1"/>
    <s v="USD"/>
    <x v="9"/>
    <x v="9"/>
    <x v="0"/>
    <b v="0"/>
    <s v="music/electric music"/>
    <s v="music/electric music"/>
    <x v="1"/>
    <x v="5"/>
  </r>
  <r>
    <x v="10"/>
    <x v="10"/>
    <x v="10"/>
    <n v="5200"/>
    <x v="10"/>
    <x v="10"/>
    <x v="1"/>
    <x v="10"/>
    <x v="10"/>
    <x v="1"/>
    <s v="USD"/>
    <x v="10"/>
    <x v="10"/>
    <x v="0"/>
    <b v="0"/>
    <s v="film &amp; video/drama"/>
    <s v="film &amp; video/drama"/>
    <x v="4"/>
    <x v="6"/>
  </r>
  <r>
    <x v="11"/>
    <x v="11"/>
    <x v="11"/>
    <n v="6300"/>
    <x v="11"/>
    <x v="11"/>
    <x v="0"/>
    <x v="11"/>
    <x v="11"/>
    <x v="1"/>
    <s v="USD"/>
    <x v="11"/>
    <x v="11"/>
    <x v="0"/>
    <b v="1"/>
    <s v="theater/plays"/>
    <s v="theater/plays"/>
    <x v="3"/>
    <x v="3"/>
  </r>
  <r>
    <x v="12"/>
    <x v="12"/>
    <x v="12"/>
    <n v="6300"/>
    <x v="12"/>
    <x v="12"/>
    <x v="0"/>
    <x v="12"/>
    <x v="12"/>
    <x v="1"/>
    <s v="USD"/>
    <x v="12"/>
    <x v="12"/>
    <x v="0"/>
    <b v="0"/>
    <s v="film &amp; video/drama"/>
    <s v="film &amp; video/drama"/>
    <x v="4"/>
    <x v="6"/>
  </r>
  <r>
    <x v="13"/>
    <x v="13"/>
    <x v="13"/>
    <n v="4200"/>
    <x v="13"/>
    <x v="13"/>
    <x v="1"/>
    <x v="13"/>
    <x v="13"/>
    <x v="1"/>
    <s v="USD"/>
    <x v="13"/>
    <x v="13"/>
    <x v="0"/>
    <b v="0"/>
    <s v="music/indie rock"/>
    <s v="music/indie rock"/>
    <x v="1"/>
    <x v="7"/>
  </r>
  <r>
    <x v="14"/>
    <x v="14"/>
    <x v="14"/>
    <n v="28200"/>
    <x v="14"/>
    <x v="14"/>
    <x v="0"/>
    <x v="14"/>
    <x v="14"/>
    <x v="1"/>
    <s v="USD"/>
    <x v="14"/>
    <x v="14"/>
    <x v="0"/>
    <b v="0"/>
    <s v="music/indie rock"/>
    <s v="music/indie rock"/>
    <x v="1"/>
    <x v="7"/>
  </r>
  <r>
    <x v="15"/>
    <x v="15"/>
    <x v="15"/>
    <n v="81200"/>
    <x v="15"/>
    <x v="15"/>
    <x v="0"/>
    <x v="15"/>
    <x v="15"/>
    <x v="1"/>
    <s v="USD"/>
    <x v="15"/>
    <x v="15"/>
    <x v="0"/>
    <b v="0"/>
    <s v="technology/wearables"/>
    <s v="technology/wearables"/>
    <x v="2"/>
    <x v="8"/>
  </r>
  <r>
    <x v="16"/>
    <x v="16"/>
    <x v="16"/>
    <n v="1700"/>
    <x v="16"/>
    <x v="16"/>
    <x v="1"/>
    <x v="16"/>
    <x v="16"/>
    <x v="1"/>
    <s v="USD"/>
    <x v="16"/>
    <x v="16"/>
    <x v="0"/>
    <b v="0"/>
    <s v="publishing/nonfiction"/>
    <s v="publishing/nonfiction"/>
    <x v="5"/>
    <x v="9"/>
  </r>
  <r>
    <x v="17"/>
    <x v="17"/>
    <x v="17"/>
    <n v="84600"/>
    <x v="17"/>
    <x v="17"/>
    <x v="1"/>
    <x v="17"/>
    <x v="17"/>
    <x v="1"/>
    <s v="USD"/>
    <x v="17"/>
    <x v="17"/>
    <x v="0"/>
    <b v="0"/>
    <s v="film &amp; video/animation"/>
    <s v="film &amp; video/animation"/>
    <x v="4"/>
    <x v="10"/>
  </r>
  <r>
    <x v="18"/>
    <x v="18"/>
    <x v="18"/>
    <n v="9100"/>
    <x v="18"/>
    <x v="18"/>
    <x v="3"/>
    <x v="18"/>
    <x v="18"/>
    <x v="1"/>
    <s v="USD"/>
    <x v="18"/>
    <x v="18"/>
    <x v="0"/>
    <b v="0"/>
    <s v="theater/plays"/>
    <s v="theater/plays"/>
    <x v="3"/>
    <x v="3"/>
  </r>
  <r>
    <x v="19"/>
    <x v="19"/>
    <x v="19"/>
    <n v="62500"/>
    <x v="19"/>
    <x v="19"/>
    <x v="0"/>
    <x v="19"/>
    <x v="19"/>
    <x v="1"/>
    <s v="USD"/>
    <x v="19"/>
    <x v="19"/>
    <x v="0"/>
    <b v="1"/>
    <s v="theater/plays"/>
    <s v="theater/plays"/>
    <x v="3"/>
    <x v="3"/>
  </r>
  <r>
    <x v="20"/>
    <x v="20"/>
    <x v="20"/>
    <n v="131800"/>
    <x v="20"/>
    <x v="20"/>
    <x v="1"/>
    <x v="20"/>
    <x v="20"/>
    <x v="1"/>
    <s v="USD"/>
    <x v="20"/>
    <x v="20"/>
    <x v="0"/>
    <b v="0"/>
    <s v="film &amp; video/drama"/>
    <s v="film &amp; video/drama"/>
    <x v="4"/>
    <x v="6"/>
  </r>
  <r>
    <x v="21"/>
    <x v="21"/>
    <x v="21"/>
    <n v="94000"/>
    <x v="21"/>
    <x v="21"/>
    <x v="0"/>
    <x v="21"/>
    <x v="21"/>
    <x v="1"/>
    <s v="USD"/>
    <x v="21"/>
    <x v="21"/>
    <x v="0"/>
    <b v="0"/>
    <s v="theater/plays"/>
    <s v="theater/plays"/>
    <x v="3"/>
    <x v="3"/>
  </r>
  <r>
    <x v="22"/>
    <x v="22"/>
    <x v="22"/>
    <n v="59100"/>
    <x v="22"/>
    <x v="22"/>
    <x v="1"/>
    <x v="22"/>
    <x v="22"/>
    <x v="1"/>
    <s v="USD"/>
    <x v="22"/>
    <x v="22"/>
    <x v="0"/>
    <b v="0"/>
    <s v="theater/plays"/>
    <s v="theater/plays"/>
    <x v="3"/>
    <x v="3"/>
  </r>
  <r>
    <x v="23"/>
    <x v="23"/>
    <x v="23"/>
    <n v="4500"/>
    <x v="23"/>
    <x v="23"/>
    <x v="1"/>
    <x v="23"/>
    <x v="23"/>
    <x v="4"/>
    <s v="GBP"/>
    <x v="23"/>
    <x v="23"/>
    <x v="0"/>
    <b v="0"/>
    <s v="film &amp; video/documentary"/>
    <s v="film &amp; video/documentary"/>
    <x v="4"/>
    <x v="4"/>
  </r>
  <r>
    <x v="24"/>
    <x v="24"/>
    <x v="24"/>
    <n v="92400"/>
    <x v="24"/>
    <x v="24"/>
    <x v="1"/>
    <x v="24"/>
    <x v="24"/>
    <x v="1"/>
    <s v="USD"/>
    <x v="24"/>
    <x v="24"/>
    <x v="0"/>
    <b v="0"/>
    <s v="technology/wearables"/>
    <s v="technology/wearables"/>
    <x v="2"/>
    <x v="8"/>
  </r>
  <r>
    <x v="25"/>
    <x v="25"/>
    <x v="25"/>
    <n v="5500"/>
    <x v="25"/>
    <x v="25"/>
    <x v="1"/>
    <x v="25"/>
    <x v="25"/>
    <x v="1"/>
    <s v="USD"/>
    <x v="25"/>
    <x v="25"/>
    <x v="0"/>
    <b v="1"/>
    <s v="games/video games"/>
    <s v="games/video games"/>
    <x v="6"/>
    <x v="11"/>
  </r>
  <r>
    <x v="26"/>
    <x v="26"/>
    <x v="26"/>
    <n v="107500"/>
    <x v="26"/>
    <x v="26"/>
    <x v="3"/>
    <x v="26"/>
    <x v="26"/>
    <x v="1"/>
    <s v="USD"/>
    <x v="26"/>
    <x v="26"/>
    <x v="0"/>
    <b v="0"/>
    <s v="theater/plays"/>
    <s v="theater/plays"/>
    <x v="3"/>
    <x v="3"/>
  </r>
  <r>
    <x v="27"/>
    <x v="27"/>
    <x v="27"/>
    <n v="2000"/>
    <x v="27"/>
    <x v="27"/>
    <x v="0"/>
    <x v="27"/>
    <x v="27"/>
    <x v="1"/>
    <s v="USD"/>
    <x v="27"/>
    <x v="27"/>
    <x v="0"/>
    <b v="0"/>
    <s v="music/rock"/>
    <s v="music/rock"/>
    <x v="1"/>
    <x v="1"/>
  </r>
  <r>
    <x v="28"/>
    <x v="28"/>
    <x v="28"/>
    <n v="130800"/>
    <x v="28"/>
    <x v="28"/>
    <x v="1"/>
    <x v="28"/>
    <x v="28"/>
    <x v="1"/>
    <s v="USD"/>
    <x v="28"/>
    <x v="28"/>
    <x v="0"/>
    <b v="1"/>
    <s v="theater/plays"/>
    <s v="theater/plays"/>
    <x v="3"/>
    <x v="3"/>
  </r>
  <r>
    <x v="29"/>
    <x v="29"/>
    <x v="29"/>
    <n v="45900"/>
    <x v="29"/>
    <x v="29"/>
    <x v="1"/>
    <x v="29"/>
    <x v="29"/>
    <x v="5"/>
    <s v="CHF"/>
    <x v="29"/>
    <x v="29"/>
    <x v="0"/>
    <b v="0"/>
    <s v="film &amp; video/shorts"/>
    <s v="film &amp; video/shorts"/>
    <x v="4"/>
    <x v="12"/>
  </r>
  <r>
    <x v="30"/>
    <x v="30"/>
    <x v="30"/>
    <n v="9000"/>
    <x v="30"/>
    <x v="30"/>
    <x v="1"/>
    <x v="30"/>
    <x v="30"/>
    <x v="1"/>
    <s v="USD"/>
    <x v="30"/>
    <x v="30"/>
    <x v="0"/>
    <b v="0"/>
    <s v="film &amp; video/animation"/>
    <s v="film &amp; video/animation"/>
    <x v="4"/>
    <x v="10"/>
  </r>
  <r>
    <x v="31"/>
    <x v="31"/>
    <x v="31"/>
    <n v="3500"/>
    <x v="31"/>
    <x v="31"/>
    <x v="1"/>
    <x v="31"/>
    <x v="31"/>
    <x v="4"/>
    <s v="GBP"/>
    <x v="31"/>
    <x v="31"/>
    <x v="0"/>
    <b v="0"/>
    <s v="games/video games"/>
    <s v="games/video games"/>
    <x v="6"/>
    <x v="11"/>
  </r>
  <r>
    <x v="32"/>
    <x v="32"/>
    <x v="32"/>
    <n v="101000"/>
    <x v="32"/>
    <x v="32"/>
    <x v="0"/>
    <x v="32"/>
    <x v="32"/>
    <x v="6"/>
    <s v="EUR"/>
    <x v="32"/>
    <x v="32"/>
    <x v="0"/>
    <b v="0"/>
    <s v="film &amp; video/documentary"/>
    <s v="film &amp; video/documentary"/>
    <x v="4"/>
    <x v="4"/>
  </r>
  <r>
    <x v="33"/>
    <x v="33"/>
    <x v="33"/>
    <n v="50200"/>
    <x v="33"/>
    <x v="33"/>
    <x v="1"/>
    <x v="33"/>
    <x v="33"/>
    <x v="1"/>
    <s v="USD"/>
    <x v="33"/>
    <x v="33"/>
    <x v="0"/>
    <b v="0"/>
    <s v="theater/plays"/>
    <s v="theater/plays"/>
    <x v="3"/>
    <x v="3"/>
  </r>
  <r>
    <x v="34"/>
    <x v="34"/>
    <x v="34"/>
    <n v="9300"/>
    <x v="34"/>
    <x v="34"/>
    <x v="1"/>
    <x v="34"/>
    <x v="34"/>
    <x v="1"/>
    <s v="USD"/>
    <x v="34"/>
    <x v="34"/>
    <x v="0"/>
    <b v="0"/>
    <s v="film &amp; video/documentary"/>
    <s v="film &amp; video/documentary"/>
    <x v="4"/>
    <x v="4"/>
  </r>
  <r>
    <x v="35"/>
    <x v="35"/>
    <x v="35"/>
    <n v="125500"/>
    <x v="35"/>
    <x v="35"/>
    <x v="1"/>
    <x v="35"/>
    <x v="35"/>
    <x v="3"/>
    <s v="DKK"/>
    <x v="35"/>
    <x v="35"/>
    <x v="0"/>
    <b v="1"/>
    <s v="film &amp; video/drama"/>
    <s v="film &amp; video/drama"/>
    <x v="4"/>
    <x v="6"/>
  </r>
  <r>
    <x v="36"/>
    <x v="36"/>
    <x v="36"/>
    <n v="700"/>
    <x v="36"/>
    <x v="36"/>
    <x v="1"/>
    <x v="36"/>
    <x v="36"/>
    <x v="1"/>
    <s v="USD"/>
    <x v="36"/>
    <x v="36"/>
    <x v="0"/>
    <b v="0"/>
    <s v="theater/plays"/>
    <s v="theater/plays"/>
    <x v="3"/>
    <x v="3"/>
  </r>
  <r>
    <x v="37"/>
    <x v="37"/>
    <x v="37"/>
    <n v="8100"/>
    <x v="37"/>
    <x v="37"/>
    <x v="1"/>
    <x v="37"/>
    <x v="37"/>
    <x v="1"/>
    <s v="USD"/>
    <x v="37"/>
    <x v="37"/>
    <x v="0"/>
    <b v="1"/>
    <s v="publishing/fiction"/>
    <s v="publishing/fiction"/>
    <x v="5"/>
    <x v="13"/>
  </r>
  <r>
    <x v="38"/>
    <x v="38"/>
    <x v="38"/>
    <n v="3100"/>
    <x v="38"/>
    <x v="38"/>
    <x v="1"/>
    <x v="38"/>
    <x v="38"/>
    <x v="1"/>
    <s v="USD"/>
    <x v="38"/>
    <x v="38"/>
    <x v="0"/>
    <b v="0"/>
    <s v="photography/photography books"/>
    <s v="photography/photography books"/>
    <x v="7"/>
    <x v="14"/>
  </r>
  <r>
    <x v="39"/>
    <x v="39"/>
    <x v="39"/>
    <n v="9900"/>
    <x v="39"/>
    <x v="39"/>
    <x v="0"/>
    <x v="39"/>
    <x v="39"/>
    <x v="3"/>
    <s v="DKK"/>
    <x v="39"/>
    <x v="39"/>
    <x v="0"/>
    <b v="0"/>
    <s v="theater/plays"/>
    <s v="theater/plays"/>
    <x v="3"/>
    <x v="3"/>
  </r>
  <r>
    <x v="40"/>
    <x v="40"/>
    <x v="40"/>
    <n v="8800"/>
    <x v="40"/>
    <x v="40"/>
    <x v="1"/>
    <x v="40"/>
    <x v="40"/>
    <x v="1"/>
    <s v="USD"/>
    <x v="40"/>
    <x v="40"/>
    <x v="0"/>
    <b v="1"/>
    <s v="technology/wearables"/>
    <s v="technology/wearables"/>
    <x v="2"/>
    <x v="8"/>
  </r>
  <r>
    <x v="41"/>
    <x v="41"/>
    <x v="41"/>
    <n v="5600"/>
    <x v="41"/>
    <x v="41"/>
    <x v="1"/>
    <x v="41"/>
    <x v="41"/>
    <x v="6"/>
    <s v="EUR"/>
    <x v="41"/>
    <x v="41"/>
    <x v="0"/>
    <b v="1"/>
    <s v="music/rock"/>
    <s v="music/rock"/>
    <x v="1"/>
    <x v="1"/>
  </r>
  <r>
    <x v="42"/>
    <x v="42"/>
    <x v="42"/>
    <n v="1800"/>
    <x v="42"/>
    <x v="42"/>
    <x v="1"/>
    <x v="42"/>
    <x v="42"/>
    <x v="1"/>
    <s v="USD"/>
    <x v="42"/>
    <x v="42"/>
    <x v="0"/>
    <b v="0"/>
    <s v="food/food trucks"/>
    <s v="food/food trucks"/>
    <x v="0"/>
    <x v="0"/>
  </r>
  <r>
    <x v="43"/>
    <x v="43"/>
    <x v="43"/>
    <n v="90200"/>
    <x v="43"/>
    <x v="43"/>
    <x v="1"/>
    <x v="43"/>
    <x v="43"/>
    <x v="1"/>
    <s v="USD"/>
    <x v="43"/>
    <x v="43"/>
    <x v="0"/>
    <b v="0"/>
    <s v="publishing/radio &amp; podcasts"/>
    <s v="publishing/radio &amp; podcasts"/>
    <x v="5"/>
    <x v="15"/>
  </r>
  <r>
    <x v="44"/>
    <x v="44"/>
    <x v="44"/>
    <n v="1600"/>
    <x v="44"/>
    <x v="44"/>
    <x v="1"/>
    <x v="13"/>
    <x v="44"/>
    <x v="3"/>
    <s v="DKK"/>
    <x v="44"/>
    <x v="44"/>
    <x v="0"/>
    <b v="0"/>
    <s v="publishing/fiction"/>
    <s v="publishing/fiction"/>
    <x v="5"/>
    <x v="13"/>
  </r>
  <r>
    <x v="45"/>
    <x v="45"/>
    <x v="45"/>
    <n v="9500"/>
    <x v="45"/>
    <x v="45"/>
    <x v="0"/>
    <x v="44"/>
    <x v="45"/>
    <x v="1"/>
    <s v="USD"/>
    <x v="45"/>
    <x v="45"/>
    <x v="0"/>
    <b v="1"/>
    <s v="theater/plays"/>
    <s v="theater/plays"/>
    <x v="3"/>
    <x v="3"/>
  </r>
  <r>
    <x v="46"/>
    <x v="46"/>
    <x v="46"/>
    <n v="3700"/>
    <x v="46"/>
    <x v="46"/>
    <x v="1"/>
    <x v="45"/>
    <x v="46"/>
    <x v="1"/>
    <s v="USD"/>
    <x v="46"/>
    <x v="46"/>
    <x v="0"/>
    <b v="0"/>
    <s v="music/rock"/>
    <s v="music/rock"/>
    <x v="1"/>
    <x v="1"/>
  </r>
  <r>
    <x v="47"/>
    <x v="47"/>
    <x v="47"/>
    <n v="1500"/>
    <x v="47"/>
    <x v="47"/>
    <x v="1"/>
    <x v="46"/>
    <x v="47"/>
    <x v="1"/>
    <s v="USD"/>
    <x v="47"/>
    <x v="47"/>
    <x v="0"/>
    <b v="0"/>
    <s v="theater/plays"/>
    <s v="theater/plays"/>
    <x v="3"/>
    <x v="3"/>
  </r>
  <r>
    <x v="48"/>
    <x v="48"/>
    <x v="48"/>
    <n v="33300"/>
    <x v="48"/>
    <x v="48"/>
    <x v="1"/>
    <x v="47"/>
    <x v="48"/>
    <x v="1"/>
    <s v="USD"/>
    <x v="48"/>
    <x v="48"/>
    <x v="0"/>
    <b v="0"/>
    <s v="theater/plays"/>
    <s v="theater/plays"/>
    <x v="3"/>
    <x v="3"/>
  </r>
  <r>
    <x v="49"/>
    <x v="49"/>
    <x v="49"/>
    <n v="7200"/>
    <x v="49"/>
    <x v="49"/>
    <x v="1"/>
    <x v="48"/>
    <x v="49"/>
    <x v="1"/>
    <s v="USD"/>
    <x v="49"/>
    <x v="49"/>
    <x v="0"/>
    <b v="0"/>
    <s v="music/rock"/>
    <s v="music/rock"/>
    <x v="1"/>
    <x v="1"/>
  </r>
  <r>
    <x v="50"/>
    <x v="50"/>
    <x v="50"/>
    <n v="100"/>
    <x v="50"/>
    <x v="50"/>
    <x v="0"/>
    <x v="49"/>
    <x v="50"/>
    <x v="6"/>
    <s v="EUR"/>
    <x v="50"/>
    <x v="50"/>
    <x v="0"/>
    <b v="0"/>
    <s v="music/metal"/>
    <s v="music/metal"/>
    <x v="1"/>
    <x v="16"/>
  </r>
  <r>
    <x v="51"/>
    <x v="51"/>
    <x v="51"/>
    <n v="158100"/>
    <x v="51"/>
    <x v="51"/>
    <x v="0"/>
    <x v="50"/>
    <x v="51"/>
    <x v="4"/>
    <s v="GBP"/>
    <x v="51"/>
    <x v="51"/>
    <x v="0"/>
    <b v="1"/>
    <s v="technology/wearables"/>
    <s v="technology/wearables"/>
    <x v="2"/>
    <x v="8"/>
  </r>
  <r>
    <x v="52"/>
    <x v="52"/>
    <x v="52"/>
    <n v="7200"/>
    <x v="52"/>
    <x v="52"/>
    <x v="0"/>
    <x v="51"/>
    <x v="52"/>
    <x v="1"/>
    <s v="USD"/>
    <x v="52"/>
    <x v="52"/>
    <x v="0"/>
    <b v="0"/>
    <s v="theater/plays"/>
    <s v="theater/plays"/>
    <x v="3"/>
    <x v="3"/>
  </r>
  <r>
    <x v="53"/>
    <x v="53"/>
    <x v="53"/>
    <n v="8800"/>
    <x v="53"/>
    <x v="53"/>
    <x v="1"/>
    <x v="52"/>
    <x v="53"/>
    <x v="1"/>
    <s v="USD"/>
    <x v="53"/>
    <x v="53"/>
    <x v="0"/>
    <b v="0"/>
    <s v="film &amp; video/drama"/>
    <s v="film &amp; video/drama"/>
    <x v="4"/>
    <x v="6"/>
  </r>
  <r>
    <x v="54"/>
    <x v="54"/>
    <x v="54"/>
    <n v="6000"/>
    <x v="54"/>
    <x v="54"/>
    <x v="0"/>
    <x v="53"/>
    <x v="54"/>
    <x v="1"/>
    <s v="USD"/>
    <x v="54"/>
    <x v="54"/>
    <x v="0"/>
    <b v="0"/>
    <s v="technology/wearables"/>
    <s v="technology/wearables"/>
    <x v="2"/>
    <x v="8"/>
  </r>
  <r>
    <x v="55"/>
    <x v="55"/>
    <x v="55"/>
    <n v="6600"/>
    <x v="55"/>
    <x v="55"/>
    <x v="1"/>
    <x v="54"/>
    <x v="55"/>
    <x v="1"/>
    <s v="USD"/>
    <x v="55"/>
    <x v="55"/>
    <x v="0"/>
    <b v="0"/>
    <s v="music/jazz"/>
    <s v="music/jazz"/>
    <x v="1"/>
    <x v="17"/>
  </r>
  <r>
    <x v="56"/>
    <x v="56"/>
    <x v="56"/>
    <n v="8000"/>
    <x v="56"/>
    <x v="56"/>
    <x v="1"/>
    <x v="55"/>
    <x v="56"/>
    <x v="1"/>
    <s v="USD"/>
    <x v="56"/>
    <x v="56"/>
    <x v="0"/>
    <b v="0"/>
    <s v="technology/wearables"/>
    <s v="technology/wearables"/>
    <x v="2"/>
    <x v="8"/>
  </r>
  <r>
    <x v="57"/>
    <x v="57"/>
    <x v="57"/>
    <n v="2900"/>
    <x v="57"/>
    <x v="57"/>
    <x v="1"/>
    <x v="56"/>
    <x v="57"/>
    <x v="1"/>
    <s v="USD"/>
    <x v="57"/>
    <x v="57"/>
    <x v="0"/>
    <b v="0"/>
    <s v="games/video games"/>
    <s v="games/video games"/>
    <x v="6"/>
    <x v="11"/>
  </r>
  <r>
    <x v="58"/>
    <x v="58"/>
    <x v="58"/>
    <n v="2700"/>
    <x v="58"/>
    <x v="58"/>
    <x v="1"/>
    <x v="57"/>
    <x v="58"/>
    <x v="1"/>
    <s v="USD"/>
    <x v="58"/>
    <x v="58"/>
    <x v="0"/>
    <b v="0"/>
    <s v="theater/plays"/>
    <s v="theater/plays"/>
    <x v="3"/>
    <x v="3"/>
  </r>
  <r>
    <x v="59"/>
    <x v="59"/>
    <x v="59"/>
    <n v="1400"/>
    <x v="59"/>
    <x v="59"/>
    <x v="1"/>
    <x v="58"/>
    <x v="59"/>
    <x v="1"/>
    <s v="USD"/>
    <x v="59"/>
    <x v="59"/>
    <x v="0"/>
    <b v="1"/>
    <s v="theater/plays"/>
    <s v="theater/plays"/>
    <x v="3"/>
    <x v="3"/>
  </r>
  <r>
    <x v="60"/>
    <x v="60"/>
    <x v="60"/>
    <n v="94200"/>
    <x v="60"/>
    <x v="60"/>
    <x v="1"/>
    <x v="59"/>
    <x v="60"/>
    <x v="0"/>
    <s v="CAD"/>
    <x v="60"/>
    <x v="60"/>
    <x v="0"/>
    <b v="0"/>
    <s v="theater/plays"/>
    <s v="theater/plays"/>
    <x v="3"/>
    <x v="3"/>
  </r>
  <r>
    <x v="61"/>
    <x v="61"/>
    <x v="61"/>
    <n v="199200"/>
    <x v="61"/>
    <x v="61"/>
    <x v="0"/>
    <x v="60"/>
    <x v="61"/>
    <x v="0"/>
    <s v="CAD"/>
    <x v="61"/>
    <x v="61"/>
    <x v="0"/>
    <b v="0"/>
    <s v="theater/plays"/>
    <s v="theater/plays"/>
    <x v="3"/>
    <x v="3"/>
  </r>
  <r>
    <x v="62"/>
    <x v="62"/>
    <x v="62"/>
    <n v="2000"/>
    <x v="62"/>
    <x v="62"/>
    <x v="1"/>
    <x v="61"/>
    <x v="62"/>
    <x v="1"/>
    <s v="USD"/>
    <x v="62"/>
    <x v="62"/>
    <x v="0"/>
    <b v="0"/>
    <s v="technology/web"/>
    <s v="technology/web"/>
    <x v="2"/>
    <x v="2"/>
  </r>
  <r>
    <x v="63"/>
    <x v="63"/>
    <x v="63"/>
    <n v="4700"/>
    <x v="63"/>
    <x v="63"/>
    <x v="0"/>
    <x v="62"/>
    <x v="63"/>
    <x v="1"/>
    <s v="USD"/>
    <x v="63"/>
    <x v="63"/>
    <x v="0"/>
    <b v="0"/>
    <s v="theater/plays"/>
    <s v="theater/plays"/>
    <x v="3"/>
    <x v="3"/>
  </r>
  <r>
    <x v="64"/>
    <x v="64"/>
    <x v="64"/>
    <n v="2800"/>
    <x v="64"/>
    <x v="64"/>
    <x v="0"/>
    <x v="63"/>
    <x v="64"/>
    <x v="1"/>
    <s v="USD"/>
    <x v="64"/>
    <x v="64"/>
    <x v="0"/>
    <b v="1"/>
    <s v="technology/web"/>
    <s v="technology/web"/>
    <x v="2"/>
    <x v="2"/>
  </r>
  <r>
    <x v="65"/>
    <x v="65"/>
    <x v="65"/>
    <n v="6100"/>
    <x v="65"/>
    <x v="65"/>
    <x v="1"/>
    <x v="64"/>
    <x v="65"/>
    <x v="1"/>
    <s v="USD"/>
    <x v="65"/>
    <x v="65"/>
    <x v="0"/>
    <b v="0"/>
    <s v="theater/plays"/>
    <s v="theater/plays"/>
    <x v="3"/>
    <x v="3"/>
  </r>
  <r>
    <x v="66"/>
    <x v="66"/>
    <x v="66"/>
    <n v="2900"/>
    <x v="66"/>
    <x v="66"/>
    <x v="0"/>
    <x v="65"/>
    <x v="66"/>
    <x v="1"/>
    <s v="USD"/>
    <x v="66"/>
    <x v="66"/>
    <x v="0"/>
    <b v="1"/>
    <s v="theater/plays"/>
    <s v="theater/plays"/>
    <x v="3"/>
    <x v="3"/>
  </r>
  <r>
    <x v="67"/>
    <x v="67"/>
    <x v="67"/>
    <n v="72600"/>
    <x v="67"/>
    <x v="67"/>
    <x v="1"/>
    <x v="66"/>
    <x v="67"/>
    <x v="4"/>
    <s v="GBP"/>
    <x v="67"/>
    <x v="67"/>
    <x v="0"/>
    <b v="1"/>
    <s v="technology/wearables"/>
    <s v="technology/wearables"/>
    <x v="2"/>
    <x v="8"/>
  </r>
  <r>
    <x v="68"/>
    <x v="68"/>
    <x v="68"/>
    <n v="5700"/>
    <x v="68"/>
    <x v="68"/>
    <x v="1"/>
    <x v="67"/>
    <x v="68"/>
    <x v="6"/>
    <s v="EUR"/>
    <x v="68"/>
    <x v="68"/>
    <x v="0"/>
    <b v="1"/>
    <s v="theater/plays"/>
    <s v="theater/plays"/>
    <x v="3"/>
    <x v="3"/>
  </r>
  <r>
    <x v="69"/>
    <x v="69"/>
    <x v="69"/>
    <n v="7900"/>
    <x v="69"/>
    <x v="69"/>
    <x v="3"/>
    <x v="68"/>
    <x v="69"/>
    <x v="1"/>
    <s v="USD"/>
    <x v="69"/>
    <x v="69"/>
    <x v="0"/>
    <b v="0"/>
    <s v="theater/plays"/>
    <s v="theater/plays"/>
    <x v="3"/>
    <x v="3"/>
  </r>
  <r>
    <x v="70"/>
    <x v="70"/>
    <x v="70"/>
    <n v="128000"/>
    <x v="70"/>
    <x v="70"/>
    <x v="1"/>
    <x v="69"/>
    <x v="70"/>
    <x v="6"/>
    <s v="EUR"/>
    <x v="70"/>
    <x v="70"/>
    <x v="0"/>
    <b v="1"/>
    <s v="theater/plays"/>
    <s v="theater/plays"/>
    <x v="3"/>
    <x v="3"/>
  </r>
  <r>
    <x v="71"/>
    <x v="71"/>
    <x v="71"/>
    <n v="6000"/>
    <x v="71"/>
    <x v="71"/>
    <x v="1"/>
    <x v="70"/>
    <x v="71"/>
    <x v="1"/>
    <s v="USD"/>
    <x v="71"/>
    <x v="49"/>
    <x v="0"/>
    <b v="0"/>
    <s v="theater/plays"/>
    <s v="theater/plays"/>
    <x v="3"/>
    <x v="3"/>
  </r>
  <r>
    <x v="72"/>
    <x v="72"/>
    <x v="72"/>
    <n v="600"/>
    <x v="72"/>
    <x v="72"/>
    <x v="1"/>
    <x v="71"/>
    <x v="72"/>
    <x v="1"/>
    <s v="USD"/>
    <x v="72"/>
    <x v="71"/>
    <x v="0"/>
    <b v="0"/>
    <s v="film &amp; video/animation"/>
    <s v="film &amp; video/animation"/>
    <x v="4"/>
    <x v="10"/>
  </r>
  <r>
    <x v="73"/>
    <x v="73"/>
    <x v="73"/>
    <n v="1400"/>
    <x v="73"/>
    <x v="73"/>
    <x v="1"/>
    <x v="39"/>
    <x v="73"/>
    <x v="1"/>
    <s v="USD"/>
    <x v="73"/>
    <x v="72"/>
    <x v="0"/>
    <b v="0"/>
    <s v="music/jazz"/>
    <s v="music/jazz"/>
    <x v="1"/>
    <x v="17"/>
  </r>
  <r>
    <x v="74"/>
    <x v="74"/>
    <x v="74"/>
    <n v="3900"/>
    <x v="74"/>
    <x v="74"/>
    <x v="1"/>
    <x v="72"/>
    <x v="74"/>
    <x v="4"/>
    <s v="GBP"/>
    <x v="74"/>
    <x v="73"/>
    <x v="0"/>
    <b v="0"/>
    <s v="music/metal"/>
    <s v="music/metal"/>
    <x v="1"/>
    <x v="16"/>
  </r>
  <r>
    <x v="75"/>
    <x v="75"/>
    <x v="75"/>
    <n v="9700"/>
    <x v="75"/>
    <x v="75"/>
    <x v="1"/>
    <x v="73"/>
    <x v="75"/>
    <x v="1"/>
    <s v="USD"/>
    <x v="75"/>
    <x v="74"/>
    <x v="0"/>
    <b v="0"/>
    <s v="photography/photography books"/>
    <s v="photography/photography books"/>
    <x v="7"/>
    <x v="14"/>
  </r>
  <r>
    <x v="76"/>
    <x v="76"/>
    <x v="76"/>
    <n v="122900"/>
    <x v="76"/>
    <x v="76"/>
    <x v="0"/>
    <x v="74"/>
    <x v="76"/>
    <x v="1"/>
    <s v="USD"/>
    <x v="76"/>
    <x v="75"/>
    <x v="1"/>
    <b v="1"/>
    <s v="theater/plays"/>
    <s v="theater/plays"/>
    <x v="3"/>
    <x v="3"/>
  </r>
  <r>
    <x v="77"/>
    <x v="77"/>
    <x v="77"/>
    <n v="9500"/>
    <x v="77"/>
    <x v="77"/>
    <x v="0"/>
    <x v="75"/>
    <x v="77"/>
    <x v="1"/>
    <s v="USD"/>
    <x v="77"/>
    <x v="76"/>
    <x v="0"/>
    <b v="1"/>
    <s v="film &amp; video/animation"/>
    <s v="film &amp; video/animation"/>
    <x v="4"/>
    <x v="10"/>
  </r>
  <r>
    <x v="78"/>
    <x v="78"/>
    <x v="78"/>
    <n v="4500"/>
    <x v="78"/>
    <x v="78"/>
    <x v="1"/>
    <x v="76"/>
    <x v="78"/>
    <x v="1"/>
    <s v="USD"/>
    <x v="78"/>
    <x v="77"/>
    <x v="0"/>
    <b v="0"/>
    <s v="publishing/translations"/>
    <s v="publishing/translations"/>
    <x v="5"/>
    <x v="18"/>
  </r>
  <r>
    <x v="79"/>
    <x v="79"/>
    <x v="79"/>
    <n v="57800"/>
    <x v="79"/>
    <x v="79"/>
    <x v="0"/>
    <x v="77"/>
    <x v="79"/>
    <x v="1"/>
    <s v="USD"/>
    <x v="79"/>
    <x v="78"/>
    <x v="0"/>
    <b v="0"/>
    <s v="theater/plays"/>
    <s v="theater/plays"/>
    <x v="3"/>
    <x v="3"/>
  </r>
  <r>
    <x v="80"/>
    <x v="80"/>
    <x v="80"/>
    <n v="1100"/>
    <x v="80"/>
    <x v="80"/>
    <x v="1"/>
    <x v="78"/>
    <x v="80"/>
    <x v="1"/>
    <s v="USD"/>
    <x v="80"/>
    <x v="79"/>
    <x v="0"/>
    <b v="0"/>
    <s v="games/video games"/>
    <s v="games/video games"/>
    <x v="6"/>
    <x v="11"/>
  </r>
  <r>
    <x v="81"/>
    <x v="81"/>
    <x v="81"/>
    <n v="16800"/>
    <x v="81"/>
    <x v="81"/>
    <x v="1"/>
    <x v="79"/>
    <x v="81"/>
    <x v="1"/>
    <s v="USD"/>
    <x v="81"/>
    <x v="80"/>
    <x v="0"/>
    <b v="0"/>
    <s v="music/rock"/>
    <s v="music/rock"/>
    <x v="1"/>
    <x v="1"/>
  </r>
  <r>
    <x v="82"/>
    <x v="82"/>
    <x v="82"/>
    <n v="1000"/>
    <x v="82"/>
    <x v="82"/>
    <x v="1"/>
    <x v="80"/>
    <x v="82"/>
    <x v="4"/>
    <s v="GBP"/>
    <x v="82"/>
    <x v="4"/>
    <x v="0"/>
    <b v="1"/>
    <s v="games/video games"/>
    <s v="games/video games"/>
    <x v="6"/>
    <x v="11"/>
  </r>
  <r>
    <x v="83"/>
    <x v="83"/>
    <x v="83"/>
    <n v="106400"/>
    <x v="83"/>
    <x v="83"/>
    <x v="0"/>
    <x v="81"/>
    <x v="83"/>
    <x v="1"/>
    <s v="USD"/>
    <x v="83"/>
    <x v="81"/>
    <x v="0"/>
    <b v="0"/>
    <s v="music/electric music"/>
    <s v="music/electric music"/>
    <x v="1"/>
    <x v="5"/>
  </r>
  <r>
    <x v="84"/>
    <x v="84"/>
    <x v="84"/>
    <n v="31400"/>
    <x v="84"/>
    <x v="84"/>
    <x v="1"/>
    <x v="82"/>
    <x v="84"/>
    <x v="1"/>
    <s v="USD"/>
    <x v="84"/>
    <x v="82"/>
    <x v="0"/>
    <b v="0"/>
    <s v="technology/wearables"/>
    <s v="technology/wearables"/>
    <x v="2"/>
    <x v="8"/>
  </r>
  <r>
    <x v="85"/>
    <x v="85"/>
    <x v="85"/>
    <n v="4900"/>
    <x v="85"/>
    <x v="85"/>
    <x v="1"/>
    <x v="83"/>
    <x v="85"/>
    <x v="2"/>
    <s v="AUD"/>
    <x v="85"/>
    <x v="83"/>
    <x v="0"/>
    <b v="0"/>
    <s v="music/indie rock"/>
    <s v="music/indie rock"/>
    <x v="1"/>
    <x v="7"/>
  </r>
  <r>
    <x v="86"/>
    <x v="86"/>
    <x v="86"/>
    <n v="7400"/>
    <x v="86"/>
    <x v="86"/>
    <x v="1"/>
    <x v="84"/>
    <x v="86"/>
    <x v="1"/>
    <s v="USD"/>
    <x v="86"/>
    <x v="84"/>
    <x v="1"/>
    <b v="0"/>
    <s v="theater/plays"/>
    <s v="theater/plays"/>
    <x v="3"/>
    <x v="3"/>
  </r>
  <r>
    <x v="87"/>
    <x v="87"/>
    <x v="87"/>
    <n v="198500"/>
    <x v="87"/>
    <x v="87"/>
    <x v="0"/>
    <x v="85"/>
    <x v="87"/>
    <x v="2"/>
    <s v="AUD"/>
    <x v="87"/>
    <x v="85"/>
    <x v="0"/>
    <b v="1"/>
    <s v="music/rock"/>
    <s v="music/rock"/>
    <x v="1"/>
    <x v="1"/>
  </r>
  <r>
    <x v="88"/>
    <x v="88"/>
    <x v="88"/>
    <n v="4800"/>
    <x v="88"/>
    <x v="88"/>
    <x v="1"/>
    <x v="86"/>
    <x v="88"/>
    <x v="1"/>
    <s v="USD"/>
    <x v="88"/>
    <x v="86"/>
    <x v="0"/>
    <b v="0"/>
    <s v="publishing/translations"/>
    <s v="publishing/translations"/>
    <x v="5"/>
    <x v="18"/>
  </r>
  <r>
    <x v="89"/>
    <x v="89"/>
    <x v="89"/>
    <n v="3400"/>
    <x v="89"/>
    <x v="89"/>
    <x v="1"/>
    <x v="87"/>
    <x v="89"/>
    <x v="1"/>
    <s v="USD"/>
    <x v="89"/>
    <x v="87"/>
    <x v="0"/>
    <b v="0"/>
    <s v="theater/plays"/>
    <s v="theater/plays"/>
    <x v="3"/>
    <x v="3"/>
  </r>
  <r>
    <x v="90"/>
    <x v="90"/>
    <x v="90"/>
    <n v="7800"/>
    <x v="58"/>
    <x v="90"/>
    <x v="0"/>
    <x v="88"/>
    <x v="90"/>
    <x v="1"/>
    <s v="USD"/>
    <x v="90"/>
    <x v="88"/>
    <x v="0"/>
    <b v="1"/>
    <s v="theater/plays"/>
    <s v="theater/plays"/>
    <x v="3"/>
    <x v="3"/>
  </r>
  <r>
    <x v="91"/>
    <x v="91"/>
    <x v="91"/>
    <n v="154300"/>
    <x v="90"/>
    <x v="91"/>
    <x v="0"/>
    <x v="89"/>
    <x v="91"/>
    <x v="6"/>
    <s v="EUR"/>
    <x v="91"/>
    <x v="89"/>
    <x v="0"/>
    <b v="0"/>
    <s v="publishing/translations"/>
    <s v="publishing/translations"/>
    <x v="5"/>
    <x v="18"/>
  </r>
  <r>
    <x v="92"/>
    <x v="92"/>
    <x v="92"/>
    <n v="20000"/>
    <x v="91"/>
    <x v="92"/>
    <x v="1"/>
    <x v="90"/>
    <x v="92"/>
    <x v="5"/>
    <s v="CHF"/>
    <x v="92"/>
    <x v="40"/>
    <x v="0"/>
    <b v="1"/>
    <s v="games/video games"/>
    <s v="games/video games"/>
    <x v="6"/>
    <x v="11"/>
  </r>
  <r>
    <x v="93"/>
    <x v="93"/>
    <x v="93"/>
    <n v="108800"/>
    <x v="92"/>
    <x v="93"/>
    <x v="3"/>
    <x v="91"/>
    <x v="93"/>
    <x v="1"/>
    <s v="USD"/>
    <x v="93"/>
    <x v="90"/>
    <x v="0"/>
    <b v="1"/>
    <s v="theater/plays"/>
    <s v="theater/plays"/>
    <x v="3"/>
    <x v="3"/>
  </r>
  <r>
    <x v="94"/>
    <x v="94"/>
    <x v="94"/>
    <n v="2900"/>
    <x v="93"/>
    <x v="94"/>
    <x v="1"/>
    <x v="80"/>
    <x v="94"/>
    <x v="4"/>
    <s v="GBP"/>
    <x v="94"/>
    <x v="91"/>
    <x v="0"/>
    <b v="0"/>
    <s v="technology/web"/>
    <s v="technology/web"/>
    <x v="2"/>
    <x v="2"/>
  </r>
  <r>
    <x v="95"/>
    <x v="95"/>
    <x v="95"/>
    <n v="900"/>
    <x v="94"/>
    <x v="95"/>
    <x v="1"/>
    <x v="11"/>
    <x v="95"/>
    <x v="1"/>
    <s v="USD"/>
    <x v="95"/>
    <x v="92"/>
    <x v="0"/>
    <b v="0"/>
    <s v="film &amp; video/documentary"/>
    <s v="film &amp; video/documentary"/>
    <x v="4"/>
    <x v="4"/>
  </r>
  <r>
    <x v="96"/>
    <x v="96"/>
    <x v="96"/>
    <n v="69700"/>
    <x v="95"/>
    <x v="96"/>
    <x v="1"/>
    <x v="92"/>
    <x v="96"/>
    <x v="1"/>
    <s v="USD"/>
    <x v="96"/>
    <x v="36"/>
    <x v="0"/>
    <b v="0"/>
    <s v="theater/plays"/>
    <s v="theater/plays"/>
    <x v="3"/>
    <x v="3"/>
  </r>
  <r>
    <x v="97"/>
    <x v="97"/>
    <x v="97"/>
    <n v="1300"/>
    <x v="96"/>
    <x v="97"/>
    <x v="1"/>
    <x v="86"/>
    <x v="97"/>
    <x v="1"/>
    <s v="USD"/>
    <x v="48"/>
    <x v="93"/>
    <x v="0"/>
    <b v="0"/>
    <s v="food/food trucks"/>
    <s v="food/food trucks"/>
    <x v="0"/>
    <x v="0"/>
  </r>
  <r>
    <x v="98"/>
    <x v="98"/>
    <x v="98"/>
    <n v="97800"/>
    <x v="97"/>
    <x v="98"/>
    <x v="0"/>
    <x v="93"/>
    <x v="98"/>
    <x v="2"/>
    <s v="AUD"/>
    <x v="97"/>
    <x v="94"/>
    <x v="0"/>
    <b v="0"/>
    <s v="games/video games"/>
    <s v="games/video games"/>
    <x v="6"/>
    <x v="11"/>
  </r>
  <r>
    <x v="99"/>
    <x v="99"/>
    <x v="99"/>
    <n v="7600"/>
    <x v="98"/>
    <x v="99"/>
    <x v="1"/>
    <x v="55"/>
    <x v="99"/>
    <x v="1"/>
    <s v="USD"/>
    <x v="98"/>
    <x v="95"/>
    <x v="0"/>
    <b v="0"/>
    <s v="theater/plays"/>
    <s v="theater/plays"/>
    <x v="3"/>
    <x v="3"/>
  </r>
  <r>
    <x v="100"/>
    <x v="100"/>
    <x v="100"/>
    <n v="100"/>
    <x v="99"/>
    <x v="100"/>
    <x v="0"/>
    <x v="49"/>
    <x v="100"/>
    <x v="1"/>
    <s v="USD"/>
    <x v="99"/>
    <x v="96"/>
    <x v="0"/>
    <b v="0"/>
    <s v="theater/plays"/>
    <s v="theater/plays"/>
    <x v="3"/>
    <x v="3"/>
  </r>
  <r>
    <x v="101"/>
    <x v="101"/>
    <x v="101"/>
    <n v="900"/>
    <x v="100"/>
    <x v="101"/>
    <x v="1"/>
    <x v="55"/>
    <x v="101"/>
    <x v="1"/>
    <s v="USD"/>
    <x v="100"/>
    <x v="97"/>
    <x v="0"/>
    <b v="1"/>
    <s v="music/electric music"/>
    <s v="music/electric music"/>
    <x v="1"/>
    <x v="5"/>
  </r>
  <r>
    <x v="102"/>
    <x v="102"/>
    <x v="102"/>
    <n v="3700"/>
    <x v="101"/>
    <x v="102"/>
    <x v="1"/>
    <x v="94"/>
    <x v="102"/>
    <x v="1"/>
    <s v="USD"/>
    <x v="101"/>
    <x v="98"/>
    <x v="0"/>
    <b v="1"/>
    <s v="technology/wearables"/>
    <s v="technology/wearables"/>
    <x v="2"/>
    <x v="8"/>
  </r>
  <r>
    <x v="103"/>
    <x v="103"/>
    <x v="103"/>
    <n v="10000"/>
    <x v="102"/>
    <x v="103"/>
    <x v="0"/>
    <x v="95"/>
    <x v="103"/>
    <x v="6"/>
    <s v="EUR"/>
    <x v="102"/>
    <x v="99"/>
    <x v="0"/>
    <b v="0"/>
    <s v="music/electric music"/>
    <s v="music/electric music"/>
    <x v="1"/>
    <x v="5"/>
  </r>
  <r>
    <x v="104"/>
    <x v="104"/>
    <x v="104"/>
    <n v="119200"/>
    <x v="103"/>
    <x v="104"/>
    <x v="1"/>
    <x v="96"/>
    <x v="104"/>
    <x v="1"/>
    <s v="USD"/>
    <x v="103"/>
    <x v="100"/>
    <x v="0"/>
    <b v="0"/>
    <s v="music/indie rock"/>
    <s v="music/indie rock"/>
    <x v="1"/>
    <x v="7"/>
  </r>
  <r>
    <x v="105"/>
    <x v="105"/>
    <x v="105"/>
    <n v="6800"/>
    <x v="104"/>
    <x v="105"/>
    <x v="1"/>
    <x v="97"/>
    <x v="105"/>
    <x v="1"/>
    <s v="USD"/>
    <x v="104"/>
    <x v="101"/>
    <x v="0"/>
    <b v="0"/>
    <s v="technology/web"/>
    <s v="technology/web"/>
    <x v="2"/>
    <x v="2"/>
  </r>
  <r>
    <x v="106"/>
    <x v="106"/>
    <x v="106"/>
    <n v="3900"/>
    <x v="105"/>
    <x v="106"/>
    <x v="1"/>
    <x v="98"/>
    <x v="106"/>
    <x v="1"/>
    <s v="USD"/>
    <x v="105"/>
    <x v="102"/>
    <x v="0"/>
    <b v="0"/>
    <s v="theater/plays"/>
    <s v="theater/plays"/>
    <x v="3"/>
    <x v="3"/>
  </r>
  <r>
    <x v="107"/>
    <x v="107"/>
    <x v="107"/>
    <n v="3500"/>
    <x v="106"/>
    <x v="107"/>
    <x v="1"/>
    <x v="99"/>
    <x v="107"/>
    <x v="1"/>
    <s v="USD"/>
    <x v="106"/>
    <x v="103"/>
    <x v="0"/>
    <b v="1"/>
    <s v="theater/plays"/>
    <s v="theater/plays"/>
    <x v="3"/>
    <x v="3"/>
  </r>
  <r>
    <x v="108"/>
    <x v="108"/>
    <x v="108"/>
    <n v="1500"/>
    <x v="107"/>
    <x v="108"/>
    <x v="1"/>
    <x v="100"/>
    <x v="108"/>
    <x v="1"/>
    <s v="USD"/>
    <x v="107"/>
    <x v="104"/>
    <x v="0"/>
    <b v="0"/>
    <s v="film &amp; video/documentary"/>
    <s v="film &amp; video/documentary"/>
    <x v="4"/>
    <x v="4"/>
  </r>
  <r>
    <x v="109"/>
    <x v="109"/>
    <x v="109"/>
    <n v="5200"/>
    <x v="108"/>
    <x v="109"/>
    <x v="0"/>
    <x v="101"/>
    <x v="109"/>
    <x v="1"/>
    <s v="USD"/>
    <x v="108"/>
    <x v="105"/>
    <x v="0"/>
    <b v="0"/>
    <s v="film &amp; video/television"/>
    <s v="film &amp; video/television"/>
    <x v="4"/>
    <x v="19"/>
  </r>
  <r>
    <x v="110"/>
    <x v="110"/>
    <x v="110"/>
    <n v="142400"/>
    <x v="109"/>
    <x v="110"/>
    <x v="0"/>
    <x v="102"/>
    <x v="110"/>
    <x v="1"/>
    <s v="USD"/>
    <x v="109"/>
    <x v="106"/>
    <x v="0"/>
    <b v="0"/>
    <s v="food/food trucks"/>
    <s v="food/food trucks"/>
    <x v="0"/>
    <x v="0"/>
  </r>
  <r>
    <x v="111"/>
    <x v="111"/>
    <x v="111"/>
    <n v="61400"/>
    <x v="110"/>
    <x v="111"/>
    <x v="1"/>
    <x v="103"/>
    <x v="111"/>
    <x v="1"/>
    <s v="USD"/>
    <x v="110"/>
    <x v="107"/>
    <x v="0"/>
    <b v="0"/>
    <s v="publishing/radio &amp; podcasts"/>
    <s v="publishing/radio &amp; podcasts"/>
    <x v="5"/>
    <x v="15"/>
  </r>
  <r>
    <x v="112"/>
    <x v="112"/>
    <x v="112"/>
    <n v="4700"/>
    <x v="111"/>
    <x v="112"/>
    <x v="1"/>
    <x v="104"/>
    <x v="112"/>
    <x v="2"/>
    <s v="AUD"/>
    <x v="111"/>
    <x v="108"/>
    <x v="0"/>
    <b v="0"/>
    <s v="technology/web"/>
    <s v="technology/web"/>
    <x v="2"/>
    <x v="2"/>
  </r>
  <r>
    <x v="113"/>
    <x v="113"/>
    <x v="113"/>
    <n v="3300"/>
    <x v="112"/>
    <x v="113"/>
    <x v="1"/>
    <x v="54"/>
    <x v="113"/>
    <x v="1"/>
    <s v="USD"/>
    <x v="112"/>
    <x v="109"/>
    <x v="0"/>
    <b v="0"/>
    <s v="food/food trucks"/>
    <s v="food/food trucks"/>
    <x v="0"/>
    <x v="0"/>
  </r>
  <r>
    <x v="114"/>
    <x v="114"/>
    <x v="114"/>
    <n v="1900"/>
    <x v="113"/>
    <x v="114"/>
    <x v="1"/>
    <x v="105"/>
    <x v="114"/>
    <x v="1"/>
    <s v="USD"/>
    <x v="113"/>
    <x v="110"/>
    <x v="0"/>
    <b v="1"/>
    <s v="technology/wearables"/>
    <s v="technology/wearables"/>
    <x v="2"/>
    <x v="8"/>
  </r>
  <r>
    <x v="115"/>
    <x v="115"/>
    <x v="115"/>
    <n v="166700"/>
    <x v="114"/>
    <x v="115"/>
    <x v="0"/>
    <x v="106"/>
    <x v="115"/>
    <x v="6"/>
    <s v="EUR"/>
    <x v="114"/>
    <x v="111"/>
    <x v="0"/>
    <b v="0"/>
    <s v="publishing/fiction"/>
    <s v="publishing/fiction"/>
    <x v="5"/>
    <x v="13"/>
  </r>
  <r>
    <x v="116"/>
    <x v="116"/>
    <x v="116"/>
    <n v="7200"/>
    <x v="115"/>
    <x v="116"/>
    <x v="0"/>
    <x v="107"/>
    <x v="116"/>
    <x v="1"/>
    <s v="USD"/>
    <x v="115"/>
    <x v="112"/>
    <x v="0"/>
    <b v="0"/>
    <s v="theater/plays"/>
    <s v="theater/plays"/>
    <x v="3"/>
    <x v="3"/>
  </r>
  <r>
    <x v="117"/>
    <x v="117"/>
    <x v="117"/>
    <n v="4900"/>
    <x v="116"/>
    <x v="117"/>
    <x v="1"/>
    <x v="108"/>
    <x v="117"/>
    <x v="1"/>
    <s v="USD"/>
    <x v="116"/>
    <x v="113"/>
    <x v="0"/>
    <b v="0"/>
    <s v="film &amp; video/television"/>
    <s v="film &amp; video/television"/>
    <x v="4"/>
    <x v="19"/>
  </r>
  <r>
    <x v="118"/>
    <x v="118"/>
    <x v="118"/>
    <n v="5400"/>
    <x v="117"/>
    <x v="118"/>
    <x v="1"/>
    <x v="109"/>
    <x v="118"/>
    <x v="1"/>
    <s v="USD"/>
    <x v="117"/>
    <x v="114"/>
    <x v="0"/>
    <b v="0"/>
    <s v="photography/photography books"/>
    <s v="photography/photography books"/>
    <x v="7"/>
    <x v="14"/>
  </r>
  <r>
    <x v="119"/>
    <x v="119"/>
    <x v="119"/>
    <n v="5000"/>
    <x v="118"/>
    <x v="119"/>
    <x v="1"/>
    <x v="110"/>
    <x v="119"/>
    <x v="1"/>
    <s v="USD"/>
    <x v="118"/>
    <x v="115"/>
    <x v="0"/>
    <b v="1"/>
    <s v="film &amp; video/documentary"/>
    <s v="film &amp; video/documentary"/>
    <x v="4"/>
    <x v="4"/>
  </r>
  <r>
    <x v="120"/>
    <x v="120"/>
    <x v="120"/>
    <n v="75100"/>
    <x v="119"/>
    <x v="120"/>
    <x v="1"/>
    <x v="111"/>
    <x v="120"/>
    <x v="1"/>
    <s v="USD"/>
    <x v="119"/>
    <x v="116"/>
    <x v="0"/>
    <b v="1"/>
    <s v="games/mobile games"/>
    <s v="games/mobile games"/>
    <x v="6"/>
    <x v="20"/>
  </r>
  <r>
    <x v="121"/>
    <x v="121"/>
    <x v="121"/>
    <n v="45300"/>
    <x v="120"/>
    <x v="121"/>
    <x v="1"/>
    <x v="112"/>
    <x v="121"/>
    <x v="1"/>
    <s v="USD"/>
    <x v="33"/>
    <x v="117"/>
    <x v="0"/>
    <b v="0"/>
    <s v="games/video games"/>
    <s v="games/video games"/>
    <x v="6"/>
    <x v="11"/>
  </r>
  <r>
    <x v="122"/>
    <x v="122"/>
    <x v="122"/>
    <n v="136800"/>
    <x v="121"/>
    <x v="122"/>
    <x v="0"/>
    <x v="113"/>
    <x v="122"/>
    <x v="1"/>
    <s v="USD"/>
    <x v="120"/>
    <x v="95"/>
    <x v="0"/>
    <b v="0"/>
    <s v="publishing/fiction"/>
    <s v="publishing/fiction"/>
    <x v="5"/>
    <x v="13"/>
  </r>
  <r>
    <x v="123"/>
    <x v="123"/>
    <x v="123"/>
    <n v="177700"/>
    <x v="122"/>
    <x v="123"/>
    <x v="0"/>
    <x v="114"/>
    <x v="123"/>
    <x v="0"/>
    <s v="CAD"/>
    <x v="121"/>
    <x v="118"/>
    <x v="1"/>
    <b v="0"/>
    <s v="theater/plays"/>
    <s v="theater/plays"/>
    <x v="3"/>
    <x v="3"/>
  </r>
  <r>
    <x v="124"/>
    <x v="124"/>
    <x v="124"/>
    <n v="2600"/>
    <x v="123"/>
    <x v="124"/>
    <x v="1"/>
    <x v="115"/>
    <x v="124"/>
    <x v="6"/>
    <s v="EUR"/>
    <x v="122"/>
    <x v="119"/>
    <x v="0"/>
    <b v="0"/>
    <s v="photography/photography books"/>
    <s v="photography/photography books"/>
    <x v="7"/>
    <x v="14"/>
  </r>
  <r>
    <x v="125"/>
    <x v="125"/>
    <x v="125"/>
    <n v="5300"/>
    <x v="124"/>
    <x v="125"/>
    <x v="1"/>
    <x v="80"/>
    <x v="125"/>
    <x v="1"/>
    <s v="USD"/>
    <x v="123"/>
    <x v="120"/>
    <x v="0"/>
    <b v="0"/>
    <s v="theater/plays"/>
    <s v="theater/plays"/>
    <x v="3"/>
    <x v="3"/>
  </r>
  <r>
    <x v="126"/>
    <x v="126"/>
    <x v="126"/>
    <n v="180200"/>
    <x v="125"/>
    <x v="126"/>
    <x v="0"/>
    <x v="116"/>
    <x v="126"/>
    <x v="1"/>
    <s v="USD"/>
    <x v="124"/>
    <x v="121"/>
    <x v="0"/>
    <b v="1"/>
    <s v="theater/plays"/>
    <s v="theater/plays"/>
    <x v="3"/>
    <x v="3"/>
  </r>
  <r>
    <x v="127"/>
    <x v="127"/>
    <x v="127"/>
    <n v="103200"/>
    <x v="126"/>
    <x v="127"/>
    <x v="0"/>
    <x v="117"/>
    <x v="127"/>
    <x v="0"/>
    <s v="CAD"/>
    <x v="125"/>
    <x v="122"/>
    <x v="0"/>
    <b v="0"/>
    <s v="theater/plays"/>
    <s v="theater/plays"/>
    <x v="3"/>
    <x v="3"/>
  </r>
  <r>
    <x v="128"/>
    <x v="128"/>
    <x v="128"/>
    <n v="70600"/>
    <x v="127"/>
    <x v="128"/>
    <x v="3"/>
    <x v="118"/>
    <x v="128"/>
    <x v="1"/>
    <s v="USD"/>
    <x v="126"/>
    <x v="123"/>
    <x v="0"/>
    <b v="0"/>
    <s v="music/rock"/>
    <s v="music/rock"/>
    <x v="1"/>
    <x v="1"/>
  </r>
  <r>
    <x v="129"/>
    <x v="129"/>
    <x v="129"/>
    <n v="148500"/>
    <x v="128"/>
    <x v="129"/>
    <x v="3"/>
    <x v="12"/>
    <x v="129"/>
    <x v="2"/>
    <s v="AUD"/>
    <x v="127"/>
    <x v="97"/>
    <x v="0"/>
    <b v="0"/>
    <s v="food/food trucks"/>
    <s v="food/food trucks"/>
    <x v="0"/>
    <x v="0"/>
  </r>
  <r>
    <x v="130"/>
    <x v="130"/>
    <x v="130"/>
    <n v="9600"/>
    <x v="129"/>
    <x v="130"/>
    <x v="1"/>
    <x v="119"/>
    <x v="130"/>
    <x v="3"/>
    <s v="DKK"/>
    <x v="128"/>
    <x v="124"/>
    <x v="0"/>
    <b v="0"/>
    <s v="film &amp; video/drama"/>
    <s v="film &amp; video/drama"/>
    <x v="4"/>
    <x v="6"/>
  </r>
  <r>
    <x v="131"/>
    <x v="131"/>
    <x v="131"/>
    <n v="164700"/>
    <x v="130"/>
    <x v="131"/>
    <x v="1"/>
    <x v="120"/>
    <x v="131"/>
    <x v="4"/>
    <s v="GBP"/>
    <x v="129"/>
    <x v="125"/>
    <x v="0"/>
    <b v="0"/>
    <s v="technology/web"/>
    <s v="technology/web"/>
    <x v="2"/>
    <x v="2"/>
  </r>
  <r>
    <x v="132"/>
    <x v="132"/>
    <x v="132"/>
    <n v="3300"/>
    <x v="131"/>
    <x v="132"/>
    <x v="1"/>
    <x v="121"/>
    <x v="132"/>
    <x v="1"/>
    <s v="USD"/>
    <x v="130"/>
    <x v="126"/>
    <x v="0"/>
    <b v="1"/>
    <s v="theater/plays"/>
    <s v="theater/plays"/>
    <x v="3"/>
    <x v="3"/>
  </r>
  <r>
    <x v="133"/>
    <x v="133"/>
    <x v="133"/>
    <n v="4500"/>
    <x v="132"/>
    <x v="133"/>
    <x v="1"/>
    <x v="122"/>
    <x v="133"/>
    <x v="1"/>
    <s v="USD"/>
    <x v="131"/>
    <x v="127"/>
    <x v="0"/>
    <b v="0"/>
    <s v="music/world music"/>
    <s v="music/world music"/>
    <x v="1"/>
    <x v="21"/>
  </r>
  <r>
    <x v="134"/>
    <x v="134"/>
    <x v="134"/>
    <n v="99500"/>
    <x v="133"/>
    <x v="134"/>
    <x v="0"/>
    <x v="123"/>
    <x v="134"/>
    <x v="5"/>
    <s v="CHF"/>
    <x v="132"/>
    <x v="128"/>
    <x v="0"/>
    <b v="1"/>
    <s v="film &amp; video/documentary"/>
    <s v="film &amp; video/documentary"/>
    <x v="4"/>
    <x v="4"/>
  </r>
  <r>
    <x v="135"/>
    <x v="135"/>
    <x v="135"/>
    <n v="7700"/>
    <x v="134"/>
    <x v="135"/>
    <x v="0"/>
    <x v="124"/>
    <x v="135"/>
    <x v="1"/>
    <s v="USD"/>
    <x v="133"/>
    <x v="129"/>
    <x v="0"/>
    <b v="1"/>
    <s v="theater/plays"/>
    <s v="theater/plays"/>
    <x v="3"/>
    <x v="3"/>
  </r>
  <r>
    <x v="136"/>
    <x v="136"/>
    <x v="136"/>
    <n v="82800"/>
    <x v="135"/>
    <x v="136"/>
    <x v="3"/>
    <x v="125"/>
    <x v="136"/>
    <x v="1"/>
    <s v="USD"/>
    <x v="134"/>
    <x v="130"/>
    <x v="0"/>
    <b v="1"/>
    <s v="film &amp; video/drama"/>
    <s v="film &amp; video/drama"/>
    <x v="4"/>
    <x v="6"/>
  </r>
  <r>
    <x v="137"/>
    <x v="137"/>
    <x v="137"/>
    <n v="1800"/>
    <x v="136"/>
    <x v="137"/>
    <x v="1"/>
    <x v="126"/>
    <x v="137"/>
    <x v="1"/>
    <s v="USD"/>
    <x v="135"/>
    <x v="131"/>
    <x v="0"/>
    <b v="0"/>
    <s v="publishing/nonfiction"/>
    <s v="publishing/nonfiction"/>
    <x v="5"/>
    <x v="9"/>
  </r>
  <r>
    <x v="138"/>
    <x v="138"/>
    <x v="138"/>
    <n v="9600"/>
    <x v="137"/>
    <x v="138"/>
    <x v="0"/>
    <x v="127"/>
    <x v="138"/>
    <x v="1"/>
    <s v="USD"/>
    <x v="136"/>
    <x v="132"/>
    <x v="0"/>
    <b v="0"/>
    <s v="games/mobile games"/>
    <s v="games/mobile games"/>
    <x v="6"/>
    <x v="20"/>
  </r>
  <r>
    <x v="139"/>
    <x v="139"/>
    <x v="139"/>
    <n v="92100"/>
    <x v="138"/>
    <x v="139"/>
    <x v="0"/>
    <x v="128"/>
    <x v="139"/>
    <x v="1"/>
    <s v="USD"/>
    <x v="137"/>
    <x v="133"/>
    <x v="0"/>
    <b v="1"/>
    <s v="technology/wearables"/>
    <s v="technology/wearables"/>
    <x v="2"/>
    <x v="8"/>
  </r>
  <r>
    <x v="140"/>
    <x v="140"/>
    <x v="140"/>
    <n v="5500"/>
    <x v="139"/>
    <x v="140"/>
    <x v="1"/>
    <x v="129"/>
    <x v="140"/>
    <x v="1"/>
    <s v="USD"/>
    <x v="138"/>
    <x v="134"/>
    <x v="0"/>
    <b v="0"/>
    <s v="film &amp; video/documentary"/>
    <s v="film &amp; video/documentary"/>
    <x v="4"/>
    <x v="4"/>
  </r>
  <r>
    <x v="141"/>
    <x v="141"/>
    <x v="141"/>
    <n v="64300"/>
    <x v="140"/>
    <x v="141"/>
    <x v="1"/>
    <x v="130"/>
    <x v="141"/>
    <x v="1"/>
    <s v="USD"/>
    <x v="139"/>
    <x v="135"/>
    <x v="0"/>
    <b v="0"/>
    <s v="technology/web"/>
    <s v="technology/web"/>
    <x v="2"/>
    <x v="2"/>
  </r>
  <r>
    <x v="142"/>
    <x v="142"/>
    <x v="142"/>
    <n v="5000"/>
    <x v="141"/>
    <x v="142"/>
    <x v="1"/>
    <x v="124"/>
    <x v="142"/>
    <x v="1"/>
    <s v="USD"/>
    <x v="107"/>
    <x v="136"/>
    <x v="0"/>
    <b v="0"/>
    <s v="technology/web"/>
    <s v="technology/web"/>
    <x v="2"/>
    <x v="2"/>
  </r>
  <r>
    <x v="143"/>
    <x v="143"/>
    <x v="143"/>
    <n v="5400"/>
    <x v="142"/>
    <x v="143"/>
    <x v="1"/>
    <x v="131"/>
    <x v="143"/>
    <x v="1"/>
    <s v="USD"/>
    <x v="140"/>
    <x v="137"/>
    <x v="0"/>
    <b v="0"/>
    <s v="music/indie rock"/>
    <s v="music/indie rock"/>
    <x v="1"/>
    <x v="7"/>
  </r>
  <r>
    <x v="144"/>
    <x v="144"/>
    <x v="144"/>
    <n v="9000"/>
    <x v="143"/>
    <x v="144"/>
    <x v="1"/>
    <x v="18"/>
    <x v="144"/>
    <x v="1"/>
    <s v="USD"/>
    <x v="141"/>
    <x v="138"/>
    <x v="0"/>
    <b v="0"/>
    <s v="theater/plays"/>
    <s v="theater/plays"/>
    <x v="3"/>
    <x v="3"/>
  </r>
  <r>
    <x v="145"/>
    <x v="145"/>
    <x v="145"/>
    <n v="25000"/>
    <x v="144"/>
    <x v="145"/>
    <x v="1"/>
    <x v="132"/>
    <x v="145"/>
    <x v="5"/>
    <s v="CHF"/>
    <x v="142"/>
    <x v="139"/>
    <x v="0"/>
    <b v="0"/>
    <s v="technology/wearables"/>
    <s v="technology/wearables"/>
    <x v="2"/>
    <x v="8"/>
  </r>
  <r>
    <x v="146"/>
    <x v="146"/>
    <x v="146"/>
    <n v="8800"/>
    <x v="145"/>
    <x v="146"/>
    <x v="3"/>
    <x v="133"/>
    <x v="146"/>
    <x v="1"/>
    <s v="USD"/>
    <x v="143"/>
    <x v="140"/>
    <x v="0"/>
    <b v="0"/>
    <s v="theater/plays"/>
    <s v="theater/plays"/>
    <x v="3"/>
    <x v="3"/>
  </r>
  <r>
    <x v="147"/>
    <x v="147"/>
    <x v="147"/>
    <n v="8300"/>
    <x v="146"/>
    <x v="147"/>
    <x v="1"/>
    <x v="134"/>
    <x v="147"/>
    <x v="1"/>
    <s v="USD"/>
    <x v="144"/>
    <x v="141"/>
    <x v="0"/>
    <b v="1"/>
    <s v="theater/plays"/>
    <s v="theater/plays"/>
    <x v="3"/>
    <x v="3"/>
  </r>
  <r>
    <x v="148"/>
    <x v="148"/>
    <x v="148"/>
    <n v="9300"/>
    <x v="147"/>
    <x v="148"/>
    <x v="1"/>
    <x v="37"/>
    <x v="148"/>
    <x v="1"/>
    <s v="USD"/>
    <x v="145"/>
    <x v="142"/>
    <x v="0"/>
    <b v="0"/>
    <s v="technology/wearables"/>
    <s v="technology/wearables"/>
    <x v="2"/>
    <x v="8"/>
  </r>
  <r>
    <x v="149"/>
    <x v="149"/>
    <x v="149"/>
    <n v="6200"/>
    <x v="148"/>
    <x v="149"/>
    <x v="1"/>
    <x v="135"/>
    <x v="149"/>
    <x v="1"/>
    <s v="USD"/>
    <x v="146"/>
    <x v="143"/>
    <x v="0"/>
    <b v="0"/>
    <s v="music/indie rock"/>
    <s v="music/indie rock"/>
    <x v="1"/>
    <x v="7"/>
  </r>
  <r>
    <x v="150"/>
    <x v="150"/>
    <x v="150"/>
    <n v="100"/>
    <x v="99"/>
    <x v="100"/>
    <x v="0"/>
    <x v="49"/>
    <x v="100"/>
    <x v="1"/>
    <s v="USD"/>
    <x v="147"/>
    <x v="144"/>
    <x v="0"/>
    <b v="0"/>
    <s v="music/rock"/>
    <s v="music/rock"/>
    <x v="1"/>
    <x v="1"/>
  </r>
  <r>
    <x v="151"/>
    <x v="151"/>
    <x v="151"/>
    <n v="137200"/>
    <x v="149"/>
    <x v="150"/>
    <x v="0"/>
    <x v="50"/>
    <x v="150"/>
    <x v="1"/>
    <s v="USD"/>
    <x v="148"/>
    <x v="145"/>
    <x v="0"/>
    <b v="0"/>
    <s v="music/electric music"/>
    <s v="music/electric music"/>
    <x v="1"/>
    <x v="5"/>
  </r>
  <r>
    <x v="152"/>
    <x v="152"/>
    <x v="152"/>
    <n v="41500"/>
    <x v="150"/>
    <x v="151"/>
    <x v="1"/>
    <x v="136"/>
    <x v="151"/>
    <x v="1"/>
    <s v="USD"/>
    <x v="149"/>
    <x v="146"/>
    <x v="0"/>
    <b v="0"/>
    <s v="music/indie rock"/>
    <s v="music/indie rock"/>
    <x v="1"/>
    <x v="7"/>
  </r>
  <r>
    <x v="153"/>
    <x v="153"/>
    <x v="153"/>
    <n v="189400"/>
    <x v="151"/>
    <x v="152"/>
    <x v="0"/>
    <x v="137"/>
    <x v="152"/>
    <x v="1"/>
    <s v="USD"/>
    <x v="150"/>
    <x v="147"/>
    <x v="0"/>
    <b v="0"/>
    <s v="theater/plays"/>
    <s v="theater/plays"/>
    <x v="3"/>
    <x v="3"/>
  </r>
  <r>
    <x v="154"/>
    <x v="154"/>
    <x v="154"/>
    <n v="171300"/>
    <x v="152"/>
    <x v="153"/>
    <x v="0"/>
    <x v="138"/>
    <x v="153"/>
    <x v="1"/>
    <s v="USD"/>
    <x v="151"/>
    <x v="148"/>
    <x v="0"/>
    <b v="1"/>
    <s v="music/indie rock"/>
    <s v="music/indie rock"/>
    <x v="1"/>
    <x v="7"/>
  </r>
  <r>
    <x v="155"/>
    <x v="155"/>
    <x v="155"/>
    <n v="139500"/>
    <x v="153"/>
    <x v="154"/>
    <x v="0"/>
    <x v="139"/>
    <x v="154"/>
    <x v="1"/>
    <s v="USD"/>
    <x v="152"/>
    <x v="149"/>
    <x v="0"/>
    <b v="0"/>
    <s v="theater/plays"/>
    <s v="theater/plays"/>
    <x v="3"/>
    <x v="3"/>
  </r>
  <r>
    <x v="156"/>
    <x v="156"/>
    <x v="156"/>
    <n v="36400"/>
    <x v="154"/>
    <x v="155"/>
    <x v="3"/>
    <x v="140"/>
    <x v="155"/>
    <x v="2"/>
    <s v="AUD"/>
    <x v="153"/>
    <x v="150"/>
    <x v="0"/>
    <b v="0"/>
    <s v="music/rock"/>
    <s v="music/rock"/>
    <x v="1"/>
    <x v="1"/>
  </r>
  <r>
    <x v="157"/>
    <x v="157"/>
    <x v="157"/>
    <n v="4200"/>
    <x v="155"/>
    <x v="156"/>
    <x v="0"/>
    <x v="141"/>
    <x v="156"/>
    <x v="2"/>
    <s v="AUD"/>
    <x v="154"/>
    <x v="151"/>
    <x v="0"/>
    <b v="0"/>
    <s v="photography/photography books"/>
    <s v="photography/photography books"/>
    <x v="7"/>
    <x v="14"/>
  </r>
  <r>
    <x v="158"/>
    <x v="158"/>
    <x v="158"/>
    <n v="2100"/>
    <x v="156"/>
    <x v="157"/>
    <x v="1"/>
    <x v="142"/>
    <x v="157"/>
    <x v="1"/>
    <s v="USD"/>
    <x v="155"/>
    <x v="152"/>
    <x v="0"/>
    <b v="0"/>
    <s v="music/rock"/>
    <s v="music/rock"/>
    <x v="1"/>
    <x v="1"/>
  </r>
  <r>
    <x v="159"/>
    <x v="159"/>
    <x v="159"/>
    <n v="191200"/>
    <x v="157"/>
    <x v="158"/>
    <x v="1"/>
    <x v="143"/>
    <x v="158"/>
    <x v="1"/>
    <s v="USD"/>
    <x v="156"/>
    <x v="153"/>
    <x v="0"/>
    <b v="1"/>
    <s v="theater/plays"/>
    <s v="theater/plays"/>
    <x v="3"/>
    <x v="3"/>
  </r>
  <r>
    <x v="160"/>
    <x v="160"/>
    <x v="160"/>
    <n v="8000"/>
    <x v="158"/>
    <x v="159"/>
    <x v="1"/>
    <x v="55"/>
    <x v="159"/>
    <x v="1"/>
    <s v="USD"/>
    <x v="157"/>
    <x v="154"/>
    <x v="0"/>
    <b v="0"/>
    <s v="technology/wearables"/>
    <s v="technology/wearables"/>
    <x v="2"/>
    <x v="8"/>
  </r>
  <r>
    <x v="161"/>
    <x v="161"/>
    <x v="161"/>
    <n v="5500"/>
    <x v="159"/>
    <x v="160"/>
    <x v="0"/>
    <x v="51"/>
    <x v="160"/>
    <x v="1"/>
    <s v="USD"/>
    <x v="158"/>
    <x v="155"/>
    <x v="0"/>
    <b v="1"/>
    <s v="technology/web"/>
    <s v="technology/web"/>
    <x v="2"/>
    <x v="2"/>
  </r>
  <r>
    <x v="162"/>
    <x v="162"/>
    <x v="162"/>
    <n v="6100"/>
    <x v="160"/>
    <x v="161"/>
    <x v="1"/>
    <x v="144"/>
    <x v="161"/>
    <x v="5"/>
    <s v="CHF"/>
    <x v="159"/>
    <x v="156"/>
    <x v="0"/>
    <b v="0"/>
    <s v="music/rock"/>
    <s v="music/rock"/>
    <x v="1"/>
    <x v="1"/>
  </r>
  <r>
    <x v="163"/>
    <x v="163"/>
    <x v="163"/>
    <n v="3500"/>
    <x v="161"/>
    <x v="162"/>
    <x v="1"/>
    <x v="67"/>
    <x v="162"/>
    <x v="1"/>
    <s v="USD"/>
    <x v="160"/>
    <x v="157"/>
    <x v="0"/>
    <b v="1"/>
    <s v="photography/photography books"/>
    <s v="photography/photography books"/>
    <x v="7"/>
    <x v="14"/>
  </r>
  <r>
    <x v="164"/>
    <x v="164"/>
    <x v="164"/>
    <n v="150500"/>
    <x v="162"/>
    <x v="163"/>
    <x v="1"/>
    <x v="20"/>
    <x v="163"/>
    <x v="1"/>
    <s v="USD"/>
    <x v="161"/>
    <x v="158"/>
    <x v="0"/>
    <b v="0"/>
    <s v="theater/plays"/>
    <s v="theater/plays"/>
    <x v="3"/>
    <x v="3"/>
  </r>
  <r>
    <x v="165"/>
    <x v="165"/>
    <x v="165"/>
    <n v="90400"/>
    <x v="163"/>
    <x v="164"/>
    <x v="1"/>
    <x v="145"/>
    <x v="164"/>
    <x v="1"/>
    <s v="USD"/>
    <x v="162"/>
    <x v="159"/>
    <x v="0"/>
    <b v="0"/>
    <s v="technology/web"/>
    <s v="technology/web"/>
    <x v="2"/>
    <x v="2"/>
  </r>
  <r>
    <x v="166"/>
    <x v="166"/>
    <x v="166"/>
    <n v="9800"/>
    <x v="164"/>
    <x v="165"/>
    <x v="1"/>
    <x v="146"/>
    <x v="165"/>
    <x v="1"/>
    <s v="USD"/>
    <x v="163"/>
    <x v="160"/>
    <x v="0"/>
    <b v="0"/>
    <s v="photography/photography books"/>
    <s v="photography/photography books"/>
    <x v="7"/>
    <x v="14"/>
  </r>
  <r>
    <x v="167"/>
    <x v="167"/>
    <x v="167"/>
    <n v="2600"/>
    <x v="165"/>
    <x v="166"/>
    <x v="1"/>
    <x v="147"/>
    <x v="166"/>
    <x v="2"/>
    <s v="AUD"/>
    <x v="164"/>
    <x v="161"/>
    <x v="0"/>
    <b v="0"/>
    <s v="theater/plays"/>
    <s v="theater/plays"/>
    <x v="3"/>
    <x v="3"/>
  </r>
  <r>
    <x v="168"/>
    <x v="168"/>
    <x v="168"/>
    <n v="128100"/>
    <x v="166"/>
    <x v="167"/>
    <x v="0"/>
    <x v="148"/>
    <x v="167"/>
    <x v="3"/>
    <s v="DKK"/>
    <x v="165"/>
    <x v="162"/>
    <x v="0"/>
    <b v="1"/>
    <s v="music/indie rock"/>
    <s v="music/indie rock"/>
    <x v="1"/>
    <x v="7"/>
  </r>
  <r>
    <x v="169"/>
    <x v="169"/>
    <x v="169"/>
    <n v="23300"/>
    <x v="167"/>
    <x v="168"/>
    <x v="1"/>
    <x v="149"/>
    <x v="168"/>
    <x v="1"/>
    <s v="USD"/>
    <x v="166"/>
    <x v="163"/>
    <x v="0"/>
    <b v="1"/>
    <s v="film &amp; video/shorts"/>
    <s v="film &amp; video/shorts"/>
    <x v="4"/>
    <x v="12"/>
  </r>
  <r>
    <x v="170"/>
    <x v="170"/>
    <x v="170"/>
    <n v="188100"/>
    <x v="168"/>
    <x v="169"/>
    <x v="0"/>
    <x v="109"/>
    <x v="169"/>
    <x v="1"/>
    <s v="USD"/>
    <x v="167"/>
    <x v="164"/>
    <x v="0"/>
    <b v="0"/>
    <s v="music/indie rock"/>
    <s v="music/indie rock"/>
    <x v="1"/>
    <x v="7"/>
  </r>
  <r>
    <x v="171"/>
    <x v="171"/>
    <x v="171"/>
    <n v="4900"/>
    <x v="169"/>
    <x v="170"/>
    <x v="0"/>
    <x v="62"/>
    <x v="170"/>
    <x v="1"/>
    <s v="USD"/>
    <x v="168"/>
    <x v="165"/>
    <x v="0"/>
    <b v="0"/>
    <s v="publishing/translations"/>
    <s v="publishing/translations"/>
    <x v="5"/>
    <x v="18"/>
  </r>
  <r>
    <x v="172"/>
    <x v="172"/>
    <x v="172"/>
    <n v="800"/>
    <x v="170"/>
    <x v="171"/>
    <x v="0"/>
    <x v="150"/>
    <x v="171"/>
    <x v="1"/>
    <s v="USD"/>
    <x v="169"/>
    <x v="166"/>
    <x v="0"/>
    <b v="1"/>
    <s v="film &amp; video/documentary"/>
    <s v="film &amp; video/documentary"/>
    <x v="4"/>
    <x v="4"/>
  </r>
  <r>
    <x v="173"/>
    <x v="173"/>
    <x v="173"/>
    <n v="96700"/>
    <x v="171"/>
    <x v="172"/>
    <x v="1"/>
    <x v="151"/>
    <x v="172"/>
    <x v="1"/>
    <s v="USD"/>
    <x v="170"/>
    <x v="167"/>
    <x v="0"/>
    <b v="0"/>
    <s v="theater/plays"/>
    <s v="theater/plays"/>
    <x v="3"/>
    <x v="3"/>
  </r>
  <r>
    <x v="174"/>
    <x v="174"/>
    <x v="174"/>
    <n v="600"/>
    <x v="172"/>
    <x v="173"/>
    <x v="1"/>
    <x v="44"/>
    <x v="173"/>
    <x v="1"/>
    <s v="USD"/>
    <x v="171"/>
    <x v="168"/>
    <x v="0"/>
    <b v="1"/>
    <s v="technology/wearables"/>
    <s v="technology/wearables"/>
    <x v="2"/>
    <x v="8"/>
  </r>
  <r>
    <x v="175"/>
    <x v="175"/>
    <x v="175"/>
    <n v="181200"/>
    <x v="173"/>
    <x v="174"/>
    <x v="0"/>
    <x v="152"/>
    <x v="174"/>
    <x v="1"/>
    <s v="USD"/>
    <x v="172"/>
    <x v="169"/>
    <x v="0"/>
    <b v="0"/>
    <s v="theater/plays"/>
    <s v="theater/plays"/>
    <x v="3"/>
    <x v="3"/>
  </r>
  <r>
    <x v="176"/>
    <x v="176"/>
    <x v="176"/>
    <n v="115000"/>
    <x v="174"/>
    <x v="175"/>
    <x v="0"/>
    <x v="153"/>
    <x v="175"/>
    <x v="1"/>
    <s v="USD"/>
    <x v="173"/>
    <x v="170"/>
    <x v="0"/>
    <b v="0"/>
    <s v="theater/plays"/>
    <s v="theater/plays"/>
    <x v="3"/>
    <x v="3"/>
  </r>
  <r>
    <x v="177"/>
    <x v="177"/>
    <x v="177"/>
    <n v="38800"/>
    <x v="175"/>
    <x v="176"/>
    <x v="1"/>
    <x v="154"/>
    <x v="176"/>
    <x v="1"/>
    <s v="USD"/>
    <x v="174"/>
    <x v="171"/>
    <x v="0"/>
    <b v="0"/>
    <s v="theater/plays"/>
    <s v="theater/plays"/>
    <x v="3"/>
    <x v="3"/>
  </r>
  <r>
    <x v="178"/>
    <x v="178"/>
    <x v="178"/>
    <n v="7200"/>
    <x v="176"/>
    <x v="177"/>
    <x v="0"/>
    <x v="155"/>
    <x v="177"/>
    <x v="1"/>
    <s v="USD"/>
    <x v="175"/>
    <x v="172"/>
    <x v="0"/>
    <b v="0"/>
    <s v="food/food trucks"/>
    <s v="food/food trucks"/>
    <x v="0"/>
    <x v="0"/>
  </r>
  <r>
    <x v="179"/>
    <x v="179"/>
    <x v="179"/>
    <n v="44500"/>
    <x v="177"/>
    <x v="178"/>
    <x v="1"/>
    <x v="156"/>
    <x v="178"/>
    <x v="0"/>
    <s v="CAD"/>
    <x v="176"/>
    <x v="173"/>
    <x v="0"/>
    <b v="1"/>
    <s v="theater/plays"/>
    <s v="theater/plays"/>
    <x v="3"/>
    <x v="3"/>
  </r>
  <r>
    <x v="180"/>
    <x v="180"/>
    <x v="180"/>
    <n v="56000"/>
    <x v="178"/>
    <x v="179"/>
    <x v="1"/>
    <x v="157"/>
    <x v="179"/>
    <x v="2"/>
    <s v="AUD"/>
    <x v="177"/>
    <x v="174"/>
    <x v="0"/>
    <b v="0"/>
    <s v="technology/wearables"/>
    <s v="technology/wearables"/>
    <x v="2"/>
    <x v="8"/>
  </r>
  <r>
    <x v="181"/>
    <x v="181"/>
    <x v="181"/>
    <n v="8600"/>
    <x v="179"/>
    <x v="180"/>
    <x v="0"/>
    <x v="158"/>
    <x v="180"/>
    <x v="1"/>
    <s v="USD"/>
    <x v="178"/>
    <x v="175"/>
    <x v="0"/>
    <b v="0"/>
    <s v="technology/web"/>
    <s v="technology/web"/>
    <x v="2"/>
    <x v="2"/>
  </r>
  <r>
    <x v="182"/>
    <x v="182"/>
    <x v="182"/>
    <n v="27100"/>
    <x v="180"/>
    <x v="181"/>
    <x v="1"/>
    <x v="159"/>
    <x v="181"/>
    <x v="3"/>
    <s v="DKK"/>
    <x v="179"/>
    <x v="176"/>
    <x v="0"/>
    <b v="0"/>
    <s v="theater/plays"/>
    <s v="theater/plays"/>
    <x v="3"/>
    <x v="3"/>
  </r>
  <r>
    <x v="183"/>
    <x v="183"/>
    <x v="183"/>
    <n v="5100"/>
    <x v="181"/>
    <x v="182"/>
    <x v="0"/>
    <x v="99"/>
    <x v="182"/>
    <x v="0"/>
    <s v="CAD"/>
    <x v="180"/>
    <x v="177"/>
    <x v="0"/>
    <b v="0"/>
    <s v="music/rock"/>
    <s v="music/rock"/>
    <x v="1"/>
    <x v="1"/>
  </r>
  <r>
    <x v="184"/>
    <x v="184"/>
    <x v="184"/>
    <n v="3600"/>
    <x v="182"/>
    <x v="183"/>
    <x v="1"/>
    <x v="160"/>
    <x v="183"/>
    <x v="1"/>
    <s v="USD"/>
    <x v="181"/>
    <x v="178"/>
    <x v="0"/>
    <b v="0"/>
    <s v="theater/plays"/>
    <s v="theater/plays"/>
    <x v="3"/>
    <x v="3"/>
  </r>
  <r>
    <x v="185"/>
    <x v="185"/>
    <x v="185"/>
    <n v="1000"/>
    <x v="183"/>
    <x v="184"/>
    <x v="0"/>
    <x v="161"/>
    <x v="184"/>
    <x v="1"/>
    <s v="USD"/>
    <x v="182"/>
    <x v="179"/>
    <x v="0"/>
    <b v="0"/>
    <s v="film &amp; video/television"/>
    <s v="film &amp; video/television"/>
    <x v="4"/>
    <x v="19"/>
  </r>
  <r>
    <x v="186"/>
    <x v="186"/>
    <x v="186"/>
    <n v="88800"/>
    <x v="184"/>
    <x v="185"/>
    <x v="0"/>
    <x v="162"/>
    <x v="185"/>
    <x v="1"/>
    <s v="USD"/>
    <x v="183"/>
    <x v="180"/>
    <x v="0"/>
    <b v="0"/>
    <s v="theater/plays"/>
    <s v="theater/plays"/>
    <x v="3"/>
    <x v="3"/>
  </r>
  <r>
    <x v="187"/>
    <x v="187"/>
    <x v="187"/>
    <n v="60200"/>
    <x v="185"/>
    <x v="186"/>
    <x v="1"/>
    <x v="163"/>
    <x v="186"/>
    <x v="0"/>
    <s v="CAD"/>
    <x v="184"/>
    <x v="181"/>
    <x v="0"/>
    <b v="1"/>
    <s v="film &amp; video/shorts"/>
    <s v="film &amp; video/shorts"/>
    <x v="4"/>
    <x v="12"/>
  </r>
  <r>
    <x v="188"/>
    <x v="188"/>
    <x v="188"/>
    <n v="8200"/>
    <x v="186"/>
    <x v="187"/>
    <x v="0"/>
    <x v="164"/>
    <x v="187"/>
    <x v="6"/>
    <s v="EUR"/>
    <x v="185"/>
    <x v="182"/>
    <x v="0"/>
    <b v="0"/>
    <s v="theater/plays"/>
    <s v="theater/plays"/>
    <x v="3"/>
    <x v="3"/>
  </r>
  <r>
    <x v="189"/>
    <x v="189"/>
    <x v="189"/>
    <n v="191300"/>
    <x v="187"/>
    <x v="188"/>
    <x v="3"/>
    <x v="165"/>
    <x v="188"/>
    <x v="1"/>
    <s v="USD"/>
    <x v="186"/>
    <x v="183"/>
    <x v="0"/>
    <b v="0"/>
    <s v="theater/plays"/>
    <s v="theater/plays"/>
    <x v="3"/>
    <x v="3"/>
  </r>
  <r>
    <x v="190"/>
    <x v="190"/>
    <x v="190"/>
    <n v="3700"/>
    <x v="188"/>
    <x v="189"/>
    <x v="0"/>
    <x v="3"/>
    <x v="189"/>
    <x v="1"/>
    <s v="USD"/>
    <x v="187"/>
    <x v="184"/>
    <x v="0"/>
    <b v="1"/>
    <s v="theater/plays"/>
    <s v="theater/plays"/>
    <x v="3"/>
    <x v="3"/>
  </r>
  <r>
    <x v="191"/>
    <x v="191"/>
    <x v="191"/>
    <n v="8400"/>
    <x v="189"/>
    <x v="190"/>
    <x v="0"/>
    <x v="99"/>
    <x v="190"/>
    <x v="6"/>
    <s v="EUR"/>
    <x v="188"/>
    <x v="185"/>
    <x v="0"/>
    <b v="0"/>
    <s v="theater/plays"/>
    <s v="theater/plays"/>
    <x v="3"/>
    <x v="3"/>
  </r>
  <r>
    <x v="192"/>
    <x v="192"/>
    <x v="192"/>
    <n v="42600"/>
    <x v="190"/>
    <x v="191"/>
    <x v="0"/>
    <x v="166"/>
    <x v="191"/>
    <x v="1"/>
    <s v="USD"/>
    <x v="189"/>
    <x v="186"/>
    <x v="0"/>
    <b v="0"/>
    <s v="music/rock"/>
    <s v="music/rock"/>
    <x v="1"/>
    <x v="1"/>
  </r>
  <r>
    <x v="193"/>
    <x v="193"/>
    <x v="193"/>
    <n v="6600"/>
    <x v="191"/>
    <x v="192"/>
    <x v="0"/>
    <x v="167"/>
    <x v="192"/>
    <x v="1"/>
    <s v="USD"/>
    <x v="190"/>
    <x v="187"/>
    <x v="1"/>
    <b v="0"/>
    <s v="music/indie rock"/>
    <s v="music/indie rock"/>
    <x v="1"/>
    <x v="7"/>
  </r>
  <r>
    <x v="194"/>
    <x v="194"/>
    <x v="194"/>
    <n v="7100"/>
    <x v="192"/>
    <x v="193"/>
    <x v="1"/>
    <x v="105"/>
    <x v="193"/>
    <x v="1"/>
    <s v="USD"/>
    <x v="191"/>
    <x v="188"/>
    <x v="0"/>
    <b v="0"/>
    <s v="music/metal"/>
    <s v="music/metal"/>
    <x v="1"/>
    <x v="16"/>
  </r>
  <r>
    <x v="195"/>
    <x v="195"/>
    <x v="195"/>
    <n v="15800"/>
    <x v="193"/>
    <x v="194"/>
    <x v="1"/>
    <x v="168"/>
    <x v="194"/>
    <x v="1"/>
    <s v="USD"/>
    <x v="192"/>
    <x v="189"/>
    <x v="0"/>
    <b v="0"/>
    <s v="music/electric music"/>
    <s v="music/electric music"/>
    <x v="1"/>
    <x v="5"/>
  </r>
  <r>
    <x v="196"/>
    <x v="196"/>
    <x v="196"/>
    <n v="8200"/>
    <x v="194"/>
    <x v="195"/>
    <x v="0"/>
    <x v="16"/>
    <x v="195"/>
    <x v="3"/>
    <s v="DKK"/>
    <x v="173"/>
    <x v="190"/>
    <x v="0"/>
    <b v="0"/>
    <s v="technology/wearables"/>
    <s v="technology/wearables"/>
    <x v="2"/>
    <x v="8"/>
  </r>
  <r>
    <x v="197"/>
    <x v="197"/>
    <x v="197"/>
    <n v="54700"/>
    <x v="195"/>
    <x v="196"/>
    <x v="1"/>
    <x v="169"/>
    <x v="196"/>
    <x v="1"/>
    <s v="USD"/>
    <x v="193"/>
    <x v="191"/>
    <x v="0"/>
    <b v="0"/>
    <s v="film &amp; video/drama"/>
    <s v="film &amp; video/drama"/>
    <x v="4"/>
    <x v="6"/>
  </r>
  <r>
    <x v="198"/>
    <x v="198"/>
    <x v="198"/>
    <n v="63200"/>
    <x v="196"/>
    <x v="197"/>
    <x v="0"/>
    <x v="170"/>
    <x v="197"/>
    <x v="1"/>
    <s v="USD"/>
    <x v="194"/>
    <x v="192"/>
    <x v="0"/>
    <b v="0"/>
    <s v="music/electric music"/>
    <s v="music/electric music"/>
    <x v="1"/>
    <x v="5"/>
  </r>
  <r>
    <x v="199"/>
    <x v="199"/>
    <x v="199"/>
    <n v="1800"/>
    <x v="197"/>
    <x v="198"/>
    <x v="0"/>
    <x v="171"/>
    <x v="198"/>
    <x v="1"/>
    <s v="USD"/>
    <x v="195"/>
    <x v="193"/>
    <x v="0"/>
    <b v="0"/>
    <s v="music/rock"/>
    <s v="music/rock"/>
    <x v="1"/>
    <x v="1"/>
  </r>
  <r>
    <x v="200"/>
    <x v="200"/>
    <x v="200"/>
    <n v="100"/>
    <x v="50"/>
    <x v="50"/>
    <x v="0"/>
    <x v="49"/>
    <x v="50"/>
    <x v="0"/>
    <s v="CAD"/>
    <x v="152"/>
    <x v="194"/>
    <x v="0"/>
    <b v="0"/>
    <s v="theater/plays"/>
    <s v="theater/plays"/>
    <x v="3"/>
    <x v="3"/>
  </r>
  <r>
    <x v="201"/>
    <x v="201"/>
    <x v="201"/>
    <n v="2100"/>
    <x v="198"/>
    <x v="199"/>
    <x v="1"/>
    <x v="144"/>
    <x v="199"/>
    <x v="1"/>
    <s v="USD"/>
    <x v="196"/>
    <x v="195"/>
    <x v="0"/>
    <b v="0"/>
    <s v="technology/web"/>
    <s v="technology/web"/>
    <x v="2"/>
    <x v="2"/>
  </r>
  <r>
    <x v="202"/>
    <x v="202"/>
    <x v="202"/>
    <n v="8300"/>
    <x v="199"/>
    <x v="200"/>
    <x v="3"/>
    <x v="172"/>
    <x v="200"/>
    <x v="1"/>
    <s v="USD"/>
    <x v="197"/>
    <x v="196"/>
    <x v="0"/>
    <b v="0"/>
    <s v="food/food trucks"/>
    <s v="food/food trucks"/>
    <x v="0"/>
    <x v="0"/>
  </r>
  <r>
    <x v="203"/>
    <x v="203"/>
    <x v="203"/>
    <n v="143900"/>
    <x v="200"/>
    <x v="201"/>
    <x v="1"/>
    <x v="173"/>
    <x v="201"/>
    <x v="2"/>
    <s v="AUD"/>
    <x v="198"/>
    <x v="197"/>
    <x v="0"/>
    <b v="0"/>
    <s v="theater/plays"/>
    <s v="theater/plays"/>
    <x v="3"/>
    <x v="3"/>
  </r>
  <r>
    <x v="204"/>
    <x v="204"/>
    <x v="204"/>
    <n v="75000"/>
    <x v="201"/>
    <x v="202"/>
    <x v="0"/>
    <x v="174"/>
    <x v="202"/>
    <x v="1"/>
    <s v="USD"/>
    <x v="199"/>
    <x v="198"/>
    <x v="0"/>
    <b v="0"/>
    <s v="music/jazz"/>
    <s v="music/jazz"/>
    <x v="1"/>
    <x v="17"/>
  </r>
  <r>
    <x v="205"/>
    <x v="205"/>
    <x v="205"/>
    <n v="1300"/>
    <x v="202"/>
    <x v="203"/>
    <x v="1"/>
    <x v="175"/>
    <x v="203"/>
    <x v="1"/>
    <s v="USD"/>
    <x v="200"/>
    <x v="199"/>
    <x v="1"/>
    <b v="0"/>
    <s v="theater/plays"/>
    <s v="theater/plays"/>
    <x v="3"/>
    <x v="3"/>
  </r>
  <r>
    <x v="206"/>
    <x v="206"/>
    <x v="206"/>
    <n v="9000"/>
    <x v="203"/>
    <x v="204"/>
    <x v="3"/>
    <x v="176"/>
    <x v="204"/>
    <x v="1"/>
    <s v="USD"/>
    <x v="201"/>
    <x v="200"/>
    <x v="0"/>
    <b v="0"/>
    <s v="publishing/fiction"/>
    <s v="publishing/fiction"/>
    <x v="5"/>
    <x v="13"/>
  </r>
  <r>
    <x v="207"/>
    <x v="207"/>
    <x v="207"/>
    <n v="1000"/>
    <x v="204"/>
    <x v="205"/>
    <x v="1"/>
    <x v="177"/>
    <x v="205"/>
    <x v="1"/>
    <s v="USD"/>
    <x v="202"/>
    <x v="201"/>
    <x v="0"/>
    <b v="1"/>
    <s v="music/rock"/>
    <s v="music/rock"/>
    <x v="1"/>
    <x v="1"/>
  </r>
  <r>
    <x v="208"/>
    <x v="208"/>
    <x v="208"/>
    <n v="196900"/>
    <x v="205"/>
    <x v="206"/>
    <x v="1"/>
    <x v="178"/>
    <x v="206"/>
    <x v="1"/>
    <s v="USD"/>
    <x v="203"/>
    <x v="202"/>
    <x v="0"/>
    <b v="0"/>
    <s v="film &amp; video/documentary"/>
    <s v="film &amp; video/documentary"/>
    <x v="4"/>
    <x v="4"/>
  </r>
  <r>
    <x v="209"/>
    <x v="209"/>
    <x v="209"/>
    <n v="194500"/>
    <x v="206"/>
    <x v="207"/>
    <x v="2"/>
    <x v="179"/>
    <x v="207"/>
    <x v="2"/>
    <s v="AUD"/>
    <x v="204"/>
    <x v="203"/>
    <x v="0"/>
    <b v="0"/>
    <s v="film &amp; video/documentary"/>
    <s v="film &amp; video/documentary"/>
    <x v="4"/>
    <x v="4"/>
  </r>
  <r>
    <x v="210"/>
    <x v="210"/>
    <x v="210"/>
    <n v="9400"/>
    <x v="207"/>
    <x v="208"/>
    <x v="0"/>
    <x v="31"/>
    <x v="208"/>
    <x v="3"/>
    <s v="DKK"/>
    <x v="205"/>
    <x v="204"/>
    <x v="0"/>
    <b v="0"/>
    <s v="film &amp; video/science fiction"/>
    <s v="film &amp; video/science fiction"/>
    <x v="4"/>
    <x v="22"/>
  </r>
  <r>
    <x v="211"/>
    <x v="211"/>
    <x v="211"/>
    <n v="104400"/>
    <x v="208"/>
    <x v="209"/>
    <x v="0"/>
    <x v="180"/>
    <x v="209"/>
    <x v="1"/>
    <s v="USD"/>
    <x v="206"/>
    <x v="205"/>
    <x v="0"/>
    <b v="0"/>
    <s v="theater/plays"/>
    <s v="theater/plays"/>
    <x v="3"/>
    <x v="3"/>
  </r>
  <r>
    <x v="212"/>
    <x v="212"/>
    <x v="212"/>
    <n v="8100"/>
    <x v="209"/>
    <x v="210"/>
    <x v="1"/>
    <x v="170"/>
    <x v="210"/>
    <x v="1"/>
    <s v="USD"/>
    <x v="207"/>
    <x v="206"/>
    <x v="0"/>
    <b v="0"/>
    <s v="theater/plays"/>
    <s v="theater/plays"/>
    <x v="3"/>
    <x v="3"/>
  </r>
  <r>
    <x v="213"/>
    <x v="213"/>
    <x v="213"/>
    <n v="87900"/>
    <x v="210"/>
    <x v="211"/>
    <x v="1"/>
    <x v="181"/>
    <x v="211"/>
    <x v="1"/>
    <s v="USD"/>
    <x v="208"/>
    <x v="207"/>
    <x v="0"/>
    <b v="1"/>
    <s v="music/indie rock"/>
    <s v="music/indie rock"/>
    <x v="1"/>
    <x v="7"/>
  </r>
  <r>
    <x v="214"/>
    <x v="214"/>
    <x v="214"/>
    <n v="1400"/>
    <x v="211"/>
    <x v="212"/>
    <x v="1"/>
    <x v="34"/>
    <x v="212"/>
    <x v="1"/>
    <s v="USD"/>
    <x v="209"/>
    <x v="208"/>
    <x v="0"/>
    <b v="0"/>
    <s v="music/rock"/>
    <s v="music/rock"/>
    <x v="1"/>
    <x v="1"/>
  </r>
  <r>
    <x v="215"/>
    <x v="215"/>
    <x v="215"/>
    <n v="156800"/>
    <x v="212"/>
    <x v="213"/>
    <x v="0"/>
    <x v="182"/>
    <x v="213"/>
    <x v="1"/>
    <s v="USD"/>
    <x v="210"/>
    <x v="209"/>
    <x v="0"/>
    <b v="0"/>
    <s v="theater/plays"/>
    <s v="theater/plays"/>
    <x v="3"/>
    <x v="3"/>
  </r>
  <r>
    <x v="216"/>
    <x v="216"/>
    <x v="216"/>
    <n v="121700"/>
    <x v="213"/>
    <x v="214"/>
    <x v="1"/>
    <x v="183"/>
    <x v="214"/>
    <x v="1"/>
    <s v="USD"/>
    <x v="211"/>
    <x v="210"/>
    <x v="0"/>
    <b v="0"/>
    <s v="theater/plays"/>
    <s v="theater/plays"/>
    <x v="3"/>
    <x v="3"/>
  </r>
  <r>
    <x v="217"/>
    <x v="217"/>
    <x v="217"/>
    <n v="129400"/>
    <x v="214"/>
    <x v="215"/>
    <x v="0"/>
    <x v="184"/>
    <x v="215"/>
    <x v="1"/>
    <s v="USD"/>
    <x v="212"/>
    <x v="211"/>
    <x v="0"/>
    <b v="0"/>
    <s v="film &amp; video/science fiction"/>
    <s v="film &amp; video/science fiction"/>
    <x v="4"/>
    <x v="22"/>
  </r>
  <r>
    <x v="218"/>
    <x v="218"/>
    <x v="218"/>
    <n v="5700"/>
    <x v="215"/>
    <x v="216"/>
    <x v="1"/>
    <x v="185"/>
    <x v="216"/>
    <x v="4"/>
    <s v="GBP"/>
    <x v="213"/>
    <x v="212"/>
    <x v="0"/>
    <b v="1"/>
    <s v="film &amp; video/shorts"/>
    <s v="film &amp; video/shorts"/>
    <x v="4"/>
    <x v="12"/>
  </r>
  <r>
    <x v="219"/>
    <x v="219"/>
    <x v="219"/>
    <n v="41700"/>
    <x v="216"/>
    <x v="217"/>
    <x v="1"/>
    <x v="186"/>
    <x v="217"/>
    <x v="1"/>
    <s v="USD"/>
    <x v="214"/>
    <x v="213"/>
    <x v="0"/>
    <b v="0"/>
    <s v="film &amp; video/animation"/>
    <s v="film &amp; video/animation"/>
    <x v="4"/>
    <x v="10"/>
  </r>
  <r>
    <x v="220"/>
    <x v="220"/>
    <x v="220"/>
    <n v="7900"/>
    <x v="217"/>
    <x v="218"/>
    <x v="0"/>
    <x v="68"/>
    <x v="218"/>
    <x v="1"/>
    <s v="USD"/>
    <x v="215"/>
    <x v="214"/>
    <x v="1"/>
    <b v="0"/>
    <s v="theater/plays"/>
    <s v="theater/plays"/>
    <x v="3"/>
    <x v="3"/>
  </r>
  <r>
    <x v="221"/>
    <x v="221"/>
    <x v="221"/>
    <n v="121500"/>
    <x v="218"/>
    <x v="219"/>
    <x v="0"/>
    <x v="187"/>
    <x v="219"/>
    <x v="1"/>
    <s v="USD"/>
    <x v="216"/>
    <x v="215"/>
    <x v="1"/>
    <b v="0"/>
    <s v="food/food trucks"/>
    <s v="food/food trucks"/>
    <x v="0"/>
    <x v="0"/>
  </r>
  <r>
    <x v="222"/>
    <x v="222"/>
    <x v="222"/>
    <n v="4800"/>
    <x v="219"/>
    <x v="220"/>
    <x v="1"/>
    <x v="188"/>
    <x v="220"/>
    <x v="1"/>
    <s v="USD"/>
    <x v="217"/>
    <x v="216"/>
    <x v="0"/>
    <b v="0"/>
    <s v="photography/photography books"/>
    <s v="photography/photography books"/>
    <x v="7"/>
    <x v="14"/>
  </r>
  <r>
    <x v="223"/>
    <x v="223"/>
    <x v="223"/>
    <n v="87300"/>
    <x v="220"/>
    <x v="221"/>
    <x v="0"/>
    <x v="189"/>
    <x v="221"/>
    <x v="1"/>
    <s v="USD"/>
    <x v="218"/>
    <x v="217"/>
    <x v="0"/>
    <b v="0"/>
    <s v="theater/plays"/>
    <s v="theater/plays"/>
    <x v="3"/>
    <x v="3"/>
  </r>
  <r>
    <x v="224"/>
    <x v="224"/>
    <x v="224"/>
    <n v="46300"/>
    <x v="221"/>
    <x v="222"/>
    <x v="1"/>
    <x v="190"/>
    <x v="222"/>
    <x v="1"/>
    <s v="USD"/>
    <x v="219"/>
    <x v="218"/>
    <x v="0"/>
    <b v="0"/>
    <s v="film &amp; video/science fiction"/>
    <s v="film &amp; video/science fiction"/>
    <x v="4"/>
    <x v="22"/>
  </r>
  <r>
    <x v="225"/>
    <x v="225"/>
    <x v="225"/>
    <n v="67800"/>
    <x v="222"/>
    <x v="223"/>
    <x v="1"/>
    <x v="191"/>
    <x v="223"/>
    <x v="1"/>
    <s v="USD"/>
    <x v="220"/>
    <x v="219"/>
    <x v="1"/>
    <b v="0"/>
    <s v="music/rock"/>
    <s v="music/rock"/>
    <x v="1"/>
    <x v="1"/>
  </r>
  <r>
    <x v="226"/>
    <x v="102"/>
    <x v="226"/>
    <n v="3000"/>
    <x v="223"/>
    <x v="224"/>
    <x v="1"/>
    <x v="192"/>
    <x v="224"/>
    <x v="1"/>
    <s v="USD"/>
    <x v="221"/>
    <x v="122"/>
    <x v="0"/>
    <b v="0"/>
    <s v="photography/photography books"/>
    <s v="photography/photography books"/>
    <x v="7"/>
    <x v="14"/>
  </r>
  <r>
    <x v="227"/>
    <x v="226"/>
    <x v="227"/>
    <n v="60900"/>
    <x v="224"/>
    <x v="225"/>
    <x v="1"/>
    <x v="193"/>
    <x v="225"/>
    <x v="1"/>
    <s v="USD"/>
    <x v="222"/>
    <x v="220"/>
    <x v="0"/>
    <b v="0"/>
    <s v="games/mobile games"/>
    <s v="games/mobile games"/>
    <x v="6"/>
    <x v="20"/>
  </r>
  <r>
    <x v="228"/>
    <x v="227"/>
    <x v="228"/>
    <n v="137900"/>
    <x v="225"/>
    <x v="226"/>
    <x v="1"/>
    <x v="194"/>
    <x v="226"/>
    <x v="1"/>
    <s v="USD"/>
    <x v="172"/>
    <x v="221"/>
    <x v="0"/>
    <b v="0"/>
    <s v="film &amp; video/animation"/>
    <s v="film &amp; video/animation"/>
    <x v="4"/>
    <x v="10"/>
  </r>
  <r>
    <x v="229"/>
    <x v="228"/>
    <x v="229"/>
    <n v="85600"/>
    <x v="226"/>
    <x v="227"/>
    <x v="1"/>
    <x v="195"/>
    <x v="227"/>
    <x v="1"/>
    <s v="USD"/>
    <x v="223"/>
    <x v="222"/>
    <x v="0"/>
    <b v="1"/>
    <s v="games/mobile games"/>
    <s v="games/mobile games"/>
    <x v="6"/>
    <x v="20"/>
  </r>
  <r>
    <x v="230"/>
    <x v="229"/>
    <x v="230"/>
    <n v="2400"/>
    <x v="227"/>
    <x v="228"/>
    <x v="1"/>
    <x v="196"/>
    <x v="228"/>
    <x v="1"/>
    <s v="USD"/>
    <x v="224"/>
    <x v="223"/>
    <x v="0"/>
    <b v="0"/>
    <s v="games/video games"/>
    <s v="games/video games"/>
    <x v="6"/>
    <x v="11"/>
  </r>
  <r>
    <x v="231"/>
    <x v="230"/>
    <x v="231"/>
    <n v="7200"/>
    <x v="228"/>
    <x v="229"/>
    <x v="3"/>
    <x v="109"/>
    <x v="229"/>
    <x v="1"/>
    <s v="USD"/>
    <x v="225"/>
    <x v="224"/>
    <x v="0"/>
    <b v="0"/>
    <s v="theater/plays"/>
    <s v="theater/plays"/>
    <x v="3"/>
    <x v="3"/>
  </r>
  <r>
    <x v="232"/>
    <x v="231"/>
    <x v="232"/>
    <n v="3400"/>
    <x v="229"/>
    <x v="230"/>
    <x v="1"/>
    <x v="45"/>
    <x v="230"/>
    <x v="1"/>
    <s v="USD"/>
    <x v="226"/>
    <x v="225"/>
    <x v="0"/>
    <b v="0"/>
    <s v="theater/plays"/>
    <s v="theater/plays"/>
    <x v="3"/>
    <x v="3"/>
  </r>
  <r>
    <x v="233"/>
    <x v="232"/>
    <x v="233"/>
    <n v="3800"/>
    <x v="230"/>
    <x v="231"/>
    <x v="1"/>
    <x v="197"/>
    <x v="231"/>
    <x v="1"/>
    <s v="USD"/>
    <x v="227"/>
    <x v="226"/>
    <x v="0"/>
    <b v="0"/>
    <s v="film &amp; video/animation"/>
    <s v="film &amp; video/animation"/>
    <x v="4"/>
    <x v="10"/>
  </r>
  <r>
    <x v="234"/>
    <x v="233"/>
    <x v="234"/>
    <n v="7500"/>
    <x v="231"/>
    <x v="232"/>
    <x v="1"/>
    <x v="46"/>
    <x v="232"/>
    <x v="6"/>
    <s v="EUR"/>
    <x v="228"/>
    <x v="227"/>
    <x v="0"/>
    <b v="1"/>
    <s v="games/video games"/>
    <s v="games/video games"/>
    <x v="6"/>
    <x v="11"/>
  </r>
  <r>
    <x v="235"/>
    <x v="234"/>
    <x v="235"/>
    <n v="8600"/>
    <x v="232"/>
    <x v="233"/>
    <x v="0"/>
    <x v="45"/>
    <x v="233"/>
    <x v="1"/>
    <s v="USD"/>
    <x v="229"/>
    <x v="228"/>
    <x v="0"/>
    <b v="0"/>
    <s v="film &amp; video/animation"/>
    <s v="film &amp; video/animation"/>
    <x v="4"/>
    <x v="10"/>
  </r>
  <r>
    <x v="236"/>
    <x v="235"/>
    <x v="236"/>
    <n v="39500"/>
    <x v="233"/>
    <x v="234"/>
    <x v="0"/>
    <x v="176"/>
    <x v="234"/>
    <x v="2"/>
    <s v="AUD"/>
    <x v="230"/>
    <x v="229"/>
    <x v="0"/>
    <b v="1"/>
    <s v="music/rock"/>
    <s v="music/rock"/>
    <x v="1"/>
    <x v="1"/>
  </r>
  <r>
    <x v="237"/>
    <x v="236"/>
    <x v="237"/>
    <n v="9300"/>
    <x v="234"/>
    <x v="235"/>
    <x v="1"/>
    <x v="198"/>
    <x v="235"/>
    <x v="1"/>
    <s v="USD"/>
    <x v="231"/>
    <x v="230"/>
    <x v="0"/>
    <b v="0"/>
    <s v="film &amp; video/animation"/>
    <s v="film &amp; video/animation"/>
    <x v="4"/>
    <x v="10"/>
  </r>
  <r>
    <x v="238"/>
    <x v="237"/>
    <x v="238"/>
    <n v="2400"/>
    <x v="235"/>
    <x v="236"/>
    <x v="1"/>
    <x v="199"/>
    <x v="236"/>
    <x v="3"/>
    <s v="DKK"/>
    <x v="232"/>
    <x v="231"/>
    <x v="0"/>
    <b v="1"/>
    <s v="theater/plays"/>
    <s v="theater/plays"/>
    <x v="3"/>
    <x v="3"/>
  </r>
  <r>
    <x v="239"/>
    <x v="238"/>
    <x v="239"/>
    <n v="3200"/>
    <x v="236"/>
    <x v="237"/>
    <x v="0"/>
    <x v="142"/>
    <x v="237"/>
    <x v="1"/>
    <s v="USD"/>
    <x v="233"/>
    <x v="232"/>
    <x v="0"/>
    <b v="0"/>
    <s v="technology/wearables"/>
    <s v="technology/wearables"/>
    <x v="2"/>
    <x v="8"/>
  </r>
  <r>
    <x v="240"/>
    <x v="239"/>
    <x v="240"/>
    <n v="29400"/>
    <x v="237"/>
    <x v="238"/>
    <x v="1"/>
    <x v="200"/>
    <x v="238"/>
    <x v="1"/>
    <s v="USD"/>
    <x v="194"/>
    <x v="233"/>
    <x v="0"/>
    <b v="0"/>
    <s v="theater/plays"/>
    <s v="theater/plays"/>
    <x v="3"/>
    <x v="3"/>
  </r>
  <r>
    <x v="241"/>
    <x v="240"/>
    <x v="241"/>
    <n v="168500"/>
    <x v="238"/>
    <x v="239"/>
    <x v="1"/>
    <x v="74"/>
    <x v="239"/>
    <x v="2"/>
    <s v="AUD"/>
    <x v="234"/>
    <x v="234"/>
    <x v="0"/>
    <b v="1"/>
    <s v="publishing/nonfiction"/>
    <s v="publishing/nonfiction"/>
    <x v="5"/>
    <x v="9"/>
  </r>
  <r>
    <x v="242"/>
    <x v="241"/>
    <x v="242"/>
    <n v="8400"/>
    <x v="239"/>
    <x v="240"/>
    <x v="1"/>
    <x v="201"/>
    <x v="240"/>
    <x v="1"/>
    <s v="USD"/>
    <x v="235"/>
    <x v="235"/>
    <x v="0"/>
    <b v="1"/>
    <s v="music/rock"/>
    <s v="music/rock"/>
    <x v="1"/>
    <x v="1"/>
  </r>
  <r>
    <x v="243"/>
    <x v="242"/>
    <x v="243"/>
    <n v="2300"/>
    <x v="240"/>
    <x v="241"/>
    <x v="1"/>
    <x v="202"/>
    <x v="241"/>
    <x v="1"/>
    <s v="USD"/>
    <x v="236"/>
    <x v="236"/>
    <x v="0"/>
    <b v="0"/>
    <s v="theater/plays"/>
    <s v="theater/plays"/>
    <x v="3"/>
    <x v="3"/>
  </r>
  <r>
    <x v="244"/>
    <x v="243"/>
    <x v="244"/>
    <n v="700"/>
    <x v="241"/>
    <x v="242"/>
    <x v="1"/>
    <x v="4"/>
    <x v="242"/>
    <x v="1"/>
    <s v="USD"/>
    <x v="237"/>
    <x v="237"/>
    <x v="0"/>
    <b v="0"/>
    <s v="theater/plays"/>
    <s v="theater/plays"/>
    <x v="3"/>
    <x v="3"/>
  </r>
  <r>
    <x v="245"/>
    <x v="244"/>
    <x v="245"/>
    <n v="2900"/>
    <x v="242"/>
    <x v="243"/>
    <x v="1"/>
    <x v="203"/>
    <x v="243"/>
    <x v="1"/>
    <s v="USD"/>
    <x v="238"/>
    <x v="238"/>
    <x v="0"/>
    <b v="0"/>
    <s v="theater/plays"/>
    <s v="theater/plays"/>
    <x v="3"/>
    <x v="3"/>
  </r>
  <r>
    <x v="246"/>
    <x v="245"/>
    <x v="246"/>
    <n v="4500"/>
    <x v="243"/>
    <x v="244"/>
    <x v="1"/>
    <x v="42"/>
    <x v="244"/>
    <x v="1"/>
    <s v="USD"/>
    <x v="239"/>
    <x v="239"/>
    <x v="0"/>
    <b v="0"/>
    <s v="technology/web"/>
    <s v="technology/web"/>
    <x v="2"/>
    <x v="2"/>
  </r>
  <r>
    <x v="247"/>
    <x v="246"/>
    <x v="247"/>
    <n v="19800"/>
    <x v="244"/>
    <x v="245"/>
    <x v="1"/>
    <x v="204"/>
    <x v="245"/>
    <x v="1"/>
    <s v="USD"/>
    <x v="240"/>
    <x v="240"/>
    <x v="0"/>
    <b v="1"/>
    <s v="publishing/fiction"/>
    <s v="publishing/fiction"/>
    <x v="5"/>
    <x v="13"/>
  </r>
  <r>
    <x v="248"/>
    <x v="247"/>
    <x v="248"/>
    <n v="6200"/>
    <x v="245"/>
    <x v="246"/>
    <x v="1"/>
    <x v="205"/>
    <x v="246"/>
    <x v="2"/>
    <s v="AUD"/>
    <x v="241"/>
    <x v="241"/>
    <x v="0"/>
    <b v="0"/>
    <s v="games/mobile games"/>
    <s v="games/mobile games"/>
    <x v="6"/>
    <x v="20"/>
  </r>
  <r>
    <x v="249"/>
    <x v="248"/>
    <x v="249"/>
    <n v="61500"/>
    <x v="246"/>
    <x v="247"/>
    <x v="1"/>
    <x v="206"/>
    <x v="247"/>
    <x v="1"/>
    <s v="USD"/>
    <x v="242"/>
    <x v="242"/>
    <x v="0"/>
    <b v="0"/>
    <s v="publishing/translations"/>
    <s v="publishing/translations"/>
    <x v="5"/>
    <x v="18"/>
  </r>
  <r>
    <x v="250"/>
    <x v="249"/>
    <x v="250"/>
    <n v="100"/>
    <x v="247"/>
    <x v="248"/>
    <x v="0"/>
    <x v="49"/>
    <x v="248"/>
    <x v="1"/>
    <s v="USD"/>
    <x v="67"/>
    <x v="243"/>
    <x v="0"/>
    <b v="0"/>
    <s v="music/rock"/>
    <s v="music/rock"/>
    <x v="1"/>
    <x v="1"/>
  </r>
  <r>
    <x v="251"/>
    <x v="250"/>
    <x v="251"/>
    <n v="7100"/>
    <x v="248"/>
    <x v="249"/>
    <x v="0"/>
    <x v="196"/>
    <x v="249"/>
    <x v="1"/>
    <s v="USD"/>
    <x v="243"/>
    <x v="244"/>
    <x v="0"/>
    <b v="0"/>
    <s v="theater/plays"/>
    <s v="theater/plays"/>
    <x v="3"/>
    <x v="3"/>
  </r>
  <r>
    <x v="252"/>
    <x v="251"/>
    <x v="252"/>
    <n v="1000"/>
    <x v="249"/>
    <x v="250"/>
    <x v="1"/>
    <x v="207"/>
    <x v="250"/>
    <x v="1"/>
    <s v="USD"/>
    <x v="244"/>
    <x v="245"/>
    <x v="0"/>
    <b v="0"/>
    <s v="theater/plays"/>
    <s v="theater/plays"/>
    <x v="3"/>
    <x v="3"/>
  </r>
  <r>
    <x v="253"/>
    <x v="252"/>
    <x v="253"/>
    <n v="121500"/>
    <x v="250"/>
    <x v="251"/>
    <x v="0"/>
    <x v="208"/>
    <x v="251"/>
    <x v="0"/>
    <s v="CAD"/>
    <x v="245"/>
    <x v="246"/>
    <x v="0"/>
    <b v="0"/>
    <s v="film &amp; video/drama"/>
    <s v="film &amp; video/drama"/>
    <x v="4"/>
    <x v="6"/>
  </r>
  <r>
    <x v="254"/>
    <x v="253"/>
    <x v="254"/>
    <n v="4600"/>
    <x v="251"/>
    <x v="252"/>
    <x v="1"/>
    <x v="39"/>
    <x v="252"/>
    <x v="1"/>
    <s v="USD"/>
    <x v="246"/>
    <x v="247"/>
    <x v="0"/>
    <b v="0"/>
    <s v="publishing/nonfiction"/>
    <s v="publishing/nonfiction"/>
    <x v="5"/>
    <x v="9"/>
  </r>
  <r>
    <x v="255"/>
    <x v="254"/>
    <x v="255"/>
    <n v="80500"/>
    <x v="252"/>
    <x v="253"/>
    <x v="1"/>
    <x v="209"/>
    <x v="253"/>
    <x v="1"/>
    <s v="USD"/>
    <x v="247"/>
    <x v="248"/>
    <x v="0"/>
    <b v="1"/>
    <s v="music/rock"/>
    <s v="music/rock"/>
    <x v="1"/>
    <x v="1"/>
  </r>
  <r>
    <x v="256"/>
    <x v="255"/>
    <x v="256"/>
    <n v="4100"/>
    <x v="253"/>
    <x v="254"/>
    <x v="0"/>
    <x v="27"/>
    <x v="254"/>
    <x v="4"/>
    <s v="GBP"/>
    <x v="248"/>
    <x v="249"/>
    <x v="0"/>
    <b v="0"/>
    <s v="music/rock"/>
    <s v="music/rock"/>
    <x v="1"/>
    <x v="1"/>
  </r>
  <r>
    <x v="257"/>
    <x v="256"/>
    <x v="257"/>
    <n v="5700"/>
    <x v="254"/>
    <x v="255"/>
    <x v="1"/>
    <x v="45"/>
    <x v="255"/>
    <x v="1"/>
    <s v="USD"/>
    <x v="249"/>
    <x v="250"/>
    <x v="0"/>
    <b v="0"/>
    <s v="theater/plays"/>
    <s v="theater/plays"/>
    <x v="3"/>
    <x v="3"/>
  </r>
  <r>
    <x v="258"/>
    <x v="257"/>
    <x v="258"/>
    <n v="5000"/>
    <x v="255"/>
    <x v="256"/>
    <x v="1"/>
    <x v="129"/>
    <x v="256"/>
    <x v="1"/>
    <s v="USD"/>
    <x v="250"/>
    <x v="251"/>
    <x v="0"/>
    <b v="1"/>
    <s v="theater/plays"/>
    <s v="theater/plays"/>
    <x v="3"/>
    <x v="3"/>
  </r>
  <r>
    <x v="259"/>
    <x v="258"/>
    <x v="259"/>
    <n v="1800"/>
    <x v="256"/>
    <x v="257"/>
    <x v="1"/>
    <x v="188"/>
    <x v="257"/>
    <x v="1"/>
    <s v="USD"/>
    <x v="251"/>
    <x v="252"/>
    <x v="1"/>
    <b v="0"/>
    <s v="photography/photography books"/>
    <s v="photography/photography books"/>
    <x v="7"/>
    <x v="14"/>
  </r>
  <r>
    <x v="260"/>
    <x v="259"/>
    <x v="260"/>
    <n v="6300"/>
    <x v="257"/>
    <x v="258"/>
    <x v="1"/>
    <x v="210"/>
    <x v="258"/>
    <x v="1"/>
    <s v="USD"/>
    <x v="136"/>
    <x v="253"/>
    <x v="0"/>
    <b v="0"/>
    <s v="music/rock"/>
    <s v="music/rock"/>
    <x v="1"/>
    <x v="1"/>
  </r>
  <r>
    <x v="261"/>
    <x v="260"/>
    <x v="261"/>
    <n v="84300"/>
    <x v="258"/>
    <x v="259"/>
    <x v="0"/>
    <x v="211"/>
    <x v="259"/>
    <x v="1"/>
    <s v="USD"/>
    <x v="252"/>
    <x v="254"/>
    <x v="0"/>
    <b v="1"/>
    <s v="music/rock"/>
    <s v="music/rock"/>
    <x v="1"/>
    <x v="1"/>
  </r>
  <r>
    <x v="262"/>
    <x v="261"/>
    <x v="262"/>
    <n v="1700"/>
    <x v="259"/>
    <x v="260"/>
    <x v="1"/>
    <x v="37"/>
    <x v="260"/>
    <x v="1"/>
    <s v="USD"/>
    <x v="253"/>
    <x v="255"/>
    <x v="0"/>
    <b v="1"/>
    <s v="music/indie rock"/>
    <s v="music/indie rock"/>
    <x v="1"/>
    <x v="7"/>
  </r>
  <r>
    <x v="263"/>
    <x v="262"/>
    <x v="263"/>
    <n v="2900"/>
    <x v="260"/>
    <x v="261"/>
    <x v="1"/>
    <x v="134"/>
    <x v="261"/>
    <x v="1"/>
    <s v="USD"/>
    <x v="254"/>
    <x v="256"/>
    <x v="0"/>
    <b v="0"/>
    <s v="photography/photography books"/>
    <s v="photography/photography books"/>
    <x v="7"/>
    <x v="14"/>
  </r>
  <r>
    <x v="264"/>
    <x v="263"/>
    <x v="264"/>
    <n v="45600"/>
    <x v="261"/>
    <x v="262"/>
    <x v="1"/>
    <x v="212"/>
    <x v="262"/>
    <x v="1"/>
    <s v="USD"/>
    <x v="255"/>
    <x v="257"/>
    <x v="0"/>
    <b v="0"/>
    <s v="theater/plays"/>
    <s v="theater/plays"/>
    <x v="3"/>
    <x v="3"/>
  </r>
  <r>
    <x v="265"/>
    <x v="264"/>
    <x v="265"/>
    <n v="4900"/>
    <x v="262"/>
    <x v="263"/>
    <x v="1"/>
    <x v="99"/>
    <x v="263"/>
    <x v="1"/>
    <s v="USD"/>
    <x v="256"/>
    <x v="258"/>
    <x v="0"/>
    <b v="0"/>
    <s v="theater/plays"/>
    <s v="theater/plays"/>
    <x v="3"/>
    <x v="3"/>
  </r>
  <r>
    <x v="266"/>
    <x v="265"/>
    <x v="266"/>
    <n v="111900"/>
    <x v="263"/>
    <x v="264"/>
    <x v="0"/>
    <x v="213"/>
    <x v="264"/>
    <x v="6"/>
    <s v="EUR"/>
    <x v="257"/>
    <x v="259"/>
    <x v="0"/>
    <b v="1"/>
    <s v="music/jazz"/>
    <s v="music/jazz"/>
    <x v="1"/>
    <x v="17"/>
  </r>
  <r>
    <x v="267"/>
    <x v="266"/>
    <x v="267"/>
    <n v="61600"/>
    <x v="264"/>
    <x v="265"/>
    <x v="1"/>
    <x v="214"/>
    <x v="265"/>
    <x v="2"/>
    <s v="AUD"/>
    <x v="258"/>
    <x v="260"/>
    <x v="0"/>
    <b v="0"/>
    <s v="theater/plays"/>
    <s v="theater/plays"/>
    <x v="3"/>
    <x v="3"/>
  </r>
  <r>
    <x v="268"/>
    <x v="267"/>
    <x v="268"/>
    <n v="1500"/>
    <x v="265"/>
    <x v="266"/>
    <x v="1"/>
    <x v="44"/>
    <x v="266"/>
    <x v="1"/>
    <s v="USD"/>
    <x v="259"/>
    <x v="261"/>
    <x v="0"/>
    <b v="0"/>
    <s v="film &amp; video/documentary"/>
    <s v="film &amp; video/documentary"/>
    <x v="4"/>
    <x v="4"/>
  </r>
  <r>
    <x v="269"/>
    <x v="268"/>
    <x v="269"/>
    <n v="3500"/>
    <x v="266"/>
    <x v="267"/>
    <x v="1"/>
    <x v="215"/>
    <x v="267"/>
    <x v="1"/>
    <s v="USD"/>
    <x v="260"/>
    <x v="262"/>
    <x v="0"/>
    <b v="0"/>
    <s v="film &amp; video/television"/>
    <s v="film &amp; video/television"/>
    <x v="4"/>
    <x v="19"/>
  </r>
  <r>
    <x v="270"/>
    <x v="269"/>
    <x v="270"/>
    <n v="173900"/>
    <x v="267"/>
    <x v="268"/>
    <x v="3"/>
    <x v="216"/>
    <x v="268"/>
    <x v="1"/>
    <s v="USD"/>
    <x v="261"/>
    <x v="263"/>
    <x v="0"/>
    <b v="0"/>
    <s v="games/video games"/>
    <s v="games/video games"/>
    <x v="6"/>
    <x v="11"/>
  </r>
  <r>
    <x v="271"/>
    <x v="270"/>
    <x v="271"/>
    <n v="153700"/>
    <x v="268"/>
    <x v="269"/>
    <x v="2"/>
    <x v="217"/>
    <x v="269"/>
    <x v="1"/>
    <s v="USD"/>
    <x v="262"/>
    <x v="264"/>
    <x v="0"/>
    <b v="0"/>
    <s v="photography/photography books"/>
    <s v="photography/photography books"/>
    <x v="7"/>
    <x v="14"/>
  </r>
  <r>
    <x v="272"/>
    <x v="271"/>
    <x v="272"/>
    <n v="51100"/>
    <x v="269"/>
    <x v="270"/>
    <x v="1"/>
    <x v="218"/>
    <x v="270"/>
    <x v="1"/>
    <s v="USD"/>
    <x v="263"/>
    <x v="265"/>
    <x v="0"/>
    <b v="1"/>
    <s v="theater/plays"/>
    <s v="theater/plays"/>
    <x v="3"/>
    <x v="3"/>
  </r>
  <r>
    <x v="273"/>
    <x v="272"/>
    <x v="273"/>
    <n v="7800"/>
    <x v="270"/>
    <x v="271"/>
    <x v="1"/>
    <x v="219"/>
    <x v="271"/>
    <x v="0"/>
    <s v="CAD"/>
    <x v="264"/>
    <x v="266"/>
    <x v="0"/>
    <b v="0"/>
    <s v="theater/plays"/>
    <s v="theater/plays"/>
    <x v="3"/>
    <x v="3"/>
  </r>
  <r>
    <x v="274"/>
    <x v="273"/>
    <x v="274"/>
    <n v="2400"/>
    <x v="271"/>
    <x v="272"/>
    <x v="0"/>
    <x v="27"/>
    <x v="272"/>
    <x v="1"/>
    <s v="USD"/>
    <x v="265"/>
    <x v="267"/>
    <x v="0"/>
    <b v="0"/>
    <s v="theater/plays"/>
    <s v="theater/plays"/>
    <x v="3"/>
    <x v="3"/>
  </r>
  <r>
    <x v="275"/>
    <x v="274"/>
    <x v="275"/>
    <n v="3900"/>
    <x v="272"/>
    <x v="273"/>
    <x v="1"/>
    <x v="220"/>
    <x v="273"/>
    <x v="1"/>
    <s v="USD"/>
    <x v="266"/>
    <x v="153"/>
    <x v="0"/>
    <b v="0"/>
    <s v="publishing/translations"/>
    <s v="publishing/translations"/>
    <x v="5"/>
    <x v="18"/>
  </r>
  <r>
    <x v="276"/>
    <x v="275"/>
    <x v="276"/>
    <n v="5500"/>
    <x v="273"/>
    <x v="274"/>
    <x v="0"/>
    <x v="221"/>
    <x v="274"/>
    <x v="1"/>
    <s v="USD"/>
    <x v="267"/>
    <x v="268"/>
    <x v="0"/>
    <b v="1"/>
    <s v="games/video games"/>
    <s v="games/video games"/>
    <x v="6"/>
    <x v="11"/>
  </r>
  <r>
    <x v="277"/>
    <x v="276"/>
    <x v="277"/>
    <n v="700"/>
    <x v="274"/>
    <x v="275"/>
    <x v="1"/>
    <x v="100"/>
    <x v="275"/>
    <x v="1"/>
    <s v="USD"/>
    <x v="268"/>
    <x v="269"/>
    <x v="0"/>
    <b v="0"/>
    <s v="theater/plays"/>
    <s v="theater/plays"/>
    <x v="3"/>
    <x v="3"/>
  </r>
  <r>
    <x v="278"/>
    <x v="277"/>
    <x v="278"/>
    <n v="2700"/>
    <x v="275"/>
    <x v="276"/>
    <x v="1"/>
    <x v="222"/>
    <x v="276"/>
    <x v="1"/>
    <s v="USD"/>
    <x v="269"/>
    <x v="270"/>
    <x v="0"/>
    <b v="0"/>
    <s v="technology/web"/>
    <s v="technology/web"/>
    <x v="2"/>
    <x v="2"/>
  </r>
  <r>
    <x v="279"/>
    <x v="278"/>
    <x v="279"/>
    <n v="8000"/>
    <x v="276"/>
    <x v="277"/>
    <x v="1"/>
    <x v="223"/>
    <x v="277"/>
    <x v="1"/>
    <s v="USD"/>
    <x v="270"/>
    <x v="271"/>
    <x v="0"/>
    <b v="0"/>
    <s v="theater/plays"/>
    <s v="theater/plays"/>
    <x v="3"/>
    <x v="3"/>
  </r>
  <r>
    <x v="280"/>
    <x v="279"/>
    <x v="280"/>
    <n v="2500"/>
    <x v="277"/>
    <x v="278"/>
    <x v="1"/>
    <x v="224"/>
    <x v="278"/>
    <x v="1"/>
    <s v="USD"/>
    <x v="271"/>
    <x v="272"/>
    <x v="0"/>
    <b v="0"/>
    <s v="film &amp; video/animation"/>
    <s v="film &amp; video/animation"/>
    <x v="4"/>
    <x v="10"/>
  </r>
  <r>
    <x v="281"/>
    <x v="280"/>
    <x v="281"/>
    <n v="164500"/>
    <x v="278"/>
    <x v="279"/>
    <x v="0"/>
    <x v="225"/>
    <x v="279"/>
    <x v="1"/>
    <s v="USD"/>
    <x v="272"/>
    <x v="273"/>
    <x v="0"/>
    <b v="1"/>
    <s v="theater/plays"/>
    <s v="theater/plays"/>
    <x v="3"/>
    <x v="3"/>
  </r>
  <r>
    <x v="282"/>
    <x v="281"/>
    <x v="282"/>
    <n v="8400"/>
    <x v="279"/>
    <x v="280"/>
    <x v="1"/>
    <x v="221"/>
    <x v="280"/>
    <x v="1"/>
    <s v="USD"/>
    <x v="73"/>
    <x v="274"/>
    <x v="0"/>
    <b v="1"/>
    <s v="film &amp; video/television"/>
    <s v="film &amp; video/television"/>
    <x v="4"/>
    <x v="19"/>
  </r>
  <r>
    <x v="283"/>
    <x v="282"/>
    <x v="283"/>
    <n v="8100"/>
    <x v="280"/>
    <x v="281"/>
    <x v="0"/>
    <x v="226"/>
    <x v="281"/>
    <x v="3"/>
    <s v="DKK"/>
    <x v="273"/>
    <x v="148"/>
    <x v="0"/>
    <b v="0"/>
    <s v="music/rock"/>
    <s v="music/rock"/>
    <x v="1"/>
    <x v="1"/>
  </r>
  <r>
    <x v="284"/>
    <x v="283"/>
    <x v="284"/>
    <n v="9800"/>
    <x v="281"/>
    <x v="282"/>
    <x v="0"/>
    <x v="227"/>
    <x v="282"/>
    <x v="1"/>
    <s v="USD"/>
    <x v="274"/>
    <x v="275"/>
    <x v="0"/>
    <b v="0"/>
    <s v="technology/web"/>
    <s v="technology/web"/>
    <x v="2"/>
    <x v="2"/>
  </r>
  <r>
    <x v="285"/>
    <x v="284"/>
    <x v="285"/>
    <n v="900"/>
    <x v="282"/>
    <x v="283"/>
    <x v="1"/>
    <x v="228"/>
    <x v="283"/>
    <x v="1"/>
    <s v="USD"/>
    <x v="275"/>
    <x v="276"/>
    <x v="0"/>
    <b v="0"/>
    <s v="theater/plays"/>
    <s v="theater/plays"/>
    <x v="3"/>
    <x v="3"/>
  </r>
  <r>
    <x v="286"/>
    <x v="285"/>
    <x v="286"/>
    <n v="112100"/>
    <x v="283"/>
    <x v="284"/>
    <x v="3"/>
    <x v="229"/>
    <x v="284"/>
    <x v="1"/>
    <s v="USD"/>
    <x v="276"/>
    <x v="72"/>
    <x v="0"/>
    <b v="0"/>
    <s v="theater/plays"/>
    <s v="theater/plays"/>
    <x v="3"/>
    <x v="3"/>
  </r>
  <r>
    <x v="287"/>
    <x v="286"/>
    <x v="287"/>
    <n v="6300"/>
    <x v="284"/>
    <x v="285"/>
    <x v="1"/>
    <x v="230"/>
    <x v="285"/>
    <x v="1"/>
    <s v="USD"/>
    <x v="277"/>
    <x v="277"/>
    <x v="0"/>
    <b v="0"/>
    <s v="music/electric music"/>
    <s v="music/electric music"/>
    <x v="1"/>
    <x v="5"/>
  </r>
  <r>
    <x v="288"/>
    <x v="287"/>
    <x v="288"/>
    <n v="5600"/>
    <x v="285"/>
    <x v="286"/>
    <x v="0"/>
    <x v="231"/>
    <x v="286"/>
    <x v="3"/>
    <s v="DKK"/>
    <x v="278"/>
    <x v="278"/>
    <x v="0"/>
    <b v="1"/>
    <s v="music/metal"/>
    <s v="music/metal"/>
    <x v="1"/>
    <x v="16"/>
  </r>
  <r>
    <x v="289"/>
    <x v="288"/>
    <x v="289"/>
    <n v="800"/>
    <x v="286"/>
    <x v="287"/>
    <x v="1"/>
    <x v="232"/>
    <x v="287"/>
    <x v="0"/>
    <s v="CAD"/>
    <x v="279"/>
    <x v="71"/>
    <x v="0"/>
    <b v="0"/>
    <s v="theater/plays"/>
    <s v="theater/plays"/>
    <x v="3"/>
    <x v="3"/>
  </r>
  <r>
    <x v="290"/>
    <x v="289"/>
    <x v="290"/>
    <n v="168600"/>
    <x v="287"/>
    <x v="288"/>
    <x v="0"/>
    <x v="233"/>
    <x v="288"/>
    <x v="1"/>
    <s v="USD"/>
    <x v="280"/>
    <x v="279"/>
    <x v="0"/>
    <b v="1"/>
    <s v="film &amp; video/documentary"/>
    <s v="film &amp; video/documentary"/>
    <x v="4"/>
    <x v="4"/>
  </r>
  <r>
    <x v="291"/>
    <x v="290"/>
    <x v="291"/>
    <n v="1800"/>
    <x v="288"/>
    <x v="289"/>
    <x v="1"/>
    <x v="37"/>
    <x v="289"/>
    <x v="1"/>
    <s v="USD"/>
    <x v="281"/>
    <x v="280"/>
    <x v="1"/>
    <b v="0"/>
    <s v="technology/web"/>
    <s v="technology/web"/>
    <x v="2"/>
    <x v="2"/>
  </r>
  <r>
    <x v="292"/>
    <x v="291"/>
    <x v="292"/>
    <n v="7300"/>
    <x v="289"/>
    <x v="290"/>
    <x v="0"/>
    <x v="234"/>
    <x v="290"/>
    <x v="1"/>
    <s v="USD"/>
    <x v="282"/>
    <x v="281"/>
    <x v="0"/>
    <b v="0"/>
    <s v="food/food trucks"/>
    <s v="food/food trucks"/>
    <x v="0"/>
    <x v="0"/>
  </r>
  <r>
    <x v="293"/>
    <x v="292"/>
    <x v="293"/>
    <n v="6500"/>
    <x v="290"/>
    <x v="291"/>
    <x v="3"/>
    <x v="235"/>
    <x v="291"/>
    <x v="6"/>
    <s v="EUR"/>
    <x v="283"/>
    <x v="282"/>
    <x v="0"/>
    <b v="0"/>
    <s v="theater/plays"/>
    <s v="theater/plays"/>
    <x v="3"/>
    <x v="3"/>
  </r>
  <r>
    <x v="294"/>
    <x v="293"/>
    <x v="294"/>
    <n v="600"/>
    <x v="291"/>
    <x v="292"/>
    <x v="1"/>
    <x v="236"/>
    <x v="292"/>
    <x v="1"/>
    <s v="USD"/>
    <x v="284"/>
    <x v="283"/>
    <x v="0"/>
    <b v="0"/>
    <s v="theater/plays"/>
    <s v="theater/plays"/>
    <x v="3"/>
    <x v="3"/>
  </r>
  <r>
    <x v="295"/>
    <x v="294"/>
    <x v="295"/>
    <n v="192900"/>
    <x v="292"/>
    <x v="293"/>
    <x v="0"/>
    <x v="237"/>
    <x v="293"/>
    <x v="5"/>
    <s v="CHF"/>
    <x v="285"/>
    <x v="284"/>
    <x v="0"/>
    <b v="0"/>
    <s v="theater/plays"/>
    <s v="theater/plays"/>
    <x v="3"/>
    <x v="3"/>
  </r>
  <r>
    <x v="296"/>
    <x v="295"/>
    <x v="296"/>
    <n v="6100"/>
    <x v="293"/>
    <x v="294"/>
    <x v="0"/>
    <x v="63"/>
    <x v="294"/>
    <x v="2"/>
    <s v="AUD"/>
    <x v="286"/>
    <x v="285"/>
    <x v="0"/>
    <b v="0"/>
    <s v="theater/plays"/>
    <s v="theater/plays"/>
    <x v="3"/>
    <x v="3"/>
  </r>
  <r>
    <x v="297"/>
    <x v="296"/>
    <x v="297"/>
    <n v="7200"/>
    <x v="294"/>
    <x v="295"/>
    <x v="0"/>
    <x v="238"/>
    <x v="295"/>
    <x v="2"/>
    <s v="AUD"/>
    <x v="287"/>
    <x v="286"/>
    <x v="0"/>
    <b v="1"/>
    <s v="theater/plays"/>
    <s v="theater/plays"/>
    <x v="3"/>
    <x v="3"/>
  </r>
  <r>
    <x v="298"/>
    <x v="297"/>
    <x v="298"/>
    <n v="3500"/>
    <x v="295"/>
    <x v="296"/>
    <x v="1"/>
    <x v="239"/>
    <x v="296"/>
    <x v="1"/>
    <s v="USD"/>
    <x v="288"/>
    <x v="287"/>
    <x v="0"/>
    <b v="1"/>
    <s v="music/rock"/>
    <s v="music/rock"/>
    <x v="1"/>
    <x v="1"/>
  </r>
  <r>
    <x v="299"/>
    <x v="298"/>
    <x v="299"/>
    <n v="3800"/>
    <x v="296"/>
    <x v="297"/>
    <x v="0"/>
    <x v="240"/>
    <x v="297"/>
    <x v="1"/>
    <s v="USD"/>
    <x v="289"/>
    <x v="288"/>
    <x v="0"/>
    <b v="0"/>
    <s v="food/food trucks"/>
    <s v="food/food trucks"/>
    <x v="0"/>
    <x v="0"/>
  </r>
  <r>
    <x v="300"/>
    <x v="299"/>
    <x v="300"/>
    <n v="100"/>
    <x v="297"/>
    <x v="298"/>
    <x v="0"/>
    <x v="49"/>
    <x v="298"/>
    <x v="3"/>
    <s v="DKK"/>
    <x v="290"/>
    <x v="289"/>
    <x v="0"/>
    <b v="1"/>
    <s v="publishing/nonfiction"/>
    <s v="publishing/nonfiction"/>
    <x v="5"/>
    <x v="9"/>
  </r>
  <r>
    <x v="301"/>
    <x v="300"/>
    <x v="301"/>
    <n v="900"/>
    <x v="298"/>
    <x v="299"/>
    <x v="1"/>
    <x v="241"/>
    <x v="299"/>
    <x v="1"/>
    <s v="USD"/>
    <x v="291"/>
    <x v="290"/>
    <x v="0"/>
    <b v="0"/>
    <s v="film &amp; video/documentary"/>
    <s v="film &amp; video/documentary"/>
    <x v="4"/>
    <x v="4"/>
  </r>
  <r>
    <x v="302"/>
    <x v="301"/>
    <x v="302"/>
    <n v="76100"/>
    <x v="299"/>
    <x v="300"/>
    <x v="0"/>
    <x v="242"/>
    <x v="300"/>
    <x v="1"/>
    <s v="USD"/>
    <x v="292"/>
    <x v="18"/>
    <x v="0"/>
    <b v="0"/>
    <s v="theater/plays"/>
    <s v="theater/plays"/>
    <x v="3"/>
    <x v="3"/>
  </r>
  <r>
    <x v="303"/>
    <x v="302"/>
    <x v="303"/>
    <n v="3400"/>
    <x v="300"/>
    <x v="301"/>
    <x v="0"/>
    <x v="235"/>
    <x v="301"/>
    <x v="1"/>
    <s v="USD"/>
    <x v="293"/>
    <x v="291"/>
    <x v="0"/>
    <b v="0"/>
    <s v="music/indie rock"/>
    <s v="music/indie rock"/>
    <x v="1"/>
    <x v="7"/>
  </r>
  <r>
    <x v="304"/>
    <x v="303"/>
    <x v="304"/>
    <n v="2100"/>
    <x v="301"/>
    <x v="302"/>
    <x v="1"/>
    <x v="23"/>
    <x v="302"/>
    <x v="1"/>
    <s v="USD"/>
    <x v="294"/>
    <x v="292"/>
    <x v="0"/>
    <b v="0"/>
    <s v="film &amp; video/documentary"/>
    <s v="film &amp; video/documentary"/>
    <x v="4"/>
    <x v="4"/>
  </r>
  <r>
    <x v="305"/>
    <x v="304"/>
    <x v="305"/>
    <n v="2800"/>
    <x v="302"/>
    <x v="303"/>
    <x v="1"/>
    <x v="72"/>
    <x v="303"/>
    <x v="1"/>
    <s v="USD"/>
    <x v="295"/>
    <x v="293"/>
    <x v="0"/>
    <b v="0"/>
    <s v="theater/plays"/>
    <s v="theater/plays"/>
    <x v="3"/>
    <x v="3"/>
  </r>
  <r>
    <x v="306"/>
    <x v="305"/>
    <x v="306"/>
    <n v="6500"/>
    <x v="303"/>
    <x v="304"/>
    <x v="0"/>
    <x v="243"/>
    <x v="304"/>
    <x v="1"/>
    <s v="USD"/>
    <x v="296"/>
    <x v="294"/>
    <x v="0"/>
    <b v="1"/>
    <s v="theater/plays"/>
    <s v="theater/plays"/>
    <x v="3"/>
    <x v="3"/>
  </r>
  <r>
    <x v="307"/>
    <x v="306"/>
    <x v="307"/>
    <n v="32900"/>
    <x v="304"/>
    <x v="305"/>
    <x v="1"/>
    <x v="244"/>
    <x v="305"/>
    <x v="3"/>
    <s v="DKK"/>
    <x v="297"/>
    <x v="295"/>
    <x v="0"/>
    <b v="1"/>
    <s v="publishing/fiction"/>
    <s v="publishing/fiction"/>
    <x v="5"/>
    <x v="13"/>
  </r>
  <r>
    <x v="308"/>
    <x v="307"/>
    <x v="308"/>
    <n v="118200"/>
    <x v="305"/>
    <x v="306"/>
    <x v="0"/>
    <x v="245"/>
    <x v="306"/>
    <x v="1"/>
    <s v="USD"/>
    <x v="298"/>
    <x v="296"/>
    <x v="0"/>
    <b v="0"/>
    <s v="theater/plays"/>
    <s v="theater/plays"/>
    <x v="3"/>
    <x v="3"/>
  </r>
  <r>
    <x v="309"/>
    <x v="308"/>
    <x v="309"/>
    <n v="4100"/>
    <x v="306"/>
    <x v="307"/>
    <x v="3"/>
    <x v="51"/>
    <x v="307"/>
    <x v="1"/>
    <s v="USD"/>
    <x v="299"/>
    <x v="297"/>
    <x v="0"/>
    <b v="1"/>
    <s v="music/indie rock"/>
    <s v="music/indie rock"/>
    <x v="1"/>
    <x v="7"/>
  </r>
  <r>
    <x v="310"/>
    <x v="309"/>
    <x v="310"/>
    <n v="7800"/>
    <x v="307"/>
    <x v="308"/>
    <x v="0"/>
    <x v="36"/>
    <x v="308"/>
    <x v="1"/>
    <s v="USD"/>
    <x v="300"/>
    <x v="298"/>
    <x v="0"/>
    <b v="0"/>
    <s v="games/video games"/>
    <s v="games/video games"/>
    <x v="6"/>
    <x v="11"/>
  </r>
  <r>
    <x v="311"/>
    <x v="310"/>
    <x v="311"/>
    <n v="6300"/>
    <x v="308"/>
    <x v="309"/>
    <x v="1"/>
    <x v="246"/>
    <x v="309"/>
    <x v="1"/>
    <s v="USD"/>
    <x v="247"/>
    <x v="299"/>
    <x v="0"/>
    <b v="0"/>
    <s v="theater/plays"/>
    <s v="theater/plays"/>
    <x v="3"/>
    <x v="3"/>
  </r>
  <r>
    <x v="312"/>
    <x v="311"/>
    <x v="312"/>
    <n v="59100"/>
    <x v="309"/>
    <x v="310"/>
    <x v="1"/>
    <x v="247"/>
    <x v="310"/>
    <x v="1"/>
    <s v="USD"/>
    <x v="244"/>
    <x v="300"/>
    <x v="0"/>
    <b v="0"/>
    <s v="theater/plays"/>
    <s v="theater/plays"/>
    <x v="3"/>
    <x v="3"/>
  </r>
  <r>
    <x v="313"/>
    <x v="312"/>
    <x v="313"/>
    <n v="2200"/>
    <x v="310"/>
    <x v="311"/>
    <x v="1"/>
    <x v="248"/>
    <x v="311"/>
    <x v="1"/>
    <s v="USD"/>
    <x v="301"/>
    <x v="301"/>
    <x v="0"/>
    <b v="0"/>
    <s v="music/rock"/>
    <s v="music/rock"/>
    <x v="1"/>
    <x v="1"/>
  </r>
  <r>
    <x v="314"/>
    <x v="313"/>
    <x v="314"/>
    <n v="1400"/>
    <x v="311"/>
    <x v="312"/>
    <x v="1"/>
    <x v="221"/>
    <x v="312"/>
    <x v="1"/>
    <s v="USD"/>
    <x v="188"/>
    <x v="162"/>
    <x v="0"/>
    <b v="1"/>
    <s v="film &amp; video/documentary"/>
    <s v="film &amp; video/documentary"/>
    <x v="4"/>
    <x v="4"/>
  </r>
  <r>
    <x v="315"/>
    <x v="314"/>
    <x v="315"/>
    <n v="9500"/>
    <x v="312"/>
    <x v="313"/>
    <x v="0"/>
    <x v="249"/>
    <x v="313"/>
    <x v="1"/>
    <s v="USD"/>
    <x v="302"/>
    <x v="302"/>
    <x v="0"/>
    <b v="0"/>
    <s v="theater/plays"/>
    <s v="theater/plays"/>
    <x v="3"/>
    <x v="3"/>
  </r>
  <r>
    <x v="316"/>
    <x v="315"/>
    <x v="316"/>
    <n v="9600"/>
    <x v="313"/>
    <x v="314"/>
    <x v="0"/>
    <x v="250"/>
    <x v="314"/>
    <x v="6"/>
    <s v="EUR"/>
    <x v="303"/>
    <x v="303"/>
    <x v="0"/>
    <b v="1"/>
    <s v="food/food trucks"/>
    <s v="food/food trucks"/>
    <x v="0"/>
    <x v="0"/>
  </r>
  <r>
    <x v="317"/>
    <x v="316"/>
    <x v="317"/>
    <n v="6600"/>
    <x v="314"/>
    <x v="315"/>
    <x v="0"/>
    <x v="141"/>
    <x v="315"/>
    <x v="1"/>
    <s v="USD"/>
    <x v="304"/>
    <x v="304"/>
    <x v="0"/>
    <b v="0"/>
    <s v="theater/plays"/>
    <s v="theater/plays"/>
    <x v="3"/>
    <x v="3"/>
  </r>
  <r>
    <x v="318"/>
    <x v="317"/>
    <x v="318"/>
    <n v="5700"/>
    <x v="315"/>
    <x v="316"/>
    <x v="0"/>
    <x v="68"/>
    <x v="316"/>
    <x v="1"/>
    <s v="USD"/>
    <x v="305"/>
    <x v="305"/>
    <x v="0"/>
    <b v="0"/>
    <s v="music/rock"/>
    <s v="music/rock"/>
    <x v="1"/>
    <x v="1"/>
  </r>
  <r>
    <x v="319"/>
    <x v="318"/>
    <x v="319"/>
    <n v="8400"/>
    <x v="316"/>
    <x v="317"/>
    <x v="3"/>
    <x v="251"/>
    <x v="317"/>
    <x v="1"/>
    <s v="USD"/>
    <x v="306"/>
    <x v="306"/>
    <x v="0"/>
    <b v="0"/>
    <s v="technology/web"/>
    <s v="technology/web"/>
    <x v="2"/>
    <x v="2"/>
  </r>
  <r>
    <x v="320"/>
    <x v="319"/>
    <x v="320"/>
    <n v="84400"/>
    <x v="317"/>
    <x v="318"/>
    <x v="0"/>
    <x v="175"/>
    <x v="318"/>
    <x v="1"/>
    <s v="USD"/>
    <x v="307"/>
    <x v="307"/>
    <x v="0"/>
    <b v="0"/>
    <s v="publishing/fiction"/>
    <s v="publishing/fiction"/>
    <x v="5"/>
    <x v="13"/>
  </r>
  <r>
    <x v="321"/>
    <x v="320"/>
    <x v="321"/>
    <n v="170400"/>
    <x v="318"/>
    <x v="319"/>
    <x v="0"/>
    <x v="194"/>
    <x v="319"/>
    <x v="1"/>
    <s v="USD"/>
    <x v="308"/>
    <x v="308"/>
    <x v="0"/>
    <b v="0"/>
    <s v="film &amp; video/shorts"/>
    <s v="film &amp; video/shorts"/>
    <x v="4"/>
    <x v="12"/>
  </r>
  <r>
    <x v="322"/>
    <x v="321"/>
    <x v="322"/>
    <n v="117900"/>
    <x v="319"/>
    <x v="320"/>
    <x v="1"/>
    <x v="252"/>
    <x v="320"/>
    <x v="1"/>
    <s v="USD"/>
    <x v="309"/>
    <x v="309"/>
    <x v="0"/>
    <b v="0"/>
    <s v="theater/plays"/>
    <s v="theater/plays"/>
    <x v="3"/>
    <x v="3"/>
  </r>
  <r>
    <x v="323"/>
    <x v="322"/>
    <x v="323"/>
    <n v="8900"/>
    <x v="320"/>
    <x v="321"/>
    <x v="0"/>
    <x v="150"/>
    <x v="321"/>
    <x v="4"/>
    <s v="GBP"/>
    <x v="310"/>
    <x v="310"/>
    <x v="0"/>
    <b v="0"/>
    <s v="film &amp; video/documentary"/>
    <s v="film &amp; video/documentary"/>
    <x v="4"/>
    <x v="4"/>
  </r>
  <r>
    <x v="324"/>
    <x v="323"/>
    <x v="324"/>
    <n v="7100"/>
    <x v="321"/>
    <x v="322"/>
    <x v="1"/>
    <x v="253"/>
    <x v="322"/>
    <x v="1"/>
    <s v="USD"/>
    <x v="311"/>
    <x v="311"/>
    <x v="0"/>
    <b v="1"/>
    <s v="theater/plays"/>
    <s v="theater/plays"/>
    <x v="3"/>
    <x v="3"/>
  </r>
  <r>
    <x v="325"/>
    <x v="324"/>
    <x v="325"/>
    <n v="6500"/>
    <x v="322"/>
    <x v="323"/>
    <x v="0"/>
    <x v="107"/>
    <x v="323"/>
    <x v="1"/>
    <s v="USD"/>
    <x v="79"/>
    <x v="312"/>
    <x v="0"/>
    <b v="1"/>
    <s v="theater/plays"/>
    <s v="theater/plays"/>
    <x v="3"/>
    <x v="3"/>
  </r>
  <r>
    <x v="326"/>
    <x v="325"/>
    <x v="326"/>
    <n v="7200"/>
    <x v="323"/>
    <x v="324"/>
    <x v="0"/>
    <x v="58"/>
    <x v="324"/>
    <x v="1"/>
    <s v="USD"/>
    <x v="312"/>
    <x v="313"/>
    <x v="0"/>
    <b v="0"/>
    <s v="film &amp; video/animation"/>
    <s v="film &amp; video/animation"/>
    <x v="4"/>
    <x v="10"/>
  </r>
  <r>
    <x v="327"/>
    <x v="326"/>
    <x v="327"/>
    <n v="2600"/>
    <x v="324"/>
    <x v="325"/>
    <x v="0"/>
    <x v="254"/>
    <x v="325"/>
    <x v="1"/>
    <s v="USD"/>
    <x v="313"/>
    <x v="314"/>
    <x v="0"/>
    <b v="1"/>
    <s v="theater/plays"/>
    <s v="theater/plays"/>
    <x v="3"/>
    <x v="3"/>
  </r>
  <r>
    <x v="328"/>
    <x v="327"/>
    <x v="328"/>
    <n v="98700"/>
    <x v="325"/>
    <x v="326"/>
    <x v="1"/>
    <x v="255"/>
    <x v="326"/>
    <x v="1"/>
    <s v="USD"/>
    <x v="314"/>
    <x v="315"/>
    <x v="0"/>
    <b v="0"/>
    <s v="music/rock"/>
    <s v="music/rock"/>
    <x v="1"/>
    <x v="1"/>
  </r>
  <r>
    <x v="329"/>
    <x v="328"/>
    <x v="329"/>
    <n v="93800"/>
    <x v="326"/>
    <x v="327"/>
    <x v="2"/>
    <x v="57"/>
    <x v="327"/>
    <x v="1"/>
    <s v="USD"/>
    <x v="315"/>
    <x v="316"/>
    <x v="0"/>
    <b v="0"/>
    <s v="games/video games"/>
    <s v="games/video games"/>
    <x v="6"/>
    <x v="11"/>
  </r>
  <r>
    <x v="330"/>
    <x v="329"/>
    <x v="330"/>
    <n v="33700"/>
    <x v="327"/>
    <x v="328"/>
    <x v="1"/>
    <x v="256"/>
    <x v="328"/>
    <x v="4"/>
    <s v="GBP"/>
    <x v="316"/>
    <x v="317"/>
    <x v="0"/>
    <b v="0"/>
    <s v="film &amp; video/documentary"/>
    <s v="film &amp; video/documentary"/>
    <x v="4"/>
    <x v="4"/>
  </r>
  <r>
    <x v="331"/>
    <x v="330"/>
    <x v="331"/>
    <n v="3300"/>
    <x v="328"/>
    <x v="329"/>
    <x v="1"/>
    <x v="257"/>
    <x v="329"/>
    <x v="1"/>
    <s v="USD"/>
    <x v="317"/>
    <x v="318"/>
    <x v="0"/>
    <b v="0"/>
    <s v="food/food trucks"/>
    <s v="food/food trucks"/>
    <x v="0"/>
    <x v="0"/>
  </r>
  <r>
    <x v="332"/>
    <x v="331"/>
    <x v="332"/>
    <n v="20700"/>
    <x v="329"/>
    <x v="330"/>
    <x v="1"/>
    <x v="258"/>
    <x v="330"/>
    <x v="1"/>
    <s v="USD"/>
    <x v="318"/>
    <x v="319"/>
    <x v="0"/>
    <b v="0"/>
    <s v="technology/wearables"/>
    <s v="technology/wearables"/>
    <x v="2"/>
    <x v="8"/>
  </r>
  <r>
    <x v="333"/>
    <x v="332"/>
    <x v="333"/>
    <n v="9600"/>
    <x v="330"/>
    <x v="331"/>
    <x v="1"/>
    <x v="259"/>
    <x v="331"/>
    <x v="1"/>
    <s v="USD"/>
    <x v="319"/>
    <x v="320"/>
    <x v="0"/>
    <b v="0"/>
    <s v="theater/plays"/>
    <s v="theater/plays"/>
    <x v="3"/>
    <x v="3"/>
  </r>
  <r>
    <x v="334"/>
    <x v="333"/>
    <x v="334"/>
    <n v="66200"/>
    <x v="331"/>
    <x v="332"/>
    <x v="1"/>
    <x v="260"/>
    <x v="332"/>
    <x v="1"/>
    <s v="USD"/>
    <x v="32"/>
    <x v="321"/>
    <x v="0"/>
    <b v="0"/>
    <s v="music/rock"/>
    <s v="music/rock"/>
    <x v="1"/>
    <x v="1"/>
  </r>
  <r>
    <x v="335"/>
    <x v="334"/>
    <x v="335"/>
    <n v="173800"/>
    <x v="332"/>
    <x v="333"/>
    <x v="1"/>
    <x v="261"/>
    <x v="333"/>
    <x v="1"/>
    <s v="USD"/>
    <x v="320"/>
    <x v="322"/>
    <x v="0"/>
    <b v="0"/>
    <s v="music/rock"/>
    <s v="music/rock"/>
    <x v="1"/>
    <x v="1"/>
  </r>
  <r>
    <x v="336"/>
    <x v="335"/>
    <x v="336"/>
    <n v="70700"/>
    <x v="333"/>
    <x v="334"/>
    <x v="0"/>
    <x v="262"/>
    <x v="334"/>
    <x v="1"/>
    <s v="USD"/>
    <x v="321"/>
    <x v="323"/>
    <x v="0"/>
    <b v="1"/>
    <s v="music/rock"/>
    <s v="music/rock"/>
    <x v="1"/>
    <x v="1"/>
  </r>
  <r>
    <x v="337"/>
    <x v="336"/>
    <x v="337"/>
    <n v="94500"/>
    <x v="334"/>
    <x v="335"/>
    <x v="1"/>
    <x v="263"/>
    <x v="335"/>
    <x v="1"/>
    <s v="USD"/>
    <x v="322"/>
    <x v="324"/>
    <x v="0"/>
    <b v="0"/>
    <s v="theater/plays"/>
    <s v="theater/plays"/>
    <x v="3"/>
    <x v="3"/>
  </r>
  <r>
    <x v="338"/>
    <x v="337"/>
    <x v="338"/>
    <n v="69800"/>
    <x v="335"/>
    <x v="336"/>
    <x v="1"/>
    <x v="264"/>
    <x v="336"/>
    <x v="1"/>
    <s v="USD"/>
    <x v="323"/>
    <x v="325"/>
    <x v="0"/>
    <b v="0"/>
    <s v="theater/plays"/>
    <s v="theater/plays"/>
    <x v="3"/>
    <x v="3"/>
  </r>
  <r>
    <x v="339"/>
    <x v="338"/>
    <x v="339"/>
    <n v="136300"/>
    <x v="336"/>
    <x v="337"/>
    <x v="3"/>
    <x v="265"/>
    <x v="337"/>
    <x v="0"/>
    <s v="CAD"/>
    <x v="324"/>
    <x v="326"/>
    <x v="0"/>
    <b v="0"/>
    <s v="theater/plays"/>
    <s v="theater/plays"/>
    <x v="3"/>
    <x v="3"/>
  </r>
  <r>
    <x v="340"/>
    <x v="339"/>
    <x v="340"/>
    <n v="37100"/>
    <x v="337"/>
    <x v="338"/>
    <x v="0"/>
    <x v="224"/>
    <x v="338"/>
    <x v="1"/>
    <s v="USD"/>
    <x v="325"/>
    <x v="327"/>
    <x v="0"/>
    <b v="0"/>
    <s v="photography/photography books"/>
    <s v="photography/photography books"/>
    <x v="7"/>
    <x v="14"/>
  </r>
  <r>
    <x v="341"/>
    <x v="340"/>
    <x v="341"/>
    <n v="114300"/>
    <x v="338"/>
    <x v="339"/>
    <x v="0"/>
    <x v="266"/>
    <x v="339"/>
    <x v="1"/>
    <s v="USD"/>
    <x v="326"/>
    <x v="328"/>
    <x v="0"/>
    <b v="0"/>
    <s v="music/indie rock"/>
    <s v="music/indie rock"/>
    <x v="1"/>
    <x v="7"/>
  </r>
  <r>
    <x v="342"/>
    <x v="341"/>
    <x v="342"/>
    <n v="47900"/>
    <x v="339"/>
    <x v="340"/>
    <x v="0"/>
    <x v="267"/>
    <x v="340"/>
    <x v="1"/>
    <s v="USD"/>
    <x v="327"/>
    <x v="329"/>
    <x v="0"/>
    <b v="0"/>
    <s v="theater/plays"/>
    <s v="theater/plays"/>
    <x v="3"/>
    <x v="3"/>
  </r>
  <r>
    <x v="343"/>
    <x v="342"/>
    <x v="343"/>
    <n v="9000"/>
    <x v="340"/>
    <x v="341"/>
    <x v="0"/>
    <x v="98"/>
    <x v="341"/>
    <x v="1"/>
    <s v="USD"/>
    <x v="328"/>
    <x v="151"/>
    <x v="0"/>
    <b v="0"/>
    <s v="theater/plays"/>
    <s v="theater/plays"/>
    <x v="3"/>
    <x v="3"/>
  </r>
  <r>
    <x v="344"/>
    <x v="343"/>
    <x v="344"/>
    <n v="197600"/>
    <x v="341"/>
    <x v="342"/>
    <x v="0"/>
    <x v="268"/>
    <x v="342"/>
    <x v="1"/>
    <s v="USD"/>
    <x v="329"/>
    <x v="330"/>
    <x v="0"/>
    <b v="0"/>
    <s v="games/video games"/>
    <s v="games/video games"/>
    <x v="6"/>
    <x v="11"/>
  </r>
  <r>
    <x v="345"/>
    <x v="344"/>
    <x v="345"/>
    <n v="157600"/>
    <x v="342"/>
    <x v="343"/>
    <x v="0"/>
    <x v="269"/>
    <x v="343"/>
    <x v="4"/>
    <s v="GBP"/>
    <x v="330"/>
    <x v="331"/>
    <x v="0"/>
    <b v="0"/>
    <s v="film &amp; video/drama"/>
    <s v="film &amp; video/drama"/>
    <x v="4"/>
    <x v="6"/>
  </r>
  <r>
    <x v="346"/>
    <x v="345"/>
    <x v="346"/>
    <n v="8000"/>
    <x v="343"/>
    <x v="344"/>
    <x v="0"/>
    <x v="270"/>
    <x v="344"/>
    <x v="1"/>
    <s v="USD"/>
    <x v="331"/>
    <x v="332"/>
    <x v="0"/>
    <b v="1"/>
    <s v="music/indie rock"/>
    <s v="music/indie rock"/>
    <x v="1"/>
    <x v="7"/>
  </r>
  <r>
    <x v="347"/>
    <x v="346"/>
    <x v="347"/>
    <n v="900"/>
    <x v="344"/>
    <x v="345"/>
    <x v="1"/>
    <x v="271"/>
    <x v="345"/>
    <x v="1"/>
    <s v="USD"/>
    <x v="332"/>
    <x v="333"/>
    <x v="0"/>
    <b v="0"/>
    <s v="technology/web"/>
    <s v="technology/web"/>
    <x v="2"/>
    <x v="2"/>
  </r>
  <r>
    <x v="348"/>
    <x v="347"/>
    <x v="348"/>
    <n v="199000"/>
    <x v="345"/>
    <x v="346"/>
    <x v="0"/>
    <x v="272"/>
    <x v="346"/>
    <x v="1"/>
    <s v="USD"/>
    <x v="333"/>
    <x v="334"/>
    <x v="0"/>
    <b v="0"/>
    <s v="food/food trucks"/>
    <s v="food/food trucks"/>
    <x v="0"/>
    <x v="0"/>
  </r>
  <r>
    <x v="349"/>
    <x v="348"/>
    <x v="349"/>
    <n v="180800"/>
    <x v="346"/>
    <x v="347"/>
    <x v="0"/>
    <x v="273"/>
    <x v="347"/>
    <x v="1"/>
    <s v="USD"/>
    <x v="296"/>
    <x v="335"/>
    <x v="0"/>
    <b v="0"/>
    <s v="theater/plays"/>
    <s v="theater/plays"/>
    <x v="3"/>
    <x v="3"/>
  </r>
  <r>
    <x v="350"/>
    <x v="349"/>
    <x v="350"/>
    <n v="100"/>
    <x v="297"/>
    <x v="298"/>
    <x v="0"/>
    <x v="49"/>
    <x v="298"/>
    <x v="1"/>
    <s v="USD"/>
    <x v="334"/>
    <x v="336"/>
    <x v="0"/>
    <b v="1"/>
    <s v="music/jazz"/>
    <s v="music/jazz"/>
    <x v="1"/>
    <x v="17"/>
  </r>
  <r>
    <x v="351"/>
    <x v="350"/>
    <x v="351"/>
    <n v="74100"/>
    <x v="347"/>
    <x v="348"/>
    <x v="1"/>
    <x v="274"/>
    <x v="348"/>
    <x v="1"/>
    <s v="USD"/>
    <x v="335"/>
    <x v="337"/>
    <x v="0"/>
    <b v="0"/>
    <s v="music/rock"/>
    <s v="music/rock"/>
    <x v="1"/>
    <x v="1"/>
  </r>
  <r>
    <x v="352"/>
    <x v="351"/>
    <x v="352"/>
    <n v="2800"/>
    <x v="348"/>
    <x v="349"/>
    <x v="0"/>
    <x v="254"/>
    <x v="349"/>
    <x v="0"/>
    <s v="CAD"/>
    <x v="336"/>
    <x v="338"/>
    <x v="0"/>
    <b v="0"/>
    <s v="theater/plays"/>
    <s v="theater/plays"/>
    <x v="3"/>
    <x v="3"/>
  </r>
  <r>
    <x v="353"/>
    <x v="352"/>
    <x v="353"/>
    <n v="33600"/>
    <x v="349"/>
    <x v="350"/>
    <x v="1"/>
    <x v="275"/>
    <x v="350"/>
    <x v="1"/>
    <s v="USD"/>
    <x v="337"/>
    <x v="339"/>
    <x v="0"/>
    <b v="0"/>
    <s v="theater/plays"/>
    <s v="theater/plays"/>
    <x v="3"/>
    <x v="3"/>
  </r>
  <r>
    <x v="354"/>
    <x v="353"/>
    <x v="354"/>
    <n v="6100"/>
    <x v="350"/>
    <x v="351"/>
    <x v="1"/>
    <x v="175"/>
    <x v="351"/>
    <x v="3"/>
    <s v="DKK"/>
    <x v="338"/>
    <x v="340"/>
    <x v="0"/>
    <b v="0"/>
    <s v="film &amp; video/documentary"/>
    <s v="film &amp; video/documentary"/>
    <x v="4"/>
    <x v="4"/>
  </r>
  <r>
    <x v="355"/>
    <x v="354"/>
    <x v="355"/>
    <n v="3800"/>
    <x v="351"/>
    <x v="352"/>
    <x v="2"/>
    <x v="99"/>
    <x v="352"/>
    <x v="1"/>
    <s v="USD"/>
    <x v="339"/>
    <x v="341"/>
    <x v="0"/>
    <b v="0"/>
    <s v="technology/wearables"/>
    <s v="technology/wearables"/>
    <x v="2"/>
    <x v="8"/>
  </r>
  <r>
    <x v="356"/>
    <x v="355"/>
    <x v="356"/>
    <n v="9300"/>
    <x v="352"/>
    <x v="353"/>
    <x v="0"/>
    <x v="174"/>
    <x v="353"/>
    <x v="6"/>
    <s v="EUR"/>
    <x v="340"/>
    <x v="342"/>
    <x v="0"/>
    <b v="0"/>
    <s v="theater/plays"/>
    <s v="theater/plays"/>
    <x v="3"/>
    <x v="3"/>
  </r>
  <r>
    <x v="357"/>
    <x v="356"/>
    <x v="357"/>
    <n v="2300"/>
    <x v="353"/>
    <x v="354"/>
    <x v="1"/>
    <x v="142"/>
    <x v="354"/>
    <x v="1"/>
    <s v="USD"/>
    <x v="341"/>
    <x v="343"/>
    <x v="0"/>
    <b v="0"/>
    <s v="games/video games"/>
    <s v="games/video games"/>
    <x v="6"/>
    <x v="11"/>
  </r>
  <r>
    <x v="358"/>
    <x v="357"/>
    <x v="358"/>
    <n v="9700"/>
    <x v="354"/>
    <x v="355"/>
    <x v="0"/>
    <x v="276"/>
    <x v="355"/>
    <x v="0"/>
    <s v="CAD"/>
    <x v="342"/>
    <x v="344"/>
    <x v="1"/>
    <b v="0"/>
    <s v="photography/photography books"/>
    <s v="photography/photography books"/>
    <x v="7"/>
    <x v="14"/>
  </r>
  <r>
    <x v="359"/>
    <x v="358"/>
    <x v="359"/>
    <n v="4000"/>
    <x v="355"/>
    <x v="356"/>
    <x v="1"/>
    <x v="277"/>
    <x v="356"/>
    <x v="1"/>
    <s v="USD"/>
    <x v="343"/>
    <x v="127"/>
    <x v="0"/>
    <b v="0"/>
    <s v="film &amp; video/animation"/>
    <s v="film &amp; video/animation"/>
    <x v="4"/>
    <x v="10"/>
  </r>
  <r>
    <x v="360"/>
    <x v="359"/>
    <x v="360"/>
    <n v="59700"/>
    <x v="356"/>
    <x v="357"/>
    <x v="1"/>
    <x v="278"/>
    <x v="357"/>
    <x v="4"/>
    <s v="GBP"/>
    <x v="344"/>
    <x v="345"/>
    <x v="0"/>
    <b v="1"/>
    <s v="theater/plays"/>
    <s v="theater/plays"/>
    <x v="3"/>
    <x v="3"/>
  </r>
  <r>
    <x v="361"/>
    <x v="360"/>
    <x v="361"/>
    <n v="5500"/>
    <x v="357"/>
    <x v="358"/>
    <x v="1"/>
    <x v="39"/>
    <x v="358"/>
    <x v="1"/>
    <s v="USD"/>
    <x v="345"/>
    <x v="346"/>
    <x v="0"/>
    <b v="0"/>
    <s v="theater/plays"/>
    <s v="theater/plays"/>
    <x v="3"/>
    <x v="3"/>
  </r>
  <r>
    <x v="362"/>
    <x v="361"/>
    <x v="362"/>
    <n v="3700"/>
    <x v="358"/>
    <x v="359"/>
    <x v="1"/>
    <x v="271"/>
    <x v="359"/>
    <x v="1"/>
    <s v="USD"/>
    <x v="65"/>
    <x v="347"/>
    <x v="0"/>
    <b v="0"/>
    <s v="music/rock"/>
    <s v="music/rock"/>
    <x v="1"/>
    <x v="1"/>
  </r>
  <r>
    <x v="363"/>
    <x v="362"/>
    <x v="363"/>
    <n v="5200"/>
    <x v="359"/>
    <x v="360"/>
    <x v="1"/>
    <x v="279"/>
    <x v="360"/>
    <x v="1"/>
    <s v="USD"/>
    <x v="346"/>
    <x v="348"/>
    <x v="0"/>
    <b v="0"/>
    <s v="music/rock"/>
    <s v="music/rock"/>
    <x v="1"/>
    <x v="1"/>
  </r>
  <r>
    <x v="364"/>
    <x v="363"/>
    <x v="364"/>
    <n v="900"/>
    <x v="360"/>
    <x v="361"/>
    <x v="1"/>
    <x v="129"/>
    <x v="361"/>
    <x v="1"/>
    <s v="USD"/>
    <x v="347"/>
    <x v="349"/>
    <x v="0"/>
    <b v="0"/>
    <s v="music/indie rock"/>
    <s v="music/indie rock"/>
    <x v="1"/>
    <x v="7"/>
  </r>
  <r>
    <x v="365"/>
    <x v="364"/>
    <x v="365"/>
    <n v="1600"/>
    <x v="361"/>
    <x v="362"/>
    <x v="1"/>
    <x v="192"/>
    <x v="362"/>
    <x v="2"/>
    <s v="AUD"/>
    <x v="348"/>
    <x v="350"/>
    <x v="0"/>
    <b v="0"/>
    <s v="theater/plays"/>
    <s v="theater/plays"/>
    <x v="3"/>
    <x v="3"/>
  </r>
  <r>
    <x v="366"/>
    <x v="365"/>
    <x v="366"/>
    <n v="1800"/>
    <x v="362"/>
    <x v="363"/>
    <x v="1"/>
    <x v="196"/>
    <x v="363"/>
    <x v="1"/>
    <s v="USD"/>
    <x v="349"/>
    <x v="351"/>
    <x v="0"/>
    <b v="1"/>
    <s v="theater/plays"/>
    <s v="theater/plays"/>
    <x v="3"/>
    <x v="3"/>
  </r>
  <r>
    <x v="367"/>
    <x v="366"/>
    <x v="367"/>
    <n v="9900"/>
    <x v="363"/>
    <x v="364"/>
    <x v="0"/>
    <x v="51"/>
    <x v="364"/>
    <x v="1"/>
    <s v="USD"/>
    <x v="350"/>
    <x v="33"/>
    <x v="0"/>
    <b v="1"/>
    <s v="theater/plays"/>
    <s v="theater/plays"/>
    <x v="3"/>
    <x v="3"/>
  </r>
  <r>
    <x v="368"/>
    <x v="367"/>
    <x v="368"/>
    <n v="5200"/>
    <x v="364"/>
    <x v="365"/>
    <x v="1"/>
    <x v="280"/>
    <x v="365"/>
    <x v="4"/>
    <s v="GBP"/>
    <x v="351"/>
    <x v="352"/>
    <x v="0"/>
    <b v="1"/>
    <s v="film &amp; video/documentary"/>
    <s v="film &amp; video/documentary"/>
    <x v="4"/>
    <x v="4"/>
  </r>
  <r>
    <x v="369"/>
    <x v="368"/>
    <x v="369"/>
    <n v="5400"/>
    <x v="365"/>
    <x v="366"/>
    <x v="1"/>
    <x v="110"/>
    <x v="366"/>
    <x v="1"/>
    <s v="USD"/>
    <x v="352"/>
    <x v="353"/>
    <x v="0"/>
    <b v="1"/>
    <s v="film &amp; video/television"/>
    <s v="film &amp; video/television"/>
    <x v="4"/>
    <x v="19"/>
  </r>
  <r>
    <x v="370"/>
    <x v="369"/>
    <x v="370"/>
    <n v="112300"/>
    <x v="366"/>
    <x v="367"/>
    <x v="1"/>
    <x v="281"/>
    <x v="367"/>
    <x v="1"/>
    <s v="USD"/>
    <x v="353"/>
    <x v="354"/>
    <x v="0"/>
    <b v="0"/>
    <s v="theater/plays"/>
    <s v="theater/plays"/>
    <x v="3"/>
    <x v="3"/>
  </r>
  <r>
    <x v="371"/>
    <x v="370"/>
    <x v="371"/>
    <n v="189200"/>
    <x v="367"/>
    <x v="368"/>
    <x v="0"/>
    <x v="282"/>
    <x v="368"/>
    <x v="1"/>
    <s v="USD"/>
    <x v="354"/>
    <x v="355"/>
    <x v="0"/>
    <b v="0"/>
    <s v="theater/plays"/>
    <s v="theater/plays"/>
    <x v="3"/>
    <x v="3"/>
  </r>
  <r>
    <x v="372"/>
    <x v="371"/>
    <x v="372"/>
    <n v="900"/>
    <x v="211"/>
    <x v="369"/>
    <x v="1"/>
    <x v="283"/>
    <x v="369"/>
    <x v="1"/>
    <s v="USD"/>
    <x v="355"/>
    <x v="356"/>
    <x v="0"/>
    <b v="1"/>
    <s v="film &amp; video/documentary"/>
    <s v="film &amp; video/documentary"/>
    <x v="4"/>
    <x v="4"/>
  </r>
  <r>
    <x v="373"/>
    <x v="372"/>
    <x v="373"/>
    <n v="22500"/>
    <x v="368"/>
    <x v="370"/>
    <x v="1"/>
    <x v="284"/>
    <x v="370"/>
    <x v="1"/>
    <s v="USD"/>
    <x v="356"/>
    <x v="357"/>
    <x v="0"/>
    <b v="0"/>
    <s v="theater/plays"/>
    <s v="theater/plays"/>
    <x v="3"/>
    <x v="3"/>
  </r>
  <r>
    <x v="374"/>
    <x v="373"/>
    <x v="374"/>
    <n v="167400"/>
    <x v="369"/>
    <x v="371"/>
    <x v="0"/>
    <x v="165"/>
    <x v="371"/>
    <x v="1"/>
    <s v="USD"/>
    <x v="357"/>
    <x v="358"/>
    <x v="0"/>
    <b v="1"/>
    <s v="film &amp; video/documentary"/>
    <s v="film &amp; video/documentary"/>
    <x v="4"/>
    <x v="4"/>
  </r>
  <r>
    <x v="375"/>
    <x v="374"/>
    <x v="375"/>
    <n v="2700"/>
    <x v="370"/>
    <x v="372"/>
    <x v="0"/>
    <x v="270"/>
    <x v="372"/>
    <x v="1"/>
    <s v="USD"/>
    <x v="358"/>
    <x v="359"/>
    <x v="0"/>
    <b v="0"/>
    <s v="music/indie rock"/>
    <s v="music/indie rock"/>
    <x v="1"/>
    <x v="7"/>
  </r>
  <r>
    <x v="376"/>
    <x v="375"/>
    <x v="376"/>
    <n v="3400"/>
    <x v="371"/>
    <x v="373"/>
    <x v="1"/>
    <x v="54"/>
    <x v="373"/>
    <x v="1"/>
    <s v="USD"/>
    <x v="359"/>
    <x v="360"/>
    <x v="0"/>
    <b v="0"/>
    <s v="music/rock"/>
    <s v="music/rock"/>
    <x v="1"/>
    <x v="1"/>
  </r>
  <r>
    <x v="377"/>
    <x v="376"/>
    <x v="377"/>
    <n v="49700"/>
    <x v="372"/>
    <x v="374"/>
    <x v="0"/>
    <x v="78"/>
    <x v="374"/>
    <x v="1"/>
    <s v="USD"/>
    <x v="12"/>
    <x v="361"/>
    <x v="0"/>
    <b v="0"/>
    <s v="theater/plays"/>
    <s v="theater/plays"/>
    <x v="3"/>
    <x v="3"/>
  </r>
  <r>
    <x v="378"/>
    <x v="377"/>
    <x v="378"/>
    <n v="178200"/>
    <x v="373"/>
    <x v="375"/>
    <x v="0"/>
    <x v="285"/>
    <x v="375"/>
    <x v="1"/>
    <s v="USD"/>
    <x v="360"/>
    <x v="362"/>
    <x v="0"/>
    <b v="0"/>
    <s v="film &amp; video/documentary"/>
    <s v="film &amp; video/documentary"/>
    <x v="4"/>
    <x v="4"/>
  </r>
  <r>
    <x v="379"/>
    <x v="378"/>
    <x v="379"/>
    <n v="7200"/>
    <x v="374"/>
    <x v="376"/>
    <x v="0"/>
    <x v="9"/>
    <x v="376"/>
    <x v="4"/>
    <s v="GBP"/>
    <x v="361"/>
    <x v="363"/>
    <x v="0"/>
    <b v="0"/>
    <s v="theater/plays"/>
    <s v="theater/plays"/>
    <x v="3"/>
    <x v="3"/>
  </r>
  <r>
    <x v="380"/>
    <x v="379"/>
    <x v="380"/>
    <n v="2500"/>
    <x v="375"/>
    <x v="377"/>
    <x v="1"/>
    <x v="286"/>
    <x v="377"/>
    <x v="1"/>
    <s v="USD"/>
    <x v="362"/>
    <x v="364"/>
    <x v="0"/>
    <b v="0"/>
    <s v="theater/plays"/>
    <s v="theater/plays"/>
    <x v="3"/>
    <x v="3"/>
  </r>
  <r>
    <x v="381"/>
    <x v="380"/>
    <x v="381"/>
    <n v="5300"/>
    <x v="376"/>
    <x v="378"/>
    <x v="1"/>
    <x v="287"/>
    <x v="378"/>
    <x v="1"/>
    <s v="USD"/>
    <x v="363"/>
    <x v="365"/>
    <x v="0"/>
    <b v="0"/>
    <s v="theater/plays"/>
    <s v="theater/plays"/>
    <x v="3"/>
    <x v="3"/>
  </r>
  <r>
    <x v="382"/>
    <x v="381"/>
    <x v="382"/>
    <n v="9100"/>
    <x v="377"/>
    <x v="379"/>
    <x v="0"/>
    <x v="109"/>
    <x v="379"/>
    <x v="1"/>
    <s v="USD"/>
    <x v="364"/>
    <x v="366"/>
    <x v="0"/>
    <b v="0"/>
    <s v="photography/photography books"/>
    <s v="photography/photography books"/>
    <x v="7"/>
    <x v="14"/>
  </r>
  <r>
    <x v="383"/>
    <x v="382"/>
    <x v="383"/>
    <n v="6300"/>
    <x v="378"/>
    <x v="380"/>
    <x v="1"/>
    <x v="288"/>
    <x v="380"/>
    <x v="1"/>
    <s v="USD"/>
    <x v="210"/>
    <x v="285"/>
    <x v="0"/>
    <b v="1"/>
    <s v="food/food trucks"/>
    <s v="food/food trucks"/>
    <x v="0"/>
    <x v="0"/>
  </r>
  <r>
    <x v="384"/>
    <x v="383"/>
    <x v="384"/>
    <n v="114400"/>
    <x v="379"/>
    <x v="381"/>
    <x v="1"/>
    <x v="289"/>
    <x v="381"/>
    <x v="1"/>
    <s v="USD"/>
    <x v="365"/>
    <x v="367"/>
    <x v="1"/>
    <b v="1"/>
    <s v="film &amp; video/documentary"/>
    <s v="film &amp; video/documentary"/>
    <x v="4"/>
    <x v="4"/>
  </r>
  <r>
    <x v="385"/>
    <x v="384"/>
    <x v="385"/>
    <n v="38900"/>
    <x v="380"/>
    <x v="382"/>
    <x v="1"/>
    <x v="290"/>
    <x v="382"/>
    <x v="1"/>
    <s v="USD"/>
    <x v="366"/>
    <x v="368"/>
    <x v="0"/>
    <b v="0"/>
    <s v="publishing/nonfiction"/>
    <s v="publishing/nonfiction"/>
    <x v="5"/>
    <x v="9"/>
  </r>
  <r>
    <x v="386"/>
    <x v="385"/>
    <x v="386"/>
    <n v="135500"/>
    <x v="381"/>
    <x v="383"/>
    <x v="0"/>
    <x v="291"/>
    <x v="383"/>
    <x v="1"/>
    <s v="USD"/>
    <x v="367"/>
    <x v="369"/>
    <x v="0"/>
    <b v="0"/>
    <s v="theater/plays"/>
    <s v="theater/plays"/>
    <x v="3"/>
    <x v="3"/>
  </r>
  <r>
    <x v="387"/>
    <x v="386"/>
    <x v="387"/>
    <n v="109000"/>
    <x v="382"/>
    <x v="384"/>
    <x v="0"/>
    <x v="292"/>
    <x v="384"/>
    <x v="1"/>
    <s v="USD"/>
    <x v="368"/>
    <x v="370"/>
    <x v="0"/>
    <b v="0"/>
    <s v="technology/wearables"/>
    <s v="technology/wearables"/>
    <x v="2"/>
    <x v="8"/>
  </r>
  <r>
    <x v="388"/>
    <x v="387"/>
    <x v="388"/>
    <n v="114800"/>
    <x v="383"/>
    <x v="385"/>
    <x v="3"/>
    <x v="293"/>
    <x v="385"/>
    <x v="5"/>
    <s v="CHF"/>
    <x v="369"/>
    <x v="371"/>
    <x v="0"/>
    <b v="0"/>
    <s v="music/indie rock"/>
    <s v="music/indie rock"/>
    <x v="1"/>
    <x v="7"/>
  </r>
  <r>
    <x v="389"/>
    <x v="388"/>
    <x v="389"/>
    <n v="83000"/>
    <x v="384"/>
    <x v="386"/>
    <x v="1"/>
    <x v="294"/>
    <x v="386"/>
    <x v="1"/>
    <s v="USD"/>
    <x v="370"/>
    <x v="372"/>
    <x v="0"/>
    <b v="0"/>
    <s v="theater/plays"/>
    <s v="theater/plays"/>
    <x v="3"/>
    <x v="3"/>
  </r>
  <r>
    <x v="390"/>
    <x v="389"/>
    <x v="390"/>
    <n v="2400"/>
    <x v="385"/>
    <x v="387"/>
    <x v="1"/>
    <x v="126"/>
    <x v="387"/>
    <x v="1"/>
    <s v="USD"/>
    <x v="371"/>
    <x v="373"/>
    <x v="0"/>
    <b v="0"/>
    <s v="photography/photography books"/>
    <s v="photography/photography books"/>
    <x v="7"/>
    <x v="14"/>
  </r>
  <r>
    <x v="391"/>
    <x v="390"/>
    <x v="391"/>
    <n v="60400"/>
    <x v="386"/>
    <x v="388"/>
    <x v="0"/>
    <x v="295"/>
    <x v="388"/>
    <x v="1"/>
    <s v="USD"/>
    <x v="287"/>
    <x v="374"/>
    <x v="0"/>
    <b v="0"/>
    <s v="publishing/nonfiction"/>
    <s v="publishing/nonfiction"/>
    <x v="5"/>
    <x v="9"/>
  </r>
  <r>
    <x v="392"/>
    <x v="391"/>
    <x v="392"/>
    <n v="102900"/>
    <x v="387"/>
    <x v="389"/>
    <x v="0"/>
    <x v="296"/>
    <x v="389"/>
    <x v="1"/>
    <s v="USD"/>
    <x v="372"/>
    <x v="375"/>
    <x v="0"/>
    <b v="0"/>
    <s v="technology/wearables"/>
    <s v="technology/wearables"/>
    <x v="2"/>
    <x v="8"/>
  </r>
  <r>
    <x v="393"/>
    <x v="392"/>
    <x v="393"/>
    <n v="62800"/>
    <x v="388"/>
    <x v="390"/>
    <x v="1"/>
    <x v="297"/>
    <x v="390"/>
    <x v="0"/>
    <s v="CAD"/>
    <x v="373"/>
    <x v="376"/>
    <x v="0"/>
    <b v="0"/>
    <s v="music/jazz"/>
    <s v="music/jazz"/>
    <x v="1"/>
    <x v="17"/>
  </r>
  <r>
    <x v="394"/>
    <x v="393"/>
    <x v="394"/>
    <n v="800"/>
    <x v="389"/>
    <x v="391"/>
    <x v="1"/>
    <x v="298"/>
    <x v="391"/>
    <x v="1"/>
    <s v="USD"/>
    <x v="374"/>
    <x v="377"/>
    <x v="0"/>
    <b v="1"/>
    <s v="film &amp; video/documentary"/>
    <s v="film &amp; video/documentary"/>
    <x v="4"/>
    <x v="4"/>
  </r>
  <r>
    <x v="395"/>
    <x v="122"/>
    <x v="395"/>
    <n v="7100"/>
    <x v="390"/>
    <x v="392"/>
    <x v="1"/>
    <x v="10"/>
    <x v="392"/>
    <x v="1"/>
    <s v="USD"/>
    <x v="375"/>
    <x v="378"/>
    <x v="1"/>
    <b v="0"/>
    <s v="theater/plays"/>
    <s v="theater/plays"/>
    <x v="3"/>
    <x v="3"/>
  </r>
  <r>
    <x v="396"/>
    <x v="394"/>
    <x v="396"/>
    <n v="46100"/>
    <x v="391"/>
    <x v="393"/>
    <x v="1"/>
    <x v="299"/>
    <x v="393"/>
    <x v="2"/>
    <s v="AUD"/>
    <x v="376"/>
    <x v="379"/>
    <x v="0"/>
    <b v="0"/>
    <s v="film &amp; video/drama"/>
    <s v="film &amp; video/drama"/>
    <x v="4"/>
    <x v="6"/>
  </r>
  <r>
    <x v="397"/>
    <x v="395"/>
    <x v="397"/>
    <n v="8100"/>
    <x v="392"/>
    <x v="394"/>
    <x v="1"/>
    <x v="211"/>
    <x v="394"/>
    <x v="1"/>
    <s v="USD"/>
    <x v="377"/>
    <x v="380"/>
    <x v="0"/>
    <b v="0"/>
    <s v="music/rock"/>
    <s v="music/rock"/>
    <x v="1"/>
    <x v="1"/>
  </r>
  <r>
    <x v="398"/>
    <x v="396"/>
    <x v="398"/>
    <n v="1700"/>
    <x v="393"/>
    <x v="395"/>
    <x v="1"/>
    <x v="300"/>
    <x v="395"/>
    <x v="6"/>
    <s v="EUR"/>
    <x v="378"/>
    <x v="103"/>
    <x v="0"/>
    <b v="1"/>
    <s v="film &amp; video/animation"/>
    <s v="film &amp; video/animation"/>
    <x v="4"/>
    <x v="10"/>
  </r>
  <r>
    <x v="399"/>
    <x v="397"/>
    <x v="399"/>
    <n v="97300"/>
    <x v="394"/>
    <x v="396"/>
    <x v="0"/>
    <x v="301"/>
    <x v="396"/>
    <x v="1"/>
    <s v="USD"/>
    <x v="379"/>
    <x v="381"/>
    <x v="0"/>
    <b v="0"/>
    <s v="music/indie rock"/>
    <s v="music/indie rock"/>
    <x v="1"/>
    <x v="7"/>
  </r>
  <r>
    <x v="400"/>
    <x v="398"/>
    <x v="400"/>
    <n v="100"/>
    <x v="50"/>
    <x v="50"/>
    <x v="0"/>
    <x v="49"/>
    <x v="50"/>
    <x v="1"/>
    <s v="USD"/>
    <x v="380"/>
    <x v="382"/>
    <x v="0"/>
    <b v="1"/>
    <s v="photography/photography books"/>
    <s v="photography/photography books"/>
    <x v="7"/>
    <x v="14"/>
  </r>
  <r>
    <x v="401"/>
    <x v="399"/>
    <x v="401"/>
    <n v="900"/>
    <x v="395"/>
    <x v="397"/>
    <x v="1"/>
    <x v="302"/>
    <x v="397"/>
    <x v="1"/>
    <s v="USD"/>
    <x v="381"/>
    <x v="383"/>
    <x v="0"/>
    <b v="0"/>
    <s v="theater/plays"/>
    <s v="theater/plays"/>
    <x v="3"/>
    <x v="3"/>
  </r>
  <r>
    <x v="402"/>
    <x v="400"/>
    <x v="402"/>
    <n v="7300"/>
    <x v="396"/>
    <x v="398"/>
    <x v="0"/>
    <x v="174"/>
    <x v="398"/>
    <x v="1"/>
    <s v="USD"/>
    <x v="382"/>
    <x v="384"/>
    <x v="0"/>
    <b v="1"/>
    <s v="film &amp; video/shorts"/>
    <s v="film &amp; video/shorts"/>
    <x v="4"/>
    <x v="12"/>
  </r>
  <r>
    <x v="403"/>
    <x v="401"/>
    <x v="403"/>
    <n v="195800"/>
    <x v="397"/>
    <x v="399"/>
    <x v="0"/>
    <x v="303"/>
    <x v="399"/>
    <x v="0"/>
    <s v="CAD"/>
    <x v="125"/>
    <x v="385"/>
    <x v="0"/>
    <b v="1"/>
    <s v="theater/plays"/>
    <s v="theater/plays"/>
    <x v="3"/>
    <x v="3"/>
  </r>
  <r>
    <x v="404"/>
    <x v="402"/>
    <x v="404"/>
    <n v="48900"/>
    <x v="398"/>
    <x v="400"/>
    <x v="1"/>
    <x v="304"/>
    <x v="400"/>
    <x v="1"/>
    <s v="USD"/>
    <x v="383"/>
    <x v="386"/>
    <x v="0"/>
    <b v="0"/>
    <s v="theater/plays"/>
    <s v="theater/plays"/>
    <x v="3"/>
    <x v="3"/>
  </r>
  <r>
    <x v="405"/>
    <x v="403"/>
    <x v="405"/>
    <n v="29600"/>
    <x v="399"/>
    <x v="401"/>
    <x v="0"/>
    <x v="305"/>
    <x v="401"/>
    <x v="1"/>
    <s v="USD"/>
    <x v="384"/>
    <x v="387"/>
    <x v="0"/>
    <b v="0"/>
    <s v="theater/plays"/>
    <s v="theater/plays"/>
    <x v="3"/>
    <x v="3"/>
  </r>
  <r>
    <x v="406"/>
    <x v="404"/>
    <x v="406"/>
    <n v="39300"/>
    <x v="400"/>
    <x v="402"/>
    <x v="1"/>
    <x v="306"/>
    <x v="402"/>
    <x v="1"/>
    <s v="USD"/>
    <x v="385"/>
    <x v="388"/>
    <x v="1"/>
    <b v="0"/>
    <s v="film &amp; video/documentary"/>
    <s v="film &amp; video/documentary"/>
    <x v="4"/>
    <x v="4"/>
  </r>
  <r>
    <x v="407"/>
    <x v="405"/>
    <x v="407"/>
    <n v="3400"/>
    <x v="401"/>
    <x v="403"/>
    <x v="1"/>
    <x v="307"/>
    <x v="403"/>
    <x v="3"/>
    <s v="DKK"/>
    <x v="386"/>
    <x v="389"/>
    <x v="0"/>
    <b v="0"/>
    <s v="theater/plays"/>
    <s v="theater/plays"/>
    <x v="3"/>
    <x v="3"/>
  </r>
  <r>
    <x v="408"/>
    <x v="406"/>
    <x v="408"/>
    <n v="9200"/>
    <x v="402"/>
    <x v="404"/>
    <x v="1"/>
    <x v="110"/>
    <x v="404"/>
    <x v="0"/>
    <s v="CAD"/>
    <x v="387"/>
    <x v="390"/>
    <x v="0"/>
    <b v="0"/>
    <s v="film &amp; video/documentary"/>
    <s v="film &amp; video/documentary"/>
    <x v="4"/>
    <x v="4"/>
  </r>
  <r>
    <x v="409"/>
    <x v="97"/>
    <x v="409"/>
    <n v="135600"/>
    <x v="403"/>
    <x v="405"/>
    <x v="0"/>
    <x v="308"/>
    <x v="405"/>
    <x v="1"/>
    <s v="USD"/>
    <x v="388"/>
    <x v="391"/>
    <x v="0"/>
    <b v="0"/>
    <s v="music/rock"/>
    <s v="music/rock"/>
    <x v="1"/>
    <x v="1"/>
  </r>
  <r>
    <x v="410"/>
    <x v="407"/>
    <x v="410"/>
    <n v="153700"/>
    <x v="404"/>
    <x v="406"/>
    <x v="2"/>
    <x v="309"/>
    <x v="406"/>
    <x v="1"/>
    <s v="USD"/>
    <x v="277"/>
    <x v="277"/>
    <x v="0"/>
    <b v="0"/>
    <s v="games/mobile games"/>
    <s v="games/mobile games"/>
    <x v="6"/>
    <x v="20"/>
  </r>
  <r>
    <x v="411"/>
    <x v="408"/>
    <x v="411"/>
    <n v="7800"/>
    <x v="405"/>
    <x v="407"/>
    <x v="1"/>
    <x v="172"/>
    <x v="407"/>
    <x v="1"/>
    <s v="USD"/>
    <x v="389"/>
    <x v="392"/>
    <x v="0"/>
    <b v="0"/>
    <s v="theater/plays"/>
    <s v="theater/plays"/>
    <x v="3"/>
    <x v="3"/>
  </r>
  <r>
    <x v="412"/>
    <x v="409"/>
    <x v="412"/>
    <n v="2100"/>
    <x v="406"/>
    <x v="408"/>
    <x v="1"/>
    <x v="38"/>
    <x v="408"/>
    <x v="1"/>
    <s v="USD"/>
    <x v="390"/>
    <x v="393"/>
    <x v="0"/>
    <b v="0"/>
    <s v="publishing/fiction"/>
    <s v="publishing/fiction"/>
    <x v="5"/>
    <x v="13"/>
  </r>
  <r>
    <x v="413"/>
    <x v="410"/>
    <x v="413"/>
    <n v="189500"/>
    <x v="407"/>
    <x v="409"/>
    <x v="2"/>
    <x v="310"/>
    <x v="409"/>
    <x v="1"/>
    <s v="USD"/>
    <x v="391"/>
    <x v="394"/>
    <x v="0"/>
    <b v="0"/>
    <s v="film &amp; video/animation"/>
    <s v="film &amp; video/animation"/>
    <x v="4"/>
    <x v="10"/>
  </r>
  <r>
    <x v="414"/>
    <x v="411"/>
    <x v="414"/>
    <n v="188200"/>
    <x v="408"/>
    <x v="410"/>
    <x v="0"/>
    <x v="311"/>
    <x v="410"/>
    <x v="1"/>
    <s v="USD"/>
    <x v="392"/>
    <x v="395"/>
    <x v="0"/>
    <b v="1"/>
    <s v="food/food trucks"/>
    <s v="food/food trucks"/>
    <x v="0"/>
    <x v="0"/>
  </r>
  <r>
    <x v="415"/>
    <x v="412"/>
    <x v="415"/>
    <n v="113500"/>
    <x v="409"/>
    <x v="411"/>
    <x v="0"/>
    <x v="312"/>
    <x v="411"/>
    <x v="1"/>
    <s v="USD"/>
    <x v="393"/>
    <x v="396"/>
    <x v="0"/>
    <b v="0"/>
    <s v="theater/plays"/>
    <s v="theater/plays"/>
    <x v="3"/>
    <x v="3"/>
  </r>
  <r>
    <x v="416"/>
    <x v="413"/>
    <x v="416"/>
    <n v="134600"/>
    <x v="410"/>
    <x v="412"/>
    <x v="0"/>
    <x v="313"/>
    <x v="412"/>
    <x v="1"/>
    <s v="USD"/>
    <x v="394"/>
    <x v="397"/>
    <x v="0"/>
    <b v="1"/>
    <s v="film &amp; video/documentary"/>
    <s v="film &amp; video/documentary"/>
    <x v="4"/>
    <x v="4"/>
  </r>
  <r>
    <x v="417"/>
    <x v="414"/>
    <x v="417"/>
    <n v="1700"/>
    <x v="411"/>
    <x v="413"/>
    <x v="0"/>
    <x v="27"/>
    <x v="413"/>
    <x v="1"/>
    <s v="USD"/>
    <x v="395"/>
    <x v="398"/>
    <x v="0"/>
    <b v="0"/>
    <s v="theater/plays"/>
    <s v="theater/plays"/>
    <x v="3"/>
    <x v="3"/>
  </r>
  <r>
    <x v="418"/>
    <x v="32"/>
    <x v="418"/>
    <n v="163700"/>
    <x v="412"/>
    <x v="414"/>
    <x v="0"/>
    <x v="314"/>
    <x v="414"/>
    <x v="0"/>
    <s v="CAD"/>
    <x v="396"/>
    <x v="399"/>
    <x v="0"/>
    <b v="0"/>
    <s v="film &amp; video/documentary"/>
    <s v="film &amp; video/documentary"/>
    <x v="4"/>
    <x v="4"/>
  </r>
  <r>
    <x v="419"/>
    <x v="415"/>
    <x v="419"/>
    <n v="113800"/>
    <x v="413"/>
    <x v="415"/>
    <x v="1"/>
    <x v="315"/>
    <x v="415"/>
    <x v="1"/>
    <s v="USD"/>
    <x v="397"/>
    <x v="348"/>
    <x v="0"/>
    <b v="0"/>
    <s v="technology/web"/>
    <s v="technology/web"/>
    <x v="2"/>
    <x v="2"/>
  </r>
  <r>
    <x v="420"/>
    <x v="416"/>
    <x v="420"/>
    <n v="5000"/>
    <x v="414"/>
    <x v="416"/>
    <x v="1"/>
    <x v="115"/>
    <x v="416"/>
    <x v="1"/>
    <s v="USD"/>
    <x v="398"/>
    <x v="400"/>
    <x v="0"/>
    <b v="0"/>
    <s v="theater/plays"/>
    <s v="theater/plays"/>
    <x v="3"/>
    <x v="3"/>
  </r>
  <r>
    <x v="421"/>
    <x v="417"/>
    <x v="421"/>
    <n v="9400"/>
    <x v="415"/>
    <x v="417"/>
    <x v="0"/>
    <x v="316"/>
    <x v="417"/>
    <x v="1"/>
    <s v="USD"/>
    <x v="399"/>
    <x v="401"/>
    <x v="0"/>
    <b v="1"/>
    <s v="technology/wearables"/>
    <s v="technology/wearables"/>
    <x v="2"/>
    <x v="8"/>
  </r>
  <r>
    <x v="422"/>
    <x v="418"/>
    <x v="422"/>
    <n v="8700"/>
    <x v="416"/>
    <x v="418"/>
    <x v="1"/>
    <x v="317"/>
    <x v="418"/>
    <x v="1"/>
    <s v="USD"/>
    <x v="400"/>
    <x v="402"/>
    <x v="0"/>
    <b v="1"/>
    <s v="theater/plays"/>
    <s v="theater/plays"/>
    <x v="3"/>
    <x v="3"/>
  </r>
  <r>
    <x v="423"/>
    <x v="419"/>
    <x v="423"/>
    <n v="147800"/>
    <x v="417"/>
    <x v="419"/>
    <x v="0"/>
    <x v="318"/>
    <x v="419"/>
    <x v="1"/>
    <s v="USD"/>
    <x v="116"/>
    <x v="403"/>
    <x v="0"/>
    <b v="1"/>
    <s v="food/food trucks"/>
    <s v="food/food trucks"/>
    <x v="0"/>
    <x v="0"/>
  </r>
  <r>
    <x v="424"/>
    <x v="420"/>
    <x v="424"/>
    <n v="5100"/>
    <x v="418"/>
    <x v="420"/>
    <x v="0"/>
    <x v="100"/>
    <x v="420"/>
    <x v="1"/>
    <s v="USD"/>
    <x v="401"/>
    <x v="404"/>
    <x v="0"/>
    <b v="0"/>
    <s v="music/indie rock"/>
    <s v="music/indie rock"/>
    <x v="1"/>
    <x v="7"/>
  </r>
  <r>
    <x v="425"/>
    <x v="421"/>
    <x v="425"/>
    <n v="2700"/>
    <x v="419"/>
    <x v="421"/>
    <x v="1"/>
    <x v="45"/>
    <x v="421"/>
    <x v="1"/>
    <s v="USD"/>
    <x v="402"/>
    <x v="405"/>
    <x v="0"/>
    <b v="0"/>
    <s v="photography/photography books"/>
    <s v="photography/photography books"/>
    <x v="7"/>
    <x v="14"/>
  </r>
  <r>
    <x v="426"/>
    <x v="422"/>
    <x v="426"/>
    <n v="1800"/>
    <x v="420"/>
    <x v="422"/>
    <x v="1"/>
    <x v="319"/>
    <x v="422"/>
    <x v="1"/>
    <s v="USD"/>
    <x v="403"/>
    <x v="406"/>
    <x v="0"/>
    <b v="0"/>
    <s v="theater/plays"/>
    <s v="theater/plays"/>
    <x v="3"/>
    <x v="3"/>
  </r>
  <r>
    <x v="427"/>
    <x v="423"/>
    <x v="427"/>
    <n v="174500"/>
    <x v="421"/>
    <x v="423"/>
    <x v="1"/>
    <x v="320"/>
    <x v="423"/>
    <x v="1"/>
    <s v="USD"/>
    <x v="404"/>
    <x v="407"/>
    <x v="0"/>
    <b v="1"/>
    <s v="theater/plays"/>
    <s v="theater/plays"/>
    <x v="3"/>
    <x v="3"/>
  </r>
  <r>
    <x v="428"/>
    <x v="424"/>
    <x v="428"/>
    <n v="101400"/>
    <x v="422"/>
    <x v="424"/>
    <x v="0"/>
    <x v="321"/>
    <x v="424"/>
    <x v="1"/>
    <s v="USD"/>
    <x v="405"/>
    <x v="408"/>
    <x v="0"/>
    <b v="0"/>
    <s v="film &amp; video/animation"/>
    <s v="film &amp; video/animation"/>
    <x v="4"/>
    <x v="10"/>
  </r>
  <r>
    <x v="429"/>
    <x v="425"/>
    <x v="429"/>
    <n v="191000"/>
    <x v="423"/>
    <x v="425"/>
    <x v="3"/>
    <x v="322"/>
    <x v="425"/>
    <x v="1"/>
    <s v="USD"/>
    <x v="406"/>
    <x v="409"/>
    <x v="0"/>
    <b v="1"/>
    <s v="photography/photography books"/>
    <s v="photography/photography books"/>
    <x v="7"/>
    <x v="14"/>
  </r>
  <r>
    <x v="430"/>
    <x v="426"/>
    <x v="430"/>
    <n v="8100"/>
    <x v="424"/>
    <x v="426"/>
    <x v="0"/>
    <x v="286"/>
    <x v="426"/>
    <x v="1"/>
    <s v="USD"/>
    <x v="407"/>
    <x v="410"/>
    <x v="0"/>
    <b v="0"/>
    <s v="theater/plays"/>
    <s v="theater/plays"/>
    <x v="3"/>
    <x v="3"/>
  </r>
  <r>
    <x v="431"/>
    <x v="427"/>
    <x v="431"/>
    <n v="5100"/>
    <x v="425"/>
    <x v="427"/>
    <x v="1"/>
    <x v="115"/>
    <x v="427"/>
    <x v="1"/>
    <s v="USD"/>
    <x v="408"/>
    <x v="312"/>
    <x v="1"/>
    <b v="0"/>
    <s v="theater/plays"/>
    <s v="theater/plays"/>
    <x v="3"/>
    <x v="3"/>
  </r>
  <r>
    <x v="432"/>
    <x v="428"/>
    <x v="432"/>
    <n v="7700"/>
    <x v="426"/>
    <x v="428"/>
    <x v="0"/>
    <x v="222"/>
    <x v="428"/>
    <x v="1"/>
    <s v="USD"/>
    <x v="409"/>
    <x v="411"/>
    <x v="0"/>
    <b v="0"/>
    <s v="theater/plays"/>
    <s v="theater/plays"/>
    <x v="3"/>
    <x v="3"/>
  </r>
  <r>
    <x v="433"/>
    <x v="429"/>
    <x v="433"/>
    <n v="121400"/>
    <x v="427"/>
    <x v="429"/>
    <x v="0"/>
    <x v="323"/>
    <x v="429"/>
    <x v="1"/>
    <s v="USD"/>
    <x v="410"/>
    <x v="412"/>
    <x v="0"/>
    <b v="1"/>
    <s v="film &amp; video/documentary"/>
    <s v="film &amp; video/documentary"/>
    <x v="4"/>
    <x v="4"/>
  </r>
  <r>
    <x v="434"/>
    <x v="430"/>
    <x v="434"/>
    <n v="5400"/>
    <x v="315"/>
    <x v="430"/>
    <x v="3"/>
    <x v="234"/>
    <x v="430"/>
    <x v="0"/>
    <s v="CAD"/>
    <x v="411"/>
    <x v="413"/>
    <x v="1"/>
    <b v="0"/>
    <s v="theater/plays"/>
    <s v="theater/plays"/>
    <x v="3"/>
    <x v="3"/>
  </r>
  <r>
    <x v="435"/>
    <x v="431"/>
    <x v="435"/>
    <n v="152400"/>
    <x v="428"/>
    <x v="431"/>
    <x v="1"/>
    <x v="324"/>
    <x v="431"/>
    <x v="6"/>
    <s v="EUR"/>
    <x v="412"/>
    <x v="414"/>
    <x v="0"/>
    <b v="1"/>
    <s v="theater/plays"/>
    <s v="theater/plays"/>
    <x v="3"/>
    <x v="3"/>
  </r>
  <r>
    <x v="436"/>
    <x v="432"/>
    <x v="436"/>
    <n v="1300"/>
    <x v="429"/>
    <x v="432"/>
    <x v="1"/>
    <x v="61"/>
    <x v="432"/>
    <x v="1"/>
    <s v="USD"/>
    <x v="413"/>
    <x v="354"/>
    <x v="0"/>
    <b v="0"/>
    <s v="music/jazz"/>
    <s v="music/jazz"/>
    <x v="1"/>
    <x v="17"/>
  </r>
  <r>
    <x v="437"/>
    <x v="433"/>
    <x v="437"/>
    <n v="8100"/>
    <x v="430"/>
    <x v="433"/>
    <x v="1"/>
    <x v="325"/>
    <x v="433"/>
    <x v="1"/>
    <s v="USD"/>
    <x v="414"/>
    <x v="415"/>
    <x v="0"/>
    <b v="1"/>
    <s v="film &amp; video/animation"/>
    <s v="film &amp; video/animation"/>
    <x v="4"/>
    <x v="10"/>
  </r>
  <r>
    <x v="438"/>
    <x v="434"/>
    <x v="438"/>
    <n v="8300"/>
    <x v="431"/>
    <x v="434"/>
    <x v="1"/>
    <x v="326"/>
    <x v="434"/>
    <x v="1"/>
    <s v="USD"/>
    <x v="415"/>
    <x v="416"/>
    <x v="0"/>
    <b v="0"/>
    <s v="theater/plays"/>
    <s v="theater/plays"/>
    <x v="3"/>
    <x v="3"/>
  </r>
  <r>
    <x v="439"/>
    <x v="435"/>
    <x v="439"/>
    <n v="28400"/>
    <x v="432"/>
    <x v="435"/>
    <x v="1"/>
    <x v="327"/>
    <x v="435"/>
    <x v="1"/>
    <s v="USD"/>
    <x v="416"/>
    <x v="417"/>
    <x v="0"/>
    <b v="0"/>
    <s v="film &amp; video/science fiction"/>
    <s v="film &amp; video/science fiction"/>
    <x v="4"/>
    <x v="22"/>
  </r>
  <r>
    <x v="440"/>
    <x v="436"/>
    <x v="440"/>
    <n v="102500"/>
    <x v="433"/>
    <x v="436"/>
    <x v="1"/>
    <x v="328"/>
    <x v="436"/>
    <x v="1"/>
    <s v="USD"/>
    <x v="417"/>
    <x v="418"/>
    <x v="0"/>
    <b v="0"/>
    <s v="film &amp; video/television"/>
    <s v="film &amp; video/television"/>
    <x v="4"/>
    <x v="19"/>
  </r>
  <r>
    <x v="441"/>
    <x v="437"/>
    <x v="441"/>
    <n v="7000"/>
    <x v="434"/>
    <x v="437"/>
    <x v="0"/>
    <x v="235"/>
    <x v="437"/>
    <x v="1"/>
    <s v="USD"/>
    <x v="418"/>
    <x v="419"/>
    <x v="0"/>
    <b v="0"/>
    <s v="technology/wearables"/>
    <s v="technology/wearables"/>
    <x v="2"/>
    <x v="8"/>
  </r>
  <r>
    <x v="442"/>
    <x v="438"/>
    <x v="442"/>
    <n v="5400"/>
    <x v="435"/>
    <x v="438"/>
    <x v="1"/>
    <x v="182"/>
    <x v="438"/>
    <x v="6"/>
    <s v="EUR"/>
    <x v="419"/>
    <x v="420"/>
    <x v="0"/>
    <b v="0"/>
    <s v="theater/plays"/>
    <s v="theater/plays"/>
    <x v="3"/>
    <x v="3"/>
  </r>
  <r>
    <x v="443"/>
    <x v="439"/>
    <x v="443"/>
    <n v="9300"/>
    <x v="436"/>
    <x v="439"/>
    <x v="3"/>
    <x v="329"/>
    <x v="439"/>
    <x v="1"/>
    <s v="USD"/>
    <x v="420"/>
    <x v="421"/>
    <x v="0"/>
    <b v="0"/>
    <s v="theater/plays"/>
    <s v="theater/plays"/>
    <x v="3"/>
    <x v="3"/>
  </r>
  <r>
    <x v="444"/>
    <x v="347"/>
    <x v="444"/>
    <n v="6200"/>
    <x v="437"/>
    <x v="440"/>
    <x v="1"/>
    <x v="102"/>
    <x v="440"/>
    <x v="1"/>
    <s v="USD"/>
    <x v="421"/>
    <x v="422"/>
    <x v="0"/>
    <b v="1"/>
    <s v="music/indie rock"/>
    <s v="music/indie rock"/>
    <x v="1"/>
    <x v="7"/>
  </r>
  <r>
    <x v="445"/>
    <x v="440"/>
    <x v="445"/>
    <n v="2100"/>
    <x v="438"/>
    <x v="441"/>
    <x v="1"/>
    <x v="73"/>
    <x v="441"/>
    <x v="1"/>
    <s v="USD"/>
    <x v="422"/>
    <x v="423"/>
    <x v="0"/>
    <b v="1"/>
    <s v="theater/plays"/>
    <s v="theater/plays"/>
    <x v="3"/>
    <x v="3"/>
  </r>
  <r>
    <x v="446"/>
    <x v="441"/>
    <x v="446"/>
    <n v="6800"/>
    <x v="439"/>
    <x v="442"/>
    <x v="0"/>
    <x v="129"/>
    <x v="442"/>
    <x v="1"/>
    <s v="USD"/>
    <x v="423"/>
    <x v="424"/>
    <x v="0"/>
    <b v="0"/>
    <s v="technology/wearables"/>
    <s v="technology/wearables"/>
    <x v="2"/>
    <x v="8"/>
  </r>
  <r>
    <x v="447"/>
    <x v="442"/>
    <x v="447"/>
    <n v="155200"/>
    <x v="440"/>
    <x v="443"/>
    <x v="3"/>
    <x v="330"/>
    <x v="443"/>
    <x v="4"/>
    <s v="GBP"/>
    <x v="424"/>
    <x v="425"/>
    <x v="0"/>
    <b v="0"/>
    <s v="film &amp; video/television"/>
    <s v="film &amp; video/television"/>
    <x v="4"/>
    <x v="19"/>
  </r>
  <r>
    <x v="448"/>
    <x v="443"/>
    <x v="448"/>
    <n v="89900"/>
    <x v="441"/>
    <x v="444"/>
    <x v="0"/>
    <x v="331"/>
    <x v="444"/>
    <x v="1"/>
    <s v="USD"/>
    <x v="425"/>
    <x v="426"/>
    <x v="0"/>
    <b v="1"/>
    <s v="games/video games"/>
    <s v="games/video games"/>
    <x v="6"/>
    <x v="11"/>
  </r>
  <r>
    <x v="449"/>
    <x v="444"/>
    <x v="449"/>
    <n v="900"/>
    <x v="442"/>
    <x v="445"/>
    <x v="1"/>
    <x v="99"/>
    <x v="445"/>
    <x v="3"/>
    <s v="DKK"/>
    <x v="426"/>
    <x v="427"/>
    <x v="0"/>
    <b v="0"/>
    <s v="games/video games"/>
    <s v="games/video games"/>
    <x v="6"/>
    <x v="11"/>
  </r>
  <r>
    <x v="450"/>
    <x v="445"/>
    <x v="450"/>
    <n v="100"/>
    <x v="443"/>
    <x v="446"/>
    <x v="0"/>
    <x v="49"/>
    <x v="446"/>
    <x v="0"/>
    <s v="CAD"/>
    <x v="427"/>
    <x v="428"/>
    <x v="0"/>
    <b v="0"/>
    <s v="film &amp; video/animation"/>
    <s v="film &amp; video/animation"/>
    <x v="4"/>
    <x v="10"/>
  </r>
  <r>
    <x v="451"/>
    <x v="446"/>
    <x v="451"/>
    <n v="148400"/>
    <x v="444"/>
    <x v="447"/>
    <x v="1"/>
    <x v="332"/>
    <x v="447"/>
    <x v="1"/>
    <s v="USD"/>
    <x v="428"/>
    <x v="429"/>
    <x v="0"/>
    <b v="0"/>
    <s v="music/rock"/>
    <s v="music/rock"/>
    <x v="1"/>
    <x v="1"/>
  </r>
  <r>
    <x v="452"/>
    <x v="447"/>
    <x v="452"/>
    <n v="4800"/>
    <x v="445"/>
    <x v="448"/>
    <x v="0"/>
    <x v="249"/>
    <x v="448"/>
    <x v="1"/>
    <s v="USD"/>
    <x v="429"/>
    <x v="430"/>
    <x v="0"/>
    <b v="0"/>
    <s v="film &amp; video/drama"/>
    <s v="film &amp; video/drama"/>
    <x v="4"/>
    <x v="6"/>
  </r>
  <r>
    <x v="453"/>
    <x v="448"/>
    <x v="453"/>
    <n v="182400"/>
    <x v="446"/>
    <x v="449"/>
    <x v="0"/>
    <x v="333"/>
    <x v="449"/>
    <x v="1"/>
    <s v="USD"/>
    <x v="411"/>
    <x v="431"/>
    <x v="0"/>
    <b v="0"/>
    <s v="film &amp; video/science fiction"/>
    <s v="film &amp; video/science fiction"/>
    <x v="4"/>
    <x v="22"/>
  </r>
  <r>
    <x v="454"/>
    <x v="449"/>
    <x v="454"/>
    <n v="4000"/>
    <x v="447"/>
    <x v="450"/>
    <x v="0"/>
    <x v="334"/>
    <x v="450"/>
    <x v="1"/>
    <s v="USD"/>
    <x v="430"/>
    <x v="432"/>
    <x v="0"/>
    <b v="1"/>
    <s v="film &amp; video/drama"/>
    <s v="film &amp; video/drama"/>
    <x v="4"/>
    <x v="6"/>
  </r>
  <r>
    <x v="455"/>
    <x v="450"/>
    <x v="455"/>
    <n v="116500"/>
    <x v="448"/>
    <x v="451"/>
    <x v="1"/>
    <x v="335"/>
    <x v="451"/>
    <x v="1"/>
    <s v="USD"/>
    <x v="431"/>
    <x v="433"/>
    <x v="0"/>
    <b v="0"/>
    <s v="theater/plays"/>
    <s v="theater/plays"/>
    <x v="3"/>
    <x v="3"/>
  </r>
  <r>
    <x v="456"/>
    <x v="451"/>
    <x v="456"/>
    <n v="146400"/>
    <x v="449"/>
    <x v="452"/>
    <x v="1"/>
    <x v="336"/>
    <x v="452"/>
    <x v="1"/>
    <s v="USD"/>
    <x v="432"/>
    <x v="434"/>
    <x v="0"/>
    <b v="1"/>
    <s v="music/indie rock"/>
    <s v="music/indie rock"/>
    <x v="1"/>
    <x v="7"/>
  </r>
  <r>
    <x v="457"/>
    <x v="452"/>
    <x v="457"/>
    <n v="5000"/>
    <x v="450"/>
    <x v="453"/>
    <x v="0"/>
    <x v="337"/>
    <x v="453"/>
    <x v="1"/>
    <s v="USD"/>
    <x v="433"/>
    <x v="435"/>
    <x v="0"/>
    <b v="0"/>
    <s v="theater/plays"/>
    <s v="theater/plays"/>
    <x v="3"/>
    <x v="3"/>
  </r>
  <r>
    <x v="458"/>
    <x v="453"/>
    <x v="458"/>
    <n v="33800"/>
    <x v="451"/>
    <x v="454"/>
    <x v="1"/>
    <x v="338"/>
    <x v="454"/>
    <x v="1"/>
    <s v="USD"/>
    <x v="434"/>
    <x v="436"/>
    <x v="0"/>
    <b v="0"/>
    <s v="theater/plays"/>
    <s v="theater/plays"/>
    <x v="3"/>
    <x v="3"/>
  </r>
  <r>
    <x v="459"/>
    <x v="454"/>
    <x v="459"/>
    <n v="6300"/>
    <x v="452"/>
    <x v="455"/>
    <x v="0"/>
    <x v="339"/>
    <x v="455"/>
    <x v="1"/>
    <s v="USD"/>
    <x v="435"/>
    <x v="437"/>
    <x v="0"/>
    <b v="0"/>
    <s v="film &amp; video/documentary"/>
    <s v="film &amp; video/documentary"/>
    <x v="4"/>
    <x v="4"/>
  </r>
  <r>
    <x v="460"/>
    <x v="455"/>
    <x v="460"/>
    <n v="2400"/>
    <x v="453"/>
    <x v="456"/>
    <x v="1"/>
    <x v="126"/>
    <x v="456"/>
    <x v="1"/>
    <s v="USD"/>
    <x v="8"/>
    <x v="438"/>
    <x v="0"/>
    <b v="0"/>
    <s v="theater/plays"/>
    <s v="theater/plays"/>
    <x v="3"/>
    <x v="3"/>
  </r>
  <r>
    <x v="461"/>
    <x v="456"/>
    <x v="461"/>
    <n v="98800"/>
    <x v="454"/>
    <x v="457"/>
    <x v="1"/>
    <x v="340"/>
    <x v="457"/>
    <x v="1"/>
    <s v="USD"/>
    <x v="436"/>
    <x v="439"/>
    <x v="0"/>
    <b v="0"/>
    <s v="film &amp; video/drama"/>
    <s v="film &amp; video/drama"/>
    <x v="4"/>
    <x v="6"/>
  </r>
  <r>
    <x v="462"/>
    <x v="457"/>
    <x v="462"/>
    <n v="188800"/>
    <x v="455"/>
    <x v="458"/>
    <x v="0"/>
    <x v="341"/>
    <x v="458"/>
    <x v="1"/>
    <s v="USD"/>
    <x v="385"/>
    <x v="440"/>
    <x v="0"/>
    <b v="0"/>
    <s v="games/mobile games"/>
    <s v="games/mobile games"/>
    <x v="6"/>
    <x v="20"/>
  </r>
  <r>
    <x v="463"/>
    <x v="458"/>
    <x v="463"/>
    <n v="134300"/>
    <x v="456"/>
    <x v="459"/>
    <x v="1"/>
    <x v="342"/>
    <x v="459"/>
    <x v="1"/>
    <s v="USD"/>
    <x v="437"/>
    <x v="441"/>
    <x v="0"/>
    <b v="0"/>
    <s v="film &amp; video/animation"/>
    <s v="film &amp; video/animation"/>
    <x v="4"/>
    <x v="10"/>
  </r>
  <r>
    <x v="464"/>
    <x v="459"/>
    <x v="464"/>
    <n v="71200"/>
    <x v="457"/>
    <x v="460"/>
    <x v="1"/>
    <x v="343"/>
    <x v="460"/>
    <x v="1"/>
    <s v="USD"/>
    <x v="438"/>
    <x v="442"/>
    <x v="0"/>
    <b v="0"/>
    <s v="theater/plays"/>
    <s v="theater/plays"/>
    <x v="3"/>
    <x v="3"/>
  </r>
  <r>
    <x v="465"/>
    <x v="460"/>
    <x v="465"/>
    <n v="4700"/>
    <x v="458"/>
    <x v="461"/>
    <x v="1"/>
    <x v="175"/>
    <x v="461"/>
    <x v="1"/>
    <s v="USD"/>
    <x v="439"/>
    <x v="443"/>
    <x v="0"/>
    <b v="0"/>
    <s v="publishing/translations"/>
    <s v="publishing/translations"/>
    <x v="5"/>
    <x v="18"/>
  </r>
  <r>
    <x v="466"/>
    <x v="461"/>
    <x v="466"/>
    <n v="1200"/>
    <x v="459"/>
    <x v="462"/>
    <x v="1"/>
    <x v="344"/>
    <x v="462"/>
    <x v="1"/>
    <s v="USD"/>
    <x v="440"/>
    <x v="444"/>
    <x v="0"/>
    <b v="1"/>
    <s v="technology/wearables"/>
    <s v="technology/wearables"/>
    <x v="2"/>
    <x v="8"/>
  </r>
  <r>
    <x v="467"/>
    <x v="462"/>
    <x v="467"/>
    <n v="1400"/>
    <x v="460"/>
    <x v="463"/>
    <x v="1"/>
    <x v="279"/>
    <x v="463"/>
    <x v="0"/>
    <s v="CAD"/>
    <x v="441"/>
    <x v="445"/>
    <x v="0"/>
    <b v="1"/>
    <s v="technology/web"/>
    <s v="technology/web"/>
    <x v="2"/>
    <x v="2"/>
  </r>
  <r>
    <x v="468"/>
    <x v="463"/>
    <x v="468"/>
    <n v="4000"/>
    <x v="461"/>
    <x v="464"/>
    <x v="0"/>
    <x v="36"/>
    <x v="464"/>
    <x v="1"/>
    <s v="USD"/>
    <x v="442"/>
    <x v="368"/>
    <x v="0"/>
    <b v="0"/>
    <s v="theater/plays"/>
    <s v="theater/plays"/>
    <x v="3"/>
    <x v="3"/>
  </r>
  <r>
    <x v="469"/>
    <x v="464"/>
    <x v="469"/>
    <n v="5600"/>
    <x v="462"/>
    <x v="465"/>
    <x v="1"/>
    <x v="122"/>
    <x v="465"/>
    <x v="1"/>
    <s v="USD"/>
    <x v="443"/>
    <x v="446"/>
    <x v="0"/>
    <b v="0"/>
    <s v="film &amp; video/drama"/>
    <s v="film &amp; video/drama"/>
    <x v="4"/>
    <x v="6"/>
  </r>
  <r>
    <x v="470"/>
    <x v="465"/>
    <x v="470"/>
    <n v="3600"/>
    <x v="463"/>
    <x v="466"/>
    <x v="1"/>
    <x v="345"/>
    <x v="466"/>
    <x v="1"/>
    <s v="USD"/>
    <x v="315"/>
    <x v="447"/>
    <x v="0"/>
    <b v="0"/>
    <s v="technology/wearables"/>
    <s v="technology/wearables"/>
    <x v="2"/>
    <x v="8"/>
  </r>
  <r>
    <x v="471"/>
    <x v="197"/>
    <x v="471"/>
    <n v="3100"/>
    <x v="464"/>
    <x v="467"/>
    <x v="1"/>
    <x v="346"/>
    <x v="467"/>
    <x v="4"/>
    <s v="GBP"/>
    <x v="444"/>
    <x v="448"/>
    <x v="0"/>
    <b v="1"/>
    <s v="food/food trucks"/>
    <s v="food/food trucks"/>
    <x v="0"/>
    <x v="0"/>
  </r>
  <r>
    <x v="472"/>
    <x v="466"/>
    <x v="472"/>
    <n v="153800"/>
    <x v="465"/>
    <x v="468"/>
    <x v="0"/>
    <x v="347"/>
    <x v="468"/>
    <x v="1"/>
    <s v="USD"/>
    <x v="445"/>
    <x v="178"/>
    <x v="0"/>
    <b v="0"/>
    <s v="music/rock"/>
    <s v="music/rock"/>
    <x v="1"/>
    <x v="1"/>
  </r>
  <r>
    <x v="473"/>
    <x v="467"/>
    <x v="473"/>
    <n v="5000"/>
    <x v="466"/>
    <x v="469"/>
    <x v="1"/>
    <x v="88"/>
    <x v="469"/>
    <x v="1"/>
    <s v="USD"/>
    <x v="446"/>
    <x v="449"/>
    <x v="0"/>
    <b v="0"/>
    <s v="music/electric music"/>
    <s v="music/electric music"/>
    <x v="1"/>
    <x v="5"/>
  </r>
  <r>
    <x v="474"/>
    <x v="468"/>
    <x v="474"/>
    <n v="4000"/>
    <x v="75"/>
    <x v="470"/>
    <x v="1"/>
    <x v="23"/>
    <x v="470"/>
    <x v="1"/>
    <s v="USD"/>
    <x v="447"/>
    <x v="450"/>
    <x v="0"/>
    <b v="0"/>
    <s v="film &amp; video/television"/>
    <s v="film &amp; video/television"/>
    <x v="4"/>
    <x v="19"/>
  </r>
  <r>
    <x v="475"/>
    <x v="469"/>
    <x v="475"/>
    <n v="7400"/>
    <x v="467"/>
    <x v="471"/>
    <x v="1"/>
    <x v="57"/>
    <x v="471"/>
    <x v="1"/>
    <s v="USD"/>
    <x v="448"/>
    <x v="451"/>
    <x v="0"/>
    <b v="1"/>
    <s v="publishing/translations"/>
    <s v="publishing/translations"/>
    <x v="5"/>
    <x v="18"/>
  </r>
  <r>
    <x v="476"/>
    <x v="470"/>
    <x v="476"/>
    <n v="191500"/>
    <x v="468"/>
    <x v="472"/>
    <x v="0"/>
    <x v="348"/>
    <x v="472"/>
    <x v="1"/>
    <s v="USD"/>
    <x v="342"/>
    <x v="452"/>
    <x v="0"/>
    <b v="0"/>
    <s v="publishing/fiction"/>
    <s v="publishing/fiction"/>
    <x v="5"/>
    <x v="13"/>
  </r>
  <r>
    <x v="477"/>
    <x v="471"/>
    <x v="477"/>
    <n v="8500"/>
    <x v="469"/>
    <x v="473"/>
    <x v="0"/>
    <x v="86"/>
    <x v="473"/>
    <x v="1"/>
    <s v="USD"/>
    <x v="449"/>
    <x v="453"/>
    <x v="0"/>
    <b v="0"/>
    <s v="film &amp; video/science fiction"/>
    <s v="film &amp; video/science fiction"/>
    <x v="4"/>
    <x v="22"/>
  </r>
  <r>
    <x v="478"/>
    <x v="472"/>
    <x v="478"/>
    <n v="68800"/>
    <x v="470"/>
    <x v="474"/>
    <x v="1"/>
    <x v="349"/>
    <x v="474"/>
    <x v="1"/>
    <s v="USD"/>
    <x v="450"/>
    <x v="454"/>
    <x v="0"/>
    <b v="0"/>
    <s v="technology/wearables"/>
    <s v="technology/wearables"/>
    <x v="2"/>
    <x v="8"/>
  </r>
  <r>
    <x v="479"/>
    <x v="473"/>
    <x v="479"/>
    <n v="2400"/>
    <x v="471"/>
    <x v="475"/>
    <x v="1"/>
    <x v="350"/>
    <x v="475"/>
    <x v="4"/>
    <s v="GBP"/>
    <x v="451"/>
    <x v="455"/>
    <x v="0"/>
    <b v="0"/>
    <s v="food/food trucks"/>
    <s v="food/food trucks"/>
    <x v="0"/>
    <x v="0"/>
  </r>
  <r>
    <x v="480"/>
    <x v="474"/>
    <x v="480"/>
    <n v="8600"/>
    <x v="472"/>
    <x v="476"/>
    <x v="1"/>
    <x v="215"/>
    <x v="476"/>
    <x v="1"/>
    <s v="USD"/>
    <x v="452"/>
    <x v="456"/>
    <x v="0"/>
    <b v="1"/>
    <s v="photography/photography books"/>
    <s v="photography/photography books"/>
    <x v="7"/>
    <x v="14"/>
  </r>
  <r>
    <x v="481"/>
    <x v="475"/>
    <x v="481"/>
    <n v="196600"/>
    <x v="473"/>
    <x v="477"/>
    <x v="0"/>
    <x v="351"/>
    <x v="477"/>
    <x v="1"/>
    <s v="USD"/>
    <x v="453"/>
    <x v="457"/>
    <x v="0"/>
    <b v="1"/>
    <s v="theater/plays"/>
    <s v="theater/plays"/>
    <x v="3"/>
    <x v="3"/>
  </r>
  <r>
    <x v="482"/>
    <x v="476"/>
    <x v="482"/>
    <n v="4200"/>
    <x v="474"/>
    <x v="478"/>
    <x v="0"/>
    <x v="352"/>
    <x v="478"/>
    <x v="1"/>
    <s v="USD"/>
    <x v="454"/>
    <x v="458"/>
    <x v="0"/>
    <b v="1"/>
    <s v="publishing/fiction"/>
    <s v="publishing/fiction"/>
    <x v="5"/>
    <x v="13"/>
  </r>
  <r>
    <x v="483"/>
    <x v="477"/>
    <x v="483"/>
    <n v="91400"/>
    <x v="475"/>
    <x v="479"/>
    <x v="0"/>
    <x v="353"/>
    <x v="479"/>
    <x v="1"/>
    <s v="USD"/>
    <x v="455"/>
    <x v="459"/>
    <x v="0"/>
    <b v="0"/>
    <s v="theater/plays"/>
    <s v="theater/plays"/>
    <x v="3"/>
    <x v="3"/>
  </r>
  <r>
    <x v="484"/>
    <x v="478"/>
    <x v="484"/>
    <n v="29600"/>
    <x v="476"/>
    <x v="480"/>
    <x v="1"/>
    <x v="354"/>
    <x v="480"/>
    <x v="4"/>
    <s v="GBP"/>
    <x v="456"/>
    <x v="460"/>
    <x v="0"/>
    <b v="1"/>
    <s v="food/food trucks"/>
    <s v="food/food trucks"/>
    <x v="0"/>
    <x v="0"/>
  </r>
  <r>
    <x v="485"/>
    <x v="479"/>
    <x v="485"/>
    <n v="90600"/>
    <x v="477"/>
    <x v="481"/>
    <x v="0"/>
    <x v="355"/>
    <x v="481"/>
    <x v="4"/>
    <s v="GBP"/>
    <x v="457"/>
    <x v="461"/>
    <x v="0"/>
    <b v="0"/>
    <s v="theater/plays"/>
    <s v="theater/plays"/>
    <x v="3"/>
    <x v="3"/>
  </r>
  <r>
    <x v="486"/>
    <x v="480"/>
    <x v="486"/>
    <n v="5200"/>
    <x v="478"/>
    <x v="482"/>
    <x v="0"/>
    <x v="356"/>
    <x v="482"/>
    <x v="4"/>
    <s v="GBP"/>
    <x v="458"/>
    <x v="462"/>
    <x v="0"/>
    <b v="1"/>
    <s v="publishing/translations"/>
    <s v="publishing/translations"/>
    <x v="5"/>
    <x v="18"/>
  </r>
  <r>
    <x v="487"/>
    <x v="481"/>
    <x v="487"/>
    <n v="110300"/>
    <x v="479"/>
    <x v="483"/>
    <x v="1"/>
    <x v="357"/>
    <x v="483"/>
    <x v="1"/>
    <s v="USD"/>
    <x v="459"/>
    <x v="463"/>
    <x v="0"/>
    <b v="0"/>
    <s v="theater/plays"/>
    <s v="theater/plays"/>
    <x v="3"/>
    <x v="3"/>
  </r>
  <r>
    <x v="488"/>
    <x v="482"/>
    <x v="488"/>
    <n v="5300"/>
    <x v="480"/>
    <x v="484"/>
    <x v="1"/>
    <x v="127"/>
    <x v="484"/>
    <x v="1"/>
    <s v="USD"/>
    <x v="460"/>
    <x v="464"/>
    <x v="0"/>
    <b v="0"/>
    <s v="theater/plays"/>
    <s v="theater/plays"/>
    <x v="3"/>
    <x v="3"/>
  </r>
  <r>
    <x v="489"/>
    <x v="483"/>
    <x v="489"/>
    <n v="9200"/>
    <x v="481"/>
    <x v="485"/>
    <x v="1"/>
    <x v="72"/>
    <x v="485"/>
    <x v="6"/>
    <s v="EUR"/>
    <x v="461"/>
    <x v="465"/>
    <x v="0"/>
    <b v="0"/>
    <s v="technology/wearables"/>
    <s v="technology/wearables"/>
    <x v="2"/>
    <x v="8"/>
  </r>
  <r>
    <x v="490"/>
    <x v="484"/>
    <x v="490"/>
    <n v="2400"/>
    <x v="482"/>
    <x v="486"/>
    <x v="1"/>
    <x v="358"/>
    <x v="486"/>
    <x v="1"/>
    <s v="USD"/>
    <x v="462"/>
    <x v="466"/>
    <x v="0"/>
    <b v="0"/>
    <s v="journalism/audio"/>
    <s v="journalism/audio"/>
    <x v="8"/>
    <x v="23"/>
  </r>
  <r>
    <x v="491"/>
    <x v="485"/>
    <x v="491"/>
    <n v="56800"/>
    <x v="483"/>
    <x v="487"/>
    <x v="1"/>
    <x v="120"/>
    <x v="487"/>
    <x v="1"/>
    <s v="USD"/>
    <x v="463"/>
    <x v="467"/>
    <x v="0"/>
    <b v="1"/>
    <s v="food/food trucks"/>
    <s v="food/food trucks"/>
    <x v="0"/>
    <x v="0"/>
  </r>
  <r>
    <x v="492"/>
    <x v="486"/>
    <x v="492"/>
    <n v="191000"/>
    <x v="484"/>
    <x v="488"/>
    <x v="3"/>
    <x v="359"/>
    <x v="488"/>
    <x v="1"/>
    <s v="USD"/>
    <x v="464"/>
    <x v="468"/>
    <x v="1"/>
    <b v="1"/>
    <s v="film &amp; video/shorts"/>
    <s v="film &amp; video/shorts"/>
    <x v="4"/>
    <x v="12"/>
  </r>
  <r>
    <x v="493"/>
    <x v="487"/>
    <x v="493"/>
    <n v="900"/>
    <x v="485"/>
    <x v="489"/>
    <x v="1"/>
    <x v="251"/>
    <x v="489"/>
    <x v="1"/>
    <s v="USD"/>
    <x v="465"/>
    <x v="469"/>
    <x v="0"/>
    <b v="0"/>
    <s v="photography/photography books"/>
    <s v="photography/photography books"/>
    <x v="7"/>
    <x v="14"/>
  </r>
  <r>
    <x v="494"/>
    <x v="488"/>
    <x v="494"/>
    <n v="2500"/>
    <x v="486"/>
    <x v="490"/>
    <x v="1"/>
    <x v="360"/>
    <x v="490"/>
    <x v="1"/>
    <s v="USD"/>
    <x v="466"/>
    <x v="470"/>
    <x v="0"/>
    <b v="0"/>
    <s v="technology/wearables"/>
    <s v="technology/wearables"/>
    <x v="2"/>
    <x v="8"/>
  </r>
  <r>
    <x v="495"/>
    <x v="489"/>
    <x v="495"/>
    <n v="3200"/>
    <x v="487"/>
    <x v="491"/>
    <x v="1"/>
    <x v="135"/>
    <x v="491"/>
    <x v="3"/>
    <s v="DKK"/>
    <x v="467"/>
    <x v="471"/>
    <x v="0"/>
    <b v="0"/>
    <s v="theater/plays"/>
    <s v="theater/plays"/>
    <x v="3"/>
    <x v="3"/>
  </r>
  <r>
    <x v="496"/>
    <x v="490"/>
    <x v="496"/>
    <n v="183800"/>
    <x v="488"/>
    <x v="492"/>
    <x v="0"/>
    <x v="71"/>
    <x v="492"/>
    <x v="1"/>
    <s v="USD"/>
    <x v="468"/>
    <x v="472"/>
    <x v="0"/>
    <b v="0"/>
    <s v="film &amp; video/animation"/>
    <s v="film &amp; video/animation"/>
    <x v="4"/>
    <x v="10"/>
  </r>
  <r>
    <x v="497"/>
    <x v="491"/>
    <x v="497"/>
    <n v="9800"/>
    <x v="489"/>
    <x v="493"/>
    <x v="0"/>
    <x v="53"/>
    <x v="493"/>
    <x v="1"/>
    <s v="USD"/>
    <x v="469"/>
    <x v="473"/>
    <x v="0"/>
    <b v="1"/>
    <s v="technology/wearables"/>
    <s v="technology/wearables"/>
    <x v="2"/>
    <x v="8"/>
  </r>
  <r>
    <x v="498"/>
    <x v="492"/>
    <x v="498"/>
    <n v="193400"/>
    <x v="490"/>
    <x v="494"/>
    <x v="0"/>
    <x v="361"/>
    <x v="494"/>
    <x v="3"/>
    <s v="DKK"/>
    <x v="470"/>
    <x v="474"/>
    <x v="0"/>
    <b v="0"/>
    <s v="technology/web"/>
    <s v="technology/web"/>
    <x v="2"/>
    <x v="2"/>
  </r>
  <r>
    <x v="499"/>
    <x v="493"/>
    <x v="499"/>
    <n v="163800"/>
    <x v="491"/>
    <x v="495"/>
    <x v="0"/>
    <x v="362"/>
    <x v="495"/>
    <x v="1"/>
    <s v="USD"/>
    <x v="471"/>
    <x v="475"/>
    <x v="0"/>
    <b v="1"/>
    <s v="film &amp; video/documentary"/>
    <s v="film &amp; video/documentary"/>
    <x v="4"/>
    <x v="4"/>
  </r>
  <r>
    <x v="500"/>
    <x v="494"/>
    <x v="500"/>
    <n v="100"/>
    <x v="0"/>
    <x v="0"/>
    <x v="0"/>
    <x v="0"/>
    <x v="0"/>
    <x v="1"/>
    <s v="USD"/>
    <x v="472"/>
    <x v="380"/>
    <x v="0"/>
    <b v="1"/>
    <s v="theater/plays"/>
    <s v="theater/plays"/>
    <x v="3"/>
    <x v="3"/>
  </r>
  <r>
    <x v="501"/>
    <x v="495"/>
    <x v="501"/>
    <n v="153600"/>
    <x v="492"/>
    <x v="496"/>
    <x v="0"/>
    <x v="363"/>
    <x v="496"/>
    <x v="1"/>
    <s v="USD"/>
    <x v="473"/>
    <x v="353"/>
    <x v="0"/>
    <b v="0"/>
    <s v="film &amp; video/documentary"/>
    <s v="film &amp; video/documentary"/>
    <x v="4"/>
    <x v="4"/>
  </r>
  <r>
    <x v="502"/>
    <x v="212"/>
    <x v="502"/>
    <n v="1300"/>
    <x v="493"/>
    <x v="497"/>
    <x v="1"/>
    <x v="129"/>
    <x v="497"/>
    <x v="2"/>
    <s v="AUD"/>
    <x v="474"/>
    <x v="476"/>
    <x v="0"/>
    <b v="1"/>
    <s v="games/video games"/>
    <s v="games/video games"/>
    <x v="6"/>
    <x v="11"/>
  </r>
  <r>
    <x v="503"/>
    <x v="496"/>
    <x v="503"/>
    <n v="25500"/>
    <x v="494"/>
    <x v="498"/>
    <x v="1"/>
    <x v="364"/>
    <x v="498"/>
    <x v="1"/>
    <s v="USD"/>
    <x v="72"/>
    <x v="477"/>
    <x v="0"/>
    <b v="0"/>
    <s v="film &amp; video/drama"/>
    <s v="film &amp; video/drama"/>
    <x v="4"/>
    <x v="6"/>
  </r>
  <r>
    <x v="504"/>
    <x v="497"/>
    <x v="504"/>
    <n v="7500"/>
    <x v="495"/>
    <x v="499"/>
    <x v="0"/>
    <x v="197"/>
    <x v="499"/>
    <x v="6"/>
    <s v="EUR"/>
    <x v="443"/>
    <x v="478"/>
    <x v="0"/>
    <b v="0"/>
    <s v="music/rock"/>
    <s v="music/rock"/>
    <x v="1"/>
    <x v="1"/>
  </r>
  <r>
    <x v="505"/>
    <x v="498"/>
    <x v="505"/>
    <n v="89900"/>
    <x v="496"/>
    <x v="500"/>
    <x v="0"/>
    <x v="365"/>
    <x v="500"/>
    <x v="1"/>
    <s v="USD"/>
    <x v="475"/>
    <x v="479"/>
    <x v="0"/>
    <b v="1"/>
    <s v="publishing/radio &amp; podcasts"/>
    <s v="publishing/radio &amp; podcasts"/>
    <x v="5"/>
    <x v="15"/>
  </r>
  <r>
    <x v="506"/>
    <x v="499"/>
    <x v="506"/>
    <n v="18000"/>
    <x v="497"/>
    <x v="501"/>
    <x v="1"/>
    <x v="366"/>
    <x v="501"/>
    <x v="1"/>
    <s v="USD"/>
    <x v="81"/>
    <x v="480"/>
    <x v="0"/>
    <b v="1"/>
    <s v="theater/plays"/>
    <s v="theater/plays"/>
    <x v="3"/>
    <x v="3"/>
  </r>
  <r>
    <x v="507"/>
    <x v="500"/>
    <x v="507"/>
    <n v="2100"/>
    <x v="498"/>
    <x v="502"/>
    <x v="0"/>
    <x v="161"/>
    <x v="502"/>
    <x v="1"/>
    <s v="USD"/>
    <x v="476"/>
    <x v="481"/>
    <x v="0"/>
    <b v="1"/>
    <s v="technology/web"/>
    <s v="technology/web"/>
    <x v="2"/>
    <x v="2"/>
  </r>
  <r>
    <x v="508"/>
    <x v="501"/>
    <x v="508"/>
    <n v="172700"/>
    <x v="499"/>
    <x v="503"/>
    <x v="1"/>
    <x v="367"/>
    <x v="503"/>
    <x v="1"/>
    <s v="USD"/>
    <x v="192"/>
    <x v="482"/>
    <x v="0"/>
    <b v="0"/>
    <s v="theater/plays"/>
    <s v="theater/plays"/>
    <x v="3"/>
    <x v="3"/>
  </r>
  <r>
    <x v="509"/>
    <x v="173"/>
    <x v="509"/>
    <n v="168500"/>
    <x v="500"/>
    <x v="504"/>
    <x v="0"/>
    <x v="368"/>
    <x v="504"/>
    <x v="1"/>
    <s v="USD"/>
    <x v="477"/>
    <x v="483"/>
    <x v="0"/>
    <b v="0"/>
    <s v="theater/plays"/>
    <s v="theater/plays"/>
    <x v="3"/>
    <x v="3"/>
  </r>
  <r>
    <x v="510"/>
    <x v="502"/>
    <x v="510"/>
    <n v="7800"/>
    <x v="501"/>
    <x v="505"/>
    <x v="1"/>
    <x v="54"/>
    <x v="505"/>
    <x v="2"/>
    <s v="AUD"/>
    <x v="478"/>
    <x v="484"/>
    <x v="0"/>
    <b v="0"/>
    <s v="film &amp; video/drama"/>
    <s v="film &amp; video/drama"/>
    <x v="4"/>
    <x v="6"/>
  </r>
  <r>
    <x v="511"/>
    <x v="503"/>
    <x v="511"/>
    <n v="147800"/>
    <x v="502"/>
    <x v="506"/>
    <x v="0"/>
    <x v="369"/>
    <x v="506"/>
    <x v="1"/>
    <s v="USD"/>
    <x v="479"/>
    <x v="265"/>
    <x v="0"/>
    <b v="0"/>
    <s v="theater/plays"/>
    <s v="theater/plays"/>
    <x v="3"/>
    <x v="3"/>
  </r>
  <r>
    <x v="512"/>
    <x v="504"/>
    <x v="512"/>
    <n v="9100"/>
    <x v="503"/>
    <x v="507"/>
    <x v="1"/>
    <x v="370"/>
    <x v="507"/>
    <x v="1"/>
    <s v="USD"/>
    <x v="480"/>
    <x v="485"/>
    <x v="0"/>
    <b v="1"/>
    <s v="games/video games"/>
    <s v="games/video games"/>
    <x v="6"/>
    <x v="11"/>
  </r>
  <r>
    <x v="513"/>
    <x v="505"/>
    <x v="513"/>
    <n v="8300"/>
    <x v="504"/>
    <x v="508"/>
    <x v="3"/>
    <x v="164"/>
    <x v="508"/>
    <x v="1"/>
    <s v="USD"/>
    <x v="180"/>
    <x v="486"/>
    <x v="0"/>
    <b v="0"/>
    <s v="film &amp; video/television"/>
    <s v="film &amp; video/television"/>
    <x v="4"/>
    <x v="19"/>
  </r>
  <r>
    <x v="514"/>
    <x v="506"/>
    <x v="514"/>
    <n v="138700"/>
    <x v="505"/>
    <x v="509"/>
    <x v="3"/>
    <x v="371"/>
    <x v="509"/>
    <x v="5"/>
    <s v="CHF"/>
    <x v="481"/>
    <x v="412"/>
    <x v="0"/>
    <b v="1"/>
    <s v="music/rock"/>
    <s v="music/rock"/>
    <x v="1"/>
    <x v="1"/>
  </r>
  <r>
    <x v="515"/>
    <x v="507"/>
    <x v="515"/>
    <n v="8600"/>
    <x v="506"/>
    <x v="510"/>
    <x v="0"/>
    <x v="221"/>
    <x v="510"/>
    <x v="0"/>
    <s v="CAD"/>
    <x v="482"/>
    <x v="487"/>
    <x v="0"/>
    <b v="1"/>
    <s v="theater/plays"/>
    <s v="theater/plays"/>
    <x v="3"/>
    <x v="3"/>
  </r>
  <r>
    <x v="516"/>
    <x v="508"/>
    <x v="516"/>
    <n v="125400"/>
    <x v="507"/>
    <x v="511"/>
    <x v="0"/>
    <x v="372"/>
    <x v="511"/>
    <x v="1"/>
    <s v="USD"/>
    <x v="194"/>
    <x v="488"/>
    <x v="0"/>
    <b v="0"/>
    <s v="publishing/nonfiction"/>
    <s v="publishing/nonfiction"/>
    <x v="5"/>
    <x v="9"/>
  </r>
  <r>
    <x v="517"/>
    <x v="509"/>
    <x v="517"/>
    <n v="5900"/>
    <x v="508"/>
    <x v="512"/>
    <x v="1"/>
    <x v="373"/>
    <x v="512"/>
    <x v="1"/>
    <s v="USD"/>
    <x v="483"/>
    <x v="489"/>
    <x v="0"/>
    <b v="0"/>
    <s v="food/food trucks"/>
    <s v="food/food trucks"/>
    <x v="0"/>
    <x v="0"/>
  </r>
  <r>
    <x v="518"/>
    <x v="510"/>
    <x v="518"/>
    <n v="8800"/>
    <x v="509"/>
    <x v="513"/>
    <x v="0"/>
    <x v="234"/>
    <x v="513"/>
    <x v="1"/>
    <s v="USD"/>
    <x v="484"/>
    <x v="442"/>
    <x v="0"/>
    <b v="1"/>
    <s v="film &amp; video/animation"/>
    <s v="film &amp; video/animation"/>
    <x v="4"/>
    <x v="10"/>
  </r>
  <r>
    <x v="519"/>
    <x v="511"/>
    <x v="519"/>
    <n v="177700"/>
    <x v="510"/>
    <x v="514"/>
    <x v="1"/>
    <x v="374"/>
    <x v="514"/>
    <x v="1"/>
    <s v="USD"/>
    <x v="355"/>
    <x v="437"/>
    <x v="0"/>
    <b v="1"/>
    <s v="music/rock"/>
    <s v="music/rock"/>
    <x v="1"/>
    <x v="1"/>
  </r>
  <r>
    <x v="520"/>
    <x v="512"/>
    <x v="520"/>
    <n v="800"/>
    <x v="511"/>
    <x v="515"/>
    <x v="1"/>
    <x v="235"/>
    <x v="515"/>
    <x v="1"/>
    <s v="USD"/>
    <x v="485"/>
    <x v="490"/>
    <x v="0"/>
    <b v="0"/>
    <s v="theater/plays"/>
    <s v="theater/plays"/>
    <x v="3"/>
    <x v="3"/>
  </r>
  <r>
    <x v="521"/>
    <x v="513"/>
    <x v="47"/>
    <n v="7600"/>
    <x v="512"/>
    <x v="516"/>
    <x v="1"/>
    <x v="375"/>
    <x v="516"/>
    <x v="1"/>
    <s v="USD"/>
    <x v="486"/>
    <x v="491"/>
    <x v="0"/>
    <b v="1"/>
    <s v="film &amp; video/drama"/>
    <s v="film &amp; video/drama"/>
    <x v="4"/>
    <x v="6"/>
  </r>
  <r>
    <x v="522"/>
    <x v="514"/>
    <x v="521"/>
    <n v="50500"/>
    <x v="513"/>
    <x v="517"/>
    <x v="0"/>
    <x v="271"/>
    <x v="517"/>
    <x v="1"/>
    <s v="USD"/>
    <x v="487"/>
    <x v="163"/>
    <x v="0"/>
    <b v="0"/>
    <s v="film &amp; video/shorts"/>
    <s v="film &amp; video/shorts"/>
    <x v="4"/>
    <x v="12"/>
  </r>
  <r>
    <x v="523"/>
    <x v="515"/>
    <x v="522"/>
    <n v="900"/>
    <x v="514"/>
    <x v="518"/>
    <x v="1"/>
    <x v="121"/>
    <x v="518"/>
    <x v="1"/>
    <s v="USD"/>
    <x v="488"/>
    <x v="492"/>
    <x v="0"/>
    <b v="0"/>
    <s v="film &amp; video/shorts"/>
    <s v="film &amp; video/shorts"/>
    <x v="4"/>
    <x v="12"/>
  </r>
  <r>
    <x v="524"/>
    <x v="516"/>
    <x v="523"/>
    <n v="96700"/>
    <x v="515"/>
    <x v="519"/>
    <x v="0"/>
    <x v="376"/>
    <x v="519"/>
    <x v="1"/>
    <s v="USD"/>
    <x v="489"/>
    <x v="493"/>
    <x v="0"/>
    <b v="0"/>
    <s v="theater/plays"/>
    <s v="theater/plays"/>
    <x v="3"/>
    <x v="3"/>
  </r>
  <r>
    <x v="525"/>
    <x v="517"/>
    <x v="524"/>
    <n v="2100"/>
    <x v="516"/>
    <x v="520"/>
    <x v="0"/>
    <x v="377"/>
    <x v="520"/>
    <x v="1"/>
    <s v="USD"/>
    <x v="490"/>
    <x v="494"/>
    <x v="0"/>
    <b v="0"/>
    <s v="technology/wearables"/>
    <s v="technology/wearables"/>
    <x v="2"/>
    <x v="8"/>
  </r>
  <r>
    <x v="526"/>
    <x v="518"/>
    <x v="525"/>
    <n v="8300"/>
    <x v="517"/>
    <x v="521"/>
    <x v="1"/>
    <x v="98"/>
    <x v="521"/>
    <x v="1"/>
    <s v="USD"/>
    <x v="312"/>
    <x v="495"/>
    <x v="0"/>
    <b v="1"/>
    <s v="theater/plays"/>
    <s v="theater/plays"/>
    <x v="3"/>
    <x v="3"/>
  </r>
  <r>
    <x v="527"/>
    <x v="519"/>
    <x v="526"/>
    <n v="189200"/>
    <x v="518"/>
    <x v="522"/>
    <x v="0"/>
    <x v="378"/>
    <x v="522"/>
    <x v="0"/>
    <s v="CAD"/>
    <x v="491"/>
    <x v="496"/>
    <x v="0"/>
    <b v="0"/>
    <s v="film &amp; video/animation"/>
    <s v="film &amp; video/animation"/>
    <x v="4"/>
    <x v="10"/>
  </r>
  <r>
    <x v="528"/>
    <x v="520"/>
    <x v="527"/>
    <n v="9000"/>
    <x v="519"/>
    <x v="523"/>
    <x v="0"/>
    <x v="175"/>
    <x v="523"/>
    <x v="4"/>
    <s v="GBP"/>
    <x v="492"/>
    <x v="497"/>
    <x v="0"/>
    <b v="0"/>
    <s v="music/indie rock"/>
    <s v="music/indie rock"/>
    <x v="1"/>
    <x v="7"/>
  </r>
  <r>
    <x v="529"/>
    <x v="521"/>
    <x v="528"/>
    <n v="5100"/>
    <x v="520"/>
    <x v="524"/>
    <x v="0"/>
    <x v="352"/>
    <x v="524"/>
    <x v="1"/>
    <s v="USD"/>
    <x v="493"/>
    <x v="180"/>
    <x v="0"/>
    <b v="0"/>
    <s v="games/video games"/>
    <s v="games/video games"/>
    <x v="6"/>
    <x v="11"/>
  </r>
  <r>
    <x v="530"/>
    <x v="522"/>
    <x v="529"/>
    <n v="105000"/>
    <x v="521"/>
    <x v="525"/>
    <x v="0"/>
    <x v="200"/>
    <x v="525"/>
    <x v="1"/>
    <s v="USD"/>
    <x v="494"/>
    <x v="498"/>
    <x v="0"/>
    <b v="1"/>
    <s v="publishing/fiction"/>
    <s v="publishing/fiction"/>
    <x v="5"/>
    <x v="13"/>
  </r>
  <r>
    <x v="531"/>
    <x v="523"/>
    <x v="530"/>
    <n v="186700"/>
    <x v="522"/>
    <x v="526"/>
    <x v="2"/>
    <x v="379"/>
    <x v="526"/>
    <x v="5"/>
    <s v="CHF"/>
    <x v="495"/>
    <x v="499"/>
    <x v="0"/>
    <b v="0"/>
    <s v="games/video games"/>
    <s v="games/video games"/>
    <x v="6"/>
    <x v="11"/>
  </r>
  <r>
    <x v="532"/>
    <x v="524"/>
    <x v="531"/>
    <n v="1600"/>
    <x v="523"/>
    <x v="527"/>
    <x v="1"/>
    <x v="105"/>
    <x v="527"/>
    <x v="0"/>
    <s v="CAD"/>
    <x v="496"/>
    <x v="500"/>
    <x v="0"/>
    <b v="0"/>
    <s v="theater/plays"/>
    <s v="theater/plays"/>
    <x v="3"/>
    <x v="3"/>
  </r>
  <r>
    <x v="533"/>
    <x v="525"/>
    <x v="532"/>
    <n v="115600"/>
    <x v="524"/>
    <x v="528"/>
    <x v="1"/>
    <x v="380"/>
    <x v="528"/>
    <x v="4"/>
    <s v="GBP"/>
    <x v="497"/>
    <x v="50"/>
    <x v="0"/>
    <b v="0"/>
    <s v="music/indie rock"/>
    <s v="music/indie rock"/>
    <x v="1"/>
    <x v="7"/>
  </r>
  <r>
    <x v="534"/>
    <x v="526"/>
    <x v="533"/>
    <n v="89100"/>
    <x v="525"/>
    <x v="529"/>
    <x v="0"/>
    <x v="166"/>
    <x v="529"/>
    <x v="1"/>
    <s v="USD"/>
    <x v="498"/>
    <x v="501"/>
    <x v="0"/>
    <b v="1"/>
    <s v="film &amp; video/drama"/>
    <s v="film &amp; video/drama"/>
    <x v="4"/>
    <x v="6"/>
  </r>
  <r>
    <x v="535"/>
    <x v="527"/>
    <x v="534"/>
    <n v="2600"/>
    <x v="526"/>
    <x v="530"/>
    <x v="1"/>
    <x v="381"/>
    <x v="530"/>
    <x v="6"/>
    <s v="EUR"/>
    <x v="499"/>
    <x v="502"/>
    <x v="0"/>
    <b v="1"/>
    <s v="theater/plays"/>
    <s v="theater/plays"/>
    <x v="3"/>
    <x v="3"/>
  </r>
  <r>
    <x v="536"/>
    <x v="528"/>
    <x v="535"/>
    <n v="9800"/>
    <x v="527"/>
    <x v="531"/>
    <x v="1"/>
    <x v="382"/>
    <x v="531"/>
    <x v="6"/>
    <s v="EUR"/>
    <x v="500"/>
    <x v="52"/>
    <x v="0"/>
    <b v="0"/>
    <s v="publishing/fiction"/>
    <s v="publishing/fiction"/>
    <x v="5"/>
    <x v="13"/>
  </r>
  <r>
    <x v="537"/>
    <x v="529"/>
    <x v="536"/>
    <n v="84400"/>
    <x v="528"/>
    <x v="532"/>
    <x v="1"/>
    <x v="383"/>
    <x v="532"/>
    <x v="3"/>
    <s v="DKK"/>
    <x v="501"/>
    <x v="503"/>
    <x v="1"/>
    <b v="1"/>
    <s v="film &amp; video/documentary"/>
    <s v="film &amp; video/documentary"/>
    <x v="4"/>
    <x v="4"/>
  </r>
  <r>
    <x v="538"/>
    <x v="530"/>
    <x v="537"/>
    <n v="151300"/>
    <x v="529"/>
    <x v="533"/>
    <x v="0"/>
    <x v="384"/>
    <x v="533"/>
    <x v="1"/>
    <s v="USD"/>
    <x v="502"/>
    <x v="504"/>
    <x v="0"/>
    <b v="0"/>
    <s v="games/mobile games"/>
    <s v="games/mobile games"/>
    <x v="6"/>
    <x v="20"/>
  </r>
  <r>
    <x v="539"/>
    <x v="531"/>
    <x v="538"/>
    <n v="9800"/>
    <x v="530"/>
    <x v="534"/>
    <x v="0"/>
    <x v="385"/>
    <x v="534"/>
    <x v="1"/>
    <s v="USD"/>
    <x v="503"/>
    <x v="505"/>
    <x v="0"/>
    <b v="1"/>
    <s v="food/food trucks"/>
    <s v="food/food trucks"/>
    <x v="0"/>
    <x v="0"/>
  </r>
  <r>
    <x v="540"/>
    <x v="532"/>
    <x v="539"/>
    <n v="5300"/>
    <x v="531"/>
    <x v="535"/>
    <x v="1"/>
    <x v="326"/>
    <x v="535"/>
    <x v="1"/>
    <s v="USD"/>
    <x v="504"/>
    <x v="506"/>
    <x v="0"/>
    <b v="0"/>
    <s v="photography/photography books"/>
    <s v="photography/photography books"/>
    <x v="7"/>
    <x v="14"/>
  </r>
  <r>
    <x v="541"/>
    <x v="533"/>
    <x v="540"/>
    <n v="178000"/>
    <x v="532"/>
    <x v="536"/>
    <x v="0"/>
    <x v="386"/>
    <x v="536"/>
    <x v="6"/>
    <s v="EUR"/>
    <x v="505"/>
    <x v="507"/>
    <x v="0"/>
    <b v="0"/>
    <s v="games/mobile games"/>
    <s v="games/mobile games"/>
    <x v="6"/>
    <x v="20"/>
  </r>
  <r>
    <x v="542"/>
    <x v="534"/>
    <x v="541"/>
    <n v="77000"/>
    <x v="533"/>
    <x v="537"/>
    <x v="0"/>
    <x v="240"/>
    <x v="537"/>
    <x v="4"/>
    <s v="GBP"/>
    <x v="506"/>
    <x v="508"/>
    <x v="0"/>
    <b v="0"/>
    <s v="music/indie rock"/>
    <s v="music/indie rock"/>
    <x v="1"/>
    <x v="7"/>
  </r>
  <r>
    <x v="543"/>
    <x v="535"/>
    <x v="542"/>
    <n v="84900"/>
    <x v="534"/>
    <x v="538"/>
    <x v="0"/>
    <x v="80"/>
    <x v="538"/>
    <x v="1"/>
    <s v="USD"/>
    <x v="507"/>
    <x v="509"/>
    <x v="0"/>
    <b v="0"/>
    <s v="games/video games"/>
    <s v="games/video games"/>
    <x v="6"/>
    <x v="11"/>
  </r>
  <r>
    <x v="544"/>
    <x v="536"/>
    <x v="543"/>
    <n v="2800"/>
    <x v="535"/>
    <x v="539"/>
    <x v="1"/>
    <x v="286"/>
    <x v="539"/>
    <x v="1"/>
    <s v="USD"/>
    <x v="508"/>
    <x v="510"/>
    <x v="0"/>
    <b v="0"/>
    <s v="music/rock"/>
    <s v="music/rock"/>
    <x v="1"/>
    <x v="1"/>
  </r>
  <r>
    <x v="545"/>
    <x v="537"/>
    <x v="544"/>
    <n v="184800"/>
    <x v="536"/>
    <x v="540"/>
    <x v="0"/>
    <x v="387"/>
    <x v="540"/>
    <x v="1"/>
    <s v="USD"/>
    <x v="509"/>
    <x v="511"/>
    <x v="0"/>
    <b v="0"/>
    <s v="theater/plays"/>
    <s v="theater/plays"/>
    <x v="3"/>
    <x v="3"/>
  </r>
  <r>
    <x v="546"/>
    <x v="538"/>
    <x v="545"/>
    <n v="4200"/>
    <x v="537"/>
    <x v="541"/>
    <x v="1"/>
    <x v="39"/>
    <x v="541"/>
    <x v="1"/>
    <s v="USD"/>
    <x v="510"/>
    <x v="512"/>
    <x v="0"/>
    <b v="1"/>
    <s v="theater/plays"/>
    <s v="theater/plays"/>
    <x v="3"/>
    <x v="3"/>
  </r>
  <r>
    <x v="547"/>
    <x v="539"/>
    <x v="546"/>
    <n v="1300"/>
    <x v="538"/>
    <x v="542"/>
    <x v="1"/>
    <x v="388"/>
    <x v="542"/>
    <x v="1"/>
    <s v="USD"/>
    <x v="511"/>
    <x v="513"/>
    <x v="0"/>
    <b v="0"/>
    <s v="film &amp; video/drama"/>
    <s v="film &amp; video/drama"/>
    <x v="4"/>
    <x v="6"/>
  </r>
  <r>
    <x v="548"/>
    <x v="540"/>
    <x v="547"/>
    <n v="66100"/>
    <x v="539"/>
    <x v="543"/>
    <x v="1"/>
    <x v="389"/>
    <x v="543"/>
    <x v="1"/>
    <s v="USD"/>
    <x v="512"/>
    <x v="514"/>
    <x v="0"/>
    <b v="0"/>
    <s v="theater/plays"/>
    <s v="theater/plays"/>
    <x v="3"/>
    <x v="3"/>
  </r>
  <r>
    <x v="549"/>
    <x v="541"/>
    <x v="548"/>
    <n v="29500"/>
    <x v="540"/>
    <x v="544"/>
    <x v="1"/>
    <x v="390"/>
    <x v="544"/>
    <x v="1"/>
    <s v="USD"/>
    <x v="513"/>
    <x v="515"/>
    <x v="0"/>
    <b v="0"/>
    <s v="technology/wearables"/>
    <s v="technology/wearables"/>
    <x v="2"/>
    <x v="8"/>
  </r>
  <r>
    <x v="550"/>
    <x v="542"/>
    <x v="549"/>
    <n v="100"/>
    <x v="443"/>
    <x v="446"/>
    <x v="3"/>
    <x v="49"/>
    <x v="446"/>
    <x v="5"/>
    <s v="CHF"/>
    <x v="514"/>
    <x v="516"/>
    <x v="0"/>
    <b v="0"/>
    <s v="music/indie rock"/>
    <s v="music/indie rock"/>
    <x v="1"/>
    <x v="7"/>
  </r>
  <r>
    <x v="551"/>
    <x v="543"/>
    <x v="550"/>
    <n v="180100"/>
    <x v="541"/>
    <x v="545"/>
    <x v="0"/>
    <x v="391"/>
    <x v="545"/>
    <x v="2"/>
    <s v="AUD"/>
    <x v="515"/>
    <x v="517"/>
    <x v="0"/>
    <b v="1"/>
    <s v="technology/web"/>
    <s v="technology/web"/>
    <x v="2"/>
    <x v="2"/>
  </r>
  <r>
    <x v="552"/>
    <x v="544"/>
    <x v="551"/>
    <n v="9000"/>
    <x v="542"/>
    <x v="546"/>
    <x v="0"/>
    <x v="45"/>
    <x v="546"/>
    <x v="1"/>
    <s v="USD"/>
    <x v="516"/>
    <x v="518"/>
    <x v="0"/>
    <b v="0"/>
    <s v="theater/plays"/>
    <s v="theater/plays"/>
    <x v="3"/>
    <x v="3"/>
  </r>
  <r>
    <x v="553"/>
    <x v="545"/>
    <x v="552"/>
    <n v="170600"/>
    <x v="543"/>
    <x v="547"/>
    <x v="0"/>
    <x v="392"/>
    <x v="547"/>
    <x v="1"/>
    <s v="USD"/>
    <x v="517"/>
    <x v="519"/>
    <x v="0"/>
    <b v="0"/>
    <s v="music/rock"/>
    <s v="music/rock"/>
    <x v="1"/>
    <x v="1"/>
  </r>
  <r>
    <x v="554"/>
    <x v="546"/>
    <x v="553"/>
    <n v="9500"/>
    <x v="544"/>
    <x v="548"/>
    <x v="1"/>
    <x v="353"/>
    <x v="548"/>
    <x v="0"/>
    <s v="CAD"/>
    <x v="518"/>
    <x v="520"/>
    <x v="0"/>
    <b v="0"/>
    <s v="music/indie rock"/>
    <s v="music/indie rock"/>
    <x v="1"/>
    <x v="7"/>
  </r>
  <r>
    <x v="555"/>
    <x v="547"/>
    <x v="554"/>
    <n v="6300"/>
    <x v="545"/>
    <x v="549"/>
    <x v="1"/>
    <x v="18"/>
    <x v="549"/>
    <x v="3"/>
    <s v="DKK"/>
    <x v="519"/>
    <x v="219"/>
    <x v="0"/>
    <b v="0"/>
    <s v="music/rock"/>
    <s v="music/rock"/>
    <x v="1"/>
    <x v="1"/>
  </r>
  <r>
    <x v="556"/>
    <x v="195"/>
    <x v="555"/>
    <n v="5200"/>
    <x v="546"/>
    <x v="550"/>
    <x v="1"/>
    <x v="393"/>
    <x v="550"/>
    <x v="1"/>
    <s v="USD"/>
    <x v="520"/>
    <x v="521"/>
    <x v="0"/>
    <b v="1"/>
    <s v="publishing/translations"/>
    <s v="publishing/translations"/>
    <x v="5"/>
    <x v="18"/>
  </r>
  <r>
    <x v="557"/>
    <x v="548"/>
    <x v="556"/>
    <n v="6000"/>
    <x v="547"/>
    <x v="551"/>
    <x v="1"/>
    <x v="394"/>
    <x v="551"/>
    <x v="1"/>
    <s v="USD"/>
    <x v="521"/>
    <x v="522"/>
    <x v="0"/>
    <b v="1"/>
    <s v="film &amp; video/science fiction"/>
    <s v="film &amp; video/science fiction"/>
    <x v="4"/>
    <x v="22"/>
  </r>
  <r>
    <x v="558"/>
    <x v="549"/>
    <x v="557"/>
    <n v="5800"/>
    <x v="548"/>
    <x v="552"/>
    <x v="1"/>
    <x v="105"/>
    <x v="552"/>
    <x v="1"/>
    <s v="USD"/>
    <x v="522"/>
    <x v="523"/>
    <x v="0"/>
    <b v="0"/>
    <s v="theater/plays"/>
    <s v="theater/plays"/>
    <x v="3"/>
    <x v="3"/>
  </r>
  <r>
    <x v="559"/>
    <x v="550"/>
    <x v="558"/>
    <n v="105300"/>
    <x v="549"/>
    <x v="553"/>
    <x v="1"/>
    <x v="395"/>
    <x v="553"/>
    <x v="1"/>
    <s v="USD"/>
    <x v="523"/>
    <x v="524"/>
    <x v="0"/>
    <b v="0"/>
    <s v="theater/plays"/>
    <s v="theater/plays"/>
    <x v="3"/>
    <x v="3"/>
  </r>
  <r>
    <x v="560"/>
    <x v="551"/>
    <x v="559"/>
    <n v="20000"/>
    <x v="550"/>
    <x v="554"/>
    <x v="1"/>
    <x v="396"/>
    <x v="554"/>
    <x v="1"/>
    <s v="USD"/>
    <x v="524"/>
    <x v="348"/>
    <x v="0"/>
    <b v="0"/>
    <s v="film &amp; video/animation"/>
    <s v="film &amp; video/animation"/>
    <x v="4"/>
    <x v="10"/>
  </r>
  <r>
    <x v="561"/>
    <x v="552"/>
    <x v="560"/>
    <n v="3000"/>
    <x v="551"/>
    <x v="555"/>
    <x v="1"/>
    <x v="40"/>
    <x v="555"/>
    <x v="5"/>
    <s v="CHF"/>
    <x v="525"/>
    <x v="280"/>
    <x v="0"/>
    <b v="0"/>
    <s v="theater/plays"/>
    <s v="theater/plays"/>
    <x v="3"/>
    <x v="3"/>
  </r>
  <r>
    <x v="562"/>
    <x v="553"/>
    <x v="561"/>
    <n v="9900"/>
    <x v="314"/>
    <x v="556"/>
    <x v="0"/>
    <x v="150"/>
    <x v="556"/>
    <x v="5"/>
    <s v="CHF"/>
    <x v="188"/>
    <x v="525"/>
    <x v="0"/>
    <b v="0"/>
    <s v="music/rock"/>
    <s v="music/rock"/>
    <x v="1"/>
    <x v="1"/>
  </r>
  <r>
    <x v="563"/>
    <x v="554"/>
    <x v="562"/>
    <n v="3700"/>
    <x v="552"/>
    <x v="557"/>
    <x v="1"/>
    <x v="72"/>
    <x v="557"/>
    <x v="2"/>
    <s v="AUD"/>
    <x v="526"/>
    <x v="526"/>
    <x v="0"/>
    <b v="0"/>
    <s v="film &amp; video/documentary"/>
    <s v="film &amp; video/documentary"/>
    <x v="4"/>
    <x v="4"/>
  </r>
  <r>
    <x v="564"/>
    <x v="555"/>
    <x v="563"/>
    <n v="168700"/>
    <x v="553"/>
    <x v="558"/>
    <x v="0"/>
    <x v="397"/>
    <x v="558"/>
    <x v="1"/>
    <s v="USD"/>
    <x v="527"/>
    <x v="527"/>
    <x v="0"/>
    <b v="0"/>
    <s v="theater/plays"/>
    <s v="theater/plays"/>
    <x v="3"/>
    <x v="3"/>
  </r>
  <r>
    <x v="565"/>
    <x v="556"/>
    <x v="564"/>
    <n v="94900"/>
    <x v="554"/>
    <x v="559"/>
    <x v="1"/>
    <x v="398"/>
    <x v="559"/>
    <x v="1"/>
    <s v="USD"/>
    <x v="528"/>
    <x v="528"/>
    <x v="0"/>
    <b v="0"/>
    <s v="theater/plays"/>
    <s v="theater/plays"/>
    <x v="3"/>
    <x v="3"/>
  </r>
  <r>
    <x v="566"/>
    <x v="557"/>
    <x v="565"/>
    <n v="9300"/>
    <x v="555"/>
    <x v="560"/>
    <x v="0"/>
    <x v="95"/>
    <x v="560"/>
    <x v="1"/>
    <s v="USD"/>
    <x v="522"/>
    <x v="529"/>
    <x v="0"/>
    <b v="1"/>
    <s v="music/electric music"/>
    <s v="music/electric music"/>
    <x v="1"/>
    <x v="5"/>
  </r>
  <r>
    <x v="567"/>
    <x v="558"/>
    <x v="566"/>
    <n v="6800"/>
    <x v="556"/>
    <x v="561"/>
    <x v="1"/>
    <x v="146"/>
    <x v="561"/>
    <x v="1"/>
    <s v="USD"/>
    <x v="529"/>
    <x v="360"/>
    <x v="0"/>
    <b v="0"/>
    <s v="music/rock"/>
    <s v="music/rock"/>
    <x v="1"/>
    <x v="1"/>
  </r>
  <r>
    <x v="568"/>
    <x v="559"/>
    <x v="567"/>
    <n v="72400"/>
    <x v="557"/>
    <x v="562"/>
    <x v="1"/>
    <x v="399"/>
    <x v="562"/>
    <x v="1"/>
    <s v="USD"/>
    <x v="530"/>
    <x v="254"/>
    <x v="0"/>
    <b v="0"/>
    <s v="theater/plays"/>
    <s v="theater/plays"/>
    <x v="3"/>
    <x v="3"/>
  </r>
  <r>
    <x v="569"/>
    <x v="560"/>
    <x v="568"/>
    <n v="20100"/>
    <x v="558"/>
    <x v="563"/>
    <x v="1"/>
    <x v="400"/>
    <x v="563"/>
    <x v="6"/>
    <s v="EUR"/>
    <x v="531"/>
    <x v="530"/>
    <x v="0"/>
    <b v="0"/>
    <s v="film &amp; video/animation"/>
    <s v="film &amp; video/animation"/>
    <x v="4"/>
    <x v="10"/>
  </r>
  <r>
    <x v="570"/>
    <x v="561"/>
    <x v="569"/>
    <n v="31200"/>
    <x v="559"/>
    <x v="564"/>
    <x v="1"/>
    <x v="401"/>
    <x v="564"/>
    <x v="1"/>
    <s v="USD"/>
    <x v="515"/>
    <x v="531"/>
    <x v="0"/>
    <b v="1"/>
    <s v="music/rock"/>
    <s v="music/rock"/>
    <x v="1"/>
    <x v="1"/>
  </r>
  <r>
    <x v="571"/>
    <x v="562"/>
    <x v="570"/>
    <n v="3500"/>
    <x v="560"/>
    <x v="565"/>
    <x v="0"/>
    <x v="164"/>
    <x v="565"/>
    <x v="6"/>
    <s v="EUR"/>
    <x v="532"/>
    <x v="532"/>
    <x v="0"/>
    <b v="0"/>
    <s v="film &amp; video/shorts"/>
    <s v="film &amp; video/shorts"/>
    <x v="4"/>
    <x v="12"/>
  </r>
  <r>
    <x v="572"/>
    <x v="563"/>
    <x v="571"/>
    <n v="9000"/>
    <x v="561"/>
    <x v="566"/>
    <x v="3"/>
    <x v="115"/>
    <x v="566"/>
    <x v="1"/>
    <s v="USD"/>
    <x v="533"/>
    <x v="533"/>
    <x v="0"/>
    <b v="1"/>
    <s v="music/rock"/>
    <s v="music/rock"/>
    <x v="1"/>
    <x v="1"/>
  </r>
  <r>
    <x v="573"/>
    <x v="564"/>
    <x v="572"/>
    <n v="6700"/>
    <x v="562"/>
    <x v="567"/>
    <x v="1"/>
    <x v="402"/>
    <x v="567"/>
    <x v="1"/>
    <s v="USD"/>
    <x v="409"/>
    <x v="534"/>
    <x v="0"/>
    <b v="0"/>
    <s v="journalism/audio"/>
    <s v="journalism/audio"/>
    <x v="8"/>
    <x v="23"/>
  </r>
  <r>
    <x v="574"/>
    <x v="565"/>
    <x v="573"/>
    <n v="2700"/>
    <x v="563"/>
    <x v="568"/>
    <x v="1"/>
    <x v="358"/>
    <x v="568"/>
    <x v="1"/>
    <s v="USD"/>
    <x v="534"/>
    <x v="535"/>
    <x v="0"/>
    <b v="1"/>
    <s v="food/food trucks"/>
    <s v="food/food trucks"/>
    <x v="0"/>
    <x v="0"/>
  </r>
  <r>
    <x v="575"/>
    <x v="566"/>
    <x v="574"/>
    <n v="83300"/>
    <x v="564"/>
    <x v="569"/>
    <x v="0"/>
    <x v="21"/>
    <x v="569"/>
    <x v="1"/>
    <s v="USD"/>
    <x v="53"/>
    <x v="536"/>
    <x v="0"/>
    <b v="1"/>
    <s v="theater/plays"/>
    <s v="theater/plays"/>
    <x v="3"/>
    <x v="3"/>
  </r>
  <r>
    <x v="576"/>
    <x v="567"/>
    <x v="575"/>
    <n v="9700"/>
    <x v="565"/>
    <x v="570"/>
    <x v="0"/>
    <x v="251"/>
    <x v="570"/>
    <x v="1"/>
    <s v="USD"/>
    <x v="535"/>
    <x v="537"/>
    <x v="0"/>
    <b v="0"/>
    <s v="theater/plays"/>
    <s v="theater/plays"/>
    <x v="3"/>
    <x v="3"/>
  </r>
  <r>
    <x v="577"/>
    <x v="568"/>
    <x v="576"/>
    <n v="8200"/>
    <x v="566"/>
    <x v="571"/>
    <x v="3"/>
    <x v="95"/>
    <x v="571"/>
    <x v="1"/>
    <s v="USD"/>
    <x v="536"/>
    <x v="538"/>
    <x v="0"/>
    <b v="0"/>
    <s v="music/jazz"/>
    <s v="music/jazz"/>
    <x v="1"/>
    <x v="17"/>
  </r>
  <r>
    <x v="578"/>
    <x v="569"/>
    <x v="577"/>
    <n v="96500"/>
    <x v="567"/>
    <x v="572"/>
    <x v="0"/>
    <x v="242"/>
    <x v="572"/>
    <x v="1"/>
    <s v="USD"/>
    <x v="537"/>
    <x v="539"/>
    <x v="0"/>
    <b v="0"/>
    <s v="film &amp; video/science fiction"/>
    <s v="film &amp; video/science fiction"/>
    <x v="4"/>
    <x v="22"/>
  </r>
  <r>
    <x v="579"/>
    <x v="570"/>
    <x v="578"/>
    <n v="6200"/>
    <x v="568"/>
    <x v="573"/>
    <x v="1"/>
    <x v="215"/>
    <x v="573"/>
    <x v="1"/>
    <s v="USD"/>
    <x v="538"/>
    <x v="540"/>
    <x v="0"/>
    <b v="0"/>
    <s v="music/jazz"/>
    <s v="music/jazz"/>
    <x v="1"/>
    <x v="17"/>
  </r>
  <r>
    <x v="580"/>
    <x v="251"/>
    <x v="579"/>
    <n v="43800"/>
    <x v="569"/>
    <x v="574"/>
    <x v="1"/>
    <x v="403"/>
    <x v="574"/>
    <x v="1"/>
    <s v="USD"/>
    <x v="539"/>
    <x v="541"/>
    <x v="0"/>
    <b v="0"/>
    <s v="theater/plays"/>
    <s v="theater/plays"/>
    <x v="3"/>
    <x v="3"/>
  </r>
  <r>
    <x v="581"/>
    <x v="571"/>
    <x v="580"/>
    <n v="6000"/>
    <x v="570"/>
    <x v="575"/>
    <x v="0"/>
    <x v="83"/>
    <x v="575"/>
    <x v="1"/>
    <s v="USD"/>
    <x v="540"/>
    <x v="542"/>
    <x v="0"/>
    <b v="0"/>
    <s v="technology/web"/>
    <s v="technology/web"/>
    <x v="2"/>
    <x v="2"/>
  </r>
  <r>
    <x v="582"/>
    <x v="572"/>
    <x v="581"/>
    <n v="8700"/>
    <x v="571"/>
    <x v="576"/>
    <x v="0"/>
    <x v="344"/>
    <x v="576"/>
    <x v="1"/>
    <s v="USD"/>
    <x v="505"/>
    <x v="543"/>
    <x v="0"/>
    <b v="1"/>
    <s v="games/video games"/>
    <s v="games/video games"/>
    <x v="6"/>
    <x v="11"/>
  </r>
  <r>
    <x v="583"/>
    <x v="573"/>
    <x v="582"/>
    <n v="18900"/>
    <x v="572"/>
    <x v="577"/>
    <x v="1"/>
    <x v="404"/>
    <x v="577"/>
    <x v="1"/>
    <s v="USD"/>
    <x v="541"/>
    <x v="544"/>
    <x v="0"/>
    <b v="0"/>
    <s v="film &amp; video/documentary"/>
    <s v="film &amp; video/documentary"/>
    <x v="4"/>
    <x v="4"/>
  </r>
  <r>
    <x v="584"/>
    <x v="8"/>
    <x v="583"/>
    <n v="86400"/>
    <x v="573"/>
    <x v="578"/>
    <x v="1"/>
    <x v="405"/>
    <x v="578"/>
    <x v="1"/>
    <s v="USD"/>
    <x v="542"/>
    <x v="545"/>
    <x v="0"/>
    <b v="0"/>
    <s v="technology/web"/>
    <s v="technology/web"/>
    <x v="2"/>
    <x v="2"/>
  </r>
  <r>
    <x v="585"/>
    <x v="574"/>
    <x v="584"/>
    <n v="8900"/>
    <x v="574"/>
    <x v="579"/>
    <x v="1"/>
    <x v="158"/>
    <x v="579"/>
    <x v="1"/>
    <s v="USD"/>
    <x v="543"/>
    <x v="546"/>
    <x v="0"/>
    <b v="0"/>
    <s v="publishing/translations"/>
    <s v="publishing/translations"/>
    <x v="5"/>
    <x v="18"/>
  </r>
  <r>
    <x v="586"/>
    <x v="575"/>
    <x v="585"/>
    <n v="700"/>
    <x v="575"/>
    <x v="580"/>
    <x v="1"/>
    <x v="406"/>
    <x v="580"/>
    <x v="1"/>
    <s v="USD"/>
    <x v="544"/>
    <x v="547"/>
    <x v="0"/>
    <b v="0"/>
    <s v="music/rock"/>
    <s v="music/rock"/>
    <x v="1"/>
    <x v="1"/>
  </r>
  <r>
    <x v="587"/>
    <x v="576"/>
    <x v="586"/>
    <n v="9400"/>
    <x v="576"/>
    <x v="581"/>
    <x v="0"/>
    <x v="388"/>
    <x v="581"/>
    <x v="0"/>
    <s v="CAD"/>
    <x v="35"/>
    <x v="548"/>
    <x v="0"/>
    <b v="1"/>
    <s v="food/food trucks"/>
    <s v="food/food trucks"/>
    <x v="0"/>
    <x v="0"/>
  </r>
  <r>
    <x v="588"/>
    <x v="577"/>
    <x v="587"/>
    <n v="157600"/>
    <x v="577"/>
    <x v="582"/>
    <x v="0"/>
    <x v="407"/>
    <x v="582"/>
    <x v="4"/>
    <s v="GBP"/>
    <x v="152"/>
    <x v="298"/>
    <x v="0"/>
    <b v="0"/>
    <s v="theater/plays"/>
    <s v="theater/plays"/>
    <x v="3"/>
    <x v="3"/>
  </r>
  <r>
    <x v="589"/>
    <x v="578"/>
    <x v="588"/>
    <n v="7900"/>
    <x v="578"/>
    <x v="583"/>
    <x v="0"/>
    <x v="408"/>
    <x v="583"/>
    <x v="1"/>
    <s v="USD"/>
    <x v="545"/>
    <x v="549"/>
    <x v="0"/>
    <b v="0"/>
    <s v="film &amp; video/documentary"/>
    <s v="film &amp; video/documentary"/>
    <x v="4"/>
    <x v="4"/>
  </r>
  <r>
    <x v="590"/>
    <x v="579"/>
    <x v="589"/>
    <n v="7100"/>
    <x v="579"/>
    <x v="584"/>
    <x v="0"/>
    <x v="99"/>
    <x v="584"/>
    <x v="2"/>
    <s v="AUD"/>
    <x v="546"/>
    <x v="550"/>
    <x v="0"/>
    <b v="0"/>
    <s v="publishing/radio &amp; podcasts"/>
    <s v="publishing/radio &amp; podcasts"/>
    <x v="5"/>
    <x v="15"/>
  </r>
  <r>
    <x v="591"/>
    <x v="580"/>
    <x v="590"/>
    <n v="600"/>
    <x v="580"/>
    <x v="585"/>
    <x v="1"/>
    <x v="408"/>
    <x v="585"/>
    <x v="1"/>
    <s v="USD"/>
    <x v="547"/>
    <x v="551"/>
    <x v="0"/>
    <b v="0"/>
    <s v="games/video games"/>
    <s v="games/video games"/>
    <x v="6"/>
    <x v="11"/>
  </r>
  <r>
    <x v="592"/>
    <x v="581"/>
    <x v="591"/>
    <n v="156800"/>
    <x v="581"/>
    <x v="586"/>
    <x v="0"/>
    <x v="259"/>
    <x v="586"/>
    <x v="1"/>
    <s v="USD"/>
    <x v="548"/>
    <x v="552"/>
    <x v="0"/>
    <b v="0"/>
    <s v="theater/plays"/>
    <s v="theater/plays"/>
    <x v="3"/>
    <x v="3"/>
  </r>
  <r>
    <x v="593"/>
    <x v="582"/>
    <x v="592"/>
    <n v="121600"/>
    <x v="582"/>
    <x v="587"/>
    <x v="1"/>
    <x v="409"/>
    <x v="587"/>
    <x v="1"/>
    <s v="USD"/>
    <x v="549"/>
    <x v="238"/>
    <x v="0"/>
    <b v="0"/>
    <s v="film &amp; video/animation"/>
    <s v="film &amp; video/animation"/>
    <x v="4"/>
    <x v="10"/>
  </r>
  <r>
    <x v="594"/>
    <x v="583"/>
    <x v="593"/>
    <n v="157300"/>
    <x v="583"/>
    <x v="588"/>
    <x v="0"/>
    <x v="144"/>
    <x v="588"/>
    <x v="1"/>
    <s v="USD"/>
    <x v="550"/>
    <x v="553"/>
    <x v="0"/>
    <b v="1"/>
    <s v="theater/plays"/>
    <s v="theater/plays"/>
    <x v="3"/>
    <x v="3"/>
  </r>
  <r>
    <x v="595"/>
    <x v="584"/>
    <x v="594"/>
    <n v="70300"/>
    <x v="584"/>
    <x v="589"/>
    <x v="1"/>
    <x v="410"/>
    <x v="589"/>
    <x v="1"/>
    <s v="USD"/>
    <x v="551"/>
    <x v="554"/>
    <x v="0"/>
    <b v="1"/>
    <s v="theater/plays"/>
    <s v="theater/plays"/>
    <x v="3"/>
    <x v="3"/>
  </r>
  <r>
    <x v="596"/>
    <x v="585"/>
    <x v="595"/>
    <n v="7900"/>
    <x v="585"/>
    <x v="590"/>
    <x v="0"/>
    <x v="236"/>
    <x v="590"/>
    <x v="1"/>
    <s v="USD"/>
    <x v="552"/>
    <x v="496"/>
    <x v="0"/>
    <b v="1"/>
    <s v="film &amp; video/drama"/>
    <s v="film &amp; video/drama"/>
    <x v="4"/>
    <x v="6"/>
  </r>
  <r>
    <x v="597"/>
    <x v="586"/>
    <x v="596"/>
    <n v="73800"/>
    <x v="586"/>
    <x v="591"/>
    <x v="1"/>
    <x v="411"/>
    <x v="591"/>
    <x v="1"/>
    <s v="USD"/>
    <x v="462"/>
    <x v="555"/>
    <x v="0"/>
    <b v="0"/>
    <s v="theater/plays"/>
    <s v="theater/plays"/>
    <x v="3"/>
    <x v="3"/>
  </r>
  <r>
    <x v="598"/>
    <x v="587"/>
    <x v="597"/>
    <n v="108500"/>
    <x v="587"/>
    <x v="592"/>
    <x v="1"/>
    <x v="412"/>
    <x v="592"/>
    <x v="6"/>
    <s v="EUR"/>
    <x v="553"/>
    <x v="556"/>
    <x v="0"/>
    <b v="0"/>
    <s v="music/rock"/>
    <s v="music/rock"/>
    <x v="1"/>
    <x v="1"/>
  </r>
  <r>
    <x v="599"/>
    <x v="588"/>
    <x v="598"/>
    <n v="140300"/>
    <x v="588"/>
    <x v="593"/>
    <x v="0"/>
    <x v="172"/>
    <x v="593"/>
    <x v="3"/>
    <s v="DKK"/>
    <x v="554"/>
    <x v="557"/>
    <x v="0"/>
    <b v="0"/>
    <s v="film &amp; video/documentary"/>
    <s v="film &amp; video/documentary"/>
    <x v="4"/>
    <x v="4"/>
  </r>
  <r>
    <x v="600"/>
    <x v="589"/>
    <x v="599"/>
    <n v="100"/>
    <x v="297"/>
    <x v="298"/>
    <x v="0"/>
    <x v="49"/>
    <x v="298"/>
    <x v="4"/>
    <s v="GBP"/>
    <x v="555"/>
    <x v="558"/>
    <x v="0"/>
    <b v="0"/>
    <s v="food/food trucks"/>
    <s v="food/food trucks"/>
    <x v="0"/>
    <x v="0"/>
  </r>
  <r>
    <x v="601"/>
    <x v="590"/>
    <x v="600"/>
    <n v="6300"/>
    <x v="589"/>
    <x v="594"/>
    <x v="1"/>
    <x v="346"/>
    <x v="594"/>
    <x v="1"/>
    <s v="USD"/>
    <x v="548"/>
    <x v="559"/>
    <x v="1"/>
    <b v="0"/>
    <s v="technology/wearables"/>
    <s v="technology/wearables"/>
    <x v="2"/>
    <x v="8"/>
  </r>
  <r>
    <x v="602"/>
    <x v="591"/>
    <x v="601"/>
    <n v="71100"/>
    <x v="590"/>
    <x v="595"/>
    <x v="1"/>
    <x v="413"/>
    <x v="595"/>
    <x v="1"/>
    <s v="USD"/>
    <x v="62"/>
    <x v="560"/>
    <x v="0"/>
    <b v="0"/>
    <s v="theater/plays"/>
    <s v="theater/plays"/>
    <x v="3"/>
    <x v="3"/>
  </r>
  <r>
    <x v="603"/>
    <x v="592"/>
    <x v="602"/>
    <n v="5300"/>
    <x v="591"/>
    <x v="596"/>
    <x v="1"/>
    <x v="408"/>
    <x v="596"/>
    <x v="1"/>
    <s v="USD"/>
    <x v="556"/>
    <x v="561"/>
    <x v="0"/>
    <b v="0"/>
    <s v="theater/plays"/>
    <s v="theater/plays"/>
    <x v="3"/>
    <x v="3"/>
  </r>
  <r>
    <x v="604"/>
    <x v="593"/>
    <x v="603"/>
    <n v="88700"/>
    <x v="592"/>
    <x v="597"/>
    <x v="1"/>
    <x v="414"/>
    <x v="597"/>
    <x v="1"/>
    <s v="USD"/>
    <x v="557"/>
    <x v="562"/>
    <x v="0"/>
    <b v="0"/>
    <s v="theater/plays"/>
    <s v="theater/plays"/>
    <x v="3"/>
    <x v="3"/>
  </r>
  <r>
    <x v="605"/>
    <x v="594"/>
    <x v="604"/>
    <n v="3300"/>
    <x v="593"/>
    <x v="598"/>
    <x v="1"/>
    <x v="37"/>
    <x v="598"/>
    <x v="1"/>
    <s v="USD"/>
    <x v="27"/>
    <x v="563"/>
    <x v="0"/>
    <b v="0"/>
    <s v="publishing/nonfiction"/>
    <s v="publishing/nonfiction"/>
    <x v="5"/>
    <x v="9"/>
  </r>
  <r>
    <x v="606"/>
    <x v="595"/>
    <x v="605"/>
    <n v="3400"/>
    <x v="594"/>
    <x v="599"/>
    <x v="1"/>
    <x v="415"/>
    <x v="599"/>
    <x v="4"/>
    <s v="GBP"/>
    <x v="558"/>
    <x v="529"/>
    <x v="0"/>
    <b v="0"/>
    <s v="music/rock"/>
    <s v="music/rock"/>
    <x v="1"/>
    <x v="1"/>
  </r>
  <r>
    <x v="607"/>
    <x v="596"/>
    <x v="606"/>
    <n v="137600"/>
    <x v="595"/>
    <x v="600"/>
    <x v="1"/>
    <x v="416"/>
    <x v="600"/>
    <x v="1"/>
    <s v="USD"/>
    <x v="559"/>
    <x v="564"/>
    <x v="0"/>
    <b v="0"/>
    <s v="food/food trucks"/>
    <s v="food/food trucks"/>
    <x v="0"/>
    <x v="0"/>
  </r>
  <r>
    <x v="608"/>
    <x v="597"/>
    <x v="607"/>
    <n v="3900"/>
    <x v="416"/>
    <x v="601"/>
    <x v="1"/>
    <x v="417"/>
    <x v="601"/>
    <x v="1"/>
    <s v="USD"/>
    <x v="426"/>
    <x v="565"/>
    <x v="0"/>
    <b v="1"/>
    <s v="music/jazz"/>
    <s v="music/jazz"/>
    <x v="1"/>
    <x v="17"/>
  </r>
  <r>
    <x v="609"/>
    <x v="598"/>
    <x v="608"/>
    <n v="10000"/>
    <x v="596"/>
    <x v="602"/>
    <x v="1"/>
    <x v="124"/>
    <x v="602"/>
    <x v="1"/>
    <s v="USD"/>
    <x v="560"/>
    <x v="566"/>
    <x v="0"/>
    <b v="0"/>
    <s v="film &amp; video/science fiction"/>
    <s v="film &amp; video/science fiction"/>
    <x v="4"/>
    <x v="22"/>
  </r>
  <r>
    <x v="610"/>
    <x v="599"/>
    <x v="609"/>
    <n v="42800"/>
    <x v="597"/>
    <x v="603"/>
    <x v="1"/>
    <x v="418"/>
    <x v="603"/>
    <x v="1"/>
    <s v="USD"/>
    <x v="561"/>
    <x v="567"/>
    <x v="0"/>
    <b v="0"/>
    <s v="theater/plays"/>
    <s v="theater/plays"/>
    <x v="3"/>
    <x v="3"/>
  </r>
  <r>
    <x v="611"/>
    <x v="600"/>
    <x v="610"/>
    <n v="8200"/>
    <x v="598"/>
    <x v="604"/>
    <x v="3"/>
    <x v="27"/>
    <x v="604"/>
    <x v="1"/>
    <s v="USD"/>
    <x v="562"/>
    <x v="568"/>
    <x v="0"/>
    <b v="0"/>
    <s v="theater/plays"/>
    <s v="theater/plays"/>
    <x v="3"/>
    <x v="3"/>
  </r>
  <r>
    <x v="612"/>
    <x v="601"/>
    <x v="611"/>
    <n v="6200"/>
    <x v="599"/>
    <x v="605"/>
    <x v="1"/>
    <x v="325"/>
    <x v="605"/>
    <x v="1"/>
    <s v="USD"/>
    <x v="563"/>
    <x v="569"/>
    <x v="0"/>
    <b v="0"/>
    <s v="music/electric music"/>
    <s v="music/electric music"/>
    <x v="1"/>
    <x v="5"/>
  </r>
  <r>
    <x v="613"/>
    <x v="602"/>
    <x v="612"/>
    <n v="1100"/>
    <x v="600"/>
    <x v="606"/>
    <x v="1"/>
    <x v="150"/>
    <x v="606"/>
    <x v="0"/>
    <s v="CAD"/>
    <x v="564"/>
    <x v="570"/>
    <x v="0"/>
    <b v="0"/>
    <s v="theater/plays"/>
    <s v="theater/plays"/>
    <x v="3"/>
    <x v="3"/>
  </r>
  <r>
    <x v="614"/>
    <x v="603"/>
    <x v="613"/>
    <n v="26500"/>
    <x v="601"/>
    <x v="607"/>
    <x v="1"/>
    <x v="419"/>
    <x v="607"/>
    <x v="1"/>
    <s v="USD"/>
    <x v="565"/>
    <x v="571"/>
    <x v="0"/>
    <b v="0"/>
    <s v="theater/plays"/>
    <s v="theater/plays"/>
    <x v="3"/>
    <x v="3"/>
  </r>
  <r>
    <x v="615"/>
    <x v="604"/>
    <x v="614"/>
    <n v="8500"/>
    <x v="602"/>
    <x v="608"/>
    <x v="1"/>
    <x v="73"/>
    <x v="608"/>
    <x v="6"/>
    <s v="EUR"/>
    <x v="566"/>
    <x v="572"/>
    <x v="0"/>
    <b v="0"/>
    <s v="theater/plays"/>
    <s v="theater/plays"/>
    <x v="3"/>
    <x v="3"/>
  </r>
  <r>
    <x v="616"/>
    <x v="605"/>
    <x v="615"/>
    <n v="6400"/>
    <x v="402"/>
    <x v="609"/>
    <x v="1"/>
    <x v="202"/>
    <x v="609"/>
    <x v="4"/>
    <s v="GBP"/>
    <x v="567"/>
    <x v="573"/>
    <x v="0"/>
    <b v="1"/>
    <s v="music/indie rock"/>
    <s v="music/indie rock"/>
    <x v="1"/>
    <x v="7"/>
  </r>
  <r>
    <x v="617"/>
    <x v="606"/>
    <x v="616"/>
    <n v="1400"/>
    <x v="203"/>
    <x v="610"/>
    <x v="1"/>
    <x v="12"/>
    <x v="610"/>
    <x v="1"/>
    <s v="USD"/>
    <x v="568"/>
    <x v="471"/>
    <x v="0"/>
    <b v="0"/>
    <s v="theater/plays"/>
    <s v="theater/plays"/>
    <x v="3"/>
    <x v="3"/>
  </r>
  <r>
    <x v="618"/>
    <x v="607"/>
    <x v="617"/>
    <n v="198600"/>
    <x v="603"/>
    <x v="611"/>
    <x v="0"/>
    <x v="420"/>
    <x v="611"/>
    <x v="1"/>
    <s v="USD"/>
    <x v="569"/>
    <x v="574"/>
    <x v="0"/>
    <b v="0"/>
    <s v="publishing/nonfiction"/>
    <s v="publishing/nonfiction"/>
    <x v="5"/>
    <x v="9"/>
  </r>
  <r>
    <x v="619"/>
    <x v="608"/>
    <x v="618"/>
    <n v="195900"/>
    <x v="604"/>
    <x v="612"/>
    <x v="0"/>
    <x v="355"/>
    <x v="612"/>
    <x v="1"/>
    <s v="USD"/>
    <x v="570"/>
    <x v="575"/>
    <x v="1"/>
    <b v="1"/>
    <s v="theater/plays"/>
    <s v="theater/plays"/>
    <x v="3"/>
    <x v="3"/>
  </r>
  <r>
    <x v="620"/>
    <x v="609"/>
    <x v="619"/>
    <n v="4300"/>
    <x v="605"/>
    <x v="613"/>
    <x v="1"/>
    <x v="58"/>
    <x v="613"/>
    <x v="2"/>
    <s v="AUD"/>
    <x v="571"/>
    <x v="576"/>
    <x v="0"/>
    <b v="0"/>
    <s v="photography/photography books"/>
    <s v="photography/photography books"/>
    <x v="7"/>
    <x v="14"/>
  </r>
  <r>
    <x v="621"/>
    <x v="610"/>
    <x v="620"/>
    <n v="25600"/>
    <x v="606"/>
    <x v="614"/>
    <x v="1"/>
    <x v="421"/>
    <x v="614"/>
    <x v="1"/>
    <s v="USD"/>
    <x v="572"/>
    <x v="577"/>
    <x v="0"/>
    <b v="0"/>
    <s v="theater/plays"/>
    <s v="theater/plays"/>
    <x v="3"/>
    <x v="3"/>
  </r>
  <r>
    <x v="622"/>
    <x v="611"/>
    <x v="621"/>
    <n v="189000"/>
    <x v="607"/>
    <x v="615"/>
    <x v="0"/>
    <x v="251"/>
    <x v="615"/>
    <x v="1"/>
    <s v="USD"/>
    <x v="573"/>
    <x v="578"/>
    <x v="0"/>
    <b v="0"/>
    <s v="music/indie rock"/>
    <s v="music/indie rock"/>
    <x v="1"/>
    <x v="7"/>
  </r>
  <r>
    <x v="623"/>
    <x v="612"/>
    <x v="622"/>
    <n v="94300"/>
    <x v="608"/>
    <x v="616"/>
    <x v="1"/>
    <x v="422"/>
    <x v="616"/>
    <x v="4"/>
    <s v="GBP"/>
    <x v="574"/>
    <x v="477"/>
    <x v="0"/>
    <b v="0"/>
    <s v="theater/plays"/>
    <s v="theater/plays"/>
    <x v="3"/>
    <x v="3"/>
  </r>
  <r>
    <x v="624"/>
    <x v="613"/>
    <x v="623"/>
    <n v="5100"/>
    <x v="609"/>
    <x v="617"/>
    <x v="1"/>
    <x v="423"/>
    <x v="617"/>
    <x v="1"/>
    <s v="USD"/>
    <x v="511"/>
    <x v="579"/>
    <x v="0"/>
    <b v="0"/>
    <s v="photography/photography books"/>
    <s v="photography/photography books"/>
    <x v="7"/>
    <x v="14"/>
  </r>
  <r>
    <x v="625"/>
    <x v="614"/>
    <x v="624"/>
    <n v="7500"/>
    <x v="377"/>
    <x v="618"/>
    <x v="0"/>
    <x v="197"/>
    <x v="618"/>
    <x v="1"/>
    <s v="USD"/>
    <x v="575"/>
    <x v="580"/>
    <x v="0"/>
    <b v="0"/>
    <s v="theater/plays"/>
    <s v="theater/plays"/>
    <x v="3"/>
    <x v="3"/>
  </r>
  <r>
    <x v="626"/>
    <x v="615"/>
    <x v="625"/>
    <n v="6400"/>
    <x v="610"/>
    <x v="619"/>
    <x v="1"/>
    <x v="288"/>
    <x v="619"/>
    <x v="1"/>
    <s v="USD"/>
    <x v="576"/>
    <x v="581"/>
    <x v="0"/>
    <b v="1"/>
    <s v="theater/plays"/>
    <s v="theater/plays"/>
    <x v="3"/>
    <x v="3"/>
  </r>
  <r>
    <x v="627"/>
    <x v="616"/>
    <x v="626"/>
    <n v="1600"/>
    <x v="611"/>
    <x v="620"/>
    <x v="1"/>
    <x v="110"/>
    <x v="620"/>
    <x v="4"/>
    <s v="GBP"/>
    <x v="577"/>
    <x v="582"/>
    <x v="1"/>
    <b v="0"/>
    <s v="food/food trucks"/>
    <s v="food/food trucks"/>
    <x v="0"/>
    <x v="0"/>
  </r>
  <r>
    <x v="628"/>
    <x v="617"/>
    <x v="627"/>
    <n v="1900"/>
    <x v="612"/>
    <x v="621"/>
    <x v="1"/>
    <x v="87"/>
    <x v="621"/>
    <x v="1"/>
    <s v="USD"/>
    <x v="578"/>
    <x v="581"/>
    <x v="0"/>
    <b v="0"/>
    <s v="music/indie rock"/>
    <s v="music/indie rock"/>
    <x v="1"/>
    <x v="7"/>
  </r>
  <r>
    <x v="629"/>
    <x v="618"/>
    <x v="628"/>
    <n v="85900"/>
    <x v="613"/>
    <x v="622"/>
    <x v="0"/>
    <x v="424"/>
    <x v="622"/>
    <x v="1"/>
    <s v="USD"/>
    <x v="579"/>
    <x v="583"/>
    <x v="0"/>
    <b v="1"/>
    <s v="theater/plays"/>
    <s v="theater/plays"/>
    <x v="3"/>
    <x v="3"/>
  </r>
  <r>
    <x v="630"/>
    <x v="619"/>
    <x v="629"/>
    <n v="9500"/>
    <x v="614"/>
    <x v="623"/>
    <x v="3"/>
    <x v="215"/>
    <x v="623"/>
    <x v="1"/>
    <s v="USD"/>
    <x v="580"/>
    <x v="584"/>
    <x v="0"/>
    <b v="1"/>
    <s v="theater/plays"/>
    <s v="theater/plays"/>
    <x v="3"/>
    <x v="3"/>
  </r>
  <r>
    <x v="631"/>
    <x v="620"/>
    <x v="630"/>
    <n v="59200"/>
    <x v="615"/>
    <x v="624"/>
    <x v="1"/>
    <x v="425"/>
    <x v="624"/>
    <x v="1"/>
    <s v="USD"/>
    <x v="581"/>
    <x v="585"/>
    <x v="0"/>
    <b v="0"/>
    <s v="theater/plays"/>
    <s v="theater/plays"/>
    <x v="3"/>
    <x v="3"/>
  </r>
  <r>
    <x v="632"/>
    <x v="621"/>
    <x v="631"/>
    <n v="72100"/>
    <x v="616"/>
    <x v="625"/>
    <x v="2"/>
    <x v="426"/>
    <x v="625"/>
    <x v="1"/>
    <s v="USD"/>
    <x v="582"/>
    <x v="586"/>
    <x v="0"/>
    <b v="0"/>
    <s v="theater/plays"/>
    <s v="theater/plays"/>
    <x v="3"/>
    <x v="3"/>
  </r>
  <r>
    <x v="633"/>
    <x v="622"/>
    <x v="632"/>
    <n v="6700"/>
    <x v="617"/>
    <x v="626"/>
    <x v="0"/>
    <x v="339"/>
    <x v="626"/>
    <x v="1"/>
    <s v="USD"/>
    <x v="336"/>
    <x v="587"/>
    <x v="0"/>
    <b v="0"/>
    <s v="film &amp; video/animation"/>
    <s v="film &amp; video/animation"/>
    <x v="4"/>
    <x v="10"/>
  </r>
  <r>
    <x v="634"/>
    <x v="623"/>
    <x v="633"/>
    <n v="118200"/>
    <x v="618"/>
    <x v="627"/>
    <x v="3"/>
    <x v="427"/>
    <x v="627"/>
    <x v="1"/>
    <s v="USD"/>
    <x v="583"/>
    <x v="588"/>
    <x v="0"/>
    <b v="0"/>
    <s v="film &amp; video/television"/>
    <s v="film &amp; video/television"/>
    <x v="4"/>
    <x v="19"/>
  </r>
  <r>
    <x v="635"/>
    <x v="624"/>
    <x v="634"/>
    <n v="139000"/>
    <x v="619"/>
    <x v="628"/>
    <x v="1"/>
    <x v="428"/>
    <x v="628"/>
    <x v="1"/>
    <s v="USD"/>
    <x v="584"/>
    <x v="589"/>
    <x v="0"/>
    <b v="0"/>
    <s v="film &amp; video/television"/>
    <s v="film &amp; video/television"/>
    <x v="4"/>
    <x v="19"/>
  </r>
  <r>
    <x v="636"/>
    <x v="625"/>
    <x v="635"/>
    <n v="197700"/>
    <x v="620"/>
    <x v="629"/>
    <x v="0"/>
    <x v="429"/>
    <x v="629"/>
    <x v="3"/>
    <s v="DKK"/>
    <x v="585"/>
    <x v="590"/>
    <x v="0"/>
    <b v="1"/>
    <s v="film &amp; video/animation"/>
    <s v="film &amp; video/animation"/>
    <x v="4"/>
    <x v="10"/>
  </r>
  <r>
    <x v="637"/>
    <x v="626"/>
    <x v="636"/>
    <n v="8500"/>
    <x v="621"/>
    <x v="630"/>
    <x v="0"/>
    <x v="167"/>
    <x v="630"/>
    <x v="1"/>
    <s v="USD"/>
    <x v="586"/>
    <x v="591"/>
    <x v="0"/>
    <b v="0"/>
    <s v="theater/plays"/>
    <s v="theater/plays"/>
    <x v="3"/>
    <x v="3"/>
  </r>
  <r>
    <x v="638"/>
    <x v="627"/>
    <x v="637"/>
    <n v="81600"/>
    <x v="622"/>
    <x v="631"/>
    <x v="0"/>
    <x v="115"/>
    <x v="631"/>
    <x v="1"/>
    <s v="USD"/>
    <x v="587"/>
    <x v="592"/>
    <x v="0"/>
    <b v="1"/>
    <s v="theater/plays"/>
    <s v="theater/plays"/>
    <x v="3"/>
    <x v="3"/>
  </r>
  <r>
    <x v="639"/>
    <x v="628"/>
    <x v="638"/>
    <n v="8600"/>
    <x v="623"/>
    <x v="632"/>
    <x v="2"/>
    <x v="430"/>
    <x v="632"/>
    <x v="1"/>
    <s v="USD"/>
    <x v="588"/>
    <x v="593"/>
    <x v="0"/>
    <b v="1"/>
    <s v="film &amp; video/drama"/>
    <s v="film &amp; video/drama"/>
    <x v="4"/>
    <x v="6"/>
  </r>
  <r>
    <x v="640"/>
    <x v="629"/>
    <x v="639"/>
    <n v="119800"/>
    <x v="624"/>
    <x v="633"/>
    <x v="0"/>
    <x v="431"/>
    <x v="633"/>
    <x v="1"/>
    <s v="USD"/>
    <x v="589"/>
    <x v="510"/>
    <x v="0"/>
    <b v="0"/>
    <s v="theater/plays"/>
    <s v="theater/plays"/>
    <x v="3"/>
    <x v="3"/>
  </r>
  <r>
    <x v="641"/>
    <x v="630"/>
    <x v="640"/>
    <n v="9400"/>
    <x v="625"/>
    <x v="634"/>
    <x v="1"/>
    <x v="346"/>
    <x v="634"/>
    <x v="5"/>
    <s v="CHF"/>
    <x v="590"/>
    <x v="594"/>
    <x v="0"/>
    <b v="0"/>
    <s v="theater/plays"/>
    <s v="theater/plays"/>
    <x v="3"/>
    <x v="3"/>
  </r>
  <r>
    <x v="642"/>
    <x v="631"/>
    <x v="641"/>
    <n v="9200"/>
    <x v="626"/>
    <x v="635"/>
    <x v="1"/>
    <x v="30"/>
    <x v="635"/>
    <x v="0"/>
    <s v="CAD"/>
    <x v="591"/>
    <x v="595"/>
    <x v="0"/>
    <b v="0"/>
    <s v="technology/wearables"/>
    <s v="technology/wearables"/>
    <x v="2"/>
    <x v="8"/>
  </r>
  <r>
    <x v="643"/>
    <x v="632"/>
    <x v="642"/>
    <n v="14900"/>
    <x v="627"/>
    <x v="636"/>
    <x v="1"/>
    <x v="432"/>
    <x v="636"/>
    <x v="1"/>
    <s v="USD"/>
    <x v="592"/>
    <x v="596"/>
    <x v="0"/>
    <b v="0"/>
    <s v="theater/plays"/>
    <s v="theater/plays"/>
    <x v="3"/>
    <x v="3"/>
  </r>
  <r>
    <x v="644"/>
    <x v="633"/>
    <x v="643"/>
    <n v="169400"/>
    <x v="628"/>
    <x v="637"/>
    <x v="0"/>
    <x v="433"/>
    <x v="637"/>
    <x v="0"/>
    <s v="CAD"/>
    <x v="593"/>
    <x v="597"/>
    <x v="0"/>
    <b v="0"/>
    <s v="theater/plays"/>
    <s v="theater/plays"/>
    <x v="3"/>
    <x v="3"/>
  </r>
  <r>
    <x v="645"/>
    <x v="634"/>
    <x v="644"/>
    <n v="192100"/>
    <x v="629"/>
    <x v="638"/>
    <x v="0"/>
    <x v="434"/>
    <x v="638"/>
    <x v="1"/>
    <s v="USD"/>
    <x v="594"/>
    <x v="598"/>
    <x v="0"/>
    <b v="1"/>
    <s v="music/rock"/>
    <s v="music/rock"/>
    <x v="1"/>
    <x v="1"/>
  </r>
  <r>
    <x v="646"/>
    <x v="635"/>
    <x v="645"/>
    <n v="98700"/>
    <x v="630"/>
    <x v="639"/>
    <x v="0"/>
    <x v="435"/>
    <x v="639"/>
    <x v="1"/>
    <s v="USD"/>
    <x v="595"/>
    <x v="599"/>
    <x v="0"/>
    <b v="0"/>
    <s v="games/video games"/>
    <s v="games/video games"/>
    <x v="6"/>
    <x v="11"/>
  </r>
  <r>
    <x v="647"/>
    <x v="636"/>
    <x v="646"/>
    <n v="4500"/>
    <x v="631"/>
    <x v="640"/>
    <x v="0"/>
    <x v="6"/>
    <x v="640"/>
    <x v="1"/>
    <s v="USD"/>
    <x v="596"/>
    <x v="600"/>
    <x v="0"/>
    <b v="0"/>
    <s v="publishing/translations"/>
    <s v="publishing/translations"/>
    <x v="5"/>
    <x v="18"/>
  </r>
  <r>
    <x v="648"/>
    <x v="637"/>
    <x v="647"/>
    <n v="98600"/>
    <x v="632"/>
    <x v="641"/>
    <x v="3"/>
    <x v="419"/>
    <x v="641"/>
    <x v="1"/>
    <s v="USD"/>
    <x v="597"/>
    <x v="601"/>
    <x v="1"/>
    <b v="0"/>
    <s v="food/food trucks"/>
    <s v="food/food trucks"/>
    <x v="0"/>
    <x v="0"/>
  </r>
  <r>
    <x v="649"/>
    <x v="638"/>
    <x v="648"/>
    <n v="121700"/>
    <x v="633"/>
    <x v="642"/>
    <x v="0"/>
    <x v="436"/>
    <x v="642"/>
    <x v="5"/>
    <s v="CHF"/>
    <x v="598"/>
    <x v="602"/>
    <x v="1"/>
    <b v="1"/>
    <s v="theater/plays"/>
    <s v="theater/plays"/>
    <x v="3"/>
    <x v="3"/>
  </r>
  <r>
    <x v="650"/>
    <x v="639"/>
    <x v="649"/>
    <n v="100"/>
    <x v="50"/>
    <x v="50"/>
    <x v="0"/>
    <x v="49"/>
    <x v="50"/>
    <x v="1"/>
    <s v="USD"/>
    <x v="599"/>
    <x v="603"/>
    <x v="0"/>
    <b v="0"/>
    <s v="music/jazz"/>
    <s v="music/jazz"/>
    <x v="1"/>
    <x v="17"/>
  </r>
  <r>
    <x v="651"/>
    <x v="640"/>
    <x v="650"/>
    <n v="196700"/>
    <x v="634"/>
    <x v="643"/>
    <x v="0"/>
    <x v="437"/>
    <x v="643"/>
    <x v="6"/>
    <s v="EUR"/>
    <x v="600"/>
    <x v="604"/>
    <x v="0"/>
    <b v="0"/>
    <s v="film &amp; video/shorts"/>
    <s v="film &amp; video/shorts"/>
    <x v="4"/>
    <x v="12"/>
  </r>
  <r>
    <x v="652"/>
    <x v="641"/>
    <x v="651"/>
    <n v="10000"/>
    <x v="635"/>
    <x v="644"/>
    <x v="1"/>
    <x v="438"/>
    <x v="644"/>
    <x v="1"/>
    <s v="USD"/>
    <x v="601"/>
    <x v="292"/>
    <x v="0"/>
    <b v="0"/>
    <s v="technology/web"/>
    <s v="technology/web"/>
    <x v="2"/>
    <x v="2"/>
  </r>
  <r>
    <x v="653"/>
    <x v="642"/>
    <x v="652"/>
    <n v="600"/>
    <x v="636"/>
    <x v="645"/>
    <x v="1"/>
    <x v="439"/>
    <x v="645"/>
    <x v="1"/>
    <s v="USD"/>
    <x v="602"/>
    <x v="605"/>
    <x v="0"/>
    <b v="0"/>
    <s v="technology/web"/>
    <s v="technology/web"/>
    <x v="2"/>
    <x v="2"/>
  </r>
  <r>
    <x v="654"/>
    <x v="643"/>
    <x v="653"/>
    <n v="35000"/>
    <x v="637"/>
    <x v="646"/>
    <x v="1"/>
    <x v="440"/>
    <x v="646"/>
    <x v="1"/>
    <s v="USD"/>
    <x v="335"/>
    <x v="606"/>
    <x v="0"/>
    <b v="0"/>
    <s v="music/metal"/>
    <s v="music/metal"/>
    <x v="1"/>
    <x v="16"/>
  </r>
  <r>
    <x v="655"/>
    <x v="644"/>
    <x v="654"/>
    <n v="6900"/>
    <x v="638"/>
    <x v="647"/>
    <x v="1"/>
    <x v="441"/>
    <x v="647"/>
    <x v="1"/>
    <s v="USD"/>
    <x v="603"/>
    <x v="607"/>
    <x v="1"/>
    <b v="0"/>
    <s v="photography/photography books"/>
    <s v="photography/photography books"/>
    <x v="7"/>
    <x v="14"/>
  </r>
  <r>
    <x v="656"/>
    <x v="645"/>
    <x v="655"/>
    <n v="118400"/>
    <x v="639"/>
    <x v="648"/>
    <x v="0"/>
    <x v="442"/>
    <x v="648"/>
    <x v="2"/>
    <s v="AUD"/>
    <x v="604"/>
    <x v="608"/>
    <x v="0"/>
    <b v="0"/>
    <s v="food/food trucks"/>
    <s v="food/food trucks"/>
    <x v="0"/>
    <x v="0"/>
  </r>
  <r>
    <x v="657"/>
    <x v="646"/>
    <x v="656"/>
    <n v="10000"/>
    <x v="640"/>
    <x v="649"/>
    <x v="0"/>
    <x v="443"/>
    <x v="649"/>
    <x v="1"/>
    <s v="USD"/>
    <x v="605"/>
    <x v="609"/>
    <x v="0"/>
    <b v="0"/>
    <s v="film &amp; video/science fiction"/>
    <s v="film &amp; video/science fiction"/>
    <x v="4"/>
    <x v="22"/>
  </r>
  <r>
    <x v="658"/>
    <x v="647"/>
    <x v="657"/>
    <n v="52600"/>
    <x v="641"/>
    <x v="650"/>
    <x v="3"/>
    <x v="444"/>
    <x v="650"/>
    <x v="1"/>
    <s v="USD"/>
    <x v="606"/>
    <x v="610"/>
    <x v="0"/>
    <b v="0"/>
    <s v="music/rock"/>
    <s v="music/rock"/>
    <x v="1"/>
    <x v="1"/>
  </r>
  <r>
    <x v="659"/>
    <x v="648"/>
    <x v="658"/>
    <n v="120700"/>
    <x v="642"/>
    <x v="651"/>
    <x v="0"/>
    <x v="424"/>
    <x v="651"/>
    <x v="4"/>
    <s v="GBP"/>
    <x v="65"/>
    <x v="611"/>
    <x v="0"/>
    <b v="0"/>
    <s v="film &amp; video/documentary"/>
    <s v="film &amp; video/documentary"/>
    <x v="4"/>
    <x v="4"/>
  </r>
  <r>
    <x v="660"/>
    <x v="649"/>
    <x v="659"/>
    <n v="9100"/>
    <x v="643"/>
    <x v="652"/>
    <x v="0"/>
    <x v="385"/>
    <x v="652"/>
    <x v="1"/>
    <s v="USD"/>
    <x v="607"/>
    <x v="612"/>
    <x v="1"/>
    <b v="0"/>
    <s v="theater/plays"/>
    <s v="theater/plays"/>
    <x v="3"/>
    <x v="3"/>
  </r>
  <r>
    <x v="661"/>
    <x v="650"/>
    <x v="660"/>
    <n v="106800"/>
    <x v="644"/>
    <x v="653"/>
    <x v="0"/>
    <x v="445"/>
    <x v="653"/>
    <x v="3"/>
    <s v="DKK"/>
    <x v="608"/>
    <x v="613"/>
    <x v="0"/>
    <b v="0"/>
    <s v="music/jazz"/>
    <s v="music/jazz"/>
    <x v="1"/>
    <x v="17"/>
  </r>
  <r>
    <x v="662"/>
    <x v="651"/>
    <x v="661"/>
    <n v="9100"/>
    <x v="645"/>
    <x v="654"/>
    <x v="0"/>
    <x v="54"/>
    <x v="654"/>
    <x v="1"/>
    <s v="USD"/>
    <x v="609"/>
    <x v="614"/>
    <x v="0"/>
    <b v="0"/>
    <s v="theater/plays"/>
    <s v="theater/plays"/>
    <x v="3"/>
    <x v="3"/>
  </r>
  <r>
    <x v="663"/>
    <x v="652"/>
    <x v="662"/>
    <n v="10000"/>
    <x v="646"/>
    <x v="655"/>
    <x v="0"/>
    <x v="215"/>
    <x v="655"/>
    <x v="1"/>
    <s v="USD"/>
    <x v="610"/>
    <x v="615"/>
    <x v="0"/>
    <b v="0"/>
    <s v="theater/plays"/>
    <s v="theater/plays"/>
    <x v="3"/>
    <x v="3"/>
  </r>
  <r>
    <x v="664"/>
    <x v="327"/>
    <x v="663"/>
    <n v="79400"/>
    <x v="647"/>
    <x v="656"/>
    <x v="0"/>
    <x v="446"/>
    <x v="656"/>
    <x v="1"/>
    <s v="USD"/>
    <x v="541"/>
    <x v="616"/>
    <x v="0"/>
    <b v="0"/>
    <s v="music/jazz"/>
    <s v="music/jazz"/>
    <x v="1"/>
    <x v="17"/>
  </r>
  <r>
    <x v="665"/>
    <x v="653"/>
    <x v="664"/>
    <n v="5100"/>
    <x v="648"/>
    <x v="657"/>
    <x v="1"/>
    <x v="447"/>
    <x v="657"/>
    <x v="1"/>
    <s v="USD"/>
    <x v="611"/>
    <x v="453"/>
    <x v="0"/>
    <b v="1"/>
    <s v="film &amp; video/documentary"/>
    <s v="film &amp; video/documentary"/>
    <x v="4"/>
    <x v="4"/>
  </r>
  <r>
    <x v="666"/>
    <x v="654"/>
    <x v="665"/>
    <n v="3100"/>
    <x v="649"/>
    <x v="658"/>
    <x v="3"/>
    <x v="270"/>
    <x v="658"/>
    <x v="1"/>
    <s v="USD"/>
    <x v="612"/>
    <x v="617"/>
    <x v="0"/>
    <b v="1"/>
    <s v="theater/plays"/>
    <s v="theater/plays"/>
    <x v="3"/>
    <x v="3"/>
  </r>
  <r>
    <x v="667"/>
    <x v="655"/>
    <x v="666"/>
    <n v="6900"/>
    <x v="650"/>
    <x v="659"/>
    <x v="1"/>
    <x v="448"/>
    <x v="659"/>
    <x v="1"/>
    <s v="USD"/>
    <x v="613"/>
    <x v="618"/>
    <x v="0"/>
    <b v="0"/>
    <s v="journalism/audio"/>
    <s v="journalism/audio"/>
    <x v="8"/>
    <x v="23"/>
  </r>
  <r>
    <x v="668"/>
    <x v="656"/>
    <x v="667"/>
    <n v="27500"/>
    <x v="651"/>
    <x v="660"/>
    <x v="0"/>
    <x v="70"/>
    <x v="660"/>
    <x v="1"/>
    <s v="USD"/>
    <x v="614"/>
    <x v="619"/>
    <x v="0"/>
    <b v="0"/>
    <s v="theater/plays"/>
    <s v="theater/plays"/>
    <x v="3"/>
    <x v="3"/>
  </r>
  <r>
    <x v="669"/>
    <x v="657"/>
    <x v="668"/>
    <n v="48800"/>
    <x v="652"/>
    <x v="661"/>
    <x v="1"/>
    <x v="449"/>
    <x v="661"/>
    <x v="6"/>
    <s v="EUR"/>
    <x v="615"/>
    <x v="620"/>
    <x v="0"/>
    <b v="0"/>
    <s v="theater/plays"/>
    <s v="theater/plays"/>
    <x v="3"/>
    <x v="3"/>
  </r>
  <r>
    <x v="670"/>
    <x v="635"/>
    <x v="669"/>
    <n v="16200"/>
    <x v="653"/>
    <x v="662"/>
    <x v="1"/>
    <x v="450"/>
    <x v="662"/>
    <x v="1"/>
    <s v="USD"/>
    <x v="90"/>
    <x v="621"/>
    <x v="0"/>
    <b v="0"/>
    <s v="music/indie rock"/>
    <s v="music/indie rock"/>
    <x v="1"/>
    <x v="7"/>
  </r>
  <r>
    <x v="671"/>
    <x v="658"/>
    <x v="670"/>
    <n v="97600"/>
    <x v="654"/>
    <x v="663"/>
    <x v="1"/>
    <x v="451"/>
    <x v="663"/>
    <x v="1"/>
    <s v="USD"/>
    <x v="616"/>
    <x v="622"/>
    <x v="0"/>
    <b v="1"/>
    <s v="theater/plays"/>
    <s v="theater/plays"/>
    <x v="3"/>
    <x v="3"/>
  </r>
  <r>
    <x v="672"/>
    <x v="659"/>
    <x v="671"/>
    <n v="197900"/>
    <x v="655"/>
    <x v="664"/>
    <x v="0"/>
    <x v="452"/>
    <x v="664"/>
    <x v="2"/>
    <s v="AUD"/>
    <x v="617"/>
    <x v="623"/>
    <x v="0"/>
    <b v="0"/>
    <s v="theater/plays"/>
    <s v="theater/plays"/>
    <x v="3"/>
    <x v="3"/>
  </r>
  <r>
    <x v="673"/>
    <x v="660"/>
    <x v="672"/>
    <n v="5600"/>
    <x v="656"/>
    <x v="665"/>
    <x v="0"/>
    <x v="125"/>
    <x v="665"/>
    <x v="6"/>
    <s v="EUR"/>
    <x v="618"/>
    <x v="624"/>
    <x v="0"/>
    <b v="0"/>
    <s v="music/indie rock"/>
    <s v="music/indie rock"/>
    <x v="1"/>
    <x v="7"/>
  </r>
  <r>
    <x v="674"/>
    <x v="661"/>
    <x v="673"/>
    <n v="170700"/>
    <x v="657"/>
    <x v="666"/>
    <x v="3"/>
    <x v="453"/>
    <x v="666"/>
    <x v="1"/>
    <s v="USD"/>
    <x v="619"/>
    <x v="625"/>
    <x v="0"/>
    <b v="0"/>
    <s v="photography/photography books"/>
    <s v="photography/photography books"/>
    <x v="7"/>
    <x v="14"/>
  </r>
  <r>
    <x v="675"/>
    <x v="662"/>
    <x v="674"/>
    <n v="9700"/>
    <x v="658"/>
    <x v="667"/>
    <x v="1"/>
    <x v="269"/>
    <x v="667"/>
    <x v="1"/>
    <s v="USD"/>
    <x v="620"/>
    <x v="626"/>
    <x v="0"/>
    <b v="0"/>
    <s v="journalism/audio"/>
    <s v="journalism/audio"/>
    <x v="8"/>
    <x v="23"/>
  </r>
  <r>
    <x v="676"/>
    <x v="663"/>
    <x v="675"/>
    <n v="62300"/>
    <x v="659"/>
    <x v="668"/>
    <x v="1"/>
    <x v="454"/>
    <x v="668"/>
    <x v="1"/>
    <s v="USD"/>
    <x v="621"/>
    <x v="627"/>
    <x v="0"/>
    <b v="0"/>
    <s v="photography/photography books"/>
    <s v="photography/photography books"/>
    <x v="7"/>
    <x v="14"/>
  </r>
  <r>
    <x v="677"/>
    <x v="664"/>
    <x v="676"/>
    <n v="5300"/>
    <x v="660"/>
    <x v="669"/>
    <x v="0"/>
    <x v="41"/>
    <x v="669"/>
    <x v="1"/>
    <s v="USD"/>
    <x v="622"/>
    <x v="491"/>
    <x v="0"/>
    <b v="0"/>
    <s v="publishing/fiction"/>
    <s v="publishing/fiction"/>
    <x v="5"/>
    <x v="13"/>
  </r>
  <r>
    <x v="678"/>
    <x v="665"/>
    <x v="677"/>
    <n v="99500"/>
    <x v="661"/>
    <x v="670"/>
    <x v="3"/>
    <x v="455"/>
    <x v="670"/>
    <x v="1"/>
    <s v="USD"/>
    <x v="35"/>
    <x v="628"/>
    <x v="0"/>
    <b v="0"/>
    <s v="film &amp; video/drama"/>
    <s v="film &amp; video/drama"/>
    <x v="4"/>
    <x v="6"/>
  </r>
  <r>
    <x v="679"/>
    <x v="307"/>
    <x v="678"/>
    <n v="1400"/>
    <x v="662"/>
    <x v="671"/>
    <x v="1"/>
    <x v="456"/>
    <x v="671"/>
    <x v="1"/>
    <s v="USD"/>
    <x v="623"/>
    <x v="629"/>
    <x v="0"/>
    <b v="1"/>
    <s v="food/food trucks"/>
    <s v="food/food trucks"/>
    <x v="0"/>
    <x v="0"/>
  </r>
  <r>
    <x v="680"/>
    <x v="666"/>
    <x v="679"/>
    <n v="145600"/>
    <x v="663"/>
    <x v="672"/>
    <x v="0"/>
    <x v="457"/>
    <x v="672"/>
    <x v="1"/>
    <s v="USD"/>
    <x v="624"/>
    <x v="630"/>
    <x v="0"/>
    <b v="1"/>
    <s v="games/mobile games"/>
    <s v="games/mobile games"/>
    <x v="6"/>
    <x v="20"/>
  </r>
  <r>
    <x v="681"/>
    <x v="667"/>
    <x v="680"/>
    <n v="184100"/>
    <x v="664"/>
    <x v="673"/>
    <x v="0"/>
    <x v="458"/>
    <x v="673"/>
    <x v="1"/>
    <s v="USD"/>
    <x v="625"/>
    <x v="631"/>
    <x v="0"/>
    <b v="0"/>
    <s v="theater/plays"/>
    <s v="theater/plays"/>
    <x v="3"/>
    <x v="3"/>
  </r>
  <r>
    <x v="682"/>
    <x v="668"/>
    <x v="681"/>
    <n v="5400"/>
    <x v="665"/>
    <x v="674"/>
    <x v="1"/>
    <x v="459"/>
    <x v="674"/>
    <x v="1"/>
    <s v="USD"/>
    <x v="626"/>
    <x v="632"/>
    <x v="0"/>
    <b v="0"/>
    <s v="theater/plays"/>
    <s v="theater/plays"/>
    <x v="3"/>
    <x v="3"/>
  </r>
  <r>
    <x v="683"/>
    <x v="669"/>
    <x v="682"/>
    <n v="2300"/>
    <x v="666"/>
    <x v="675"/>
    <x v="1"/>
    <x v="98"/>
    <x v="675"/>
    <x v="1"/>
    <s v="USD"/>
    <x v="627"/>
    <x v="633"/>
    <x v="0"/>
    <b v="0"/>
    <s v="theater/plays"/>
    <s v="theater/plays"/>
    <x v="3"/>
    <x v="3"/>
  </r>
  <r>
    <x v="684"/>
    <x v="670"/>
    <x v="683"/>
    <n v="1400"/>
    <x v="667"/>
    <x v="676"/>
    <x v="1"/>
    <x v="460"/>
    <x v="676"/>
    <x v="0"/>
    <s v="CAD"/>
    <x v="628"/>
    <x v="634"/>
    <x v="0"/>
    <b v="0"/>
    <s v="publishing/nonfiction"/>
    <s v="publishing/nonfiction"/>
    <x v="5"/>
    <x v="9"/>
  </r>
  <r>
    <x v="685"/>
    <x v="671"/>
    <x v="684"/>
    <n v="140000"/>
    <x v="668"/>
    <x v="677"/>
    <x v="0"/>
    <x v="461"/>
    <x v="677"/>
    <x v="0"/>
    <s v="CAD"/>
    <x v="629"/>
    <x v="415"/>
    <x v="0"/>
    <b v="0"/>
    <s v="theater/plays"/>
    <s v="theater/plays"/>
    <x v="3"/>
    <x v="3"/>
  </r>
  <r>
    <x v="686"/>
    <x v="672"/>
    <x v="685"/>
    <n v="7500"/>
    <x v="669"/>
    <x v="678"/>
    <x v="1"/>
    <x v="38"/>
    <x v="678"/>
    <x v="1"/>
    <s v="USD"/>
    <x v="630"/>
    <x v="635"/>
    <x v="0"/>
    <b v="0"/>
    <s v="technology/wearables"/>
    <s v="technology/wearables"/>
    <x v="2"/>
    <x v="8"/>
  </r>
  <r>
    <x v="687"/>
    <x v="673"/>
    <x v="686"/>
    <n v="1500"/>
    <x v="670"/>
    <x v="679"/>
    <x v="1"/>
    <x v="462"/>
    <x v="679"/>
    <x v="1"/>
    <s v="USD"/>
    <x v="631"/>
    <x v="607"/>
    <x v="0"/>
    <b v="0"/>
    <s v="theater/plays"/>
    <s v="theater/plays"/>
    <x v="3"/>
    <x v="3"/>
  </r>
  <r>
    <x v="688"/>
    <x v="674"/>
    <x v="687"/>
    <n v="2900"/>
    <x v="671"/>
    <x v="680"/>
    <x v="1"/>
    <x v="463"/>
    <x v="680"/>
    <x v="1"/>
    <s v="USD"/>
    <x v="632"/>
    <x v="636"/>
    <x v="0"/>
    <b v="1"/>
    <s v="film &amp; video/television"/>
    <s v="film &amp; video/television"/>
    <x v="4"/>
    <x v="19"/>
  </r>
  <r>
    <x v="689"/>
    <x v="675"/>
    <x v="688"/>
    <n v="7300"/>
    <x v="672"/>
    <x v="681"/>
    <x v="1"/>
    <x v="464"/>
    <x v="681"/>
    <x v="1"/>
    <s v="USD"/>
    <x v="633"/>
    <x v="637"/>
    <x v="0"/>
    <b v="0"/>
    <s v="technology/web"/>
    <s v="technology/web"/>
    <x v="2"/>
    <x v="2"/>
  </r>
  <r>
    <x v="690"/>
    <x v="676"/>
    <x v="689"/>
    <n v="3600"/>
    <x v="673"/>
    <x v="682"/>
    <x v="1"/>
    <x v="257"/>
    <x v="682"/>
    <x v="1"/>
    <s v="USD"/>
    <x v="634"/>
    <x v="638"/>
    <x v="0"/>
    <b v="1"/>
    <s v="film &amp; video/documentary"/>
    <s v="film &amp; video/documentary"/>
    <x v="4"/>
    <x v="4"/>
  </r>
  <r>
    <x v="691"/>
    <x v="677"/>
    <x v="690"/>
    <n v="5000"/>
    <x v="674"/>
    <x v="683"/>
    <x v="1"/>
    <x v="465"/>
    <x v="683"/>
    <x v="1"/>
    <s v="USD"/>
    <x v="635"/>
    <x v="639"/>
    <x v="1"/>
    <b v="1"/>
    <s v="film &amp; video/documentary"/>
    <s v="film &amp; video/documentary"/>
    <x v="4"/>
    <x v="4"/>
  </r>
  <r>
    <x v="692"/>
    <x v="678"/>
    <x v="691"/>
    <n v="6000"/>
    <x v="675"/>
    <x v="684"/>
    <x v="0"/>
    <x v="385"/>
    <x v="684"/>
    <x v="4"/>
    <s v="GBP"/>
    <x v="636"/>
    <x v="640"/>
    <x v="0"/>
    <b v="0"/>
    <s v="music/rock"/>
    <s v="music/rock"/>
    <x v="1"/>
    <x v="1"/>
  </r>
  <r>
    <x v="693"/>
    <x v="679"/>
    <x v="692"/>
    <n v="180400"/>
    <x v="676"/>
    <x v="685"/>
    <x v="0"/>
    <x v="466"/>
    <x v="685"/>
    <x v="1"/>
    <s v="USD"/>
    <x v="637"/>
    <x v="641"/>
    <x v="0"/>
    <b v="0"/>
    <s v="theater/plays"/>
    <s v="theater/plays"/>
    <x v="3"/>
    <x v="3"/>
  </r>
  <r>
    <x v="694"/>
    <x v="680"/>
    <x v="693"/>
    <n v="9100"/>
    <x v="677"/>
    <x v="686"/>
    <x v="0"/>
    <x v="467"/>
    <x v="686"/>
    <x v="1"/>
    <s v="USD"/>
    <x v="638"/>
    <x v="642"/>
    <x v="0"/>
    <b v="0"/>
    <s v="theater/plays"/>
    <s v="theater/plays"/>
    <x v="3"/>
    <x v="3"/>
  </r>
  <r>
    <x v="695"/>
    <x v="681"/>
    <x v="694"/>
    <n v="9200"/>
    <x v="678"/>
    <x v="687"/>
    <x v="1"/>
    <x v="468"/>
    <x v="687"/>
    <x v="6"/>
    <s v="EUR"/>
    <x v="639"/>
    <x v="445"/>
    <x v="1"/>
    <b v="0"/>
    <s v="music/rock"/>
    <s v="music/rock"/>
    <x v="1"/>
    <x v="1"/>
  </r>
  <r>
    <x v="696"/>
    <x v="682"/>
    <x v="695"/>
    <n v="164100"/>
    <x v="679"/>
    <x v="688"/>
    <x v="0"/>
    <x v="469"/>
    <x v="688"/>
    <x v="1"/>
    <s v="USD"/>
    <x v="640"/>
    <x v="116"/>
    <x v="0"/>
    <b v="1"/>
    <s v="theater/plays"/>
    <s v="theater/plays"/>
    <x v="3"/>
    <x v="3"/>
  </r>
  <r>
    <x v="697"/>
    <x v="683"/>
    <x v="696"/>
    <n v="128900"/>
    <x v="680"/>
    <x v="689"/>
    <x v="1"/>
    <x v="470"/>
    <x v="689"/>
    <x v="1"/>
    <s v="USD"/>
    <x v="641"/>
    <x v="643"/>
    <x v="0"/>
    <b v="0"/>
    <s v="music/electric music"/>
    <s v="music/electric music"/>
    <x v="1"/>
    <x v="5"/>
  </r>
  <r>
    <x v="698"/>
    <x v="684"/>
    <x v="697"/>
    <n v="42100"/>
    <x v="681"/>
    <x v="690"/>
    <x v="1"/>
    <x v="471"/>
    <x v="690"/>
    <x v="0"/>
    <s v="CAD"/>
    <x v="642"/>
    <x v="644"/>
    <x v="0"/>
    <b v="0"/>
    <s v="technology/wearables"/>
    <s v="technology/wearables"/>
    <x v="2"/>
    <x v="8"/>
  </r>
  <r>
    <x v="699"/>
    <x v="196"/>
    <x v="698"/>
    <n v="7400"/>
    <x v="682"/>
    <x v="691"/>
    <x v="0"/>
    <x v="75"/>
    <x v="691"/>
    <x v="1"/>
    <s v="USD"/>
    <x v="230"/>
    <x v="645"/>
    <x v="0"/>
    <b v="0"/>
    <s v="film &amp; video/drama"/>
    <s v="film &amp; video/drama"/>
    <x v="4"/>
    <x v="6"/>
  </r>
  <r>
    <x v="700"/>
    <x v="685"/>
    <x v="699"/>
    <n v="100"/>
    <x v="247"/>
    <x v="248"/>
    <x v="0"/>
    <x v="49"/>
    <x v="248"/>
    <x v="1"/>
    <s v="USD"/>
    <x v="67"/>
    <x v="646"/>
    <x v="0"/>
    <b v="0"/>
    <s v="technology/wearables"/>
    <s v="technology/wearables"/>
    <x v="2"/>
    <x v="8"/>
  </r>
  <r>
    <x v="701"/>
    <x v="686"/>
    <x v="700"/>
    <n v="52000"/>
    <x v="683"/>
    <x v="692"/>
    <x v="1"/>
    <x v="472"/>
    <x v="692"/>
    <x v="1"/>
    <s v="USD"/>
    <x v="643"/>
    <x v="647"/>
    <x v="1"/>
    <b v="0"/>
    <s v="theater/plays"/>
    <s v="theater/plays"/>
    <x v="3"/>
    <x v="3"/>
  </r>
  <r>
    <x v="702"/>
    <x v="687"/>
    <x v="701"/>
    <n v="8700"/>
    <x v="684"/>
    <x v="693"/>
    <x v="0"/>
    <x v="100"/>
    <x v="693"/>
    <x v="1"/>
    <s v="USD"/>
    <x v="644"/>
    <x v="467"/>
    <x v="0"/>
    <b v="0"/>
    <s v="technology/wearables"/>
    <s v="technology/wearables"/>
    <x v="2"/>
    <x v="8"/>
  </r>
  <r>
    <x v="703"/>
    <x v="688"/>
    <x v="702"/>
    <n v="63400"/>
    <x v="685"/>
    <x v="694"/>
    <x v="1"/>
    <x v="473"/>
    <x v="694"/>
    <x v="1"/>
    <s v="USD"/>
    <x v="645"/>
    <x v="648"/>
    <x v="1"/>
    <b v="1"/>
    <s v="publishing/translations"/>
    <s v="publishing/translations"/>
    <x v="5"/>
    <x v="18"/>
  </r>
  <r>
    <x v="704"/>
    <x v="689"/>
    <x v="703"/>
    <n v="8700"/>
    <x v="686"/>
    <x v="695"/>
    <x v="1"/>
    <x v="220"/>
    <x v="695"/>
    <x v="1"/>
    <s v="USD"/>
    <x v="646"/>
    <x v="649"/>
    <x v="0"/>
    <b v="0"/>
    <s v="film &amp; video/animation"/>
    <s v="film &amp; video/animation"/>
    <x v="4"/>
    <x v="10"/>
  </r>
  <r>
    <x v="705"/>
    <x v="690"/>
    <x v="704"/>
    <n v="169700"/>
    <x v="687"/>
    <x v="696"/>
    <x v="0"/>
    <x v="474"/>
    <x v="696"/>
    <x v="4"/>
    <s v="GBP"/>
    <x v="626"/>
    <x v="650"/>
    <x v="0"/>
    <b v="0"/>
    <s v="publishing/nonfiction"/>
    <s v="publishing/nonfiction"/>
    <x v="5"/>
    <x v="9"/>
  </r>
  <r>
    <x v="706"/>
    <x v="691"/>
    <x v="705"/>
    <n v="108400"/>
    <x v="688"/>
    <x v="697"/>
    <x v="1"/>
    <x v="475"/>
    <x v="697"/>
    <x v="2"/>
    <s v="AUD"/>
    <x v="647"/>
    <x v="651"/>
    <x v="0"/>
    <b v="1"/>
    <s v="technology/web"/>
    <s v="technology/web"/>
    <x v="2"/>
    <x v="2"/>
  </r>
  <r>
    <x v="707"/>
    <x v="692"/>
    <x v="706"/>
    <n v="7300"/>
    <x v="689"/>
    <x v="698"/>
    <x v="1"/>
    <x v="170"/>
    <x v="698"/>
    <x v="1"/>
    <s v="USD"/>
    <x v="159"/>
    <x v="652"/>
    <x v="0"/>
    <b v="0"/>
    <s v="film &amp; video/drama"/>
    <s v="film &amp; video/drama"/>
    <x v="4"/>
    <x v="6"/>
  </r>
  <r>
    <x v="708"/>
    <x v="693"/>
    <x v="707"/>
    <n v="1700"/>
    <x v="690"/>
    <x v="699"/>
    <x v="1"/>
    <x v="231"/>
    <x v="699"/>
    <x v="5"/>
    <s v="CHF"/>
    <x v="648"/>
    <x v="653"/>
    <x v="0"/>
    <b v="0"/>
    <s v="theater/plays"/>
    <s v="theater/plays"/>
    <x v="3"/>
    <x v="3"/>
  </r>
  <r>
    <x v="709"/>
    <x v="694"/>
    <x v="708"/>
    <n v="9800"/>
    <x v="691"/>
    <x v="700"/>
    <x v="1"/>
    <x v="129"/>
    <x v="700"/>
    <x v="6"/>
    <s v="EUR"/>
    <x v="267"/>
    <x v="654"/>
    <x v="0"/>
    <b v="0"/>
    <s v="theater/plays"/>
    <s v="theater/plays"/>
    <x v="3"/>
    <x v="3"/>
  </r>
  <r>
    <x v="710"/>
    <x v="695"/>
    <x v="709"/>
    <n v="4300"/>
    <x v="692"/>
    <x v="701"/>
    <x v="1"/>
    <x v="476"/>
    <x v="701"/>
    <x v="1"/>
    <s v="USD"/>
    <x v="649"/>
    <x v="655"/>
    <x v="0"/>
    <b v="1"/>
    <s v="theater/plays"/>
    <s v="theater/plays"/>
    <x v="3"/>
    <x v="3"/>
  </r>
  <r>
    <x v="711"/>
    <x v="696"/>
    <x v="710"/>
    <n v="6200"/>
    <x v="693"/>
    <x v="702"/>
    <x v="0"/>
    <x v="443"/>
    <x v="702"/>
    <x v="6"/>
    <s v="EUR"/>
    <x v="248"/>
    <x v="656"/>
    <x v="1"/>
    <b v="1"/>
    <s v="theater/plays"/>
    <s v="theater/plays"/>
    <x v="3"/>
    <x v="3"/>
  </r>
  <r>
    <x v="712"/>
    <x v="697"/>
    <x v="711"/>
    <n v="800"/>
    <x v="694"/>
    <x v="703"/>
    <x v="1"/>
    <x v="381"/>
    <x v="703"/>
    <x v="1"/>
    <s v="USD"/>
    <x v="571"/>
    <x v="657"/>
    <x v="0"/>
    <b v="0"/>
    <s v="theater/plays"/>
    <s v="theater/plays"/>
    <x v="3"/>
    <x v="3"/>
  </r>
  <r>
    <x v="713"/>
    <x v="698"/>
    <x v="712"/>
    <n v="6900"/>
    <x v="695"/>
    <x v="704"/>
    <x v="1"/>
    <x v="459"/>
    <x v="704"/>
    <x v="1"/>
    <s v="USD"/>
    <x v="650"/>
    <x v="89"/>
    <x v="0"/>
    <b v="0"/>
    <s v="publishing/radio &amp; podcasts"/>
    <s v="publishing/radio &amp; podcasts"/>
    <x v="5"/>
    <x v="15"/>
  </r>
  <r>
    <x v="714"/>
    <x v="699"/>
    <x v="713"/>
    <n v="38500"/>
    <x v="696"/>
    <x v="705"/>
    <x v="1"/>
    <x v="477"/>
    <x v="705"/>
    <x v="1"/>
    <s v="USD"/>
    <x v="1"/>
    <x v="658"/>
    <x v="0"/>
    <b v="0"/>
    <s v="music/rock"/>
    <s v="music/rock"/>
    <x v="1"/>
    <x v="1"/>
  </r>
  <r>
    <x v="715"/>
    <x v="700"/>
    <x v="714"/>
    <n v="118000"/>
    <x v="697"/>
    <x v="706"/>
    <x v="0"/>
    <x v="478"/>
    <x v="706"/>
    <x v="1"/>
    <s v="USD"/>
    <x v="651"/>
    <x v="438"/>
    <x v="0"/>
    <b v="0"/>
    <s v="games/mobile games"/>
    <s v="games/mobile games"/>
    <x v="6"/>
    <x v="20"/>
  </r>
  <r>
    <x v="716"/>
    <x v="701"/>
    <x v="715"/>
    <n v="2000"/>
    <x v="698"/>
    <x v="707"/>
    <x v="1"/>
    <x v="144"/>
    <x v="707"/>
    <x v="1"/>
    <s v="USD"/>
    <x v="652"/>
    <x v="659"/>
    <x v="0"/>
    <b v="1"/>
    <s v="theater/plays"/>
    <s v="theater/plays"/>
    <x v="3"/>
    <x v="3"/>
  </r>
  <r>
    <x v="717"/>
    <x v="702"/>
    <x v="716"/>
    <n v="5600"/>
    <x v="699"/>
    <x v="708"/>
    <x v="1"/>
    <x v="479"/>
    <x v="708"/>
    <x v="1"/>
    <s v="USD"/>
    <x v="653"/>
    <x v="660"/>
    <x v="0"/>
    <b v="0"/>
    <s v="film &amp; video/documentary"/>
    <s v="film &amp; video/documentary"/>
    <x v="4"/>
    <x v="4"/>
  </r>
  <r>
    <x v="718"/>
    <x v="703"/>
    <x v="717"/>
    <n v="8300"/>
    <x v="700"/>
    <x v="709"/>
    <x v="1"/>
    <x v="480"/>
    <x v="709"/>
    <x v="1"/>
    <s v="USD"/>
    <x v="654"/>
    <x v="661"/>
    <x v="0"/>
    <b v="0"/>
    <s v="technology/wearables"/>
    <s v="technology/wearables"/>
    <x v="2"/>
    <x v="8"/>
  </r>
  <r>
    <x v="719"/>
    <x v="704"/>
    <x v="718"/>
    <n v="6900"/>
    <x v="701"/>
    <x v="710"/>
    <x v="1"/>
    <x v="300"/>
    <x v="710"/>
    <x v="1"/>
    <s v="USD"/>
    <x v="655"/>
    <x v="662"/>
    <x v="0"/>
    <b v="0"/>
    <s v="publishing/fiction"/>
    <s v="publishing/fiction"/>
    <x v="5"/>
    <x v="13"/>
  </r>
  <r>
    <x v="720"/>
    <x v="705"/>
    <x v="719"/>
    <n v="8700"/>
    <x v="702"/>
    <x v="711"/>
    <x v="3"/>
    <x v="63"/>
    <x v="711"/>
    <x v="3"/>
    <s v="DKK"/>
    <x v="656"/>
    <x v="236"/>
    <x v="0"/>
    <b v="1"/>
    <s v="theater/plays"/>
    <s v="theater/plays"/>
    <x v="3"/>
    <x v="3"/>
  </r>
  <r>
    <x v="721"/>
    <x v="706"/>
    <x v="720"/>
    <n v="123600"/>
    <x v="703"/>
    <x v="712"/>
    <x v="3"/>
    <x v="101"/>
    <x v="712"/>
    <x v="1"/>
    <s v="USD"/>
    <x v="657"/>
    <x v="663"/>
    <x v="0"/>
    <b v="0"/>
    <s v="music/rock"/>
    <s v="music/rock"/>
    <x v="1"/>
    <x v="1"/>
  </r>
  <r>
    <x v="722"/>
    <x v="707"/>
    <x v="721"/>
    <n v="48500"/>
    <x v="704"/>
    <x v="713"/>
    <x v="1"/>
    <x v="481"/>
    <x v="713"/>
    <x v="1"/>
    <s v="USD"/>
    <x v="265"/>
    <x v="202"/>
    <x v="0"/>
    <b v="0"/>
    <s v="film &amp; video/documentary"/>
    <s v="film &amp; video/documentary"/>
    <x v="4"/>
    <x v="4"/>
  </r>
  <r>
    <x v="723"/>
    <x v="708"/>
    <x v="722"/>
    <n v="4900"/>
    <x v="705"/>
    <x v="714"/>
    <x v="1"/>
    <x v="358"/>
    <x v="714"/>
    <x v="2"/>
    <s v="AUD"/>
    <x v="658"/>
    <x v="664"/>
    <x v="0"/>
    <b v="0"/>
    <s v="theater/plays"/>
    <s v="theater/plays"/>
    <x v="3"/>
    <x v="3"/>
  </r>
  <r>
    <x v="724"/>
    <x v="709"/>
    <x v="723"/>
    <n v="8400"/>
    <x v="706"/>
    <x v="715"/>
    <x v="1"/>
    <x v="246"/>
    <x v="715"/>
    <x v="4"/>
    <s v="GBP"/>
    <x v="659"/>
    <x v="665"/>
    <x v="0"/>
    <b v="1"/>
    <s v="theater/plays"/>
    <s v="theater/plays"/>
    <x v="3"/>
    <x v="3"/>
  </r>
  <r>
    <x v="725"/>
    <x v="710"/>
    <x v="724"/>
    <n v="193200"/>
    <x v="707"/>
    <x v="716"/>
    <x v="0"/>
    <x v="482"/>
    <x v="716"/>
    <x v="1"/>
    <s v="USD"/>
    <x v="660"/>
    <x v="666"/>
    <x v="0"/>
    <b v="0"/>
    <s v="games/mobile games"/>
    <s v="games/mobile games"/>
    <x v="6"/>
    <x v="20"/>
  </r>
  <r>
    <x v="726"/>
    <x v="711"/>
    <x v="725"/>
    <n v="54300"/>
    <x v="708"/>
    <x v="717"/>
    <x v="3"/>
    <x v="168"/>
    <x v="717"/>
    <x v="1"/>
    <s v="USD"/>
    <x v="661"/>
    <x v="602"/>
    <x v="0"/>
    <b v="1"/>
    <s v="theater/plays"/>
    <s v="theater/plays"/>
    <x v="3"/>
    <x v="3"/>
  </r>
  <r>
    <x v="727"/>
    <x v="712"/>
    <x v="726"/>
    <n v="8900"/>
    <x v="709"/>
    <x v="718"/>
    <x v="1"/>
    <x v="483"/>
    <x v="718"/>
    <x v="1"/>
    <s v="USD"/>
    <x v="4"/>
    <x v="667"/>
    <x v="0"/>
    <b v="0"/>
    <s v="technology/web"/>
    <s v="technology/web"/>
    <x v="2"/>
    <x v="2"/>
  </r>
  <r>
    <x v="728"/>
    <x v="713"/>
    <x v="727"/>
    <n v="4200"/>
    <x v="710"/>
    <x v="719"/>
    <x v="0"/>
    <x v="234"/>
    <x v="719"/>
    <x v="1"/>
    <s v="USD"/>
    <x v="662"/>
    <x v="668"/>
    <x v="0"/>
    <b v="0"/>
    <s v="theater/plays"/>
    <s v="theater/plays"/>
    <x v="3"/>
    <x v="3"/>
  </r>
  <r>
    <x v="729"/>
    <x v="714"/>
    <x v="728"/>
    <n v="5600"/>
    <x v="711"/>
    <x v="720"/>
    <x v="1"/>
    <x v="393"/>
    <x v="720"/>
    <x v="1"/>
    <s v="USD"/>
    <x v="663"/>
    <x v="669"/>
    <x v="0"/>
    <b v="0"/>
    <s v="film &amp; video/drama"/>
    <s v="film &amp; video/drama"/>
    <x v="4"/>
    <x v="6"/>
  </r>
  <r>
    <x v="730"/>
    <x v="715"/>
    <x v="729"/>
    <n v="28800"/>
    <x v="712"/>
    <x v="721"/>
    <x v="1"/>
    <x v="130"/>
    <x v="721"/>
    <x v="0"/>
    <s v="CAD"/>
    <x v="664"/>
    <x v="670"/>
    <x v="0"/>
    <b v="0"/>
    <s v="technology/wearables"/>
    <s v="technology/wearables"/>
    <x v="2"/>
    <x v="8"/>
  </r>
  <r>
    <x v="731"/>
    <x v="716"/>
    <x v="730"/>
    <n v="8000"/>
    <x v="713"/>
    <x v="722"/>
    <x v="3"/>
    <x v="319"/>
    <x v="722"/>
    <x v="1"/>
    <s v="USD"/>
    <x v="665"/>
    <x v="601"/>
    <x v="0"/>
    <b v="0"/>
    <s v="technology/web"/>
    <s v="technology/web"/>
    <x v="2"/>
    <x v="2"/>
  </r>
  <r>
    <x v="732"/>
    <x v="717"/>
    <x v="731"/>
    <n v="117000"/>
    <x v="714"/>
    <x v="723"/>
    <x v="0"/>
    <x v="484"/>
    <x v="723"/>
    <x v="1"/>
    <s v="USD"/>
    <x v="666"/>
    <x v="671"/>
    <x v="0"/>
    <b v="1"/>
    <s v="music/rock"/>
    <s v="music/rock"/>
    <x v="1"/>
    <x v="1"/>
  </r>
  <r>
    <x v="733"/>
    <x v="718"/>
    <x v="732"/>
    <n v="15800"/>
    <x v="715"/>
    <x v="724"/>
    <x v="1"/>
    <x v="485"/>
    <x v="724"/>
    <x v="1"/>
    <s v="USD"/>
    <x v="43"/>
    <x v="672"/>
    <x v="0"/>
    <b v="0"/>
    <s v="music/metal"/>
    <s v="music/metal"/>
    <x v="1"/>
    <x v="16"/>
  </r>
  <r>
    <x v="734"/>
    <x v="719"/>
    <x v="733"/>
    <n v="4200"/>
    <x v="716"/>
    <x v="725"/>
    <x v="1"/>
    <x v="486"/>
    <x v="725"/>
    <x v="1"/>
    <s v="USD"/>
    <x v="667"/>
    <x v="673"/>
    <x v="0"/>
    <b v="1"/>
    <s v="theater/plays"/>
    <s v="theater/plays"/>
    <x v="3"/>
    <x v="3"/>
  </r>
  <r>
    <x v="735"/>
    <x v="720"/>
    <x v="734"/>
    <n v="37100"/>
    <x v="717"/>
    <x v="726"/>
    <x v="1"/>
    <x v="487"/>
    <x v="726"/>
    <x v="1"/>
    <s v="USD"/>
    <x v="668"/>
    <x v="674"/>
    <x v="0"/>
    <b v="0"/>
    <s v="photography/photography books"/>
    <s v="photography/photography books"/>
    <x v="7"/>
    <x v="14"/>
  </r>
  <r>
    <x v="736"/>
    <x v="721"/>
    <x v="735"/>
    <n v="7700"/>
    <x v="718"/>
    <x v="727"/>
    <x v="3"/>
    <x v="226"/>
    <x v="727"/>
    <x v="1"/>
    <s v="USD"/>
    <x v="669"/>
    <x v="675"/>
    <x v="0"/>
    <b v="0"/>
    <s v="publishing/nonfiction"/>
    <s v="publishing/nonfiction"/>
    <x v="5"/>
    <x v="9"/>
  </r>
  <r>
    <x v="737"/>
    <x v="722"/>
    <x v="736"/>
    <n v="3700"/>
    <x v="719"/>
    <x v="728"/>
    <x v="1"/>
    <x v="80"/>
    <x v="728"/>
    <x v="1"/>
    <s v="USD"/>
    <x v="670"/>
    <x v="676"/>
    <x v="0"/>
    <b v="0"/>
    <s v="music/indie rock"/>
    <s v="music/indie rock"/>
    <x v="1"/>
    <x v="7"/>
  </r>
  <r>
    <x v="738"/>
    <x v="486"/>
    <x v="737"/>
    <n v="74700"/>
    <x v="720"/>
    <x v="729"/>
    <x v="0"/>
    <x v="27"/>
    <x v="729"/>
    <x v="1"/>
    <s v="USD"/>
    <x v="671"/>
    <x v="677"/>
    <x v="0"/>
    <b v="1"/>
    <s v="theater/plays"/>
    <s v="theater/plays"/>
    <x v="3"/>
    <x v="3"/>
  </r>
  <r>
    <x v="739"/>
    <x v="723"/>
    <x v="738"/>
    <n v="10000"/>
    <x v="721"/>
    <x v="730"/>
    <x v="0"/>
    <x v="271"/>
    <x v="730"/>
    <x v="1"/>
    <s v="USD"/>
    <x v="672"/>
    <x v="678"/>
    <x v="0"/>
    <b v="0"/>
    <s v="music/indie rock"/>
    <s v="music/indie rock"/>
    <x v="1"/>
    <x v="7"/>
  </r>
  <r>
    <x v="740"/>
    <x v="724"/>
    <x v="739"/>
    <n v="5300"/>
    <x v="722"/>
    <x v="731"/>
    <x v="0"/>
    <x v="36"/>
    <x v="731"/>
    <x v="1"/>
    <s v="USD"/>
    <x v="673"/>
    <x v="679"/>
    <x v="0"/>
    <b v="0"/>
    <s v="theater/plays"/>
    <s v="theater/plays"/>
    <x v="3"/>
    <x v="3"/>
  </r>
  <r>
    <x v="741"/>
    <x v="287"/>
    <x v="740"/>
    <n v="1200"/>
    <x v="723"/>
    <x v="732"/>
    <x v="1"/>
    <x v="406"/>
    <x v="732"/>
    <x v="1"/>
    <s v="USD"/>
    <x v="674"/>
    <x v="680"/>
    <x v="0"/>
    <b v="0"/>
    <s v="theater/plays"/>
    <s v="theater/plays"/>
    <x v="3"/>
    <x v="3"/>
  </r>
  <r>
    <x v="742"/>
    <x v="725"/>
    <x v="741"/>
    <n v="1200"/>
    <x v="724"/>
    <x v="733"/>
    <x v="1"/>
    <x v="393"/>
    <x v="733"/>
    <x v="1"/>
    <s v="USD"/>
    <x v="675"/>
    <x v="681"/>
    <x v="0"/>
    <b v="0"/>
    <s v="music/electric music"/>
    <s v="music/electric music"/>
    <x v="1"/>
    <x v="5"/>
  </r>
  <r>
    <x v="743"/>
    <x v="726"/>
    <x v="742"/>
    <n v="3900"/>
    <x v="725"/>
    <x v="734"/>
    <x v="0"/>
    <x v="68"/>
    <x v="734"/>
    <x v="1"/>
    <s v="USD"/>
    <x v="676"/>
    <x v="682"/>
    <x v="0"/>
    <b v="1"/>
    <s v="theater/plays"/>
    <s v="theater/plays"/>
    <x v="3"/>
    <x v="3"/>
  </r>
  <r>
    <x v="744"/>
    <x v="727"/>
    <x v="743"/>
    <n v="2000"/>
    <x v="726"/>
    <x v="735"/>
    <x v="1"/>
    <x v="382"/>
    <x v="735"/>
    <x v="1"/>
    <s v="USD"/>
    <x v="342"/>
    <x v="683"/>
    <x v="0"/>
    <b v="1"/>
    <s v="theater/plays"/>
    <s v="theater/plays"/>
    <x v="3"/>
    <x v="3"/>
  </r>
  <r>
    <x v="745"/>
    <x v="728"/>
    <x v="744"/>
    <n v="6900"/>
    <x v="727"/>
    <x v="736"/>
    <x v="0"/>
    <x v="298"/>
    <x v="736"/>
    <x v="1"/>
    <s v="USD"/>
    <x v="677"/>
    <x v="684"/>
    <x v="0"/>
    <b v="0"/>
    <s v="technology/wearables"/>
    <s v="technology/wearables"/>
    <x v="2"/>
    <x v="8"/>
  </r>
  <r>
    <x v="746"/>
    <x v="729"/>
    <x v="745"/>
    <n v="55800"/>
    <x v="728"/>
    <x v="737"/>
    <x v="1"/>
    <x v="488"/>
    <x v="112"/>
    <x v="1"/>
    <s v="USD"/>
    <x v="678"/>
    <x v="685"/>
    <x v="0"/>
    <b v="0"/>
    <s v="technology/web"/>
    <s v="technology/web"/>
    <x v="2"/>
    <x v="2"/>
  </r>
  <r>
    <x v="747"/>
    <x v="730"/>
    <x v="746"/>
    <n v="4900"/>
    <x v="729"/>
    <x v="738"/>
    <x v="1"/>
    <x v="489"/>
    <x v="737"/>
    <x v="1"/>
    <s v="USD"/>
    <x v="679"/>
    <x v="488"/>
    <x v="0"/>
    <b v="0"/>
    <s v="theater/plays"/>
    <s v="theater/plays"/>
    <x v="3"/>
    <x v="3"/>
  </r>
  <r>
    <x v="748"/>
    <x v="731"/>
    <x v="747"/>
    <n v="194900"/>
    <x v="730"/>
    <x v="739"/>
    <x v="3"/>
    <x v="490"/>
    <x v="738"/>
    <x v="1"/>
    <s v="USD"/>
    <x v="680"/>
    <x v="686"/>
    <x v="0"/>
    <b v="1"/>
    <s v="film &amp; video/animation"/>
    <s v="film &amp; video/animation"/>
    <x v="4"/>
    <x v="10"/>
  </r>
  <r>
    <x v="749"/>
    <x v="732"/>
    <x v="748"/>
    <n v="8600"/>
    <x v="731"/>
    <x v="740"/>
    <x v="1"/>
    <x v="491"/>
    <x v="739"/>
    <x v="6"/>
    <s v="EUR"/>
    <x v="681"/>
    <x v="687"/>
    <x v="0"/>
    <b v="1"/>
    <s v="technology/wearables"/>
    <s v="technology/wearables"/>
    <x v="2"/>
    <x v="8"/>
  </r>
  <r>
    <x v="750"/>
    <x v="733"/>
    <x v="749"/>
    <n v="100"/>
    <x v="99"/>
    <x v="100"/>
    <x v="0"/>
    <x v="49"/>
    <x v="100"/>
    <x v="4"/>
    <s v="GBP"/>
    <x v="682"/>
    <x v="688"/>
    <x v="0"/>
    <b v="0"/>
    <s v="music/electric music"/>
    <s v="music/electric music"/>
    <x v="1"/>
    <x v="5"/>
  </r>
  <r>
    <x v="751"/>
    <x v="734"/>
    <x v="750"/>
    <n v="3600"/>
    <x v="732"/>
    <x v="741"/>
    <x v="1"/>
    <x v="492"/>
    <x v="740"/>
    <x v="1"/>
    <s v="USD"/>
    <x v="683"/>
    <x v="689"/>
    <x v="1"/>
    <b v="1"/>
    <s v="publishing/nonfiction"/>
    <s v="publishing/nonfiction"/>
    <x v="5"/>
    <x v="9"/>
  </r>
  <r>
    <x v="752"/>
    <x v="735"/>
    <x v="751"/>
    <n v="5800"/>
    <x v="733"/>
    <x v="742"/>
    <x v="3"/>
    <x v="493"/>
    <x v="741"/>
    <x v="1"/>
    <s v="USD"/>
    <x v="684"/>
    <x v="690"/>
    <x v="0"/>
    <b v="1"/>
    <s v="theater/plays"/>
    <s v="theater/plays"/>
    <x v="3"/>
    <x v="3"/>
  </r>
  <r>
    <x v="753"/>
    <x v="736"/>
    <x v="752"/>
    <n v="4700"/>
    <x v="734"/>
    <x v="743"/>
    <x v="1"/>
    <x v="231"/>
    <x v="742"/>
    <x v="1"/>
    <s v="USD"/>
    <x v="674"/>
    <x v="691"/>
    <x v="0"/>
    <b v="0"/>
    <s v="photography/photography books"/>
    <s v="photography/photography books"/>
    <x v="7"/>
    <x v="14"/>
  </r>
  <r>
    <x v="754"/>
    <x v="737"/>
    <x v="753"/>
    <n v="70400"/>
    <x v="735"/>
    <x v="744"/>
    <x v="1"/>
    <x v="494"/>
    <x v="743"/>
    <x v="1"/>
    <s v="USD"/>
    <x v="685"/>
    <x v="424"/>
    <x v="0"/>
    <b v="0"/>
    <s v="theater/plays"/>
    <s v="theater/plays"/>
    <x v="3"/>
    <x v="3"/>
  </r>
  <r>
    <x v="755"/>
    <x v="738"/>
    <x v="754"/>
    <n v="4500"/>
    <x v="562"/>
    <x v="745"/>
    <x v="1"/>
    <x v="495"/>
    <x v="744"/>
    <x v="3"/>
    <s v="DKK"/>
    <x v="605"/>
    <x v="231"/>
    <x v="0"/>
    <b v="1"/>
    <s v="theater/plays"/>
    <s v="theater/plays"/>
    <x v="3"/>
    <x v="3"/>
  </r>
  <r>
    <x v="756"/>
    <x v="739"/>
    <x v="755"/>
    <n v="1300"/>
    <x v="736"/>
    <x v="746"/>
    <x v="1"/>
    <x v="496"/>
    <x v="745"/>
    <x v="1"/>
    <s v="USD"/>
    <x v="686"/>
    <x v="692"/>
    <x v="0"/>
    <b v="0"/>
    <s v="theater/plays"/>
    <s v="theater/plays"/>
    <x v="3"/>
    <x v="3"/>
  </r>
  <r>
    <x v="757"/>
    <x v="740"/>
    <x v="756"/>
    <n v="1400"/>
    <x v="737"/>
    <x v="747"/>
    <x v="1"/>
    <x v="493"/>
    <x v="746"/>
    <x v="1"/>
    <s v="USD"/>
    <x v="687"/>
    <x v="693"/>
    <x v="0"/>
    <b v="0"/>
    <s v="film &amp; video/drama"/>
    <s v="film &amp; video/drama"/>
    <x v="4"/>
    <x v="6"/>
  </r>
  <r>
    <x v="758"/>
    <x v="741"/>
    <x v="757"/>
    <n v="29600"/>
    <x v="738"/>
    <x v="748"/>
    <x v="1"/>
    <x v="497"/>
    <x v="747"/>
    <x v="0"/>
    <s v="CAD"/>
    <x v="688"/>
    <x v="694"/>
    <x v="0"/>
    <b v="0"/>
    <s v="music/rock"/>
    <s v="music/rock"/>
    <x v="1"/>
    <x v="1"/>
  </r>
  <r>
    <x v="759"/>
    <x v="742"/>
    <x v="758"/>
    <n v="167500"/>
    <x v="739"/>
    <x v="749"/>
    <x v="0"/>
    <x v="498"/>
    <x v="748"/>
    <x v="1"/>
    <s v="USD"/>
    <x v="689"/>
    <x v="236"/>
    <x v="0"/>
    <b v="0"/>
    <s v="music/electric music"/>
    <s v="music/electric music"/>
    <x v="1"/>
    <x v="5"/>
  </r>
  <r>
    <x v="760"/>
    <x v="743"/>
    <x v="759"/>
    <n v="48300"/>
    <x v="740"/>
    <x v="750"/>
    <x v="0"/>
    <x v="155"/>
    <x v="749"/>
    <x v="6"/>
    <s v="EUR"/>
    <x v="690"/>
    <x v="695"/>
    <x v="0"/>
    <b v="1"/>
    <s v="games/video games"/>
    <s v="games/video games"/>
    <x v="6"/>
    <x v="11"/>
  </r>
  <r>
    <x v="761"/>
    <x v="744"/>
    <x v="760"/>
    <n v="2200"/>
    <x v="741"/>
    <x v="751"/>
    <x v="1"/>
    <x v="499"/>
    <x v="750"/>
    <x v="1"/>
    <s v="USD"/>
    <x v="691"/>
    <x v="696"/>
    <x v="0"/>
    <b v="0"/>
    <s v="music/rock"/>
    <s v="music/rock"/>
    <x v="1"/>
    <x v="1"/>
  </r>
  <r>
    <x v="762"/>
    <x v="307"/>
    <x v="761"/>
    <n v="3500"/>
    <x v="742"/>
    <x v="752"/>
    <x v="1"/>
    <x v="16"/>
    <x v="751"/>
    <x v="2"/>
    <s v="AUD"/>
    <x v="692"/>
    <x v="697"/>
    <x v="0"/>
    <b v="0"/>
    <s v="music/jazz"/>
    <s v="music/jazz"/>
    <x v="1"/>
    <x v="17"/>
  </r>
  <r>
    <x v="763"/>
    <x v="745"/>
    <x v="762"/>
    <n v="5600"/>
    <x v="207"/>
    <x v="753"/>
    <x v="1"/>
    <x v="500"/>
    <x v="752"/>
    <x v="1"/>
    <s v="USD"/>
    <x v="693"/>
    <x v="698"/>
    <x v="0"/>
    <b v="1"/>
    <s v="theater/plays"/>
    <s v="theater/plays"/>
    <x v="3"/>
    <x v="3"/>
  </r>
  <r>
    <x v="764"/>
    <x v="746"/>
    <x v="763"/>
    <n v="1100"/>
    <x v="743"/>
    <x v="754"/>
    <x v="1"/>
    <x v="496"/>
    <x v="753"/>
    <x v="1"/>
    <s v="USD"/>
    <x v="694"/>
    <x v="699"/>
    <x v="0"/>
    <b v="0"/>
    <s v="music/rock"/>
    <s v="music/rock"/>
    <x v="1"/>
    <x v="1"/>
  </r>
  <r>
    <x v="765"/>
    <x v="747"/>
    <x v="764"/>
    <n v="3900"/>
    <x v="744"/>
    <x v="755"/>
    <x v="1"/>
    <x v="40"/>
    <x v="754"/>
    <x v="1"/>
    <s v="USD"/>
    <x v="695"/>
    <x v="489"/>
    <x v="1"/>
    <b v="1"/>
    <s v="music/indie rock"/>
    <s v="music/indie rock"/>
    <x v="1"/>
    <x v="7"/>
  </r>
  <r>
    <x v="766"/>
    <x v="748"/>
    <x v="765"/>
    <n v="43800"/>
    <x v="49"/>
    <x v="756"/>
    <x v="0"/>
    <x v="501"/>
    <x v="755"/>
    <x v="2"/>
    <s v="AUD"/>
    <x v="123"/>
    <x v="512"/>
    <x v="0"/>
    <b v="0"/>
    <s v="film &amp; video/science fiction"/>
    <s v="film &amp; video/science fiction"/>
    <x v="4"/>
    <x v="22"/>
  </r>
  <r>
    <x v="767"/>
    <x v="749"/>
    <x v="766"/>
    <n v="97200"/>
    <x v="745"/>
    <x v="757"/>
    <x v="0"/>
    <x v="502"/>
    <x v="756"/>
    <x v="1"/>
    <s v="USD"/>
    <x v="696"/>
    <x v="700"/>
    <x v="0"/>
    <b v="0"/>
    <s v="publishing/translations"/>
    <s v="publishing/translations"/>
    <x v="5"/>
    <x v="18"/>
  </r>
  <r>
    <x v="768"/>
    <x v="750"/>
    <x v="767"/>
    <n v="4800"/>
    <x v="746"/>
    <x v="758"/>
    <x v="1"/>
    <x v="503"/>
    <x v="757"/>
    <x v="1"/>
    <s v="USD"/>
    <x v="626"/>
    <x v="701"/>
    <x v="0"/>
    <b v="0"/>
    <s v="theater/plays"/>
    <s v="theater/plays"/>
    <x v="3"/>
    <x v="3"/>
  </r>
  <r>
    <x v="769"/>
    <x v="751"/>
    <x v="768"/>
    <n v="125600"/>
    <x v="747"/>
    <x v="759"/>
    <x v="0"/>
    <x v="504"/>
    <x v="758"/>
    <x v="1"/>
    <s v="USD"/>
    <x v="697"/>
    <x v="340"/>
    <x v="0"/>
    <b v="0"/>
    <s v="games/video games"/>
    <s v="games/video games"/>
    <x v="6"/>
    <x v="11"/>
  </r>
  <r>
    <x v="770"/>
    <x v="752"/>
    <x v="769"/>
    <n v="4300"/>
    <x v="748"/>
    <x v="760"/>
    <x v="1"/>
    <x v="505"/>
    <x v="759"/>
    <x v="6"/>
    <s v="EUR"/>
    <x v="698"/>
    <x v="702"/>
    <x v="0"/>
    <b v="1"/>
    <s v="theater/plays"/>
    <s v="theater/plays"/>
    <x v="3"/>
    <x v="3"/>
  </r>
  <r>
    <x v="771"/>
    <x v="753"/>
    <x v="770"/>
    <n v="5600"/>
    <x v="749"/>
    <x v="761"/>
    <x v="3"/>
    <x v="150"/>
    <x v="760"/>
    <x v="1"/>
    <s v="USD"/>
    <x v="699"/>
    <x v="703"/>
    <x v="0"/>
    <b v="0"/>
    <s v="theater/plays"/>
    <s v="theater/plays"/>
    <x v="3"/>
    <x v="3"/>
  </r>
  <r>
    <x v="772"/>
    <x v="754"/>
    <x v="771"/>
    <n v="149600"/>
    <x v="750"/>
    <x v="762"/>
    <x v="1"/>
    <x v="506"/>
    <x v="761"/>
    <x v="1"/>
    <s v="USD"/>
    <x v="700"/>
    <x v="704"/>
    <x v="0"/>
    <b v="0"/>
    <s v="music/indie rock"/>
    <s v="music/indie rock"/>
    <x v="1"/>
    <x v="7"/>
  </r>
  <r>
    <x v="773"/>
    <x v="755"/>
    <x v="772"/>
    <n v="53100"/>
    <x v="751"/>
    <x v="763"/>
    <x v="1"/>
    <x v="507"/>
    <x v="762"/>
    <x v="1"/>
    <s v="USD"/>
    <x v="701"/>
    <x v="705"/>
    <x v="0"/>
    <b v="0"/>
    <s v="theater/plays"/>
    <s v="theater/plays"/>
    <x v="3"/>
    <x v="3"/>
  </r>
  <r>
    <x v="774"/>
    <x v="756"/>
    <x v="773"/>
    <n v="5000"/>
    <x v="752"/>
    <x v="764"/>
    <x v="1"/>
    <x v="373"/>
    <x v="763"/>
    <x v="6"/>
    <s v="EUR"/>
    <x v="702"/>
    <x v="706"/>
    <x v="0"/>
    <b v="0"/>
    <s v="technology/web"/>
    <s v="technology/web"/>
    <x v="2"/>
    <x v="2"/>
  </r>
  <r>
    <x v="775"/>
    <x v="757"/>
    <x v="774"/>
    <n v="9400"/>
    <x v="197"/>
    <x v="765"/>
    <x v="0"/>
    <x v="234"/>
    <x v="764"/>
    <x v="1"/>
    <s v="USD"/>
    <x v="703"/>
    <x v="707"/>
    <x v="0"/>
    <b v="0"/>
    <s v="music/rock"/>
    <s v="music/rock"/>
    <x v="1"/>
    <x v="1"/>
  </r>
  <r>
    <x v="776"/>
    <x v="758"/>
    <x v="775"/>
    <n v="110800"/>
    <x v="753"/>
    <x v="766"/>
    <x v="0"/>
    <x v="508"/>
    <x v="765"/>
    <x v="1"/>
    <s v="USD"/>
    <x v="704"/>
    <x v="708"/>
    <x v="0"/>
    <b v="0"/>
    <s v="theater/plays"/>
    <s v="theater/plays"/>
    <x v="3"/>
    <x v="3"/>
  </r>
  <r>
    <x v="777"/>
    <x v="759"/>
    <x v="776"/>
    <n v="93800"/>
    <x v="754"/>
    <x v="767"/>
    <x v="0"/>
    <x v="103"/>
    <x v="766"/>
    <x v="1"/>
    <s v="USD"/>
    <x v="431"/>
    <x v="709"/>
    <x v="0"/>
    <b v="0"/>
    <s v="theater/plays"/>
    <s v="theater/plays"/>
    <x v="3"/>
    <x v="3"/>
  </r>
  <r>
    <x v="778"/>
    <x v="760"/>
    <x v="777"/>
    <n v="1300"/>
    <x v="755"/>
    <x v="768"/>
    <x v="1"/>
    <x v="5"/>
    <x v="767"/>
    <x v="5"/>
    <s v="CHF"/>
    <x v="705"/>
    <x v="710"/>
    <x v="0"/>
    <b v="0"/>
    <s v="film &amp; video/animation"/>
    <s v="film &amp; video/animation"/>
    <x v="4"/>
    <x v="10"/>
  </r>
  <r>
    <x v="779"/>
    <x v="761"/>
    <x v="778"/>
    <n v="108700"/>
    <x v="756"/>
    <x v="769"/>
    <x v="0"/>
    <x v="509"/>
    <x v="768"/>
    <x v="1"/>
    <s v="USD"/>
    <x v="706"/>
    <x v="711"/>
    <x v="0"/>
    <b v="1"/>
    <s v="theater/plays"/>
    <s v="theater/plays"/>
    <x v="3"/>
    <x v="3"/>
  </r>
  <r>
    <x v="780"/>
    <x v="762"/>
    <x v="779"/>
    <n v="5100"/>
    <x v="757"/>
    <x v="770"/>
    <x v="1"/>
    <x v="55"/>
    <x v="769"/>
    <x v="1"/>
    <s v="USD"/>
    <x v="707"/>
    <x v="712"/>
    <x v="0"/>
    <b v="1"/>
    <s v="film &amp; video/drama"/>
    <s v="film &amp; video/drama"/>
    <x v="4"/>
    <x v="6"/>
  </r>
  <r>
    <x v="781"/>
    <x v="763"/>
    <x v="780"/>
    <n v="8700"/>
    <x v="758"/>
    <x v="771"/>
    <x v="3"/>
    <x v="75"/>
    <x v="770"/>
    <x v="5"/>
    <s v="CHF"/>
    <x v="708"/>
    <x v="70"/>
    <x v="0"/>
    <b v="0"/>
    <s v="theater/plays"/>
    <s v="theater/plays"/>
    <x v="3"/>
    <x v="3"/>
  </r>
  <r>
    <x v="782"/>
    <x v="764"/>
    <x v="781"/>
    <n v="5100"/>
    <x v="759"/>
    <x v="772"/>
    <x v="1"/>
    <x v="510"/>
    <x v="771"/>
    <x v="1"/>
    <s v="USD"/>
    <x v="709"/>
    <x v="713"/>
    <x v="0"/>
    <b v="1"/>
    <s v="film &amp; video/animation"/>
    <s v="film &amp; video/animation"/>
    <x v="4"/>
    <x v="10"/>
  </r>
  <r>
    <x v="783"/>
    <x v="765"/>
    <x v="782"/>
    <n v="7400"/>
    <x v="760"/>
    <x v="773"/>
    <x v="1"/>
    <x v="188"/>
    <x v="772"/>
    <x v="1"/>
    <s v="USD"/>
    <x v="710"/>
    <x v="714"/>
    <x v="0"/>
    <b v="0"/>
    <s v="music/rock"/>
    <s v="music/rock"/>
    <x v="1"/>
    <x v="1"/>
  </r>
  <r>
    <x v="784"/>
    <x v="766"/>
    <x v="783"/>
    <n v="88900"/>
    <x v="761"/>
    <x v="774"/>
    <x v="1"/>
    <x v="511"/>
    <x v="773"/>
    <x v="1"/>
    <s v="USD"/>
    <x v="711"/>
    <x v="715"/>
    <x v="0"/>
    <b v="0"/>
    <s v="technology/web"/>
    <s v="technology/web"/>
    <x v="2"/>
    <x v="2"/>
  </r>
  <r>
    <x v="785"/>
    <x v="767"/>
    <x v="784"/>
    <n v="6700"/>
    <x v="762"/>
    <x v="775"/>
    <x v="1"/>
    <x v="78"/>
    <x v="774"/>
    <x v="2"/>
    <s v="AUD"/>
    <x v="157"/>
    <x v="716"/>
    <x v="0"/>
    <b v="1"/>
    <s v="film &amp; video/animation"/>
    <s v="film &amp; video/animation"/>
    <x v="4"/>
    <x v="10"/>
  </r>
  <r>
    <x v="786"/>
    <x v="768"/>
    <x v="785"/>
    <n v="1500"/>
    <x v="763"/>
    <x v="776"/>
    <x v="1"/>
    <x v="512"/>
    <x v="775"/>
    <x v="6"/>
    <s v="EUR"/>
    <x v="630"/>
    <x v="717"/>
    <x v="0"/>
    <b v="1"/>
    <s v="music/jazz"/>
    <s v="music/jazz"/>
    <x v="1"/>
    <x v="17"/>
  </r>
  <r>
    <x v="787"/>
    <x v="769"/>
    <x v="786"/>
    <n v="61200"/>
    <x v="764"/>
    <x v="777"/>
    <x v="0"/>
    <x v="513"/>
    <x v="776"/>
    <x v="0"/>
    <s v="CAD"/>
    <x v="712"/>
    <x v="718"/>
    <x v="0"/>
    <b v="0"/>
    <s v="music/rock"/>
    <s v="music/rock"/>
    <x v="1"/>
    <x v="1"/>
  </r>
  <r>
    <x v="788"/>
    <x v="770"/>
    <x v="787"/>
    <n v="3600"/>
    <x v="765"/>
    <x v="778"/>
    <x v="2"/>
    <x v="249"/>
    <x v="777"/>
    <x v="1"/>
    <s v="USD"/>
    <x v="93"/>
    <x v="719"/>
    <x v="0"/>
    <b v="0"/>
    <s v="film &amp; video/animation"/>
    <s v="film &amp; video/animation"/>
    <x v="4"/>
    <x v="10"/>
  </r>
  <r>
    <x v="789"/>
    <x v="771"/>
    <x v="788"/>
    <n v="9000"/>
    <x v="766"/>
    <x v="779"/>
    <x v="0"/>
    <x v="430"/>
    <x v="778"/>
    <x v="1"/>
    <s v="USD"/>
    <x v="713"/>
    <x v="115"/>
    <x v="0"/>
    <b v="0"/>
    <s v="theater/plays"/>
    <s v="theater/plays"/>
    <x v="3"/>
    <x v="3"/>
  </r>
  <r>
    <x v="790"/>
    <x v="772"/>
    <x v="789"/>
    <n v="185900"/>
    <x v="767"/>
    <x v="780"/>
    <x v="3"/>
    <x v="260"/>
    <x v="779"/>
    <x v="1"/>
    <s v="USD"/>
    <x v="714"/>
    <x v="720"/>
    <x v="0"/>
    <b v="0"/>
    <s v="theater/plays"/>
    <s v="theater/plays"/>
    <x v="3"/>
    <x v="3"/>
  </r>
  <r>
    <x v="791"/>
    <x v="773"/>
    <x v="790"/>
    <n v="2100"/>
    <x v="768"/>
    <x v="781"/>
    <x v="0"/>
    <x v="514"/>
    <x v="702"/>
    <x v="1"/>
    <s v="USD"/>
    <x v="715"/>
    <x v="721"/>
    <x v="0"/>
    <b v="0"/>
    <s v="food/food trucks"/>
    <s v="food/food trucks"/>
    <x v="0"/>
    <x v="0"/>
  </r>
  <r>
    <x v="792"/>
    <x v="774"/>
    <x v="791"/>
    <n v="2000"/>
    <x v="769"/>
    <x v="782"/>
    <x v="0"/>
    <x v="243"/>
    <x v="780"/>
    <x v="1"/>
    <s v="USD"/>
    <x v="716"/>
    <x v="722"/>
    <x v="0"/>
    <b v="1"/>
    <s v="theater/plays"/>
    <s v="theater/plays"/>
    <x v="3"/>
    <x v="3"/>
  </r>
  <r>
    <x v="793"/>
    <x v="775"/>
    <x v="792"/>
    <n v="1100"/>
    <x v="770"/>
    <x v="783"/>
    <x v="1"/>
    <x v="483"/>
    <x v="781"/>
    <x v="5"/>
    <s v="CHF"/>
    <x v="448"/>
    <x v="451"/>
    <x v="0"/>
    <b v="0"/>
    <s v="publishing/nonfiction"/>
    <s v="publishing/nonfiction"/>
    <x v="5"/>
    <x v="9"/>
  </r>
  <r>
    <x v="794"/>
    <x v="776"/>
    <x v="793"/>
    <n v="6600"/>
    <x v="771"/>
    <x v="784"/>
    <x v="1"/>
    <x v="460"/>
    <x v="782"/>
    <x v="1"/>
    <s v="USD"/>
    <x v="717"/>
    <x v="642"/>
    <x v="0"/>
    <b v="0"/>
    <s v="music/rock"/>
    <s v="music/rock"/>
    <x v="1"/>
    <x v="1"/>
  </r>
  <r>
    <x v="795"/>
    <x v="777"/>
    <x v="794"/>
    <n v="7100"/>
    <x v="772"/>
    <x v="785"/>
    <x v="0"/>
    <x v="249"/>
    <x v="783"/>
    <x v="1"/>
    <s v="USD"/>
    <x v="718"/>
    <x v="723"/>
    <x v="0"/>
    <b v="0"/>
    <s v="film &amp; video/drama"/>
    <s v="film &amp; video/drama"/>
    <x v="4"/>
    <x v="6"/>
  </r>
  <r>
    <x v="796"/>
    <x v="778"/>
    <x v="795"/>
    <n v="7800"/>
    <x v="773"/>
    <x v="786"/>
    <x v="0"/>
    <x v="373"/>
    <x v="784"/>
    <x v="1"/>
    <s v="USD"/>
    <x v="719"/>
    <x v="724"/>
    <x v="0"/>
    <b v="1"/>
    <s v="games/mobile games"/>
    <s v="games/mobile games"/>
    <x v="6"/>
    <x v="20"/>
  </r>
  <r>
    <x v="797"/>
    <x v="779"/>
    <x v="796"/>
    <n v="7600"/>
    <x v="774"/>
    <x v="787"/>
    <x v="1"/>
    <x v="515"/>
    <x v="785"/>
    <x v="1"/>
    <s v="USD"/>
    <x v="720"/>
    <x v="725"/>
    <x v="0"/>
    <b v="0"/>
    <s v="technology/web"/>
    <s v="technology/web"/>
    <x v="2"/>
    <x v="2"/>
  </r>
  <r>
    <x v="798"/>
    <x v="780"/>
    <x v="797"/>
    <n v="3400"/>
    <x v="775"/>
    <x v="788"/>
    <x v="1"/>
    <x v="246"/>
    <x v="786"/>
    <x v="1"/>
    <s v="USD"/>
    <x v="721"/>
    <x v="726"/>
    <x v="0"/>
    <b v="1"/>
    <s v="theater/plays"/>
    <s v="theater/plays"/>
    <x v="3"/>
    <x v="3"/>
  </r>
  <r>
    <x v="799"/>
    <x v="781"/>
    <x v="798"/>
    <n v="84500"/>
    <x v="776"/>
    <x v="789"/>
    <x v="0"/>
    <x v="516"/>
    <x v="787"/>
    <x v="4"/>
    <s v="GBP"/>
    <x v="722"/>
    <x v="727"/>
    <x v="0"/>
    <b v="0"/>
    <s v="theater/plays"/>
    <s v="theater/plays"/>
    <x v="3"/>
    <x v="3"/>
  </r>
  <r>
    <x v="800"/>
    <x v="782"/>
    <x v="799"/>
    <n v="100"/>
    <x v="99"/>
    <x v="100"/>
    <x v="0"/>
    <x v="49"/>
    <x v="100"/>
    <x v="5"/>
    <s v="CHF"/>
    <x v="139"/>
    <x v="560"/>
    <x v="0"/>
    <b v="0"/>
    <s v="music/rock"/>
    <s v="music/rock"/>
    <x v="1"/>
    <x v="1"/>
  </r>
  <r>
    <x v="801"/>
    <x v="783"/>
    <x v="800"/>
    <n v="2300"/>
    <x v="777"/>
    <x v="790"/>
    <x v="1"/>
    <x v="88"/>
    <x v="788"/>
    <x v="1"/>
    <s v="USD"/>
    <x v="723"/>
    <x v="728"/>
    <x v="0"/>
    <b v="1"/>
    <s v="photography/photography books"/>
    <s v="photography/photography books"/>
    <x v="7"/>
    <x v="14"/>
  </r>
  <r>
    <x v="802"/>
    <x v="784"/>
    <x v="801"/>
    <n v="6200"/>
    <x v="778"/>
    <x v="791"/>
    <x v="1"/>
    <x v="23"/>
    <x v="789"/>
    <x v="1"/>
    <s v="USD"/>
    <x v="704"/>
    <x v="339"/>
    <x v="0"/>
    <b v="0"/>
    <s v="photography/photography books"/>
    <s v="photography/photography books"/>
    <x v="7"/>
    <x v="14"/>
  </r>
  <r>
    <x v="803"/>
    <x v="785"/>
    <x v="802"/>
    <n v="6100"/>
    <x v="106"/>
    <x v="792"/>
    <x v="1"/>
    <x v="517"/>
    <x v="790"/>
    <x v="1"/>
    <s v="USD"/>
    <x v="724"/>
    <x v="35"/>
    <x v="0"/>
    <b v="0"/>
    <s v="theater/plays"/>
    <s v="theater/plays"/>
    <x v="3"/>
    <x v="3"/>
  </r>
  <r>
    <x v="804"/>
    <x v="786"/>
    <x v="803"/>
    <n v="2600"/>
    <x v="779"/>
    <x v="793"/>
    <x v="1"/>
    <x v="205"/>
    <x v="791"/>
    <x v="1"/>
    <s v="USD"/>
    <x v="725"/>
    <x v="729"/>
    <x v="0"/>
    <b v="0"/>
    <s v="music/rock"/>
    <s v="music/rock"/>
    <x v="1"/>
    <x v="1"/>
  </r>
  <r>
    <x v="805"/>
    <x v="787"/>
    <x v="804"/>
    <n v="9700"/>
    <x v="780"/>
    <x v="794"/>
    <x v="0"/>
    <x v="109"/>
    <x v="792"/>
    <x v="2"/>
    <s v="AUD"/>
    <x v="660"/>
    <x v="241"/>
    <x v="0"/>
    <b v="0"/>
    <s v="film &amp; video/documentary"/>
    <s v="film &amp; video/documentary"/>
    <x v="4"/>
    <x v="4"/>
  </r>
  <r>
    <x v="806"/>
    <x v="788"/>
    <x v="805"/>
    <n v="700"/>
    <x v="781"/>
    <x v="795"/>
    <x v="1"/>
    <x v="70"/>
    <x v="793"/>
    <x v="1"/>
    <s v="USD"/>
    <x v="726"/>
    <x v="730"/>
    <x v="0"/>
    <b v="1"/>
    <s v="film &amp; video/drama"/>
    <s v="film &amp; video/drama"/>
    <x v="4"/>
    <x v="6"/>
  </r>
  <r>
    <x v="807"/>
    <x v="789"/>
    <x v="806"/>
    <n v="700"/>
    <x v="782"/>
    <x v="796"/>
    <x v="1"/>
    <x v="177"/>
    <x v="794"/>
    <x v="1"/>
    <s v="USD"/>
    <x v="727"/>
    <x v="322"/>
    <x v="0"/>
    <b v="1"/>
    <s v="theater/plays"/>
    <s v="theater/plays"/>
    <x v="3"/>
    <x v="3"/>
  </r>
  <r>
    <x v="808"/>
    <x v="790"/>
    <x v="807"/>
    <n v="5200"/>
    <x v="783"/>
    <x v="797"/>
    <x v="0"/>
    <x v="161"/>
    <x v="795"/>
    <x v="1"/>
    <s v="USD"/>
    <x v="728"/>
    <x v="731"/>
    <x v="0"/>
    <b v="0"/>
    <s v="food/food trucks"/>
    <s v="food/food trucks"/>
    <x v="0"/>
    <x v="0"/>
  </r>
  <r>
    <x v="809"/>
    <x v="764"/>
    <x v="808"/>
    <n v="140800"/>
    <x v="784"/>
    <x v="798"/>
    <x v="0"/>
    <x v="518"/>
    <x v="796"/>
    <x v="5"/>
    <s v="CHF"/>
    <x v="729"/>
    <x v="732"/>
    <x v="0"/>
    <b v="0"/>
    <s v="film &amp; video/documentary"/>
    <s v="film &amp; video/documentary"/>
    <x v="4"/>
    <x v="4"/>
  </r>
  <r>
    <x v="810"/>
    <x v="791"/>
    <x v="809"/>
    <n v="6400"/>
    <x v="785"/>
    <x v="799"/>
    <x v="1"/>
    <x v="394"/>
    <x v="797"/>
    <x v="1"/>
    <s v="USD"/>
    <x v="730"/>
    <x v="157"/>
    <x v="0"/>
    <b v="1"/>
    <s v="theater/plays"/>
    <s v="theater/plays"/>
    <x v="3"/>
    <x v="3"/>
  </r>
  <r>
    <x v="811"/>
    <x v="792"/>
    <x v="810"/>
    <n v="92500"/>
    <x v="786"/>
    <x v="800"/>
    <x v="0"/>
    <x v="89"/>
    <x v="798"/>
    <x v="1"/>
    <s v="USD"/>
    <x v="731"/>
    <x v="733"/>
    <x v="0"/>
    <b v="1"/>
    <s v="games/video games"/>
    <s v="games/video games"/>
    <x v="6"/>
    <x v="11"/>
  </r>
  <r>
    <x v="812"/>
    <x v="793"/>
    <x v="811"/>
    <n v="59700"/>
    <x v="787"/>
    <x v="801"/>
    <x v="1"/>
    <x v="519"/>
    <x v="799"/>
    <x v="0"/>
    <s v="CAD"/>
    <x v="78"/>
    <x v="734"/>
    <x v="0"/>
    <b v="0"/>
    <s v="publishing/nonfiction"/>
    <s v="publishing/nonfiction"/>
    <x v="5"/>
    <x v="9"/>
  </r>
  <r>
    <x v="813"/>
    <x v="794"/>
    <x v="812"/>
    <n v="3200"/>
    <x v="788"/>
    <x v="802"/>
    <x v="1"/>
    <x v="520"/>
    <x v="800"/>
    <x v="1"/>
    <s v="USD"/>
    <x v="732"/>
    <x v="735"/>
    <x v="0"/>
    <b v="0"/>
    <s v="games/video games"/>
    <s v="games/video games"/>
    <x v="6"/>
    <x v="11"/>
  </r>
  <r>
    <x v="814"/>
    <x v="795"/>
    <x v="813"/>
    <n v="3200"/>
    <x v="789"/>
    <x v="803"/>
    <x v="0"/>
    <x v="521"/>
    <x v="801"/>
    <x v="3"/>
    <s v="DKK"/>
    <x v="733"/>
    <x v="736"/>
    <x v="0"/>
    <b v="1"/>
    <s v="music/rock"/>
    <s v="music/rock"/>
    <x v="1"/>
    <x v="1"/>
  </r>
  <r>
    <x v="815"/>
    <x v="796"/>
    <x v="814"/>
    <n v="9000"/>
    <x v="790"/>
    <x v="804"/>
    <x v="1"/>
    <x v="236"/>
    <x v="802"/>
    <x v="0"/>
    <s v="CAD"/>
    <x v="734"/>
    <x v="737"/>
    <x v="0"/>
    <b v="0"/>
    <s v="music/rock"/>
    <s v="music/rock"/>
    <x v="1"/>
    <x v="1"/>
  </r>
  <r>
    <x v="816"/>
    <x v="797"/>
    <x v="815"/>
    <n v="2300"/>
    <x v="723"/>
    <x v="805"/>
    <x v="1"/>
    <x v="221"/>
    <x v="803"/>
    <x v="1"/>
    <s v="USD"/>
    <x v="406"/>
    <x v="738"/>
    <x v="1"/>
    <b v="1"/>
    <s v="theater/plays"/>
    <s v="theater/plays"/>
    <x v="3"/>
    <x v="3"/>
  </r>
  <r>
    <x v="817"/>
    <x v="798"/>
    <x v="816"/>
    <n v="51300"/>
    <x v="791"/>
    <x v="806"/>
    <x v="1"/>
    <x v="522"/>
    <x v="804"/>
    <x v="6"/>
    <s v="EUR"/>
    <x v="735"/>
    <x v="739"/>
    <x v="0"/>
    <b v="1"/>
    <s v="publishing/nonfiction"/>
    <s v="publishing/nonfiction"/>
    <x v="5"/>
    <x v="9"/>
  </r>
  <r>
    <x v="818"/>
    <x v="311"/>
    <x v="817"/>
    <n v="700"/>
    <x v="792"/>
    <x v="807"/>
    <x v="1"/>
    <x v="464"/>
    <x v="805"/>
    <x v="1"/>
    <s v="USD"/>
    <x v="736"/>
    <x v="740"/>
    <x v="0"/>
    <b v="1"/>
    <s v="theater/plays"/>
    <s v="theater/plays"/>
    <x v="3"/>
    <x v="3"/>
  </r>
  <r>
    <x v="819"/>
    <x v="799"/>
    <x v="818"/>
    <n v="8900"/>
    <x v="793"/>
    <x v="808"/>
    <x v="0"/>
    <x v="523"/>
    <x v="806"/>
    <x v="1"/>
    <s v="USD"/>
    <x v="737"/>
    <x v="697"/>
    <x v="1"/>
    <b v="0"/>
    <s v="games/video games"/>
    <s v="games/video games"/>
    <x v="6"/>
    <x v="11"/>
  </r>
  <r>
    <x v="820"/>
    <x v="800"/>
    <x v="819"/>
    <n v="1500"/>
    <x v="794"/>
    <x v="809"/>
    <x v="1"/>
    <x v="524"/>
    <x v="807"/>
    <x v="4"/>
    <s v="GBP"/>
    <x v="192"/>
    <x v="741"/>
    <x v="0"/>
    <b v="1"/>
    <s v="music/rock"/>
    <s v="music/rock"/>
    <x v="1"/>
    <x v="1"/>
  </r>
  <r>
    <x v="821"/>
    <x v="801"/>
    <x v="820"/>
    <n v="4900"/>
    <x v="795"/>
    <x v="810"/>
    <x v="1"/>
    <x v="155"/>
    <x v="808"/>
    <x v="1"/>
    <s v="USD"/>
    <x v="738"/>
    <x v="742"/>
    <x v="0"/>
    <b v="0"/>
    <s v="film &amp; video/documentary"/>
    <s v="film &amp; video/documentary"/>
    <x v="4"/>
    <x v="4"/>
  </r>
  <r>
    <x v="822"/>
    <x v="802"/>
    <x v="821"/>
    <n v="54000"/>
    <x v="796"/>
    <x v="811"/>
    <x v="1"/>
    <x v="525"/>
    <x v="809"/>
    <x v="1"/>
    <s v="USD"/>
    <x v="739"/>
    <x v="743"/>
    <x v="0"/>
    <b v="0"/>
    <s v="music/rock"/>
    <s v="music/rock"/>
    <x v="1"/>
    <x v="1"/>
  </r>
  <r>
    <x v="823"/>
    <x v="803"/>
    <x v="822"/>
    <n v="4100"/>
    <x v="797"/>
    <x v="812"/>
    <x v="1"/>
    <x v="526"/>
    <x v="810"/>
    <x v="1"/>
    <s v="USD"/>
    <x v="613"/>
    <x v="744"/>
    <x v="1"/>
    <b v="1"/>
    <s v="music/rock"/>
    <s v="music/rock"/>
    <x v="1"/>
    <x v="1"/>
  </r>
  <r>
    <x v="824"/>
    <x v="804"/>
    <x v="823"/>
    <n v="85000"/>
    <x v="798"/>
    <x v="813"/>
    <x v="1"/>
    <x v="527"/>
    <x v="811"/>
    <x v="1"/>
    <s v="USD"/>
    <x v="740"/>
    <x v="269"/>
    <x v="0"/>
    <b v="1"/>
    <s v="publishing/nonfiction"/>
    <s v="publishing/nonfiction"/>
    <x v="5"/>
    <x v="9"/>
  </r>
  <r>
    <x v="825"/>
    <x v="805"/>
    <x v="824"/>
    <n v="3600"/>
    <x v="799"/>
    <x v="814"/>
    <x v="1"/>
    <x v="144"/>
    <x v="812"/>
    <x v="4"/>
    <s v="GBP"/>
    <x v="145"/>
    <x v="745"/>
    <x v="0"/>
    <b v="0"/>
    <s v="film &amp; video/shorts"/>
    <s v="film &amp; video/shorts"/>
    <x v="4"/>
    <x v="12"/>
  </r>
  <r>
    <x v="826"/>
    <x v="806"/>
    <x v="825"/>
    <n v="2800"/>
    <x v="800"/>
    <x v="815"/>
    <x v="1"/>
    <x v="346"/>
    <x v="813"/>
    <x v="1"/>
    <s v="USD"/>
    <x v="741"/>
    <x v="746"/>
    <x v="0"/>
    <b v="1"/>
    <s v="theater/plays"/>
    <s v="theater/plays"/>
    <x v="3"/>
    <x v="3"/>
  </r>
  <r>
    <x v="827"/>
    <x v="807"/>
    <x v="826"/>
    <n v="2300"/>
    <x v="801"/>
    <x v="816"/>
    <x v="1"/>
    <x v="172"/>
    <x v="814"/>
    <x v="2"/>
    <s v="AUD"/>
    <x v="742"/>
    <x v="747"/>
    <x v="0"/>
    <b v="1"/>
    <s v="film &amp; video/drama"/>
    <s v="film &amp; video/drama"/>
    <x v="4"/>
    <x v="6"/>
  </r>
  <r>
    <x v="828"/>
    <x v="808"/>
    <x v="827"/>
    <n v="7100"/>
    <x v="802"/>
    <x v="817"/>
    <x v="0"/>
    <x v="131"/>
    <x v="815"/>
    <x v="1"/>
    <s v="USD"/>
    <x v="202"/>
    <x v="503"/>
    <x v="0"/>
    <b v="0"/>
    <s v="theater/plays"/>
    <s v="theater/plays"/>
    <x v="3"/>
    <x v="3"/>
  </r>
  <r>
    <x v="829"/>
    <x v="809"/>
    <x v="828"/>
    <n v="9600"/>
    <x v="803"/>
    <x v="818"/>
    <x v="0"/>
    <x v="110"/>
    <x v="816"/>
    <x v="1"/>
    <s v="USD"/>
    <x v="743"/>
    <x v="748"/>
    <x v="0"/>
    <b v="0"/>
    <s v="theater/plays"/>
    <s v="theater/plays"/>
    <x v="3"/>
    <x v="3"/>
  </r>
  <r>
    <x v="830"/>
    <x v="810"/>
    <x v="829"/>
    <n v="121600"/>
    <x v="804"/>
    <x v="819"/>
    <x v="0"/>
    <x v="528"/>
    <x v="817"/>
    <x v="1"/>
    <s v="USD"/>
    <x v="744"/>
    <x v="330"/>
    <x v="0"/>
    <b v="0"/>
    <s v="theater/plays"/>
    <s v="theater/plays"/>
    <x v="3"/>
    <x v="3"/>
  </r>
  <r>
    <x v="831"/>
    <x v="811"/>
    <x v="830"/>
    <n v="97100"/>
    <x v="805"/>
    <x v="820"/>
    <x v="1"/>
    <x v="529"/>
    <x v="818"/>
    <x v="1"/>
    <s v="USD"/>
    <x v="745"/>
    <x v="749"/>
    <x v="0"/>
    <b v="0"/>
    <s v="photography/photography books"/>
    <s v="photography/photography books"/>
    <x v="7"/>
    <x v="14"/>
  </r>
  <r>
    <x v="832"/>
    <x v="812"/>
    <x v="831"/>
    <n v="43200"/>
    <x v="806"/>
    <x v="821"/>
    <x v="1"/>
    <x v="265"/>
    <x v="819"/>
    <x v="3"/>
    <s v="DKK"/>
    <x v="746"/>
    <x v="750"/>
    <x v="1"/>
    <b v="0"/>
    <s v="publishing/translations"/>
    <s v="publishing/translations"/>
    <x v="5"/>
    <x v="18"/>
  </r>
  <r>
    <x v="833"/>
    <x v="813"/>
    <x v="832"/>
    <n v="6800"/>
    <x v="807"/>
    <x v="822"/>
    <x v="1"/>
    <x v="34"/>
    <x v="820"/>
    <x v="3"/>
    <s v="DKK"/>
    <x v="747"/>
    <x v="751"/>
    <x v="0"/>
    <b v="0"/>
    <s v="publishing/translations"/>
    <s v="publishing/translations"/>
    <x v="5"/>
    <x v="18"/>
  </r>
  <r>
    <x v="834"/>
    <x v="814"/>
    <x v="833"/>
    <n v="7300"/>
    <x v="808"/>
    <x v="823"/>
    <x v="1"/>
    <x v="530"/>
    <x v="821"/>
    <x v="1"/>
    <s v="USD"/>
    <x v="362"/>
    <x v="451"/>
    <x v="0"/>
    <b v="0"/>
    <s v="theater/plays"/>
    <s v="theater/plays"/>
    <x v="3"/>
    <x v="3"/>
  </r>
  <r>
    <x v="835"/>
    <x v="815"/>
    <x v="834"/>
    <n v="86200"/>
    <x v="809"/>
    <x v="824"/>
    <x v="0"/>
    <x v="531"/>
    <x v="822"/>
    <x v="1"/>
    <s v="USD"/>
    <x v="748"/>
    <x v="752"/>
    <x v="0"/>
    <b v="0"/>
    <s v="technology/web"/>
    <s v="technology/web"/>
    <x v="2"/>
    <x v="2"/>
  </r>
  <r>
    <x v="836"/>
    <x v="816"/>
    <x v="835"/>
    <n v="8100"/>
    <x v="810"/>
    <x v="825"/>
    <x v="0"/>
    <x v="115"/>
    <x v="823"/>
    <x v="1"/>
    <s v="USD"/>
    <x v="749"/>
    <x v="753"/>
    <x v="0"/>
    <b v="0"/>
    <s v="music/indie rock"/>
    <s v="music/indie rock"/>
    <x v="1"/>
    <x v="7"/>
  </r>
  <r>
    <x v="837"/>
    <x v="817"/>
    <x v="836"/>
    <n v="17700"/>
    <x v="811"/>
    <x v="826"/>
    <x v="1"/>
    <x v="532"/>
    <x v="824"/>
    <x v="1"/>
    <s v="USD"/>
    <x v="643"/>
    <x v="754"/>
    <x v="0"/>
    <b v="0"/>
    <s v="music/jazz"/>
    <s v="music/jazz"/>
    <x v="1"/>
    <x v="17"/>
  </r>
  <r>
    <x v="838"/>
    <x v="818"/>
    <x v="837"/>
    <n v="6400"/>
    <x v="812"/>
    <x v="827"/>
    <x v="1"/>
    <x v="210"/>
    <x v="825"/>
    <x v="1"/>
    <s v="USD"/>
    <x v="750"/>
    <x v="755"/>
    <x v="0"/>
    <b v="0"/>
    <s v="theater/plays"/>
    <s v="theater/plays"/>
    <x v="3"/>
    <x v="3"/>
  </r>
  <r>
    <x v="839"/>
    <x v="819"/>
    <x v="838"/>
    <n v="7700"/>
    <x v="813"/>
    <x v="828"/>
    <x v="1"/>
    <x v="144"/>
    <x v="826"/>
    <x v="1"/>
    <s v="USD"/>
    <x v="751"/>
    <x v="756"/>
    <x v="0"/>
    <b v="1"/>
    <s v="film &amp; video/documentary"/>
    <s v="film &amp; video/documentary"/>
    <x v="4"/>
    <x v="4"/>
  </r>
  <r>
    <x v="840"/>
    <x v="820"/>
    <x v="839"/>
    <n v="116300"/>
    <x v="814"/>
    <x v="829"/>
    <x v="1"/>
    <x v="533"/>
    <x v="827"/>
    <x v="1"/>
    <s v="USD"/>
    <x v="752"/>
    <x v="757"/>
    <x v="0"/>
    <b v="1"/>
    <s v="theater/plays"/>
    <s v="theater/plays"/>
    <x v="3"/>
    <x v="3"/>
  </r>
  <r>
    <x v="841"/>
    <x v="821"/>
    <x v="840"/>
    <n v="9100"/>
    <x v="815"/>
    <x v="830"/>
    <x v="1"/>
    <x v="287"/>
    <x v="828"/>
    <x v="1"/>
    <s v="USD"/>
    <x v="753"/>
    <x v="758"/>
    <x v="0"/>
    <b v="0"/>
    <s v="technology/web"/>
    <s v="technology/web"/>
    <x v="2"/>
    <x v="2"/>
  </r>
  <r>
    <x v="842"/>
    <x v="822"/>
    <x v="841"/>
    <n v="1500"/>
    <x v="816"/>
    <x v="831"/>
    <x v="1"/>
    <x v="227"/>
    <x v="829"/>
    <x v="6"/>
    <s v="EUR"/>
    <x v="754"/>
    <x v="759"/>
    <x v="0"/>
    <b v="0"/>
    <s v="technology/wearables"/>
    <s v="technology/wearables"/>
    <x v="2"/>
    <x v="8"/>
  </r>
  <r>
    <x v="843"/>
    <x v="823"/>
    <x v="842"/>
    <n v="8800"/>
    <x v="817"/>
    <x v="832"/>
    <x v="0"/>
    <x v="254"/>
    <x v="830"/>
    <x v="1"/>
    <s v="USD"/>
    <x v="755"/>
    <x v="760"/>
    <x v="0"/>
    <b v="0"/>
    <s v="photography/photography books"/>
    <s v="photography/photography books"/>
    <x v="7"/>
    <x v="14"/>
  </r>
  <r>
    <x v="844"/>
    <x v="824"/>
    <x v="843"/>
    <n v="8800"/>
    <x v="818"/>
    <x v="833"/>
    <x v="3"/>
    <x v="115"/>
    <x v="831"/>
    <x v="1"/>
    <s v="USD"/>
    <x v="756"/>
    <x v="761"/>
    <x v="0"/>
    <b v="0"/>
    <s v="film &amp; video/documentary"/>
    <s v="film &amp; video/documentary"/>
    <x v="4"/>
    <x v="4"/>
  </r>
  <r>
    <x v="845"/>
    <x v="825"/>
    <x v="844"/>
    <n v="69900"/>
    <x v="819"/>
    <x v="834"/>
    <x v="1"/>
    <x v="534"/>
    <x v="832"/>
    <x v="4"/>
    <s v="GBP"/>
    <x v="757"/>
    <x v="78"/>
    <x v="0"/>
    <b v="0"/>
    <s v="technology/web"/>
    <s v="technology/web"/>
    <x v="2"/>
    <x v="2"/>
  </r>
  <r>
    <x v="846"/>
    <x v="826"/>
    <x v="845"/>
    <n v="1000"/>
    <x v="820"/>
    <x v="835"/>
    <x v="1"/>
    <x v="44"/>
    <x v="833"/>
    <x v="1"/>
    <s v="USD"/>
    <x v="758"/>
    <x v="762"/>
    <x v="1"/>
    <b v="1"/>
    <s v="technology/web"/>
    <s v="technology/web"/>
    <x v="2"/>
    <x v="2"/>
  </r>
  <r>
    <x v="847"/>
    <x v="827"/>
    <x v="846"/>
    <n v="4700"/>
    <x v="695"/>
    <x v="836"/>
    <x v="1"/>
    <x v="460"/>
    <x v="834"/>
    <x v="1"/>
    <s v="USD"/>
    <x v="759"/>
    <x v="763"/>
    <x v="0"/>
    <b v="0"/>
    <s v="food/food trucks"/>
    <s v="food/food trucks"/>
    <x v="0"/>
    <x v="0"/>
  </r>
  <r>
    <x v="848"/>
    <x v="828"/>
    <x v="847"/>
    <n v="3200"/>
    <x v="821"/>
    <x v="837"/>
    <x v="1"/>
    <x v="535"/>
    <x v="835"/>
    <x v="1"/>
    <s v="USD"/>
    <x v="760"/>
    <x v="764"/>
    <x v="0"/>
    <b v="0"/>
    <s v="film &amp; video/drama"/>
    <s v="film &amp; video/drama"/>
    <x v="4"/>
    <x v="6"/>
  </r>
  <r>
    <x v="849"/>
    <x v="829"/>
    <x v="848"/>
    <n v="6700"/>
    <x v="822"/>
    <x v="838"/>
    <x v="1"/>
    <x v="253"/>
    <x v="836"/>
    <x v="1"/>
    <s v="USD"/>
    <x v="761"/>
    <x v="765"/>
    <x v="0"/>
    <b v="1"/>
    <s v="music/indie rock"/>
    <s v="music/indie rock"/>
    <x v="1"/>
    <x v="7"/>
  </r>
  <r>
    <x v="850"/>
    <x v="830"/>
    <x v="849"/>
    <n v="100"/>
    <x v="99"/>
    <x v="100"/>
    <x v="0"/>
    <x v="49"/>
    <x v="100"/>
    <x v="1"/>
    <s v="USD"/>
    <x v="762"/>
    <x v="539"/>
    <x v="1"/>
    <b v="0"/>
    <s v="music/rock"/>
    <s v="music/rock"/>
    <x v="1"/>
    <x v="1"/>
  </r>
  <r>
    <x v="851"/>
    <x v="831"/>
    <x v="850"/>
    <n v="6000"/>
    <x v="823"/>
    <x v="839"/>
    <x v="1"/>
    <x v="415"/>
    <x v="837"/>
    <x v="1"/>
    <s v="USD"/>
    <x v="444"/>
    <x v="766"/>
    <x v="0"/>
    <b v="0"/>
    <s v="music/electric music"/>
    <s v="music/electric music"/>
    <x v="1"/>
    <x v="5"/>
  </r>
  <r>
    <x v="852"/>
    <x v="832"/>
    <x v="851"/>
    <n v="4900"/>
    <x v="824"/>
    <x v="840"/>
    <x v="0"/>
    <x v="249"/>
    <x v="838"/>
    <x v="1"/>
    <s v="USD"/>
    <x v="763"/>
    <x v="422"/>
    <x v="0"/>
    <b v="1"/>
    <s v="games/video games"/>
    <s v="games/video games"/>
    <x v="6"/>
    <x v="11"/>
  </r>
  <r>
    <x v="853"/>
    <x v="833"/>
    <x v="852"/>
    <n v="17100"/>
    <x v="825"/>
    <x v="841"/>
    <x v="1"/>
    <x v="50"/>
    <x v="839"/>
    <x v="0"/>
    <s v="CAD"/>
    <x v="764"/>
    <x v="767"/>
    <x v="0"/>
    <b v="1"/>
    <s v="music/indie rock"/>
    <s v="music/indie rock"/>
    <x v="1"/>
    <x v="7"/>
  </r>
  <r>
    <x v="854"/>
    <x v="834"/>
    <x v="853"/>
    <n v="171000"/>
    <x v="826"/>
    <x v="842"/>
    <x v="1"/>
    <x v="536"/>
    <x v="840"/>
    <x v="0"/>
    <s v="CAD"/>
    <x v="765"/>
    <x v="768"/>
    <x v="0"/>
    <b v="0"/>
    <s v="publishing/fiction"/>
    <s v="publishing/fiction"/>
    <x v="5"/>
    <x v="13"/>
  </r>
  <r>
    <x v="855"/>
    <x v="835"/>
    <x v="854"/>
    <n v="23400"/>
    <x v="827"/>
    <x v="843"/>
    <x v="1"/>
    <x v="15"/>
    <x v="841"/>
    <x v="2"/>
    <s v="AUD"/>
    <x v="766"/>
    <x v="214"/>
    <x v="0"/>
    <b v="0"/>
    <s v="theater/plays"/>
    <s v="theater/plays"/>
    <x v="3"/>
    <x v="3"/>
  </r>
  <r>
    <x v="856"/>
    <x v="764"/>
    <x v="855"/>
    <n v="2400"/>
    <x v="828"/>
    <x v="844"/>
    <x v="1"/>
    <x v="1"/>
    <x v="842"/>
    <x v="1"/>
    <s v="USD"/>
    <x v="767"/>
    <x v="769"/>
    <x v="0"/>
    <b v="0"/>
    <s v="food/food trucks"/>
    <s v="food/food trucks"/>
    <x v="0"/>
    <x v="0"/>
  </r>
  <r>
    <x v="857"/>
    <x v="836"/>
    <x v="856"/>
    <n v="5300"/>
    <x v="829"/>
    <x v="845"/>
    <x v="1"/>
    <x v="537"/>
    <x v="843"/>
    <x v="5"/>
    <s v="CHF"/>
    <x v="768"/>
    <x v="770"/>
    <x v="1"/>
    <b v="0"/>
    <s v="film &amp; video/shorts"/>
    <s v="film &amp; video/shorts"/>
    <x v="4"/>
    <x v="12"/>
  </r>
  <r>
    <x v="858"/>
    <x v="837"/>
    <x v="857"/>
    <n v="4000"/>
    <x v="830"/>
    <x v="846"/>
    <x v="0"/>
    <x v="164"/>
    <x v="844"/>
    <x v="1"/>
    <s v="USD"/>
    <x v="769"/>
    <x v="771"/>
    <x v="1"/>
    <b v="0"/>
    <s v="food/food trucks"/>
    <s v="food/food trucks"/>
    <x v="0"/>
    <x v="0"/>
  </r>
  <r>
    <x v="859"/>
    <x v="838"/>
    <x v="858"/>
    <n v="7300"/>
    <x v="831"/>
    <x v="847"/>
    <x v="0"/>
    <x v="377"/>
    <x v="845"/>
    <x v="1"/>
    <s v="USD"/>
    <x v="770"/>
    <x v="250"/>
    <x v="0"/>
    <b v="1"/>
    <s v="theater/plays"/>
    <s v="theater/plays"/>
    <x v="3"/>
    <x v="3"/>
  </r>
  <r>
    <x v="860"/>
    <x v="839"/>
    <x v="859"/>
    <n v="2000"/>
    <x v="832"/>
    <x v="848"/>
    <x v="1"/>
    <x v="167"/>
    <x v="846"/>
    <x v="1"/>
    <s v="USD"/>
    <x v="771"/>
    <x v="772"/>
    <x v="0"/>
    <b v="1"/>
    <s v="technology/wearables"/>
    <s v="technology/wearables"/>
    <x v="2"/>
    <x v="8"/>
  </r>
  <r>
    <x v="861"/>
    <x v="840"/>
    <x v="860"/>
    <n v="8800"/>
    <x v="833"/>
    <x v="849"/>
    <x v="1"/>
    <x v="25"/>
    <x v="847"/>
    <x v="1"/>
    <s v="USD"/>
    <x v="772"/>
    <x v="773"/>
    <x v="0"/>
    <b v="0"/>
    <s v="theater/plays"/>
    <s v="theater/plays"/>
    <x v="3"/>
    <x v="3"/>
  </r>
  <r>
    <x v="862"/>
    <x v="841"/>
    <x v="861"/>
    <n v="3500"/>
    <x v="834"/>
    <x v="850"/>
    <x v="1"/>
    <x v="72"/>
    <x v="848"/>
    <x v="1"/>
    <s v="USD"/>
    <x v="773"/>
    <x v="774"/>
    <x v="0"/>
    <b v="0"/>
    <s v="theater/plays"/>
    <s v="theater/plays"/>
    <x v="3"/>
    <x v="3"/>
  </r>
  <r>
    <x v="863"/>
    <x v="842"/>
    <x v="862"/>
    <n v="1400"/>
    <x v="835"/>
    <x v="851"/>
    <x v="1"/>
    <x v="538"/>
    <x v="849"/>
    <x v="1"/>
    <s v="USD"/>
    <x v="774"/>
    <x v="331"/>
    <x v="0"/>
    <b v="1"/>
    <s v="film &amp; video/television"/>
    <s v="film &amp; video/television"/>
    <x v="4"/>
    <x v="19"/>
  </r>
  <r>
    <x v="864"/>
    <x v="843"/>
    <x v="863"/>
    <n v="4200"/>
    <x v="836"/>
    <x v="852"/>
    <x v="1"/>
    <x v="503"/>
    <x v="850"/>
    <x v="1"/>
    <s v="USD"/>
    <x v="775"/>
    <x v="775"/>
    <x v="0"/>
    <b v="0"/>
    <s v="film &amp; video/shorts"/>
    <s v="film &amp; video/shorts"/>
    <x v="4"/>
    <x v="12"/>
  </r>
  <r>
    <x v="865"/>
    <x v="844"/>
    <x v="864"/>
    <n v="81000"/>
    <x v="837"/>
    <x v="853"/>
    <x v="1"/>
    <x v="539"/>
    <x v="851"/>
    <x v="1"/>
    <s v="USD"/>
    <x v="776"/>
    <x v="776"/>
    <x v="0"/>
    <b v="0"/>
    <s v="theater/plays"/>
    <s v="theater/plays"/>
    <x v="3"/>
    <x v="3"/>
  </r>
  <r>
    <x v="866"/>
    <x v="845"/>
    <x v="865"/>
    <n v="182800"/>
    <x v="838"/>
    <x v="854"/>
    <x v="3"/>
    <x v="540"/>
    <x v="852"/>
    <x v="1"/>
    <s v="USD"/>
    <x v="777"/>
    <x v="777"/>
    <x v="0"/>
    <b v="0"/>
    <s v="photography/photography books"/>
    <s v="photography/photography books"/>
    <x v="7"/>
    <x v="14"/>
  </r>
  <r>
    <x v="867"/>
    <x v="846"/>
    <x v="866"/>
    <n v="4800"/>
    <x v="839"/>
    <x v="855"/>
    <x v="1"/>
    <x v="402"/>
    <x v="853"/>
    <x v="1"/>
    <s v="USD"/>
    <x v="778"/>
    <x v="778"/>
    <x v="0"/>
    <b v="0"/>
    <s v="food/food trucks"/>
    <s v="food/food trucks"/>
    <x v="0"/>
    <x v="0"/>
  </r>
  <r>
    <x v="868"/>
    <x v="847"/>
    <x v="867"/>
    <n v="7000"/>
    <x v="762"/>
    <x v="856"/>
    <x v="1"/>
    <x v="105"/>
    <x v="854"/>
    <x v="1"/>
    <s v="USD"/>
    <x v="779"/>
    <x v="779"/>
    <x v="0"/>
    <b v="0"/>
    <s v="theater/plays"/>
    <s v="theater/plays"/>
    <x v="3"/>
    <x v="3"/>
  </r>
  <r>
    <x v="869"/>
    <x v="848"/>
    <x v="868"/>
    <n v="161900"/>
    <x v="840"/>
    <x v="857"/>
    <x v="0"/>
    <x v="541"/>
    <x v="855"/>
    <x v="1"/>
    <s v="USD"/>
    <x v="780"/>
    <x v="780"/>
    <x v="0"/>
    <b v="0"/>
    <s v="film &amp; video/drama"/>
    <s v="film &amp; video/drama"/>
    <x v="4"/>
    <x v="6"/>
  </r>
  <r>
    <x v="870"/>
    <x v="849"/>
    <x v="869"/>
    <n v="7700"/>
    <x v="841"/>
    <x v="858"/>
    <x v="0"/>
    <x v="246"/>
    <x v="856"/>
    <x v="1"/>
    <s v="USD"/>
    <x v="335"/>
    <x v="781"/>
    <x v="0"/>
    <b v="0"/>
    <s v="theater/plays"/>
    <s v="theater/plays"/>
    <x v="3"/>
    <x v="3"/>
  </r>
  <r>
    <x v="871"/>
    <x v="850"/>
    <x v="870"/>
    <n v="71500"/>
    <x v="842"/>
    <x v="859"/>
    <x v="1"/>
    <x v="542"/>
    <x v="857"/>
    <x v="1"/>
    <s v="USD"/>
    <x v="535"/>
    <x v="782"/>
    <x v="0"/>
    <b v="1"/>
    <s v="theater/plays"/>
    <s v="theater/plays"/>
    <x v="3"/>
    <x v="3"/>
  </r>
  <r>
    <x v="872"/>
    <x v="851"/>
    <x v="871"/>
    <n v="4700"/>
    <x v="843"/>
    <x v="860"/>
    <x v="1"/>
    <x v="543"/>
    <x v="858"/>
    <x v="2"/>
    <s v="AUD"/>
    <x v="270"/>
    <x v="783"/>
    <x v="0"/>
    <b v="0"/>
    <s v="film &amp; video/science fiction"/>
    <s v="film &amp; video/science fiction"/>
    <x v="4"/>
    <x v="22"/>
  </r>
  <r>
    <x v="873"/>
    <x v="852"/>
    <x v="872"/>
    <n v="42100"/>
    <x v="844"/>
    <x v="861"/>
    <x v="1"/>
    <x v="544"/>
    <x v="859"/>
    <x v="1"/>
    <s v="USD"/>
    <x v="781"/>
    <x v="393"/>
    <x v="0"/>
    <b v="0"/>
    <s v="photography/photography books"/>
    <s v="photography/photography books"/>
    <x v="7"/>
    <x v="14"/>
  </r>
  <r>
    <x v="874"/>
    <x v="853"/>
    <x v="873"/>
    <n v="40200"/>
    <x v="845"/>
    <x v="862"/>
    <x v="1"/>
    <x v="545"/>
    <x v="860"/>
    <x v="1"/>
    <s v="USD"/>
    <x v="782"/>
    <x v="784"/>
    <x v="0"/>
    <b v="1"/>
    <s v="photography/photography books"/>
    <s v="photography/photography books"/>
    <x v="7"/>
    <x v="14"/>
  </r>
  <r>
    <x v="875"/>
    <x v="854"/>
    <x v="874"/>
    <n v="7900"/>
    <x v="846"/>
    <x v="863"/>
    <x v="0"/>
    <x v="109"/>
    <x v="861"/>
    <x v="1"/>
    <s v="USD"/>
    <x v="783"/>
    <x v="785"/>
    <x v="0"/>
    <b v="0"/>
    <s v="music/rock"/>
    <s v="music/rock"/>
    <x v="1"/>
    <x v="1"/>
  </r>
  <r>
    <x v="876"/>
    <x v="855"/>
    <x v="875"/>
    <n v="8300"/>
    <x v="847"/>
    <x v="864"/>
    <x v="0"/>
    <x v="176"/>
    <x v="862"/>
    <x v="0"/>
    <s v="CAD"/>
    <x v="784"/>
    <x v="229"/>
    <x v="0"/>
    <b v="0"/>
    <s v="photography/photography books"/>
    <s v="photography/photography books"/>
    <x v="7"/>
    <x v="14"/>
  </r>
  <r>
    <x v="877"/>
    <x v="856"/>
    <x v="876"/>
    <n v="163600"/>
    <x v="848"/>
    <x v="865"/>
    <x v="0"/>
    <x v="546"/>
    <x v="863"/>
    <x v="1"/>
    <s v="USD"/>
    <x v="785"/>
    <x v="786"/>
    <x v="0"/>
    <b v="0"/>
    <s v="food/food trucks"/>
    <s v="food/food trucks"/>
    <x v="0"/>
    <x v="0"/>
  </r>
  <r>
    <x v="878"/>
    <x v="857"/>
    <x v="877"/>
    <n v="2700"/>
    <x v="849"/>
    <x v="866"/>
    <x v="0"/>
    <x v="65"/>
    <x v="864"/>
    <x v="6"/>
    <s v="EUR"/>
    <x v="786"/>
    <x v="787"/>
    <x v="0"/>
    <b v="0"/>
    <s v="music/metal"/>
    <s v="music/metal"/>
    <x v="1"/>
    <x v="16"/>
  </r>
  <r>
    <x v="879"/>
    <x v="858"/>
    <x v="878"/>
    <n v="1000"/>
    <x v="675"/>
    <x v="867"/>
    <x v="1"/>
    <x v="4"/>
    <x v="865"/>
    <x v="1"/>
    <s v="USD"/>
    <x v="787"/>
    <x v="341"/>
    <x v="0"/>
    <b v="0"/>
    <s v="publishing/nonfiction"/>
    <s v="publishing/nonfiction"/>
    <x v="5"/>
    <x v="9"/>
  </r>
  <r>
    <x v="880"/>
    <x v="859"/>
    <x v="879"/>
    <n v="84500"/>
    <x v="850"/>
    <x v="868"/>
    <x v="1"/>
    <x v="547"/>
    <x v="866"/>
    <x v="1"/>
    <s v="USD"/>
    <x v="788"/>
    <x v="788"/>
    <x v="0"/>
    <b v="0"/>
    <s v="music/electric music"/>
    <s v="music/electric music"/>
    <x v="1"/>
    <x v="5"/>
  </r>
  <r>
    <x v="881"/>
    <x v="860"/>
    <x v="880"/>
    <n v="81300"/>
    <x v="851"/>
    <x v="869"/>
    <x v="0"/>
    <x v="15"/>
    <x v="867"/>
    <x v="1"/>
    <s v="USD"/>
    <x v="330"/>
    <x v="789"/>
    <x v="0"/>
    <b v="1"/>
    <s v="theater/plays"/>
    <s v="theater/plays"/>
    <x v="3"/>
    <x v="3"/>
  </r>
  <r>
    <x v="882"/>
    <x v="861"/>
    <x v="881"/>
    <n v="800"/>
    <x v="852"/>
    <x v="870"/>
    <x v="1"/>
    <x v="175"/>
    <x v="868"/>
    <x v="1"/>
    <s v="USD"/>
    <x v="789"/>
    <x v="790"/>
    <x v="0"/>
    <b v="0"/>
    <s v="theater/plays"/>
    <s v="theater/plays"/>
    <x v="3"/>
    <x v="3"/>
  </r>
  <r>
    <x v="883"/>
    <x v="862"/>
    <x v="882"/>
    <n v="3400"/>
    <x v="853"/>
    <x v="871"/>
    <x v="1"/>
    <x v="548"/>
    <x v="869"/>
    <x v="1"/>
    <s v="USD"/>
    <x v="790"/>
    <x v="791"/>
    <x v="0"/>
    <b v="0"/>
    <s v="film &amp; video/shorts"/>
    <s v="film &amp; video/shorts"/>
    <x v="4"/>
    <x v="12"/>
  </r>
  <r>
    <x v="884"/>
    <x v="863"/>
    <x v="883"/>
    <n v="170800"/>
    <x v="854"/>
    <x v="872"/>
    <x v="0"/>
    <x v="549"/>
    <x v="870"/>
    <x v="1"/>
    <s v="USD"/>
    <x v="791"/>
    <x v="792"/>
    <x v="0"/>
    <b v="1"/>
    <s v="theater/plays"/>
    <s v="theater/plays"/>
    <x v="3"/>
    <x v="3"/>
  </r>
  <r>
    <x v="885"/>
    <x v="864"/>
    <x v="884"/>
    <n v="1800"/>
    <x v="855"/>
    <x v="873"/>
    <x v="1"/>
    <x v="550"/>
    <x v="871"/>
    <x v="1"/>
    <s v="USD"/>
    <x v="792"/>
    <x v="556"/>
    <x v="0"/>
    <b v="0"/>
    <s v="theater/plays"/>
    <s v="theater/plays"/>
    <x v="3"/>
    <x v="3"/>
  </r>
  <r>
    <x v="886"/>
    <x v="865"/>
    <x v="885"/>
    <n v="150600"/>
    <x v="856"/>
    <x v="874"/>
    <x v="0"/>
    <x v="551"/>
    <x v="872"/>
    <x v="1"/>
    <s v="USD"/>
    <x v="793"/>
    <x v="488"/>
    <x v="0"/>
    <b v="0"/>
    <s v="music/indie rock"/>
    <s v="music/indie rock"/>
    <x v="1"/>
    <x v="7"/>
  </r>
  <r>
    <x v="887"/>
    <x v="866"/>
    <x v="886"/>
    <n v="7800"/>
    <x v="857"/>
    <x v="875"/>
    <x v="0"/>
    <x v="249"/>
    <x v="873"/>
    <x v="1"/>
    <s v="USD"/>
    <x v="794"/>
    <x v="232"/>
    <x v="0"/>
    <b v="1"/>
    <s v="theater/plays"/>
    <s v="theater/plays"/>
    <x v="3"/>
    <x v="3"/>
  </r>
  <r>
    <x v="888"/>
    <x v="867"/>
    <x v="887"/>
    <n v="5800"/>
    <x v="858"/>
    <x v="876"/>
    <x v="1"/>
    <x v="552"/>
    <x v="874"/>
    <x v="1"/>
    <s v="USD"/>
    <x v="795"/>
    <x v="793"/>
    <x v="0"/>
    <b v="0"/>
    <s v="theater/plays"/>
    <s v="theater/plays"/>
    <x v="3"/>
    <x v="3"/>
  </r>
  <r>
    <x v="889"/>
    <x v="868"/>
    <x v="888"/>
    <n v="5600"/>
    <x v="859"/>
    <x v="877"/>
    <x v="1"/>
    <x v="393"/>
    <x v="875"/>
    <x v="1"/>
    <s v="USD"/>
    <x v="796"/>
    <x v="794"/>
    <x v="0"/>
    <b v="1"/>
    <s v="music/electric music"/>
    <s v="music/electric music"/>
    <x v="1"/>
    <x v="5"/>
  </r>
  <r>
    <x v="890"/>
    <x v="869"/>
    <x v="889"/>
    <n v="134400"/>
    <x v="860"/>
    <x v="878"/>
    <x v="1"/>
    <x v="553"/>
    <x v="876"/>
    <x v="1"/>
    <s v="USD"/>
    <x v="797"/>
    <x v="138"/>
    <x v="0"/>
    <b v="0"/>
    <s v="music/indie rock"/>
    <s v="music/indie rock"/>
    <x v="1"/>
    <x v="7"/>
  </r>
  <r>
    <x v="891"/>
    <x v="870"/>
    <x v="890"/>
    <n v="3000"/>
    <x v="861"/>
    <x v="879"/>
    <x v="1"/>
    <x v="34"/>
    <x v="877"/>
    <x v="0"/>
    <s v="CAD"/>
    <x v="798"/>
    <x v="795"/>
    <x v="0"/>
    <b v="0"/>
    <s v="film &amp; video/documentary"/>
    <s v="film &amp; video/documentary"/>
    <x v="4"/>
    <x v="4"/>
  </r>
  <r>
    <x v="892"/>
    <x v="871"/>
    <x v="891"/>
    <n v="6000"/>
    <x v="862"/>
    <x v="880"/>
    <x v="1"/>
    <x v="554"/>
    <x v="878"/>
    <x v="1"/>
    <s v="USD"/>
    <x v="799"/>
    <x v="796"/>
    <x v="0"/>
    <b v="0"/>
    <s v="publishing/translations"/>
    <s v="publishing/translations"/>
    <x v="5"/>
    <x v="18"/>
  </r>
  <r>
    <x v="893"/>
    <x v="872"/>
    <x v="892"/>
    <n v="8400"/>
    <x v="863"/>
    <x v="881"/>
    <x v="1"/>
    <x v="134"/>
    <x v="879"/>
    <x v="6"/>
    <s v="EUR"/>
    <x v="800"/>
    <x v="797"/>
    <x v="0"/>
    <b v="1"/>
    <s v="film &amp; video/documentary"/>
    <s v="film &amp; video/documentary"/>
    <x v="4"/>
    <x v="4"/>
  </r>
  <r>
    <x v="894"/>
    <x v="873"/>
    <x v="893"/>
    <n v="1700"/>
    <x v="9"/>
    <x v="882"/>
    <x v="1"/>
    <x v="75"/>
    <x v="880"/>
    <x v="4"/>
    <s v="GBP"/>
    <x v="801"/>
    <x v="798"/>
    <x v="0"/>
    <b v="1"/>
    <s v="film &amp; video/television"/>
    <s v="film &amp; video/television"/>
    <x v="4"/>
    <x v="19"/>
  </r>
  <r>
    <x v="895"/>
    <x v="874"/>
    <x v="894"/>
    <n v="159800"/>
    <x v="611"/>
    <x v="883"/>
    <x v="0"/>
    <x v="37"/>
    <x v="881"/>
    <x v="1"/>
    <s v="USD"/>
    <x v="802"/>
    <x v="799"/>
    <x v="0"/>
    <b v="0"/>
    <s v="theater/plays"/>
    <s v="theater/plays"/>
    <x v="3"/>
    <x v="3"/>
  </r>
  <r>
    <x v="896"/>
    <x v="875"/>
    <x v="895"/>
    <n v="19800"/>
    <x v="864"/>
    <x v="884"/>
    <x v="1"/>
    <x v="555"/>
    <x v="882"/>
    <x v="2"/>
    <s v="AUD"/>
    <x v="803"/>
    <x v="800"/>
    <x v="0"/>
    <b v="1"/>
    <s v="food/food trucks"/>
    <s v="food/food trucks"/>
    <x v="0"/>
    <x v="0"/>
  </r>
  <r>
    <x v="897"/>
    <x v="876"/>
    <x v="896"/>
    <n v="8800"/>
    <x v="865"/>
    <x v="885"/>
    <x v="0"/>
    <x v="11"/>
    <x v="883"/>
    <x v="1"/>
    <s v="USD"/>
    <x v="212"/>
    <x v="368"/>
    <x v="0"/>
    <b v="0"/>
    <s v="theater/plays"/>
    <s v="theater/plays"/>
    <x v="3"/>
    <x v="3"/>
  </r>
  <r>
    <x v="898"/>
    <x v="877"/>
    <x v="897"/>
    <n v="179100"/>
    <x v="866"/>
    <x v="886"/>
    <x v="0"/>
    <x v="556"/>
    <x v="884"/>
    <x v="1"/>
    <s v="USD"/>
    <x v="804"/>
    <x v="801"/>
    <x v="0"/>
    <b v="0"/>
    <s v="film &amp; video/documentary"/>
    <s v="film &amp; video/documentary"/>
    <x v="4"/>
    <x v="4"/>
  </r>
  <r>
    <x v="899"/>
    <x v="878"/>
    <x v="898"/>
    <n v="3100"/>
    <x v="867"/>
    <x v="887"/>
    <x v="1"/>
    <x v="300"/>
    <x v="885"/>
    <x v="5"/>
    <s v="CHF"/>
    <x v="805"/>
    <x v="802"/>
    <x v="0"/>
    <b v="0"/>
    <s v="music/jazz"/>
    <s v="music/jazz"/>
    <x v="1"/>
    <x v="17"/>
  </r>
  <r>
    <x v="900"/>
    <x v="879"/>
    <x v="899"/>
    <n v="100"/>
    <x v="50"/>
    <x v="50"/>
    <x v="0"/>
    <x v="49"/>
    <x v="50"/>
    <x v="1"/>
    <s v="USD"/>
    <x v="806"/>
    <x v="803"/>
    <x v="0"/>
    <b v="1"/>
    <s v="technology/web"/>
    <s v="technology/web"/>
    <x v="2"/>
    <x v="2"/>
  </r>
  <r>
    <x v="901"/>
    <x v="880"/>
    <x v="900"/>
    <n v="5600"/>
    <x v="868"/>
    <x v="888"/>
    <x v="1"/>
    <x v="122"/>
    <x v="886"/>
    <x v="1"/>
    <s v="USD"/>
    <x v="807"/>
    <x v="482"/>
    <x v="0"/>
    <b v="1"/>
    <s v="music/rock"/>
    <s v="music/rock"/>
    <x v="1"/>
    <x v="1"/>
  </r>
  <r>
    <x v="902"/>
    <x v="881"/>
    <x v="901"/>
    <n v="1400"/>
    <x v="869"/>
    <x v="889"/>
    <x v="1"/>
    <x v="460"/>
    <x v="887"/>
    <x v="1"/>
    <s v="USD"/>
    <x v="722"/>
    <x v="496"/>
    <x v="0"/>
    <b v="0"/>
    <s v="technology/web"/>
    <s v="technology/web"/>
    <x v="2"/>
    <x v="2"/>
  </r>
  <r>
    <x v="903"/>
    <x v="882"/>
    <x v="902"/>
    <n v="41000"/>
    <x v="870"/>
    <x v="890"/>
    <x v="2"/>
    <x v="443"/>
    <x v="888"/>
    <x v="1"/>
    <s v="USD"/>
    <x v="477"/>
    <x v="804"/>
    <x v="0"/>
    <b v="1"/>
    <s v="publishing/nonfiction"/>
    <s v="publishing/nonfiction"/>
    <x v="5"/>
    <x v="9"/>
  </r>
  <r>
    <x v="904"/>
    <x v="883"/>
    <x v="903"/>
    <n v="6500"/>
    <x v="871"/>
    <x v="891"/>
    <x v="0"/>
    <x v="36"/>
    <x v="889"/>
    <x v="1"/>
    <s v="USD"/>
    <x v="259"/>
    <x v="805"/>
    <x v="0"/>
    <b v="0"/>
    <s v="publishing/radio &amp; podcasts"/>
    <s v="publishing/radio &amp; podcasts"/>
    <x v="5"/>
    <x v="15"/>
  </r>
  <r>
    <x v="905"/>
    <x v="884"/>
    <x v="904"/>
    <n v="7900"/>
    <x v="872"/>
    <x v="892"/>
    <x v="1"/>
    <x v="64"/>
    <x v="890"/>
    <x v="1"/>
    <s v="USD"/>
    <x v="9"/>
    <x v="806"/>
    <x v="0"/>
    <b v="0"/>
    <s v="theater/plays"/>
    <s v="theater/plays"/>
    <x v="3"/>
    <x v="3"/>
  </r>
  <r>
    <x v="906"/>
    <x v="885"/>
    <x v="905"/>
    <n v="5500"/>
    <x v="873"/>
    <x v="893"/>
    <x v="1"/>
    <x v="271"/>
    <x v="891"/>
    <x v="1"/>
    <s v="USD"/>
    <x v="808"/>
    <x v="807"/>
    <x v="1"/>
    <b v="1"/>
    <s v="film &amp; video/documentary"/>
    <s v="film &amp; video/documentary"/>
    <x v="4"/>
    <x v="4"/>
  </r>
  <r>
    <x v="907"/>
    <x v="886"/>
    <x v="906"/>
    <n v="9100"/>
    <x v="874"/>
    <x v="894"/>
    <x v="0"/>
    <x v="142"/>
    <x v="892"/>
    <x v="1"/>
    <s v="USD"/>
    <x v="809"/>
    <x v="808"/>
    <x v="0"/>
    <b v="0"/>
    <s v="theater/plays"/>
    <s v="theater/plays"/>
    <x v="3"/>
    <x v="3"/>
  </r>
  <r>
    <x v="908"/>
    <x v="887"/>
    <x v="907"/>
    <n v="38200"/>
    <x v="875"/>
    <x v="895"/>
    <x v="1"/>
    <x v="557"/>
    <x v="893"/>
    <x v="1"/>
    <s v="USD"/>
    <x v="444"/>
    <x v="104"/>
    <x v="0"/>
    <b v="0"/>
    <s v="games/video games"/>
    <s v="games/video games"/>
    <x v="6"/>
    <x v="11"/>
  </r>
  <r>
    <x v="909"/>
    <x v="888"/>
    <x v="908"/>
    <n v="1800"/>
    <x v="876"/>
    <x v="896"/>
    <x v="1"/>
    <x v="175"/>
    <x v="894"/>
    <x v="0"/>
    <s v="CAD"/>
    <x v="384"/>
    <x v="809"/>
    <x v="0"/>
    <b v="1"/>
    <s v="theater/plays"/>
    <s v="theater/plays"/>
    <x v="3"/>
    <x v="3"/>
  </r>
  <r>
    <x v="910"/>
    <x v="889"/>
    <x v="909"/>
    <n v="154500"/>
    <x v="877"/>
    <x v="897"/>
    <x v="3"/>
    <x v="102"/>
    <x v="895"/>
    <x v="1"/>
    <s v="USD"/>
    <x v="810"/>
    <x v="810"/>
    <x v="0"/>
    <b v="0"/>
    <s v="theater/plays"/>
    <s v="theater/plays"/>
    <x v="3"/>
    <x v="3"/>
  </r>
  <r>
    <x v="911"/>
    <x v="890"/>
    <x v="910"/>
    <n v="5800"/>
    <x v="878"/>
    <x v="898"/>
    <x v="1"/>
    <x v="558"/>
    <x v="896"/>
    <x v="1"/>
    <s v="USD"/>
    <x v="811"/>
    <x v="811"/>
    <x v="1"/>
    <b v="0"/>
    <s v="technology/web"/>
    <s v="technology/web"/>
    <x v="2"/>
    <x v="2"/>
  </r>
  <r>
    <x v="912"/>
    <x v="891"/>
    <x v="911"/>
    <n v="1800"/>
    <x v="879"/>
    <x v="899"/>
    <x v="1"/>
    <x v="559"/>
    <x v="897"/>
    <x v="1"/>
    <s v="USD"/>
    <x v="812"/>
    <x v="812"/>
    <x v="1"/>
    <b v="0"/>
    <s v="film &amp; video/drama"/>
    <s v="film &amp; video/drama"/>
    <x v="4"/>
    <x v="6"/>
  </r>
  <r>
    <x v="913"/>
    <x v="892"/>
    <x v="912"/>
    <n v="70200"/>
    <x v="880"/>
    <x v="900"/>
    <x v="0"/>
    <x v="560"/>
    <x v="898"/>
    <x v="2"/>
    <s v="AUD"/>
    <x v="813"/>
    <x v="813"/>
    <x v="0"/>
    <b v="0"/>
    <s v="film &amp; video/drama"/>
    <s v="film &amp; video/drama"/>
    <x v="4"/>
    <x v="6"/>
  </r>
  <r>
    <x v="914"/>
    <x v="893"/>
    <x v="913"/>
    <n v="6400"/>
    <x v="881"/>
    <x v="901"/>
    <x v="0"/>
    <x v="561"/>
    <x v="899"/>
    <x v="4"/>
    <s v="GBP"/>
    <x v="814"/>
    <x v="814"/>
    <x v="0"/>
    <b v="0"/>
    <s v="theater/plays"/>
    <s v="theater/plays"/>
    <x v="3"/>
    <x v="3"/>
  </r>
  <r>
    <x v="915"/>
    <x v="894"/>
    <x v="914"/>
    <n v="125900"/>
    <x v="882"/>
    <x v="902"/>
    <x v="1"/>
    <x v="562"/>
    <x v="900"/>
    <x v="4"/>
    <s v="GBP"/>
    <x v="80"/>
    <x v="815"/>
    <x v="0"/>
    <b v="0"/>
    <s v="film &amp; video/television"/>
    <s v="film &amp; video/television"/>
    <x v="4"/>
    <x v="19"/>
  </r>
  <r>
    <x v="916"/>
    <x v="895"/>
    <x v="915"/>
    <n v="3700"/>
    <x v="883"/>
    <x v="903"/>
    <x v="0"/>
    <x v="550"/>
    <x v="901"/>
    <x v="1"/>
    <s v="USD"/>
    <x v="815"/>
    <x v="414"/>
    <x v="0"/>
    <b v="0"/>
    <s v="photography/photography books"/>
    <s v="photography/photography books"/>
    <x v="7"/>
    <x v="14"/>
  </r>
  <r>
    <x v="917"/>
    <x v="896"/>
    <x v="916"/>
    <n v="3600"/>
    <x v="884"/>
    <x v="904"/>
    <x v="2"/>
    <x v="11"/>
    <x v="902"/>
    <x v="4"/>
    <s v="GBP"/>
    <x v="816"/>
    <x v="816"/>
    <x v="0"/>
    <b v="1"/>
    <s v="film &amp; video/shorts"/>
    <s v="film &amp; video/shorts"/>
    <x v="4"/>
    <x v="12"/>
  </r>
  <r>
    <x v="918"/>
    <x v="897"/>
    <x v="917"/>
    <n v="3800"/>
    <x v="885"/>
    <x v="905"/>
    <x v="1"/>
    <x v="388"/>
    <x v="903"/>
    <x v="5"/>
    <s v="CHF"/>
    <x v="474"/>
    <x v="82"/>
    <x v="0"/>
    <b v="0"/>
    <s v="publishing/radio &amp; podcasts"/>
    <s v="publishing/radio &amp; podcasts"/>
    <x v="5"/>
    <x v="15"/>
  </r>
  <r>
    <x v="919"/>
    <x v="898"/>
    <x v="918"/>
    <n v="35600"/>
    <x v="886"/>
    <x v="906"/>
    <x v="0"/>
    <x v="537"/>
    <x v="904"/>
    <x v="2"/>
    <s v="AUD"/>
    <x v="817"/>
    <x v="817"/>
    <x v="0"/>
    <b v="1"/>
    <s v="theater/plays"/>
    <s v="theater/plays"/>
    <x v="3"/>
    <x v="3"/>
  </r>
  <r>
    <x v="920"/>
    <x v="899"/>
    <x v="919"/>
    <n v="5300"/>
    <x v="887"/>
    <x v="907"/>
    <x v="1"/>
    <x v="563"/>
    <x v="905"/>
    <x v="1"/>
    <s v="USD"/>
    <x v="818"/>
    <x v="818"/>
    <x v="1"/>
    <b v="0"/>
    <s v="film &amp; video/animation"/>
    <s v="film &amp; video/animation"/>
    <x v="4"/>
    <x v="10"/>
  </r>
  <r>
    <x v="921"/>
    <x v="900"/>
    <x v="920"/>
    <n v="160400"/>
    <x v="888"/>
    <x v="908"/>
    <x v="0"/>
    <x v="63"/>
    <x v="906"/>
    <x v="1"/>
    <s v="USD"/>
    <x v="819"/>
    <x v="819"/>
    <x v="0"/>
    <b v="0"/>
    <s v="technology/web"/>
    <s v="technology/web"/>
    <x v="2"/>
    <x v="2"/>
  </r>
  <r>
    <x v="922"/>
    <x v="901"/>
    <x v="921"/>
    <n v="51400"/>
    <x v="889"/>
    <x v="909"/>
    <x v="1"/>
    <x v="564"/>
    <x v="907"/>
    <x v="1"/>
    <s v="USD"/>
    <x v="609"/>
    <x v="320"/>
    <x v="0"/>
    <b v="1"/>
    <s v="music/world music"/>
    <s v="music/world music"/>
    <x v="1"/>
    <x v="21"/>
  </r>
  <r>
    <x v="923"/>
    <x v="902"/>
    <x v="922"/>
    <n v="1700"/>
    <x v="890"/>
    <x v="910"/>
    <x v="1"/>
    <x v="174"/>
    <x v="908"/>
    <x v="1"/>
    <s v="USD"/>
    <x v="547"/>
    <x v="820"/>
    <x v="0"/>
    <b v="0"/>
    <s v="theater/plays"/>
    <s v="theater/plays"/>
    <x v="3"/>
    <x v="3"/>
  </r>
  <r>
    <x v="924"/>
    <x v="903"/>
    <x v="923"/>
    <n v="39400"/>
    <x v="891"/>
    <x v="911"/>
    <x v="1"/>
    <x v="565"/>
    <x v="909"/>
    <x v="6"/>
    <s v="EUR"/>
    <x v="820"/>
    <x v="821"/>
    <x v="0"/>
    <b v="0"/>
    <s v="theater/plays"/>
    <s v="theater/plays"/>
    <x v="3"/>
    <x v="3"/>
  </r>
  <r>
    <x v="925"/>
    <x v="904"/>
    <x v="924"/>
    <n v="3000"/>
    <x v="892"/>
    <x v="912"/>
    <x v="1"/>
    <x v="167"/>
    <x v="910"/>
    <x v="1"/>
    <s v="USD"/>
    <x v="821"/>
    <x v="822"/>
    <x v="0"/>
    <b v="0"/>
    <s v="theater/plays"/>
    <s v="theater/plays"/>
    <x v="3"/>
    <x v="3"/>
  </r>
  <r>
    <x v="926"/>
    <x v="905"/>
    <x v="925"/>
    <n v="8700"/>
    <x v="893"/>
    <x v="913"/>
    <x v="0"/>
    <x v="27"/>
    <x v="911"/>
    <x v="1"/>
    <s v="USD"/>
    <x v="151"/>
    <x v="823"/>
    <x v="0"/>
    <b v="0"/>
    <s v="food/food trucks"/>
    <s v="food/food trucks"/>
    <x v="0"/>
    <x v="0"/>
  </r>
  <r>
    <x v="927"/>
    <x v="906"/>
    <x v="926"/>
    <n v="7200"/>
    <x v="894"/>
    <x v="914"/>
    <x v="0"/>
    <x v="95"/>
    <x v="912"/>
    <x v="1"/>
    <s v="USD"/>
    <x v="822"/>
    <x v="824"/>
    <x v="0"/>
    <b v="0"/>
    <s v="theater/plays"/>
    <s v="theater/plays"/>
    <x v="3"/>
    <x v="3"/>
  </r>
  <r>
    <x v="928"/>
    <x v="907"/>
    <x v="927"/>
    <n v="167400"/>
    <x v="895"/>
    <x v="915"/>
    <x v="1"/>
    <x v="566"/>
    <x v="913"/>
    <x v="6"/>
    <s v="EUR"/>
    <x v="823"/>
    <x v="497"/>
    <x v="0"/>
    <b v="0"/>
    <s v="technology/web"/>
    <s v="technology/web"/>
    <x v="2"/>
    <x v="2"/>
  </r>
  <r>
    <x v="929"/>
    <x v="908"/>
    <x v="928"/>
    <n v="5500"/>
    <x v="896"/>
    <x v="916"/>
    <x v="1"/>
    <x v="229"/>
    <x v="914"/>
    <x v="4"/>
    <s v="GBP"/>
    <x v="824"/>
    <x v="825"/>
    <x v="0"/>
    <b v="0"/>
    <s v="theater/plays"/>
    <s v="theater/plays"/>
    <x v="3"/>
    <x v="3"/>
  </r>
  <r>
    <x v="930"/>
    <x v="909"/>
    <x v="929"/>
    <n v="3500"/>
    <x v="897"/>
    <x v="917"/>
    <x v="1"/>
    <x v="72"/>
    <x v="915"/>
    <x v="1"/>
    <s v="USD"/>
    <x v="825"/>
    <x v="826"/>
    <x v="0"/>
    <b v="1"/>
    <s v="theater/plays"/>
    <s v="theater/plays"/>
    <x v="3"/>
    <x v="3"/>
  </r>
  <r>
    <x v="931"/>
    <x v="910"/>
    <x v="930"/>
    <n v="7900"/>
    <x v="898"/>
    <x v="918"/>
    <x v="0"/>
    <x v="192"/>
    <x v="916"/>
    <x v="1"/>
    <s v="USD"/>
    <x v="826"/>
    <x v="827"/>
    <x v="0"/>
    <b v="1"/>
    <s v="theater/plays"/>
    <s v="theater/plays"/>
    <x v="3"/>
    <x v="3"/>
  </r>
  <r>
    <x v="932"/>
    <x v="911"/>
    <x v="931"/>
    <n v="2300"/>
    <x v="899"/>
    <x v="919"/>
    <x v="1"/>
    <x v="358"/>
    <x v="917"/>
    <x v="1"/>
    <s v="USD"/>
    <x v="827"/>
    <x v="828"/>
    <x v="0"/>
    <b v="0"/>
    <s v="music/rock"/>
    <s v="music/rock"/>
    <x v="1"/>
    <x v="1"/>
  </r>
  <r>
    <x v="933"/>
    <x v="912"/>
    <x v="932"/>
    <n v="73000"/>
    <x v="900"/>
    <x v="920"/>
    <x v="1"/>
    <x v="567"/>
    <x v="918"/>
    <x v="1"/>
    <s v="USD"/>
    <x v="828"/>
    <x v="829"/>
    <x v="0"/>
    <b v="0"/>
    <s v="theater/plays"/>
    <s v="theater/plays"/>
    <x v="3"/>
    <x v="3"/>
  </r>
  <r>
    <x v="934"/>
    <x v="913"/>
    <x v="933"/>
    <n v="6200"/>
    <x v="901"/>
    <x v="921"/>
    <x v="1"/>
    <x v="339"/>
    <x v="919"/>
    <x v="1"/>
    <s v="USD"/>
    <x v="829"/>
    <x v="830"/>
    <x v="0"/>
    <b v="0"/>
    <s v="theater/plays"/>
    <s v="theater/plays"/>
    <x v="3"/>
    <x v="3"/>
  </r>
  <r>
    <x v="935"/>
    <x v="914"/>
    <x v="934"/>
    <n v="6100"/>
    <x v="902"/>
    <x v="922"/>
    <x v="1"/>
    <x v="227"/>
    <x v="920"/>
    <x v="1"/>
    <s v="USD"/>
    <x v="830"/>
    <x v="94"/>
    <x v="0"/>
    <b v="0"/>
    <s v="theater/plays"/>
    <s v="theater/plays"/>
    <x v="3"/>
    <x v="3"/>
  </r>
  <r>
    <x v="936"/>
    <x v="591"/>
    <x v="935"/>
    <n v="103200"/>
    <x v="903"/>
    <x v="923"/>
    <x v="0"/>
    <x v="356"/>
    <x v="921"/>
    <x v="1"/>
    <s v="USD"/>
    <x v="831"/>
    <x v="831"/>
    <x v="1"/>
    <b v="0"/>
    <s v="theater/plays"/>
    <s v="theater/plays"/>
    <x v="3"/>
    <x v="3"/>
  </r>
  <r>
    <x v="937"/>
    <x v="915"/>
    <x v="936"/>
    <n v="171000"/>
    <x v="904"/>
    <x v="924"/>
    <x v="3"/>
    <x v="568"/>
    <x v="922"/>
    <x v="1"/>
    <s v="USD"/>
    <x v="832"/>
    <x v="832"/>
    <x v="0"/>
    <b v="0"/>
    <s v="film &amp; video/documentary"/>
    <s v="film &amp; video/documentary"/>
    <x v="4"/>
    <x v="4"/>
  </r>
  <r>
    <x v="938"/>
    <x v="916"/>
    <x v="937"/>
    <n v="9200"/>
    <x v="905"/>
    <x v="925"/>
    <x v="1"/>
    <x v="87"/>
    <x v="923"/>
    <x v="1"/>
    <s v="USD"/>
    <x v="833"/>
    <x v="833"/>
    <x v="0"/>
    <b v="1"/>
    <s v="publishing/fiction"/>
    <s v="publishing/fiction"/>
    <x v="5"/>
    <x v="13"/>
  </r>
  <r>
    <x v="939"/>
    <x v="917"/>
    <x v="938"/>
    <n v="7800"/>
    <x v="906"/>
    <x v="926"/>
    <x v="0"/>
    <x v="109"/>
    <x v="924"/>
    <x v="1"/>
    <s v="USD"/>
    <x v="834"/>
    <x v="834"/>
    <x v="0"/>
    <b v="1"/>
    <s v="games/video games"/>
    <s v="games/video games"/>
    <x v="6"/>
    <x v="11"/>
  </r>
  <r>
    <x v="940"/>
    <x v="918"/>
    <x v="939"/>
    <n v="9900"/>
    <x v="907"/>
    <x v="927"/>
    <x v="2"/>
    <x v="569"/>
    <x v="925"/>
    <x v="0"/>
    <s v="CAD"/>
    <x v="835"/>
    <x v="835"/>
    <x v="0"/>
    <b v="0"/>
    <s v="technology/web"/>
    <s v="technology/web"/>
    <x v="2"/>
    <x v="2"/>
  </r>
  <r>
    <x v="941"/>
    <x v="919"/>
    <x v="940"/>
    <n v="43000"/>
    <x v="908"/>
    <x v="928"/>
    <x v="0"/>
    <x v="373"/>
    <x v="926"/>
    <x v="1"/>
    <s v="USD"/>
    <x v="836"/>
    <x v="836"/>
    <x v="1"/>
    <b v="0"/>
    <s v="theater/plays"/>
    <s v="theater/plays"/>
    <x v="3"/>
    <x v="3"/>
  </r>
  <r>
    <x v="942"/>
    <x v="916"/>
    <x v="941"/>
    <n v="9600"/>
    <x v="909"/>
    <x v="929"/>
    <x v="0"/>
    <x v="109"/>
    <x v="927"/>
    <x v="2"/>
    <s v="AUD"/>
    <x v="837"/>
    <x v="611"/>
    <x v="0"/>
    <b v="0"/>
    <s v="theater/plays"/>
    <s v="theater/plays"/>
    <x v="3"/>
    <x v="3"/>
  </r>
  <r>
    <x v="943"/>
    <x v="920"/>
    <x v="942"/>
    <n v="7500"/>
    <x v="910"/>
    <x v="930"/>
    <x v="1"/>
    <x v="493"/>
    <x v="928"/>
    <x v="1"/>
    <s v="USD"/>
    <x v="219"/>
    <x v="837"/>
    <x v="0"/>
    <b v="0"/>
    <s v="food/food trucks"/>
    <s v="food/food trucks"/>
    <x v="0"/>
    <x v="0"/>
  </r>
  <r>
    <x v="944"/>
    <x v="921"/>
    <x v="943"/>
    <n v="10000"/>
    <x v="911"/>
    <x v="931"/>
    <x v="0"/>
    <x v="570"/>
    <x v="929"/>
    <x v="2"/>
    <s v="AUD"/>
    <x v="365"/>
    <x v="334"/>
    <x v="0"/>
    <b v="0"/>
    <s v="photography/photography books"/>
    <s v="photography/photography books"/>
    <x v="7"/>
    <x v="14"/>
  </r>
  <r>
    <x v="945"/>
    <x v="922"/>
    <x v="944"/>
    <n v="172000"/>
    <x v="912"/>
    <x v="932"/>
    <x v="0"/>
    <x v="571"/>
    <x v="930"/>
    <x v="1"/>
    <s v="USD"/>
    <x v="838"/>
    <x v="838"/>
    <x v="1"/>
    <b v="0"/>
    <s v="photography/photography books"/>
    <s v="photography/photography books"/>
    <x v="7"/>
    <x v="14"/>
  </r>
  <r>
    <x v="946"/>
    <x v="923"/>
    <x v="945"/>
    <n v="153700"/>
    <x v="913"/>
    <x v="933"/>
    <x v="0"/>
    <x v="483"/>
    <x v="931"/>
    <x v="1"/>
    <s v="USD"/>
    <x v="839"/>
    <x v="839"/>
    <x v="0"/>
    <b v="0"/>
    <s v="theater/plays"/>
    <s v="theater/plays"/>
    <x v="3"/>
    <x v="3"/>
  </r>
  <r>
    <x v="947"/>
    <x v="924"/>
    <x v="946"/>
    <n v="3600"/>
    <x v="914"/>
    <x v="934"/>
    <x v="0"/>
    <x v="171"/>
    <x v="932"/>
    <x v="1"/>
    <s v="USD"/>
    <x v="840"/>
    <x v="216"/>
    <x v="0"/>
    <b v="0"/>
    <s v="theater/plays"/>
    <s v="theater/plays"/>
    <x v="3"/>
    <x v="3"/>
  </r>
  <r>
    <x v="948"/>
    <x v="925"/>
    <x v="947"/>
    <n v="9400"/>
    <x v="915"/>
    <x v="935"/>
    <x v="3"/>
    <x v="415"/>
    <x v="933"/>
    <x v="1"/>
    <s v="USD"/>
    <x v="841"/>
    <x v="840"/>
    <x v="1"/>
    <b v="1"/>
    <s v="film &amp; video/documentary"/>
    <s v="film &amp; video/documentary"/>
    <x v="4"/>
    <x v="4"/>
  </r>
  <r>
    <x v="949"/>
    <x v="926"/>
    <x v="948"/>
    <n v="5900"/>
    <x v="916"/>
    <x v="936"/>
    <x v="1"/>
    <x v="84"/>
    <x v="934"/>
    <x v="1"/>
    <s v="USD"/>
    <x v="842"/>
    <x v="133"/>
    <x v="0"/>
    <b v="0"/>
    <s v="technology/web"/>
    <s v="technology/web"/>
    <x v="2"/>
    <x v="2"/>
  </r>
  <r>
    <x v="950"/>
    <x v="927"/>
    <x v="949"/>
    <n v="100"/>
    <x v="297"/>
    <x v="298"/>
    <x v="0"/>
    <x v="49"/>
    <x v="298"/>
    <x v="1"/>
    <s v="USD"/>
    <x v="843"/>
    <x v="354"/>
    <x v="0"/>
    <b v="1"/>
    <s v="theater/plays"/>
    <s v="theater/plays"/>
    <x v="3"/>
    <x v="3"/>
  </r>
  <r>
    <x v="951"/>
    <x v="928"/>
    <x v="950"/>
    <n v="14500"/>
    <x v="917"/>
    <x v="937"/>
    <x v="1"/>
    <x v="572"/>
    <x v="935"/>
    <x v="1"/>
    <s v="USD"/>
    <x v="844"/>
    <x v="721"/>
    <x v="0"/>
    <b v="1"/>
    <s v="music/rock"/>
    <s v="music/rock"/>
    <x v="1"/>
    <x v="1"/>
  </r>
  <r>
    <x v="952"/>
    <x v="929"/>
    <x v="951"/>
    <n v="145500"/>
    <x v="918"/>
    <x v="938"/>
    <x v="3"/>
    <x v="428"/>
    <x v="936"/>
    <x v="1"/>
    <s v="USD"/>
    <x v="845"/>
    <x v="841"/>
    <x v="0"/>
    <b v="0"/>
    <s v="film &amp; video/documentary"/>
    <s v="film &amp; video/documentary"/>
    <x v="4"/>
    <x v="4"/>
  </r>
  <r>
    <x v="953"/>
    <x v="930"/>
    <x v="952"/>
    <n v="3300"/>
    <x v="919"/>
    <x v="939"/>
    <x v="0"/>
    <x v="356"/>
    <x v="937"/>
    <x v="1"/>
    <s v="USD"/>
    <x v="846"/>
    <x v="842"/>
    <x v="0"/>
    <b v="1"/>
    <s v="film &amp; video/science fiction"/>
    <s v="film &amp; video/science fiction"/>
    <x v="4"/>
    <x v="22"/>
  </r>
  <r>
    <x v="954"/>
    <x v="931"/>
    <x v="953"/>
    <n v="42600"/>
    <x v="920"/>
    <x v="940"/>
    <x v="1"/>
    <x v="573"/>
    <x v="938"/>
    <x v="2"/>
    <s v="AUD"/>
    <x v="110"/>
    <x v="843"/>
    <x v="0"/>
    <b v="0"/>
    <s v="technology/web"/>
    <s v="technology/web"/>
    <x v="2"/>
    <x v="2"/>
  </r>
  <r>
    <x v="955"/>
    <x v="932"/>
    <x v="954"/>
    <n v="700"/>
    <x v="921"/>
    <x v="941"/>
    <x v="1"/>
    <x v="175"/>
    <x v="939"/>
    <x v="1"/>
    <s v="USD"/>
    <x v="847"/>
    <x v="844"/>
    <x v="0"/>
    <b v="0"/>
    <s v="theater/plays"/>
    <s v="theater/plays"/>
    <x v="3"/>
    <x v="3"/>
  </r>
  <r>
    <x v="956"/>
    <x v="933"/>
    <x v="955"/>
    <n v="187600"/>
    <x v="922"/>
    <x v="942"/>
    <x v="0"/>
    <x v="268"/>
    <x v="940"/>
    <x v="1"/>
    <s v="USD"/>
    <x v="848"/>
    <x v="845"/>
    <x v="0"/>
    <b v="0"/>
    <s v="film &amp; video/science fiction"/>
    <s v="film &amp; video/science fiction"/>
    <x v="4"/>
    <x v="22"/>
  </r>
  <r>
    <x v="957"/>
    <x v="934"/>
    <x v="956"/>
    <n v="9800"/>
    <x v="923"/>
    <x v="943"/>
    <x v="1"/>
    <x v="54"/>
    <x v="941"/>
    <x v="1"/>
    <s v="USD"/>
    <x v="849"/>
    <x v="846"/>
    <x v="0"/>
    <b v="0"/>
    <s v="theater/plays"/>
    <s v="theater/plays"/>
    <x v="3"/>
    <x v="3"/>
  </r>
  <r>
    <x v="958"/>
    <x v="935"/>
    <x v="957"/>
    <n v="1100"/>
    <x v="924"/>
    <x v="944"/>
    <x v="1"/>
    <x v="192"/>
    <x v="942"/>
    <x v="1"/>
    <s v="USD"/>
    <x v="780"/>
    <x v="847"/>
    <x v="0"/>
    <b v="0"/>
    <s v="film &amp; video/animation"/>
    <s v="film &amp; video/animation"/>
    <x v="4"/>
    <x v="10"/>
  </r>
  <r>
    <x v="959"/>
    <x v="936"/>
    <x v="958"/>
    <n v="145000"/>
    <x v="925"/>
    <x v="945"/>
    <x v="0"/>
    <x v="406"/>
    <x v="943"/>
    <x v="1"/>
    <s v="USD"/>
    <x v="140"/>
    <x v="688"/>
    <x v="0"/>
    <b v="0"/>
    <s v="publishing/translations"/>
    <s v="publishing/translations"/>
    <x v="5"/>
    <x v="18"/>
  </r>
  <r>
    <x v="960"/>
    <x v="937"/>
    <x v="959"/>
    <n v="5500"/>
    <x v="926"/>
    <x v="946"/>
    <x v="0"/>
    <x v="12"/>
    <x v="944"/>
    <x v="1"/>
    <s v="USD"/>
    <x v="850"/>
    <x v="848"/>
    <x v="0"/>
    <b v="0"/>
    <s v="technology/web"/>
    <s v="technology/web"/>
    <x v="2"/>
    <x v="2"/>
  </r>
  <r>
    <x v="961"/>
    <x v="938"/>
    <x v="960"/>
    <n v="5700"/>
    <x v="927"/>
    <x v="947"/>
    <x v="1"/>
    <x v="287"/>
    <x v="945"/>
    <x v="1"/>
    <s v="USD"/>
    <x v="851"/>
    <x v="248"/>
    <x v="0"/>
    <b v="0"/>
    <s v="publishing/translations"/>
    <s v="publishing/translations"/>
    <x v="5"/>
    <x v="18"/>
  </r>
  <r>
    <x v="962"/>
    <x v="939"/>
    <x v="961"/>
    <n v="3600"/>
    <x v="928"/>
    <x v="948"/>
    <x v="1"/>
    <x v="574"/>
    <x v="946"/>
    <x v="1"/>
    <s v="USD"/>
    <x v="852"/>
    <x v="849"/>
    <x v="0"/>
    <b v="0"/>
    <s v="food/food trucks"/>
    <s v="food/food trucks"/>
    <x v="0"/>
    <x v="0"/>
  </r>
  <r>
    <x v="963"/>
    <x v="940"/>
    <x v="962"/>
    <n v="5900"/>
    <x v="929"/>
    <x v="949"/>
    <x v="0"/>
    <x v="493"/>
    <x v="947"/>
    <x v="6"/>
    <s v="EUR"/>
    <x v="853"/>
    <x v="850"/>
    <x v="0"/>
    <b v="1"/>
    <s v="photography/photography books"/>
    <s v="photography/photography books"/>
    <x v="7"/>
    <x v="14"/>
  </r>
  <r>
    <x v="964"/>
    <x v="941"/>
    <x v="963"/>
    <n v="3700"/>
    <x v="930"/>
    <x v="950"/>
    <x v="1"/>
    <x v="287"/>
    <x v="948"/>
    <x v="1"/>
    <s v="USD"/>
    <x v="854"/>
    <x v="851"/>
    <x v="0"/>
    <b v="0"/>
    <s v="theater/plays"/>
    <s v="theater/plays"/>
    <x v="3"/>
    <x v="3"/>
  </r>
  <r>
    <x v="965"/>
    <x v="942"/>
    <x v="964"/>
    <n v="2200"/>
    <x v="931"/>
    <x v="951"/>
    <x v="1"/>
    <x v="512"/>
    <x v="949"/>
    <x v="4"/>
    <s v="GBP"/>
    <x v="67"/>
    <x v="852"/>
    <x v="0"/>
    <b v="0"/>
    <s v="music/rock"/>
    <s v="music/rock"/>
    <x v="1"/>
    <x v="1"/>
  </r>
  <r>
    <x v="966"/>
    <x v="411"/>
    <x v="965"/>
    <n v="1700"/>
    <x v="932"/>
    <x v="952"/>
    <x v="1"/>
    <x v="242"/>
    <x v="950"/>
    <x v="1"/>
    <s v="USD"/>
    <x v="855"/>
    <x v="853"/>
    <x v="0"/>
    <b v="0"/>
    <s v="theater/plays"/>
    <s v="theater/plays"/>
    <x v="3"/>
    <x v="3"/>
  </r>
  <r>
    <x v="967"/>
    <x v="943"/>
    <x v="966"/>
    <n v="88400"/>
    <x v="933"/>
    <x v="953"/>
    <x v="1"/>
    <x v="575"/>
    <x v="951"/>
    <x v="1"/>
    <s v="USD"/>
    <x v="107"/>
    <x v="104"/>
    <x v="0"/>
    <b v="0"/>
    <s v="music/world music"/>
    <s v="music/world music"/>
    <x v="1"/>
    <x v="21"/>
  </r>
  <r>
    <x v="968"/>
    <x v="944"/>
    <x v="967"/>
    <n v="2400"/>
    <x v="934"/>
    <x v="954"/>
    <x v="1"/>
    <x v="493"/>
    <x v="952"/>
    <x v="1"/>
    <s v="USD"/>
    <x v="344"/>
    <x v="854"/>
    <x v="0"/>
    <b v="0"/>
    <s v="food/food trucks"/>
    <s v="food/food trucks"/>
    <x v="0"/>
    <x v="0"/>
  </r>
  <r>
    <x v="969"/>
    <x v="945"/>
    <x v="968"/>
    <n v="7900"/>
    <x v="935"/>
    <x v="955"/>
    <x v="1"/>
    <x v="576"/>
    <x v="953"/>
    <x v="1"/>
    <s v="USD"/>
    <x v="856"/>
    <x v="855"/>
    <x v="0"/>
    <b v="0"/>
    <s v="theater/plays"/>
    <s v="theater/plays"/>
    <x v="3"/>
    <x v="3"/>
  </r>
  <r>
    <x v="970"/>
    <x v="946"/>
    <x v="969"/>
    <n v="94900"/>
    <x v="936"/>
    <x v="956"/>
    <x v="0"/>
    <x v="577"/>
    <x v="954"/>
    <x v="1"/>
    <s v="USD"/>
    <x v="857"/>
    <x v="856"/>
    <x v="0"/>
    <b v="0"/>
    <s v="theater/plays"/>
    <s v="theater/plays"/>
    <x v="3"/>
    <x v="3"/>
  </r>
  <r>
    <x v="971"/>
    <x v="947"/>
    <x v="970"/>
    <n v="5100"/>
    <x v="937"/>
    <x v="957"/>
    <x v="0"/>
    <x v="3"/>
    <x v="955"/>
    <x v="1"/>
    <s v="USD"/>
    <x v="858"/>
    <x v="857"/>
    <x v="0"/>
    <b v="0"/>
    <s v="film &amp; video/television"/>
    <s v="film &amp; video/television"/>
    <x v="4"/>
    <x v="19"/>
  </r>
  <r>
    <x v="972"/>
    <x v="948"/>
    <x v="971"/>
    <n v="42700"/>
    <x v="938"/>
    <x v="958"/>
    <x v="1"/>
    <x v="578"/>
    <x v="956"/>
    <x v="1"/>
    <s v="USD"/>
    <x v="859"/>
    <x v="858"/>
    <x v="0"/>
    <b v="1"/>
    <s v="technology/web"/>
    <s v="technology/web"/>
    <x v="2"/>
    <x v="2"/>
  </r>
  <r>
    <x v="973"/>
    <x v="949"/>
    <x v="972"/>
    <n v="121100"/>
    <x v="939"/>
    <x v="959"/>
    <x v="0"/>
    <x v="526"/>
    <x v="957"/>
    <x v="1"/>
    <s v="USD"/>
    <x v="860"/>
    <x v="859"/>
    <x v="0"/>
    <b v="1"/>
    <s v="theater/plays"/>
    <s v="theater/plays"/>
    <x v="3"/>
    <x v="3"/>
  </r>
  <r>
    <x v="974"/>
    <x v="950"/>
    <x v="973"/>
    <n v="800"/>
    <x v="940"/>
    <x v="960"/>
    <x v="1"/>
    <x v="235"/>
    <x v="958"/>
    <x v="1"/>
    <s v="USD"/>
    <x v="170"/>
    <x v="860"/>
    <x v="0"/>
    <b v="0"/>
    <s v="music/indie rock"/>
    <s v="music/indie rock"/>
    <x v="1"/>
    <x v="7"/>
  </r>
  <r>
    <x v="975"/>
    <x v="951"/>
    <x v="974"/>
    <n v="5400"/>
    <x v="941"/>
    <x v="961"/>
    <x v="1"/>
    <x v="18"/>
    <x v="959"/>
    <x v="1"/>
    <s v="USD"/>
    <x v="861"/>
    <x v="264"/>
    <x v="0"/>
    <b v="1"/>
    <s v="theater/plays"/>
    <s v="theater/plays"/>
    <x v="3"/>
    <x v="3"/>
  </r>
  <r>
    <x v="976"/>
    <x v="952"/>
    <x v="975"/>
    <n v="4000"/>
    <x v="942"/>
    <x v="962"/>
    <x v="1"/>
    <x v="382"/>
    <x v="960"/>
    <x v="1"/>
    <s v="USD"/>
    <x v="862"/>
    <x v="65"/>
    <x v="0"/>
    <b v="1"/>
    <s v="theater/plays"/>
    <s v="theater/plays"/>
    <x v="3"/>
    <x v="3"/>
  </r>
  <r>
    <x v="977"/>
    <x v="597"/>
    <x v="976"/>
    <n v="7000"/>
    <x v="943"/>
    <x v="963"/>
    <x v="0"/>
    <x v="109"/>
    <x v="961"/>
    <x v="1"/>
    <s v="USD"/>
    <x v="863"/>
    <x v="861"/>
    <x v="0"/>
    <b v="0"/>
    <s v="food/food trucks"/>
    <s v="food/food trucks"/>
    <x v="0"/>
    <x v="0"/>
  </r>
  <r>
    <x v="978"/>
    <x v="953"/>
    <x v="977"/>
    <n v="1000"/>
    <x v="944"/>
    <x v="964"/>
    <x v="1"/>
    <x v="45"/>
    <x v="962"/>
    <x v="1"/>
    <s v="USD"/>
    <x v="864"/>
    <x v="862"/>
    <x v="0"/>
    <b v="0"/>
    <s v="games/video games"/>
    <s v="games/video games"/>
    <x v="6"/>
    <x v="11"/>
  </r>
  <r>
    <x v="979"/>
    <x v="954"/>
    <x v="978"/>
    <n v="60200"/>
    <x v="945"/>
    <x v="965"/>
    <x v="1"/>
    <x v="579"/>
    <x v="963"/>
    <x v="4"/>
    <s v="GBP"/>
    <x v="527"/>
    <x v="454"/>
    <x v="0"/>
    <b v="0"/>
    <s v="theater/plays"/>
    <s v="theater/plays"/>
    <x v="3"/>
    <x v="3"/>
  </r>
  <r>
    <x v="980"/>
    <x v="955"/>
    <x v="979"/>
    <n v="195200"/>
    <x v="946"/>
    <x v="966"/>
    <x v="0"/>
    <x v="580"/>
    <x v="964"/>
    <x v="1"/>
    <s v="USD"/>
    <x v="865"/>
    <x v="863"/>
    <x v="1"/>
    <b v="0"/>
    <s v="publishing/nonfiction"/>
    <s v="publishing/nonfiction"/>
    <x v="5"/>
    <x v="9"/>
  </r>
  <r>
    <x v="981"/>
    <x v="956"/>
    <x v="980"/>
    <n v="6700"/>
    <x v="947"/>
    <x v="967"/>
    <x v="1"/>
    <x v="581"/>
    <x v="965"/>
    <x v="1"/>
    <s v="USD"/>
    <x v="866"/>
    <x v="864"/>
    <x v="0"/>
    <b v="0"/>
    <s v="technology/web"/>
    <s v="technology/web"/>
    <x v="2"/>
    <x v="2"/>
  </r>
  <r>
    <x v="982"/>
    <x v="957"/>
    <x v="981"/>
    <n v="7200"/>
    <x v="948"/>
    <x v="968"/>
    <x v="0"/>
    <x v="51"/>
    <x v="966"/>
    <x v="1"/>
    <s v="USD"/>
    <x v="867"/>
    <x v="865"/>
    <x v="0"/>
    <b v="1"/>
    <s v="film &amp; video/documentary"/>
    <s v="film &amp; video/documentary"/>
    <x v="4"/>
    <x v="4"/>
  </r>
  <r>
    <x v="983"/>
    <x v="958"/>
    <x v="982"/>
    <n v="129100"/>
    <x v="949"/>
    <x v="969"/>
    <x v="1"/>
    <x v="582"/>
    <x v="967"/>
    <x v="1"/>
    <s v="USD"/>
    <x v="868"/>
    <x v="866"/>
    <x v="0"/>
    <b v="0"/>
    <s v="film &amp; video/documentary"/>
    <s v="film &amp; video/documentary"/>
    <x v="4"/>
    <x v="4"/>
  </r>
  <r>
    <x v="984"/>
    <x v="959"/>
    <x v="983"/>
    <n v="6500"/>
    <x v="950"/>
    <x v="970"/>
    <x v="1"/>
    <x v="345"/>
    <x v="968"/>
    <x v="1"/>
    <s v="USD"/>
    <x v="105"/>
    <x v="867"/>
    <x v="0"/>
    <b v="0"/>
    <s v="theater/plays"/>
    <s v="theater/plays"/>
    <x v="3"/>
    <x v="3"/>
  </r>
  <r>
    <x v="985"/>
    <x v="960"/>
    <x v="984"/>
    <n v="170600"/>
    <x v="951"/>
    <x v="971"/>
    <x v="0"/>
    <x v="583"/>
    <x v="969"/>
    <x v="1"/>
    <s v="USD"/>
    <x v="481"/>
    <x v="868"/>
    <x v="0"/>
    <b v="1"/>
    <s v="music/rock"/>
    <s v="music/rock"/>
    <x v="1"/>
    <x v="1"/>
  </r>
  <r>
    <x v="986"/>
    <x v="961"/>
    <x v="985"/>
    <n v="7800"/>
    <x v="952"/>
    <x v="972"/>
    <x v="0"/>
    <x v="45"/>
    <x v="970"/>
    <x v="1"/>
    <s v="USD"/>
    <x v="253"/>
    <x v="296"/>
    <x v="0"/>
    <b v="0"/>
    <s v="music/rock"/>
    <s v="music/rock"/>
    <x v="1"/>
    <x v="1"/>
  </r>
  <r>
    <x v="987"/>
    <x v="962"/>
    <x v="986"/>
    <n v="6200"/>
    <x v="953"/>
    <x v="973"/>
    <x v="1"/>
    <x v="584"/>
    <x v="971"/>
    <x v="1"/>
    <s v="USD"/>
    <x v="869"/>
    <x v="869"/>
    <x v="0"/>
    <b v="0"/>
    <s v="film &amp; video/documentary"/>
    <s v="film &amp; video/documentary"/>
    <x v="4"/>
    <x v="4"/>
  </r>
  <r>
    <x v="988"/>
    <x v="963"/>
    <x v="987"/>
    <n v="9400"/>
    <x v="802"/>
    <x v="974"/>
    <x v="0"/>
    <x v="251"/>
    <x v="972"/>
    <x v="1"/>
    <s v="USD"/>
    <x v="864"/>
    <x v="274"/>
    <x v="0"/>
    <b v="0"/>
    <s v="publishing/radio &amp; podcasts"/>
    <s v="publishing/radio &amp; podcasts"/>
    <x v="5"/>
    <x v="15"/>
  </r>
  <r>
    <x v="989"/>
    <x v="964"/>
    <x v="988"/>
    <n v="2400"/>
    <x v="954"/>
    <x v="975"/>
    <x v="1"/>
    <x v="31"/>
    <x v="973"/>
    <x v="1"/>
    <s v="USD"/>
    <x v="843"/>
    <x v="354"/>
    <x v="0"/>
    <b v="0"/>
    <s v="publishing/translations"/>
    <s v="publishing/translations"/>
    <x v="5"/>
    <x v="18"/>
  </r>
  <r>
    <x v="990"/>
    <x v="965"/>
    <x v="989"/>
    <n v="7800"/>
    <x v="955"/>
    <x v="976"/>
    <x v="0"/>
    <x v="251"/>
    <x v="974"/>
    <x v="1"/>
    <s v="USD"/>
    <x v="289"/>
    <x v="870"/>
    <x v="0"/>
    <b v="1"/>
    <s v="film &amp; video/drama"/>
    <s v="film &amp; video/drama"/>
    <x v="4"/>
    <x v="6"/>
  </r>
  <r>
    <x v="991"/>
    <x v="509"/>
    <x v="990"/>
    <n v="9800"/>
    <x v="551"/>
    <x v="977"/>
    <x v="1"/>
    <x v="585"/>
    <x v="975"/>
    <x v="1"/>
    <s v="USD"/>
    <x v="870"/>
    <x v="871"/>
    <x v="0"/>
    <b v="1"/>
    <s v="music/rock"/>
    <s v="music/rock"/>
    <x v="1"/>
    <x v="1"/>
  </r>
  <r>
    <x v="992"/>
    <x v="966"/>
    <x v="991"/>
    <n v="3100"/>
    <x v="956"/>
    <x v="978"/>
    <x v="1"/>
    <x v="227"/>
    <x v="976"/>
    <x v="1"/>
    <s v="USD"/>
    <x v="871"/>
    <x v="98"/>
    <x v="0"/>
    <b v="1"/>
    <s v="film &amp; video/drama"/>
    <s v="film &amp; video/drama"/>
    <x v="4"/>
    <x v="6"/>
  </r>
  <r>
    <x v="993"/>
    <x v="967"/>
    <x v="992"/>
    <n v="9800"/>
    <x v="957"/>
    <x v="979"/>
    <x v="3"/>
    <x v="51"/>
    <x v="977"/>
    <x v="6"/>
    <s v="EUR"/>
    <x v="872"/>
    <x v="872"/>
    <x v="0"/>
    <b v="1"/>
    <s v="photography/photography books"/>
    <s v="photography/photography books"/>
    <x v="7"/>
    <x v="14"/>
  </r>
  <r>
    <x v="994"/>
    <x v="968"/>
    <x v="993"/>
    <n v="141100"/>
    <x v="958"/>
    <x v="980"/>
    <x v="0"/>
    <x v="586"/>
    <x v="978"/>
    <x v="1"/>
    <s v="USD"/>
    <x v="873"/>
    <x v="873"/>
    <x v="0"/>
    <b v="1"/>
    <s v="publishing/translations"/>
    <s v="publishing/translations"/>
    <x v="5"/>
    <x v="18"/>
  </r>
  <r>
    <x v="995"/>
    <x v="969"/>
    <x v="994"/>
    <n v="97300"/>
    <x v="959"/>
    <x v="981"/>
    <x v="1"/>
    <x v="587"/>
    <x v="979"/>
    <x v="1"/>
    <s v="USD"/>
    <x v="874"/>
    <x v="526"/>
    <x v="0"/>
    <b v="1"/>
    <s v="food/food trucks"/>
    <s v="food/food trucks"/>
    <x v="0"/>
    <x v="0"/>
  </r>
  <r>
    <x v="996"/>
    <x v="970"/>
    <x v="995"/>
    <n v="6600"/>
    <x v="960"/>
    <x v="982"/>
    <x v="0"/>
    <x v="192"/>
    <x v="980"/>
    <x v="1"/>
    <s v="USD"/>
    <x v="875"/>
    <x v="874"/>
    <x v="0"/>
    <b v="0"/>
    <s v="theater/plays"/>
    <s v="theater/plays"/>
    <x v="3"/>
    <x v="3"/>
  </r>
  <r>
    <x v="997"/>
    <x v="971"/>
    <x v="996"/>
    <n v="7600"/>
    <x v="961"/>
    <x v="983"/>
    <x v="3"/>
    <x v="279"/>
    <x v="981"/>
    <x v="6"/>
    <s v="EUR"/>
    <x v="876"/>
    <x v="875"/>
    <x v="0"/>
    <b v="0"/>
    <s v="theater/plays"/>
    <s v="theater/plays"/>
    <x v="3"/>
    <x v="3"/>
  </r>
  <r>
    <x v="998"/>
    <x v="972"/>
    <x v="997"/>
    <n v="66600"/>
    <x v="962"/>
    <x v="984"/>
    <x v="0"/>
    <x v="82"/>
    <x v="982"/>
    <x v="1"/>
    <s v="USD"/>
    <x v="877"/>
    <x v="876"/>
    <x v="0"/>
    <b v="1"/>
    <s v="music/indie rock"/>
    <s v="music/indie rock"/>
    <x v="1"/>
    <x v="7"/>
  </r>
  <r>
    <x v="999"/>
    <x v="973"/>
    <x v="998"/>
    <n v="111100"/>
    <x v="963"/>
    <x v="985"/>
    <x v="3"/>
    <x v="588"/>
    <x v="983"/>
    <x v="1"/>
    <s v="USD"/>
    <x v="878"/>
    <x v="877"/>
    <x v="0"/>
    <b v="0"/>
    <s v="food/food trucks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s v="CA"/>
    <s v="CAD"/>
    <n v="1448690400"/>
    <x v="0"/>
    <d v="2015-11-28T06:00:00"/>
    <d v="2015-11-28T00:00:00"/>
    <x v="0"/>
    <n v="1450159200"/>
    <d v="2015-12-15T06:00:00"/>
    <b v="0"/>
    <b v="0"/>
    <s v="food/food trucks"/>
    <x v="0"/>
    <s v="food trucks"/>
  </r>
  <r>
    <x v="1"/>
    <n v="158"/>
    <n v="92.151898734177209"/>
    <s v="US"/>
    <s v="USD"/>
    <n v="1408424400"/>
    <x v="1"/>
    <d v="2014-08-19T05:00:00"/>
    <d v="2014-08-19T00:00:00"/>
    <x v="1"/>
    <n v="1408597200"/>
    <d v="2014-08-21T05:00:00"/>
    <b v="0"/>
    <b v="1"/>
    <s v="music/rock"/>
    <x v="1"/>
    <s v="rock"/>
  </r>
  <r>
    <x v="1"/>
    <n v="1425"/>
    <n v="100.01614035087719"/>
    <s v="AU"/>
    <s v="AUD"/>
    <n v="1384668000"/>
    <x v="2"/>
    <d v="2013-11-17T06:00:00"/>
    <d v="2013-11-17T00:00:00"/>
    <x v="2"/>
    <n v="1384840800"/>
    <d v="2013-11-19T06:00:00"/>
    <b v="0"/>
    <b v="0"/>
    <s v="technology/web"/>
    <x v="2"/>
    <s v="web"/>
  </r>
  <r>
    <x v="0"/>
    <n v="24"/>
    <n v="103.20833333333333"/>
    <s v="US"/>
    <s v="USD"/>
    <n v="1565499600"/>
    <x v="3"/>
    <d v="2019-08-11T05:00:00"/>
    <d v="2019-08-11T00:00:00"/>
    <x v="3"/>
    <n v="1568955600"/>
    <d v="2019-09-20T05:00:00"/>
    <b v="0"/>
    <b v="0"/>
    <s v="music/rock"/>
    <x v="1"/>
    <s v="rock"/>
  </r>
  <r>
    <x v="0"/>
    <n v="53"/>
    <n v="99.339622641509436"/>
    <s v="US"/>
    <s v="USD"/>
    <n v="1547964000"/>
    <x v="4"/>
    <d v="2019-01-20T06:00:00"/>
    <d v="2019-01-20T00:00:00"/>
    <x v="4"/>
    <n v="1548309600"/>
    <d v="2019-01-24T06:00:00"/>
    <b v="0"/>
    <b v="0"/>
    <s v="theater/plays"/>
    <x v="3"/>
    <s v="plays"/>
  </r>
  <r>
    <x v="1"/>
    <n v="174"/>
    <n v="75.833333333333329"/>
    <s v="DK"/>
    <s v="DKK"/>
    <n v="1346130000"/>
    <x v="5"/>
    <d v="2012-08-28T05:00:00"/>
    <d v="2012-08-28T00:00:00"/>
    <x v="5"/>
    <n v="1347080400"/>
    <d v="2012-09-08T05:00:00"/>
    <b v="0"/>
    <b v="0"/>
    <s v="theater/plays"/>
    <x v="3"/>
    <s v="plays"/>
  </r>
  <r>
    <x v="0"/>
    <n v="18"/>
    <n v="60.555555555555557"/>
    <s v="GB"/>
    <s v="GBP"/>
    <n v="1505278800"/>
    <x v="6"/>
    <d v="2017-09-13T05:00:00"/>
    <d v="2017-09-13T00:00:00"/>
    <x v="6"/>
    <n v="1505365200"/>
    <d v="2017-09-14T05:00:00"/>
    <b v="0"/>
    <b v="0"/>
    <s v="film &amp; video/documentary"/>
    <x v="4"/>
    <s v="documentary"/>
  </r>
  <r>
    <x v="1"/>
    <n v="227"/>
    <n v="64.93832599118943"/>
    <s v="DK"/>
    <s v="DKK"/>
    <n v="1439442000"/>
    <x v="7"/>
    <d v="2015-08-13T05:00:00"/>
    <d v="2015-08-13T00:00:00"/>
    <x v="7"/>
    <n v="1439614800"/>
    <d v="2015-08-15T05:00:00"/>
    <b v="0"/>
    <b v="0"/>
    <s v="theater/plays"/>
    <x v="3"/>
    <s v="plays"/>
  </r>
  <r>
    <x v="2"/>
    <n v="708"/>
    <n v="30.997175141242938"/>
    <s v="DK"/>
    <s v="DKK"/>
    <n v="1281330000"/>
    <x v="8"/>
    <d v="2010-08-09T05:00:00"/>
    <d v="2010-08-09T00:00:00"/>
    <x v="8"/>
    <n v="1281502800"/>
    <d v="2010-08-11T05:00:00"/>
    <b v="0"/>
    <b v="0"/>
    <s v="theater/plays"/>
    <x v="3"/>
    <s v="plays"/>
  </r>
  <r>
    <x v="0"/>
    <n v="44"/>
    <n v="72.909090909090907"/>
    <s v="US"/>
    <s v="USD"/>
    <n v="1379566800"/>
    <x v="9"/>
    <d v="2013-09-19T05:00:00"/>
    <d v="2013-09-19T00:00:00"/>
    <x v="9"/>
    <n v="1383804000"/>
    <d v="2013-11-07T06:00:00"/>
    <b v="0"/>
    <b v="0"/>
    <s v="music/electric music"/>
    <x v="1"/>
    <s v="electric music"/>
  </r>
  <r>
    <x v="1"/>
    <n v="220"/>
    <n v="62.9"/>
    <s v="US"/>
    <s v="USD"/>
    <n v="1281762000"/>
    <x v="10"/>
    <d v="2010-08-14T05:00:00"/>
    <d v="2010-08-14T00:00:00"/>
    <x v="10"/>
    <n v="1285909200"/>
    <d v="2010-10-01T05:00:00"/>
    <b v="0"/>
    <b v="0"/>
    <s v="film &amp; video/drama"/>
    <x v="4"/>
    <s v="drama"/>
  </r>
  <r>
    <x v="0"/>
    <n v="27"/>
    <n v="112.22222222222223"/>
    <s v="US"/>
    <s v="USD"/>
    <n v="1285045200"/>
    <x v="11"/>
    <d v="2010-09-21T05:00:00"/>
    <d v="2010-09-21T00:00:00"/>
    <x v="11"/>
    <n v="1285563600"/>
    <d v="2010-09-27T05:00:00"/>
    <b v="0"/>
    <b v="1"/>
    <s v="theater/plays"/>
    <x v="3"/>
    <s v="plays"/>
  </r>
  <r>
    <x v="0"/>
    <n v="55"/>
    <n v="102.34545454545454"/>
    <s v="US"/>
    <s v="USD"/>
    <n v="1571720400"/>
    <x v="12"/>
    <d v="2019-10-22T05:00:00"/>
    <d v="2019-10-22T00:00:00"/>
    <x v="12"/>
    <n v="1572411600"/>
    <d v="2019-10-30T05:00:00"/>
    <b v="0"/>
    <b v="0"/>
    <s v="film &amp; video/drama"/>
    <x v="4"/>
    <s v="drama"/>
  </r>
  <r>
    <x v="1"/>
    <n v="98"/>
    <n v="105.05102040816327"/>
    <s v="US"/>
    <s v="USD"/>
    <n v="1465621200"/>
    <x v="13"/>
    <d v="2016-06-11T05:00:00"/>
    <d v="2016-06-11T00:00:00"/>
    <x v="13"/>
    <n v="1466658000"/>
    <d v="2016-06-23T05:00:00"/>
    <b v="0"/>
    <b v="0"/>
    <s v="music/indie rock"/>
    <x v="1"/>
    <s v="indie rock"/>
  </r>
  <r>
    <x v="0"/>
    <n v="200"/>
    <n v="94.144999999999996"/>
    <s v="US"/>
    <s v="USD"/>
    <n v="1331013600"/>
    <x v="14"/>
    <d v="2012-03-06T06:00:00"/>
    <d v="2012-03-06T00:00:00"/>
    <x v="14"/>
    <n v="1333342800"/>
    <d v="2012-04-02T05:00:00"/>
    <b v="0"/>
    <b v="0"/>
    <s v="music/indie rock"/>
    <x v="1"/>
    <s v="indie rock"/>
  </r>
  <r>
    <x v="0"/>
    <n v="452"/>
    <n v="84.986725663716811"/>
    <s v="US"/>
    <s v="USD"/>
    <n v="1575957600"/>
    <x v="15"/>
    <d v="2019-12-10T06:00:00"/>
    <d v="2019-12-10T00:00:00"/>
    <x v="15"/>
    <n v="1576303200"/>
    <d v="2019-12-14T06:00:00"/>
    <b v="0"/>
    <b v="0"/>
    <s v="technology/wearables"/>
    <x v="2"/>
    <s v="wearables"/>
  </r>
  <r>
    <x v="1"/>
    <n v="100"/>
    <n v="110.41"/>
    <s v="US"/>
    <s v="USD"/>
    <n v="1390370400"/>
    <x v="16"/>
    <d v="2014-01-22T06:00:00"/>
    <d v="2014-01-22T00:00:00"/>
    <x v="16"/>
    <n v="1392271200"/>
    <d v="2014-02-13T06:00:00"/>
    <b v="0"/>
    <b v="0"/>
    <s v="publishing/nonfiction"/>
    <x v="5"/>
    <s v="nonfiction"/>
  </r>
  <r>
    <x v="1"/>
    <n v="1249"/>
    <n v="107.96236989591674"/>
    <s v="US"/>
    <s v="USD"/>
    <n v="1294812000"/>
    <x v="17"/>
    <d v="2011-01-12T06:00:00"/>
    <d v="2011-01-12T00:00:00"/>
    <x v="17"/>
    <n v="1294898400"/>
    <d v="2011-01-13T06:00:00"/>
    <b v="0"/>
    <b v="0"/>
    <s v="film &amp; video/animation"/>
    <x v="4"/>
    <s v="animation"/>
  </r>
  <r>
    <x v="3"/>
    <n v="135"/>
    <n v="45.103703703703701"/>
    <s v="US"/>
    <s v="USD"/>
    <n v="1536382800"/>
    <x v="18"/>
    <d v="2018-09-08T05:00:00"/>
    <d v="2018-09-08T00:00:00"/>
    <x v="18"/>
    <n v="1537074000"/>
    <d v="2018-09-16T05:00:00"/>
    <b v="0"/>
    <b v="0"/>
    <s v="theater/plays"/>
    <x v="3"/>
    <s v="plays"/>
  </r>
  <r>
    <x v="0"/>
    <n v="674"/>
    <n v="45.001483679525222"/>
    <s v="US"/>
    <s v="USD"/>
    <n v="1551679200"/>
    <x v="19"/>
    <d v="2019-03-04T06:00:00"/>
    <d v="2019-03-04T00:00:00"/>
    <x v="19"/>
    <n v="1553490000"/>
    <d v="2019-03-25T05:00:00"/>
    <b v="0"/>
    <b v="1"/>
    <s v="theater/plays"/>
    <x v="3"/>
    <s v="plays"/>
  </r>
  <r>
    <x v="1"/>
    <n v="1396"/>
    <n v="105.97134670487107"/>
    <s v="US"/>
    <s v="USD"/>
    <n v="1406523600"/>
    <x v="20"/>
    <d v="2014-07-28T05:00:00"/>
    <d v="2014-07-28T00:00:00"/>
    <x v="20"/>
    <n v="1406523600"/>
    <d v="2014-07-28T05:00:00"/>
    <b v="0"/>
    <b v="0"/>
    <s v="film &amp; video/drama"/>
    <x v="4"/>
    <s v="drama"/>
  </r>
  <r>
    <x v="0"/>
    <n v="558"/>
    <n v="69.055555555555557"/>
    <s v="US"/>
    <s v="USD"/>
    <n v="1313384400"/>
    <x v="21"/>
    <d v="2011-08-15T05:00:00"/>
    <d v="2011-08-15T00:00:00"/>
    <x v="21"/>
    <n v="1316322000"/>
    <d v="2011-09-18T05:00:00"/>
    <b v="0"/>
    <b v="0"/>
    <s v="theater/plays"/>
    <x v="3"/>
    <s v="plays"/>
  </r>
  <r>
    <x v="1"/>
    <n v="890"/>
    <n v="85.044943820224717"/>
    <s v="US"/>
    <s v="USD"/>
    <n v="1522731600"/>
    <x v="22"/>
    <d v="2018-04-03T05:00:00"/>
    <d v="2018-04-03T00:00:00"/>
    <x v="22"/>
    <n v="1524027600"/>
    <d v="2018-04-18T05:00:00"/>
    <b v="0"/>
    <b v="0"/>
    <s v="theater/plays"/>
    <x v="3"/>
    <s v="plays"/>
  </r>
  <r>
    <x v="1"/>
    <n v="142"/>
    <n v="105.22535211267606"/>
    <s v="GB"/>
    <s v="GBP"/>
    <n v="1550124000"/>
    <x v="23"/>
    <d v="2019-02-14T06:00:00"/>
    <d v="2019-02-14T00:00:00"/>
    <x v="23"/>
    <n v="1554699600"/>
    <d v="2019-04-08T05:00:00"/>
    <b v="0"/>
    <b v="0"/>
    <s v="film &amp; video/documentary"/>
    <x v="4"/>
    <s v="documentary"/>
  </r>
  <r>
    <x v="1"/>
    <n v="2673"/>
    <n v="39.003741114852225"/>
    <s v="US"/>
    <s v="USD"/>
    <n v="1403326800"/>
    <x v="24"/>
    <d v="2014-06-21T05:00:00"/>
    <d v="2014-06-21T00:00:00"/>
    <x v="24"/>
    <n v="1403499600"/>
    <d v="2014-06-23T05:00:00"/>
    <b v="0"/>
    <b v="0"/>
    <s v="technology/wearables"/>
    <x v="2"/>
    <s v="wearables"/>
  </r>
  <r>
    <x v="1"/>
    <n v="163"/>
    <n v="73.030674846625772"/>
    <s v="US"/>
    <s v="USD"/>
    <n v="1305694800"/>
    <x v="25"/>
    <d v="2011-05-18T05:00:00"/>
    <d v="2011-05-18T00:00:00"/>
    <x v="25"/>
    <n v="1307422800"/>
    <d v="2011-06-07T05:00:00"/>
    <b v="0"/>
    <b v="1"/>
    <s v="games/video games"/>
    <x v="6"/>
    <s v="video games"/>
  </r>
  <r>
    <x v="3"/>
    <n v="1480"/>
    <n v="35.009459459459457"/>
    <s v="US"/>
    <s v="USD"/>
    <n v="1533013200"/>
    <x v="26"/>
    <d v="2018-07-31T05:00:00"/>
    <d v="2018-07-31T00:00:00"/>
    <x v="26"/>
    <n v="1535346000"/>
    <d v="2018-08-27T05:00:00"/>
    <b v="0"/>
    <b v="0"/>
    <s v="theater/plays"/>
    <x v="3"/>
    <s v="plays"/>
  </r>
  <r>
    <x v="0"/>
    <n v="15"/>
    <n v="106.6"/>
    <s v="US"/>
    <s v="USD"/>
    <n v="1443848400"/>
    <x v="27"/>
    <d v="2015-10-03T05:00:00"/>
    <d v="2015-10-03T00:00:00"/>
    <x v="27"/>
    <n v="1444539600"/>
    <d v="2015-10-11T05:00:00"/>
    <b v="0"/>
    <b v="0"/>
    <s v="music/rock"/>
    <x v="1"/>
    <s v="rock"/>
  </r>
  <r>
    <x v="1"/>
    <n v="2220"/>
    <n v="61.997747747747745"/>
    <s v="US"/>
    <s v="USD"/>
    <n v="1265695200"/>
    <x v="28"/>
    <d v="2010-02-09T06:00:00"/>
    <d v="2010-02-09T00:00:00"/>
    <x v="28"/>
    <n v="1267682400"/>
    <d v="2010-03-04T06:00:00"/>
    <b v="0"/>
    <b v="1"/>
    <s v="theater/plays"/>
    <x v="3"/>
    <s v="plays"/>
  </r>
  <r>
    <x v="1"/>
    <n v="1606"/>
    <n v="94.000622665006233"/>
    <s v="CH"/>
    <s v="CHF"/>
    <n v="1532062800"/>
    <x v="29"/>
    <d v="2018-07-20T05:00:00"/>
    <d v="2018-07-20T00:00:00"/>
    <x v="29"/>
    <n v="1535518800"/>
    <d v="2018-08-29T05:00:00"/>
    <b v="0"/>
    <b v="0"/>
    <s v="film &amp; video/shorts"/>
    <x v="4"/>
    <s v="shorts"/>
  </r>
  <r>
    <x v="1"/>
    <n v="129"/>
    <n v="112.05426356589147"/>
    <s v="US"/>
    <s v="USD"/>
    <n v="1558674000"/>
    <x v="30"/>
    <d v="2019-05-24T05:00:00"/>
    <d v="2019-05-24T00:00:00"/>
    <x v="30"/>
    <n v="1559106000"/>
    <d v="2019-05-29T05:00:00"/>
    <b v="0"/>
    <b v="0"/>
    <s v="film &amp; video/animation"/>
    <x v="4"/>
    <s v="animation"/>
  </r>
  <r>
    <x v="1"/>
    <n v="226"/>
    <n v="48.008849557522126"/>
    <s v="GB"/>
    <s v="GBP"/>
    <n v="1451973600"/>
    <x v="31"/>
    <d v="2016-01-05T06:00:00"/>
    <d v="2016-01-05T00:00:00"/>
    <x v="31"/>
    <n v="1454392800"/>
    <d v="2016-02-02T06:00:00"/>
    <b v="0"/>
    <b v="0"/>
    <s v="games/video games"/>
    <x v="6"/>
    <s v="video games"/>
  </r>
  <r>
    <x v="0"/>
    <n v="2307"/>
    <n v="38.004334633723452"/>
    <s v="IT"/>
    <s v="EUR"/>
    <n v="1515564000"/>
    <x v="32"/>
    <d v="2018-01-10T06:00:00"/>
    <d v="2018-01-10T00:00:00"/>
    <x v="32"/>
    <n v="1517896800"/>
    <d v="2018-02-06T06:00:00"/>
    <b v="0"/>
    <b v="0"/>
    <s v="film &amp; video/documentary"/>
    <x v="4"/>
    <s v="documentary"/>
  </r>
  <r>
    <x v="1"/>
    <n v="5419"/>
    <n v="35.000184535892231"/>
    <s v="US"/>
    <s v="USD"/>
    <n v="1412485200"/>
    <x v="33"/>
    <d v="2014-10-05T05:00:00"/>
    <d v="2014-10-05T00:00:00"/>
    <x v="33"/>
    <n v="1415685600"/>
    <d v="2014-11-11T06:00:00"/>
    <b v="0"/>
    <b v="0"/>
    <s v="theater/plays"/>
    <x v="3"/>
    <s v="plays"/>
  </r>
  <r>
    <x v="1"/>
    <n v="165"/>
    <n v="85"/>
    <s v="US"/>
    <s v="USD"/>
    <n v="1490245200"/>
    <x v="34"/>
    <d v="2017-03-23T05:00:00"/>
    <d v="2017-03-23T00:00:00"/>
    <x v="34"/>
    <n v="1490677200"/>
    <d v="2017-03-28T05:00:00"/>
    <b v="0"/>
    <b v="0"/>
    <s v="film &amp; video/documentary"/>
    <x v="4"/>
    <s v="documentary"/>
  </r>
  <r>
    <x v="1"/>
    <n v="1965"/>
    <n v="95.993893129770996"/>
    <s v="DK"/>
    <s v="DKK"/>
    <n v="1547877600"/>
    <x v="35"/>
    <d v="2019-01-19T06:00:00"/>
    <d v="2019-01-19T00:00:00"/>
    <x v="35"/>
    <n v="1551506400"/>
    <d v="2019-03-02T06:00:00"/>
    <b v="0"/>
    <b v="1"/>
    <s v="film &amp; video/drama"/>
    <x v="4"/>
    <s v="drama"/>
  </r>
  <r>
    <x v="1"/>
    <n v="16"/>
    <n v="68.8125"/>
    <s v="US"/>
    <s v="USD"/>
    <n v="1298700000"/>
    <x v="36"/>
    <d v="2011-02-26T06:00:00"/>
    <d v="2011-02-26T00:00:00"/>
    <x v="36"/>
    <n v="1300856400"/>
    <d v="2011-03-23T05:00:00"/>
    <b v="0"/>
    <b v="0"/>
    <s v="theater/plays"/>
    <x v="3"/>
    <s v="plays"/>
  </r>
  <r>
    <x v="1"/>
    <n v="107"/>
    <n v="105.97196261682242"/>
    <s v="US"/>
    <s v="USD"/>
    <n v="1570338000"/>
    <x v="37"/>
    <d v="2019-10-06T05:00:00"/>
    <d v="2019-10-06T00:00:00"/>
    <x v="37"/>
    <n v="1573192800"/>
    <d v="2019-11-08T06:00:00"/>
    <b v="0"/>
    <b v="1"/>
    <s v="publishing/fiction"/>
    <x v="5"/>
    <s v="fiction"/>
  </r>
  <r>
    <x v="1"/>
    <n v="134"/>
    <n v="75.261194029850742"/>
    <s v="US"/>
    <s v="USD"/>
    <n v="1287378000"/>
    <x v="38"/>
    <d v="2010-10-18T05:00:00"/>
    <d v="2010-10-18T00:00:00"/>
    <x v="38"/>
    <n v="1287810000"/>
    <d v="2010-10-23T05:00:00"/>
    <b v="0"/>
    <b v="0"/>
    <s v="photography/photography books"/>
    <x v="7"/>
    <s v="photography books"/>
  </r>
  <r>
    <x v="0"/>
    <n v="88"/>
    <n v="57.125"/>
    <s v="DK"/>
    <s v="DKK"/>
    <n v="1361772000"/>
    <x v="39"/>
    <d v="2013-02-25T06:00:00"/>
    <d v="2013-02-25T00:00:00"/>
    <x v="39"/>
    <n v="1362978000"/>
    <d v="2013-03-11T05:00:00"/>
    <b v="0"/>
    <b v="0"/>
    <s v="theater/plays"/>
    <x v="3"/>
    <s v="plays"/>
  </r>
  <r>
    <x v="1"/>
    <n v="198"/>
    <n v="75.141414141414145"/>
    <s v="US"/>
    <s v="USD"/>
    <n v="1275714000"/>
    <x v="40"/>
    <d v="2010-06-05T05:00:00"/>
    <d v="2010-06-05T00:00:00"/>
    <x v="40"/>
    <n v="1277355600"/>
    <d v="2010-06-24T05:00:00"/>
    <b v="0"/>
    <b v="1"/>
    <s v="technology/wearables"/>
    <x v="2"/>
    <s v="wearables"/>
  </r>
  <r>
    <x v="1"/>
    <n v="111"/>
    <n v="107.42342342342343"/>
    <s v="IT"/>
    <s v="EUR"/>
    <n v="1346734800"/>
    <x v="41"/>
    <d v="2012-09-04T05:00:00"/>
    <d v="2012-09-04T00:00:00"/>
    <x v="41"/>
    <n v="1348981200"/>
    <d v="2012-09-30T05:00:00"/>
    <b v="0"/>
    <b v="1"/>
    <s v="music/rock"/>
    <x v="1"/>
    <s v="rock"/>
  </r>
  <r>
    <x v="1"/>
    <n v="222"/>
    <n v="35.995495495495497"/>
    <s v="US"/>
    <s v="USD"/>
    <n v="1309755600"/>
    <x v="42"/>
    <d v="2011-07-04T05:00:00"/>
    <d v="2011-07-04T00:00:00"/>
    <x v="42"/>
    <n v="1310533200"/>
    <d v="2011-07-13T05:00:00"/>
    <b v="0"/>
    <b v="0"/>
    <s v="food/food trucks"/>
    <x v="0"/>
    <s v="food trucks"/>
  </r>
  <r>
    <x v="1"/>
    <n v="6212"/>
    <n v="26.998873148744366"/>
    <s v="US"/>
    <s v="USD"/>
    <n v="1406178000"/>
    <x v="43"/>
    <d v="2014-07-24T05:00:00"/>
    <d v="2014-07-24T00:00:00"/>
    <x v="43"/>
    <n v="1407560400"/>
    <d v="2014-08-09T05:00:00"/>
    <b v="0"/>
    <b v="0"/>
    <s v="publishing/radio &amp; podcasts"/>
    <x v="5"/>
    <s v="radio &amp; podcasts"/>
  </r>
  <r>
    <x v="1"/>
    <n v="98"/>
    <n v="107.56122448979592"/>
    <s v="DK"/>
    <s v="DKK"/>
    <n v="1552798800"/>
    <x v="44"/>
    <d v="2019-03-17T05:00:00"/>
    <d v="2019-03-17T00:00:00"/>
    <x v="44"/>
    <n v="1552885200"/>
    <d v="2019-03-18T05:00:00"/>
    <b v="0"/>
    <b v="0"/>
    <s v="publishing/fiction"/>
    <x v="5"/>
    <s v="fiction"/>
  </r>
  <r>
    <x v="0"/>
    <n v="48"/>
    <n v="94.375"/>
    <s v="US"/>
    <s v="USD"/>
    <n v="1478062800"/>
    <x v="45"/>
    <d v="2016-11-02T05:00:00"/>
    <d v="2016-11-02T00:00:00"/>
    <x v="45"/>
    <n v="1479362400"/>
    <d v="2016-11-17T06:00:00"/>
    <b v="0"/>
    <b v="1"/>
    <s v="theater/plays"/>
    <x v="3"/>
    <s v="plays"/>
  </r>
  <r>
    <x v="1"/>
    <n v="92"/>
    <n v="46.163043478260867"/>
    <s v="US"/>
    <s v="USD"/>
    <n v="1278565200"/>
    <x v="46"/>
    <d v="2010-07-08T05:00:00"/>
    <d v="2010-07-08T00:00:00"/>
    <x v="46"/>
    <n v="1280552400"/>
    <d v="2010-07-31T05:00:00"/>
    <b v="0"/>
    <b v="0"/>
    <s v="music/rock"/>
    <x v="1"/>
    <s v="rock"/>
  </r>
  <r>
    <x v="1"/>
    <n v="149"/>
    <n v="47.845637583892618"/>
    <s v="US"/>
    <s v="USD"/>
    <n v="1396069200"/>
    <x v="47"/>
    <d v="2014-03-29T05:00:00"/>
    <d v="2014-03-29T00:00:00"/>
    <x v="47"/>
    <n v="1398661200"/>
    <d v="2014-04-28T05:00:00"/>
    <b v="0"/>
    <b v="0"/>
    <s v="theater/plays"/>
    <x v="3"/>
    <s v="plays"/>
  </r>
  <r>
    <x v="1"/>
    <n v="2431"/>
    <n v="53.007815713698065"/>
    <s v="US"/>
    <s v="USD"/>
    <n v="1435208400"/>
    <x v="48"/>
    <d v="2015-06-25T05:00:00"/>
    <d v="2015-06-25T00:00:00"/>
    <x v="48"/>
    <n v="1436245200"/>
    <d v="2015-07-07T05:00:00"/>
    <b v="0"/>
    <b v="0"/>
    <s v="theater/plays"/>
    <x v="3"/>
    <s v="plays"/>
  </r>
  <r>
    <x v="1"/>
    <n v="303"/>
    <n v="45.059405940594061"/>
    <s v="US"/>
    <s v="USD"/>
    <n v="1571547600"/>
    <x v="49"/>
    <d v="2019-10-20T05:00:00"/>
    <d v="2019-10-20T00:00:00"/>
    <x v="49"/>
    <n v="1575439200"/>
    <d v="2019-12-04T06:00:00"/>
    <b v="0"/>
    <b v="0"/>
    <s v="music/rock"/>
    <x v="1"/>
    <s v="rock"/>
  </r>
  <r>
    <x v="0"/>
    <n v="1"/>
    <n v="2"/>
    <s v="IT"/>
    <s v="EUR"/>
    <n v="1375333200"/>
    <x v="50"/>
    <d v="2013-08-01T05:00:00"/>
    <d v="2013-08-01T00:00:00"/>
    <x v="50"/>
    <n v="1377752400"/>
    <d v="2013-08-29T05:00:00"/>
    <b v="0"/>
    <b v="0"/>
    <s v="music/metal"/>
    <x v="1"/>
    <s v="metal"/>
  </r>
  <r>
    <x v="0"/>
    <n v="1467"/>
    <n v="99.006816632583508"/>
    <s v="GB"/>
    <s v="GBP"/>
    <n v="1332824400"/>
    <x v="51"/>
    <d v="2012-03-27T05:00:00"/>
    <d v="2012-03-27T00:00:00"/>
    <x v="51"/>
    <n v="1334206800"/>
    <d v="2012-04-12T05:00:00"/>
    <b v="0"/>
    <b v="1"/>
    <s v="technology/wearables"/>
    <x v="2"/>
    <s v="wearables"/>
  </r>
  <r>
    <x v="0"/>
    <n v="75"/>
    <n v="32.786666666666669"/>
    <s v="US"/>
    <s v="USD"/>
    <n v="1284526800"/>
    <x v="52"/>
    <d v="2010-09-15T05:00:00"/>
    <d v="2010-09-15T00:00:00"/>
    <x v="52"/>
    <n v="1284872400"/>
    <d v="2010-09-19T05:00:00"/>
    <b v="0"/>
    <b v="0"/>
    <s v="theater/plays"/>
    <x v="3"/>
    <s v="plays"/>
  </r>
  <r>
    <x v="1"/>
    <n v="209"/>
    <n v="59.119617224880386"/>
    <s v="US"/>
    <s v="USD"/>
    <n v="1400562000"/>
    <x v="53"/>
    <d v="2014-05-20T05:00:00"/>
    <d v="2014-05-20T00:00:00"/>
    <x v="53"/>
    <n v="1403931600"/>
    <d v="2014-06-28T05:00:00"/>
    <b v="0"/>
    <b v="0"/>
    <s v="film &amp; video/drama"/>
    <x v="4"/>
    <s v="drama"/>
  </r>
  <r>
    <x v="0"/>
    <n v="120"/>
    <n v="44.93333333333333"/>
    <s v="US"/>
    <s v="USD"/>
    <n v="1520748000"/>
    <x v="54"/>
    <d v="2018-03-11T06:00:00"/>
    <d v="2018-03-11T00:00:00"/>
    <x v="54"/>
    <n v="1521262800"/>
    <d v="2018-03-17T05:00:00"/>
    <b v="0"/>
    <b v="0"/>
    <s v="technology/wearables"/>
    <x v="2"/>
    <s v="wearables"/>
  </r>
  <r>
    <x v="1"/>
    <n v="131"/>
    <n v="89.664122137404576"/>
    <s v="US"/>
    <s v="USD"/>
    <n v="1532926800"/>
    <x v="55"/>
    <d v="2018-07-30T05:00:00"/>
    <d v="2018-07-30T00:00:00"/>
    <x v="55"/>
    <n v="1533358800"/>
    <d v="2018-08-04T05:00:00"/>
    <b v="0"/>
    <b v="0"/>
    <s v="music/jazz"/>
    <x v="1"/>
    <s v="jazz"/>
  </r>
  <r>
    <x v="1"/>
    <n v="164"/>
    <n v="70.079268292682926"/>
    <s v="US"/>
    <s v="USD"/>
    <n v="1420869600"/>
    <x v="56"/>
    <d v="2015-01-10T06:00:00"/>
    <d v="2015-01-10T00:00:00"/>
    <x v="56"/>
    <n v="1421474400"/>
    <d v="2015-01-17T06:00:00"/>
    <b v="0"/>
    <b v="0"/>
    <s v="technology/wearables"/>
    <x v="2"/>
    <s v="wearables"/>
  </r>
  <r>
    <x v="1"/>
    <n v="201"/>
    <n v="31.059701492537314"/>
    <s v="US"/>
    <s v="USD"/>
    <n v="1504242000"/>
    <x v="57"/>
    <d v="2017-09-01T05:00:00"/>
    <d v="2017-09-01T00:00:00"/>
    <x v="57"/>
    <n v="1505278800"/>
    <d v="2017-09-13T05:00:00"/>
    <b v="0"/>
    <b v="0"/>
    <s v="games/video games"/>
    <x v="6"/>
    <s v="video games"/>
  </r>
  <r>
    <x v="1"/>
    <n v="211"/>
    <n v="29.061611374407583"/>
    <s v="US"/>
    <s v="USD"/>
    <n v="1442811600"/>
    <x v="58"/>
    <d v="2015-09-21T05:00:00"/>
    <d v="2015-09-21T00:00:00"/>
    <x v="58"/>
    <n v="1443934800"/>
    <d v="2015-10-04T05:00:00"/>
    <b v="0"/>
    <b v="0"/>
    <s v="theater/plays"/>
    <x v="3"/>
    <s v="plays"/>
  </r>
  <r>
    <x v="1"/>
    <n v="128"/>
    <n v="30.0859375"/>
    <s v="US"/>
    <s v="USD"/>
    <n v="1497243600"/>
    <x v="59"/>
    <d v="2017-06-12T05:00:00"/>
    <d v="2017-06-12T00:00:00"/>
    <x v="59"/>
    <n v="1498539600"/>
    <d v="2017-06-27T05:00:00"/>
    <b v="0"/>
    <b v="1"/>
    <s v="theater/plays"/>
    <x v="3"/>
    <s v="plays"/>
  </r>
  <r>
    <x v="1"/>
    <n v="1600"/>
    <n v="84.998125000000002"/>
    <s v="CA"/>
    <s v="CAD"/>
    <n v="1342501200"/>
    <x v="60"/>
    <d v="2012-07-17T05:00:00"/>
    <d v="2012-07-17T00:00:00"/>
    <x v="60"/>
    <n v="1342760400"/>
    <d v="2012-07-20T05:00:00"/>
    <b v="0"/>
    <b v="0"/>
    <s v="theater/plays"/>
    <x v="3"/>
    <s v="plays"/>
  </r>
  <r>
    <x v="0"/>
    <n v="2253"/>
    <n v="82.001775410563695"/>
    <s v="CA"/>
    <s v="CAD"/>
    <n v="1298268000"/>
    <x v="61"/>
    <d v="2011-02-21T06:00:00"/>
    <d v="2011-02-21T00:00:00"/>
    <x v="61"/>
    <n v="1301720400"/>
    <d v="2011-04-02T05:00:00"/>
    <b v="0"/>
    <b v="0"/>
    <s v="theater/plays"/>
    <x v="3"/>
    <s v="plays"/>
  </r>
  <r>
    <x v="1"/>
    <n v="249"/>
    <n v="58.040160642570278"/>
    <s v="US"/>
    <s v="USD"/>
    <n v="1433480400"/>
    <x v="62"/>
    <d v="2015-06-05T05:00:00"/>
    <d v="2015-06-05T00:00:00"/>
    <x v="62"/>
    <n v="1433566800"/>
    <d v="2015-06-06T05:00:00"/>
    <b v="0"/>
    <b v="0"/>
    <s v="technology/web"/>
    <x v="2"/>
    <s v="web"/>
  </r>
  <r>
    <x v="0"/>
    <n v="5"/>
    <n v="111.4"/>
    <s v="US"/>
    <s v="USD"/>
    <n v="1493355600"/>
    <x v="63"/>
    <d v="2017-04-28T05:00:00"/>
    <d v="2017-04-28T00:00:00"/>
    <x v="63"/>
    <n v="1493874000"/>
    <d v="2017-05-04T05:00:00"/>
    <b v="0"/>
    <b v="0"/>
    <s v="theater/plays"/>
    <x v="3"/>
    <s v="plays"/>
  </r>
  <r>
    <x v="0"/>
    <n v="38"/>
    <n v="71.94736842105263"/>
    <s v="US"/>
    <s v="USD"/>
    <n v="1530507600"/>
    <x v="64"/>
    <d v="2018-07-02T05:00:00"/>
    <d v="2018-07-02T00:00:00"/>
    <x v="64"/>
    <n v="1531803600"/>
    <d v="2018-07-17T05:00:00"/>
    <b v="0"/>
    <b v="1"/>
    <s v="technology/web"/>
    <x v="2"/>
    <s v="web"/>
  </r>
  <r>
    <x v="1"/>
    <n v="236"/>
    <n v="61.038135593220339"/>
    <s v="US"/>
    <s v="USD"/>
    <n v="1296108000"/>
    <x v="65"/>
    <d v="2011-01-27T06:00:00"/>
    <d v="2011-01-27T00:00:00"/>
    <x v="65"/>
    <n v="1296712800"/>
    <d v="2011-02-03T06:00:00"/>
    <b v="0"/>
    <b v="0"/>
    <s v="theater/plays"/>
    <x v="3"/>
    <s v="plays"/>
  </r>
  <r>
    <x v="0"/>
    <n v="12"/>
    <n v="108.91666666666667"/>
    <s v="US"/>
    <s v="USD"/>
    <n v="1428469200"/>
    <x v="66"/>
    <d v="2015-04-08T05:00:00"/>
    <d v="2015-04-08T00:00:00"/>
    <x v="66"/>
    <n v="1428901200"/>
    <d v="2015-04-13T05:00:00"/>
    <b v="0"/>
    <b v="1"/>
    <s v="theater/plays"/>
    <x v="3"/>
    <s v="plays"/>
  </r>
  <r>
    <x v="1"/>
    <n v="4065"/>
    <n v="29.001722017220171"/>
    <s v="GB"/>
    <s v="GBP"/>
    <n v="1264399200"/>
    <x v="67"/>
    <d v="2010-01-25T06:00:00"/>
    <d v="2010-01-25T00:00:00"/>
    <x v="67"/>
    <n v="1264831200"/>
    <d v="2010-01-30T06:00:00"/>
    <b v="0"/>
    <b v="1"/>
    <s v="technology/wearables"/>
    <x v="2"/>
    <s v="wearables"/>
  </r>
  <r>
    <x v="1"/>
    <n v="246"/>
    <n v="58.975609756097562"/>
    <s v="IT"/>
    <s v="EUR"/>
    <n v="1501131600"/>
    <x v="68"/>
    <d v="2017-07-27T05:00:00"/>
    <d v="2017-07-27T00:00:00"/>
    <x v="68"/>
    <n v="1505192400"/>
    <d v="2017-09-12T05:00:00"/>
    <b v="0"/>
    <b v="1"/>
    <s v="theater/plays"/>
    <x v="3"/>
    <s v="plays"/>
  </r>
  <r>
    <x v="3"/>
    <n v="17"/>
    <n v="111.82352941176471"/>
    <s v="US"/>
    <s v="USD"/>
    <n v="1292738400"/>
    <x v="69"/>
    <d v="2010-12-19T06:00:00"/>
    <d v="2010-12-19T00:00:00"/>
    <x v="69"/>
    <n v="1295676000"/>
    <d v="2011-01-22T06:00:00"/>
    <b v="0"/>
    <b v="0"/>
    <s v="theater/plays"/>
    <x v="3"/>
    <s v="plays"/>
  </r>
  <r>
    <x v="1"/>
    <n v="2475"/>
    <n v="63.995555555555555"/>
    <s v="IT"/>
    <s v="EUR"/>
    <n v="1288674000"/>
    <x v="70"/>
    <d v="2010-11-02T05:00:00"/>
    <d v="2010-11-02T00:00:00"/>
    <x v="70"/>
    <n v="1292911200"/>
    <d v="2010-12-21T06:00:00"/>
    <b v="0"/>
    <b v="1"/>
    <s v="theater/plays"/>
    <x v="3"/>
    <s v="plays"/>
  </r>
  <r>
    <x v="1"/>
    <n v="76"/>
    <n v="85.315789473684205"/>
    <s v="US"/>
    <s v="USD"/>
    <n v="1575093600"/>
    <x v="71"/>
    <d v="2019-11-30T06:00:00"/>
    <d v="2019-11-30T00:00:00"/>
    <x v="71"/>
    <n v="1575439200"/>
    <d v="2019-12-04T06:00:00"/>
    <b v="0"/>
    <b v="0"/>
    <s v="theater/plays"/>
    <x v="3"/>
    <s v="plays"/>
  </r>
  <r>
    <x v="1"/>
    <n v="54"/>
    <n v="74.481481481481481"/>
    <s v="US"/>
    <s v="USD"/>
    <n v="1435726800"/>
    <x v="72"/>
    <d v="2015-07-01T05:00:00"/>
    <d v="2015-07-01T00:00:00"/>
    <x v="72"/>
    <n v="1438837200"/>
    <d v="2015-08-06T05:00:00"/>
    <b v="0"/>
    <b v="0"/>
    <s v="film &amp; video/animation"/>
    <x v="4"/>
    <s v="animation"/>
  </r>
  <r>
    <x v="1"/>
    <n v="88"/>
    <n v="105.14772727272727"/>
    <s v="US"/>
    <s v="USD"/>
    <n v="1480226400"/>
    <x v="73"/>
    <d v="2016-11-27T06:00:00"/>
    <d v="2016-11-27T00:00:00"/>
    <x v="73"/>
    <n v="1480485600"/>
    <d v="2016-11-30T06:00:00"/>
    <b v="0"/>
    <b v="0"/>
    <s v="music/jazz"/>
    <x v="1"/>
    <s v="jazz"/>
  </r>
  <r>
    <x v="1"/>
    <n v="85"/>
    <n v="56.188235294117646"/>
    <s v="GB"/>
    <s v="GBP"/>
    <n v="1459054800"/>
    <x v="74"/>
    <d v="2016-03-27T05:00:00"/>
    <d v="2016-03-27T00:00:00"/>
    <x v="74"/>
    <n v="1459141200"/>
    <d v="2016-03-28T05:00:00"/>
    <b v="0"/>
    <b v="0"/>
    <s v="music/metal"/>
    <x v="1"/>
    <s v="metal"/>
  </r>
  <r>
    <x v="1"/>
    <n v="170"/>
    <n v="85.917647058823533"/>
    <s v="US"/>
    <s v="USD"/>
    <n v="1531630800"/>
    <x v="75"/>
    <d v="2018-07-15T05:00:00"/>
    <d v="2018-07-15T00:00:00"/>
    <x v="75"/>
    <n v="1532322000"/>
    <d v="2018-07-23T05:00:00"/>
    <b v="0"/>
    <b v="0"/>
    <s v="photography/photography books"/>
    <x v="7"/>
    <s v="photography books"/>
  </r>
  <r>
    <x v="0"/>
    <n v="1684"/>
    <n v="57.00296912114014"/>
    <s v="US"/>
    <s v="USD"/>
    <n v="1421992800"/>
    <x v="76"/>
    <d v="2015-01-23T06:00:00"/>
    <d v="2015-01-23T00:00:00"/>
    <x v="76"/>
    <n v="1426222800"/>
    <d v="2015-03-13T05:00:00"/>
    <b v="1"/>
    <b v="1"/>
    <s v="theater/plays"/>
    <x v="3"/>
    <s v="plays"/>
  </r>
  <r>
    <x v="0"/>
    <n v="56"/>
    <n v="79.642857142857139"/>
    <s v="US"/>
    <s v="USD"/>
    <n v="1285563600"/>
    <x v="77"/>
    <d v="2010-09-27T05:00:00"/>
    <d v="2010-09-27T00:00:00"/>
    <x v="77"/>
    <n v="1286773200"/>
    <d v="2010-10-11T05:00:00"/>
    <b v="0"/>
    <b v="1"/>
    <s v="film &amp; video/animation"/>
    <x v="4"/>
    <s v="animation"/>
  </r>
  <r>
    <x v="1"/>
    <n v="330"/>
    <n v="41.018181818181816"/>
    <s v="US"/>
    <s v="USD"/>
    <n v="1523854800"/>
    <x v="78"/>
    <d v="2018-04-16T05:00:00"/>
    <d v="2018-04-16T00:00:00"/>
    <x v="78"/>
    <n v="1523941200"/>
    <d v="2018-04-17T05:00:00"/>
    <b v="0"/>
    <b v="0"/>
    <s v="publishing/translations"/>
    <x v="5"/>
    <s v="translations"/>
  </r>
  <r>
    <x v="0"/>
    <n v="838"/>
    <n v="48.004773269689736"/>
    <s v="US"/>
    <s v="USD"/>
    <n v="1529125200"/>
    <x v="79"/>
    <d v="2018-06-16T05:00:00"/>
    <d v="2018-06-16T00:00:00"/>
    <x v="79"/>
    <n v="1529557200"/>
    <d v="2018-06-21T05:00:00"/>
    <b v="0"/>
    <b v="0"/>
    <s v="theater/plays"/>
    <x v="3"/>
    <s v="plays"/>
  </r>
  <r>
    <x v="1"/>
    <n v="127"/>
    <n v="55.212598425196852"/>
    <s v="US"/>
    <s v="USD"/>
    <n v="1503982800"/>
    <x v="80"/>
    <d v="2017-08-29T05:00:00"/>
    <d v="2017-08-29T00:00:00"/>
    <x v="80"/>
    <n v="1506574800"/>
    <d v="2017-09-28T05:00:00"/>
    <b v="0"/>
    <b v="0"/>
    <s v="games/video games"/>
    <x v="6"/>
    <s v="video games"/>
  </r>
  <r>
    <x v="1"/>
    <n v="411"/>
    <n v="92.109489051094897"/>
    <s v="US"/>
    <s v="USD"/>
    <n v="1511416800"/>
    <x v="81"/>
    <d v="2017-11-23T06:00:00"/>
    <d v="2017-11-23T00:00:00"/>
    <x v="81"/>
    <n v="1513576800"/>
    <d v="2017-12-18T06:00:00"/>
    <b v="0"/>
    <b v="0"/>
    <s v="music/rock"/>
    <x v="1"/>
    <s v="rock"/>
  </r>
  <r>
    <x v="1"/>
    <n v="180"/>
    <n v="83.183333333333337"/>
    <s v="GB"/>
    <s v="GBP"/>
    <n v="1547704800"/>
    <x v="82"/>
    <d v="2019-01-17T06:00:00"/>
    <d v="2019-01-17T00:00:00"/>
    <x v="82"/>
    <n v="1548309600"/>
    <d v="2019-01-24T06:00:00"/>
    <b v="0"/>
    <b v="1"/>
    <s v="games/video games"/>
    <x v="6"/>
    <s v="video games"/>
  </r>
  <r>
    <x v="0"/>
    <n v="1000"/>
    <n v="39.996000000000002"/>
    <s v="US"/>
    <s v="USD"/>
    <n v="1469682000"/>
    <x v="83"/>
    <d v="2016-07-28T05:00:00"/>
    <d v="2016-07-28T00:00:00"/>
    <x v="83"/>
    <n v="1471582800"/>
    <d v="2016-08-19T05:00:00"/>
    <b v="0"/>
    <b v="0"/>
    <s v="music/electric music"/>
    <x v="1"/>
    <s v="electric music"/>
  </r>
  <r>
    <x v="1"/>
    <n v="374"/>
    <n v="111.1336898395722"/>
    <s v="US"/>
    <s v="USD"/>
    <n v="1343451600"/>
    <x v="84"/>
    <d v="2012-07-28T05:00:00"/>
    <d v="2012-07-28T00:00:00"/>
    <x v="84"/>
    <n v="1344315600"/>
    <d v="2012-08-07T05:00:00"/>
    <b v="0"/>
    <b v="0"/>
    <s v="technology/wearables"/>
    <x v="2"/>
    <s v="wearables"/>
  </r>
  <r>
    <x v="1"/>
    <n v="71"/>
    <n v="90.563380281690144"/>
    <s v="AU"/>
    <s v="AUD"/>
    <n v="1315717200"/>
    <x v="85"/>
    <d v="2011-09-11T05:00:00"/>
    <d v="2011-09-11T00:00:00"/>
    <x v="85"/>
    <n v="1316408400"/>
    <d v="2011-09-19T05:00:00"/>
    <b v="0"/>
    <b v="0"/>
    <s v="music/indie rock"/>
    <x v="1"/>
    <s v="indie rock"/>
  </r>
  <r>
    <x v="1"/>
    <n v="203"/>
    <n v="61.108374384236456"/>
    <s v="US"/>
    <s v="USD"/>
    <n v="1430715600"/>
    <x v="86"/>
    <d v="2015-05-04T05:00:00"/>
    <d v="2015-05-04T00:00:00"/>
    <x v="86"/>
    <n v="1431838800"/>
    <d v="2015-05-17T05:00:00"/>
    <b v="1"/>
    <b v="0"/>
    <s v="theater/plays"/>
    <x v="3"/>
    <s v="plays"/>
  </r>
  <r>
    <x v="0"/>
    <n v="1482"/>
    <n v="83.022941970310384"/>
    <s v="AU"/>
    <s v="AUD"/>
    <n v="1299564000"/>
    <x v="87"/>
    <d v="2011-03-08T06:00:00"/>
    <d v="2011-03-08T00:00:00"/>
    <x v="87"/>
    <n v="1300510800"/>
    <d v="2011-03-19T05:00:00"/>
    <b v="0"/>
    <b v="1"/>
    <s v="music/rock"/>
    <x v="1"/>
    <s v="rock"/>
  </r>
  <r>
    <x v="1"/>
    <n v="113"/>
    <n v="110.76106194690266"/>
    <s v="US"/>
    <s v="USD"/>
    <n v="1429160400"/>
    <x v="88"/>
    <d v="2015-04-16T05:00:00"/>
    <d v="2015-04-16T00:00:00"/>
    <x v="88"/>
    <n v="1431061200"/>
    <d v="2015-05-08T05:00:00"/>
    <b v="0"/>
    <b v="0"/>
    <s v="publishing/translations"/>
    <x v="5"/>
    <s v="translations"/>
  </r>
  <r>
    <x v="1"/>
    <n v="96"/>
    <n v="89.458333333333329"/>
    <s v="US"/>
    <s v="USD"/>
    <n v="1271307600"/>
    <x v="89"/>
    <d v="2010-04-15T05:00:00"/>
    <d v="2010-04-15T00:00:00"/>
    <x v="89"/>
    <n v="1271480400"/>
    <d v="2010-04-17T05:00:00"/>
    <b v="0"/>
    <b v="0"/>
    <s v="theater/plays"/>
    <x v="3"/>
    <s v="plays"/>
  </r>
  <r>
    <x v="0"/>
    <n v="106"/>
    <n v="57.849056603773583"/>
    <s v="US"/>
    <s v="USD"/>
    <n v="1456380000"/>
    <x v="90"/>
    <d v="2016-02-25T06:00:00"/>
    <d v="2016-02-25T00:00:00"/>
    <x v="90"/>
    <n v="1456380000"/>
    <d v="2016-02-25T06:00:00"/>
    <b v="0"/>
    <b v="1"/>
    <s v="theater/plays"/>
    <x v="3"/>
    <s v="plays"/>
  </r>
  <r>
    <x v="0"/>
    <n v="679"/>
    <n v="109.99705449189985"/>
    <s v="IT"/>
    <s v="EUR"/>
    <n v="1470459600"/>
    <x v="91"/>
    <d v="2016-08-06T05:00:00"/>
    <d v="2016-08-06T00:00:00"/>
    <x v="91"/>
    <n v="1472878800"/>
    <d v="2016-09-03T05:00:00"/>
    <b v="0"/>
    <b v="0"/>
    <s v="publishing/translations"/>
    <x v="5"/>
    <s v="translations"/>
  </r>
  <r>
    <x v="1"/>
    <n v="498"/>
    <n v="103.96586345381526"/>
    <s v="CH"/>
    <s v="CHF"/>
    <n v="1277269200"/>
    <x v="92"/>
    <d v="2010-06-23T05:00:00"/>
    <d v="2010-06-23T00:00:00"/>
    <x v="92"/>
    <n v="1277355600"/>
    <d v="2010-06-24T05:00:00"/>
    <b v="0"/>
    <b v="1"/>
    <s v="games/video games"/>
    <x v="6"/>
    <s v="video games"/>
  </r>
  <r>
    <x v="3"/>
    <n v="610"/>
    <n v="107.99508196721311"/>
    <s v="US"/>
    <s v="USD"/>
    <n v="1350709200"/>
    <x v="93"/>
    <d v="2012-10-20T05:00:00"/>
    <d v="2012-10-20T00:00:00"/>
    <x v="93"/>
    <n v="1351054800"/>
    <d v="2012-10-24T05:00:00"/>
    <b v="0"/>
    <b v="1"/>
    <s v="theater/plays"/>
    <x v="3"/>
    <s v="plays"/>
  </r>
  <r>
    <x v="1"/>
    <n v="180"/>
    <n v="48.927777777777777"/>
    <s v="GB"/>
    <s v="GBP"/>
    <n v="1554613200"/>
    <x v="94"/>
    <d v="2019-04-07T05:00:00"/>
    <d v="2019-04-07T00:00:00"/>
    <x v="94"/>
    <n v="1555563600"/>
    <d v="2019-04-18T05:00:00"/>
    <b v="0"/>
    <b v="0"/>
    <s v="technology/web"/>
    <x v="2"/>
    <s v="web"/>
  </r>
  <r>
    <x v="1"/>
    <n v="27"/>
    <n v="37.666666666666664"/>
    <s v="US"/>
    <s v="USD"/>
    <n v="1571029200"/>
    <x v="95"/>
    <d v="2019-10-14T05:00:00"/>
    <d v="2019-10-14T00:00:00"/>
    <x v="95"/>
    <n v="1571634000"/>
    <d v="2019-10-21T05:00:00"/>
    <b v="0"/>
    <b v="0"/>
    <s v="film &amp; video/documentary"/>
    <x v="4"/>
    <s v="documentary"/>
  </r>
  <r>
    <x v="1"/>
    <n v="2331"/>
    <n v="64.999141999141997"/>
    <s v="US"/>
    <s v="USD"/>
    <n v="1299736800"/>
    <x v="96"/>
    <d v="2011-03-10T06:00:00"/>
    <d v="2011-03-10T00:00:00"/>
    <x v="96"/>
    <n v="1300856400"/>
    <d v="2011-03-23T05:00:00"/>
    <b v="0"/>
    <b v="0"/>
    <s v="theater/plays"/>
    <x v="3"/>
    <s v="plays"/>
  </r>
  <r>
    <x v="1"/>
    <n v="113"/>
    <n v="106.61061946902655"/>
    <s v="US"/>
    <s v="USD"/>
    <n v="1435208400"/>
    <x v="48"/>
    <d v="2015-06-25T05:00:00"/>
    <d v="2015-06-25T00:00:00"/>
    <x v="48"/>
    <n v="1439874000"/>
    <d v="2015-08-18T05:00:00"/>
    <b v="0"/>
    <b v="0"/>
    <s v="food/food trucks"/>
    <x v="0"/>
    <s v="food trucks"/>
  </r>
  <r>
    <x v="0"/>
    <n v="1220"/>
    <n v="27.009016393442622"/>
    <s v="AU"/>
    <s v="AUD"/>
    <n v="1437973200"/>
    <x v="97"/>
    <d v="2015-07-27T05:00:00"/>
    <d v="2015-07-27T00:00:00"/>
    <x v="97"/>
    <n v="1438318800"/>
    <d v="2015-07-31T05:00:00"/>
    <b v="0"/>
    <b v="0"/>
    <s v="games/video games"/>
    <x v="6"/>
    <s v="video games"/>
  </r>
  <r>
    <x v="1"/>
    <n v="164"/>
    <n v="91.16463414634147"/>
    <s v="US"/>
    <s v="USD"/>
    <n v="1416895200"/>
    <x v="98"/>
    <d v="2014-11-25T06:00:00"/>
    <d v="2014-11-25T00:00:00"/>
    <x v="98"/>
    <n v="1419400800"/>
    <d v="2014-12-24T06:00:00"/>
    <b v="0"/>
    <b v="0"/>
    <s v="theater/plays"/>
    <x v="3"/>
    <s v="plays"/>
  </r>
  <r>
    <x v="0"/>
    <n v="1"/>
    <n v="1"/>
    <s v="US"/>
    <s v="USD"/>
    <n v="1319000400"/>
    <x v="99"/>
    <d v="2011-10-19T05:00:00"/>
    <d v="2011-10-19T00:00:00"/>
    <x v="99"/>
    <n v="1320555600"/>
    <d v="2011-11-06T05:00:00"/>
    <b v="0"/>
    <b v="0"/>
    <s v="theater/plays"/>
    <x v="3"/>
    <s v="plays"/>
  </r>
  <r>
    <x v="1"/>
    <n v="164"/>
    <n v="56.054878048780488"/>
    <s v="US"/>
    <s v="USD"/>
    <n v="1424498400"/>
    <x v="100"/>
    <d v="2015-02-21T06:00:00"/>
    <d v="2015-02-21T00:00:00"/>
    <x v="100"/>
    <n v="1425103200"/>
    <d v="2015-02-28T06:00:00"/>
    <b v="0"/>
    <b v="1"/>
    <s v="music/electric music"/>
    <x v="1"/>
    <s v="electric music"/>
  </r>
  <r>
    <x v="1"/>
    <n v="336"/>
    <n v="31.017857142857142"/>
    <s v="US"/>
    <s v="USD"/>
    <n v="1526274000"/>
    <x v="101"/>
    <d v="2018-05-14T05:00:00"/>
    <d v="2018-05-14T00:00:00"/>
    <x v="101"/>
    <n v="1526878800"/>
    <d v="2018-05-21T05:00:00"/>
    <b v="0"/>
    <b v="1"/>
    <s v="technology/wearables"/>
    <x v="2"/>
    <s v="wearables"/>
  </r>
  <r>
    <x v="0"/>
    <n v="37"/>
    <n v="66.513513513513516"/>
    <s v="IT"/>
    <s v="EUR"/>
    <n v="1287896400"/>
    <x v="102"/>
    <d v="2010-10-24T05:00:00"/>
    <d v="2010-10-24T00:00:00"/>
    <x v="102"/>
    <n v="1288674000"/>
    <d v="2010-11-02T05:00:00"/>
    <b v="0"/>
    <b v="0"/>
    <s v="music/electric music"/>
    <x v="1"/>
    <s v="electric music"/>
  </r>
  <r>
    <x v="1"/>
    <n v="1917"/>
    <n v="89.005216484089729"/>
    <s v="US"/>
    <s v="USD"/>
    <n v="1495515600"/>
    <x v="103"/>
    <d v="2017-05-23T05:00:00"/>
    <d v="2017-05-23T00:00:00"/>
    <x v="103"/>
    <n v="1495602000"/>
    <d v="2017-05-24T05:00:00"/>
    <b v="0"/>
    <b v="0"/>
    <s v="music/indie rock"/>
    <x v="1"/>
    <s v="indie rock"/>
  </r>
  <r>
    <x v="1"/>
    <n v="95"/>
    <n v="103.46315789473684"/>
    <s v="US"/>
    <s v="USD"/>
    <n v="1364878800"/>
    <x v="104"/>
    <d v="2013-04-02T05:00:00"/>
    <d v="2013-04-02T00:00:00"/>
    <x v="104"/>
    <n v="1366434000"/>
    <d v="2013-04-20T05:00:00"/>
    <b v="0"/>
    <b v="0"/>
    <s v="technology/web"/>
    <x v="2"/>
    <s v="web"/>
  </r>
  <r>
    <x v="1"/>
    <n v="147"/>
    <n v="95.278911564625844"/>
    <s v="US"/>
    <s v="USD"/>
    <n v="1567918800"/>
    <x v="105"/>
    <d v="2019-09-08T05:00:00"/>
    <d v="2019-09-08T00:00:00"/>
    <x v="105"/>
    <n v="1568350800"/>
    <d v="2019-09-13T05:00:00"/>
    <b v="0"/>
    <b v="0"/>
    <s v="theater/plays"/>
    <x v="3"/>
    <s v="plays"/>
  </r>
  <r>
    <x v="1"/>
    <n v="86"/>
    <n v="75.895348837209298"/>
    <s v="US"/>
    <s v="USD"/>
    <n v="1524459600"/>
    <x v="106"/>
    <d v="2018-04-23T05:00:00"/>
    <d v="2018-04-23T00:00:00"/>
    <x v="106"/>
    <n v="1525928400"/>
    <d v="2018-05-10T05:00:00"/>
    <b v="0"/>
    <b v="1"/>
    <s v="theater/plays"/>
    <x v="3"/>
    <s v="plays"/>
  </r>
  <r>
    <x v="1"/>
    <n v="83"/>
    <n v="107.57831325301204"/>
    <s v="US"/>
    <s v="USD"/>
    <n v="1333688400"/>
    <x v="107"/>
    <d v="2012-04-06T05:00:00"/>
    <d v="2012-04-06T00:00:00"/>
    <x v="107"/>
    <n v="1336885200"/>
    <d v="2012-05-13T05:00:00"/>
    <b v="0"/>
    <b v="0"/>
    <s v="film &amp; video/documentary"/>
    <x v="4"/>
    <s v="documentary"/>
  </r>
  <r>
    <x v="0"/>
    <n v="60"/>
    <n v="51.31666666666667"/>
    <s v="US"/>
    <s v="USD"/>
    <n v="1389506400"/>
    <x v="108"/>
    <d v="2014-01-12T06:00:00"/>
    <d v="2014-01-12T00:00:00"/>
    <x v="108"/>
    <n v="1389679200"/>
    <d v="2014-01-14T06:00:00"/>
    <b v="0"/>
    <b v="0"/>
    <s v="film &amp; video/television"/>
    <x v="4"/>
    <s v="television"/>
  </r>
  <r>
    <x v="0"/>
    <n v="296"/>
    <n v="71.983108108108112"/>
    <s v="US"/>
    <s v="USD"/>
    <n v="1536642000"/>
    <x v="109"/>
    <d v="2018-09-11T05:00:00"/>
    <d v="2018-09-11T00:00:00"/>
    <x v="109"/>
    <n v="1538283600"/>
    <d v="2018-09-30T05:00:00"/>
    <b v="0"/>
    <b v="0"/>
    <s v="food/food trucks"/>
    <x v="0"/>
    <s v="food trucks"/>
  </r>
  <r>
    <x v="1"/>
    <n v="676"/>
    <n v="108.95414201183432"/>
    <s v="US"/>
    <s v="USD"/>
    <n v="1348290000"/>
    <x v="110"/>
    <d v="2012-09-22T05:00:00"/>
    <d v="2012-09-22T00:00:00"/>
    <x v="110"/>
    <n v="1348808400"/>
    <d v="2012-09-28T05:00:00"/>
    <b v="0"/>
    <b v="0"/>
    <s v="publishing/radio &amp; podcasts"/>
    <x v="5"/>
    <s v="radio &amp; podcasts"/>
  </r>
  <r>
    <x v="1"/>
    <n v="361"/>
    <n v="35"/>
    <s v="AU"/>
    <s v="AUD"/>
    <n v="1408856400"/>
    <x v="111"/>
    <d v="2014-08-24T05:00:00"/>
    <d v="2014-08-24T00:00:00"/>
    <x v="111"/>
    <n v="1410152400"/>
    <d v="2014-09-08T05:00:00"/>
    <b v="0"/>
    <b v="0"/>
    <s v="technology/web"/>
    <x v="2"/>
    <s v="web"/>
  </r>
  <r>
    <x v="1"/>
    <n v="131"/>
    <n v="94.938931297709928"/>
    <s v="US"/>
    <s v="USD"/>
    <n v="1505192400"/>
    <x v="112"/>
    <d v="2017-09-12T05:00:00"/>
    <d v="2017-09-12T00:00:00"/>
    <x v="112"/>
    <n v="1505797200"/>
    <d v="2017-09-19T05:00:00"/>
    <b v="0"/>
    <b v="0"/>
    <s v="food/food trucks"/>
    <x v="0"/>
    <s v="food trucks"/>
  </r>
  <r>
    <x v="1"/>
    <n v="126"/>
    <n v="109.65079365079364"/>
    <s v="US"/>
    <s v="USD"/>
    <n v="1554786000"/>
    <x v="113"/>
    <d v="2019-04-09T05:00:00"/>
    <d v="2019-04-09T00:00:00"/>
    <x v="113"/>
    <n v="1554872400"/>
    <d v="2019-04-10T05:00:00"/>
    <b v="0"/>
    <b v="1"/>
    <s v="technology/wearables"/>
    <x v="2"/>
    <s v="wearables"/>
  </r>
  <r>
    <x v="0"/>
    <n v="3304"/>
    <n v="44.001815980629537"/>
    <s v="IT"/>
    <s v="EUR"/>
    <n v="1510898400"/>
    <x v="114"/>
    <d v="2017-11-17T06:00:00"/>
    <d v="2017-11-17T00:00:00"/>
    <x v="114"/>
    <n v="1513922400"/>
    <d v="2017-12-22T06:00:00"/>
    <b v="0"/>
    <b v="0"/>
    <s v="publishing/fiction"/>
    <x v="5"/>
    <s v="fiction"/>
  </r>
  <r>
    <x v="0"/>
    <n v="73"/>
    <n v="86.794520547945211"/>
    <s v="US"/>
    <s v="USD"/>
    <n v="1442552400"/>
    <x v="115"/>
    <d v="2015-09-18T05:00:00"/>
    <d v="2015-09-18T00:00:00"/>
    <x v="115"/>
    <n v="1442638800"/>
    <d v="2015-09-19T05:00:00"/>
    <b v="0"/>
    <b v="0"/>
    <s v="theater/plays"/>
    <x v="3"/>
    <s v="plays"/>
  </r>
  <r>
    <x v="1"/>
    <n v="275"/>
    <n v="30.992727272727272"/>
    <s v="US"/>
    <s v="USD"/>
    <n v="1316667600"/>
    <x v="116"/>
    <d v="2011-09-22T05:00:00"/>
    <d v="2011-09-22T00:00:00"/>
    <x v="116"/>
    <n v="1317186000"/>
    <d v="2011-09-28T05:00:00"/>
    <b v="0"/>
    <b v="0"/>
    <s v="film &amp; video/television"/>
    <x v="4"/>
    <s v="television"/>
  </r>
  <r>
    <x v="1"/>
    <n v="67"/>
    <n v="94.791044776119406"/>
    <s v="US"/>
    <s v="USD"/>
    <n v="1390716000"/>
    <x v="117"/>
    <d v="2014-01-26T06:00:00"/>
    <d v="2014-01-26T00:00:00"/>
    <x v="117"/>
    <n v="1391234400"/>
    <d v="2014-02-01T06:00:00"/>
    <b v="0"/>
    <b v="0"/>
    <s v="photography/photography books"/>
    <x v="7"/>
    <s v="photography books"/>
  </r>
  <r>
    <x v="1"/>
    <n v="154"/>
    <n v="69.79220779220779"/>
    <s v="US"/>
    <s v="USD"/>
    <n v="1402894800"/>
    <x v="118"/>
    <d v="2014-06-16T05:00:00"/>
    <d v="2014-06-16T00:00:00"/>
    <x v="118"/>
    <n v="1404363600"/>
    <d v="2014-07-03T05:00:00"/>
    <b v="0"/>
    <b v="1"/>
    <s v="film &amp; video/documentary"/>
    <x v="4"/>
    <s v="documentary"/>
  </r>
  <r>
    <x v="1"/>
    <n v="1782"/>
    <n v="63.003367003367003"/>
    <s v="US"/>
    <s v="USD"/>
    <n v="1429246800"/>
    <x v="119"/>
    <d v="2015-04-17T05:00:00"/>
    <d v="2015-04-17T00:00:00"/>
    <x v="119"/>
    <n v="1429592400"/>
    <d v="2015-04-21T05:00:00"/>
    <b v="0"/>
    <b v="1"/>
    <s v="games/mobile games"/>
    <x v="6"/>
    <s v="mobile games"/>
  </r>
  <r>
    <x v="1"/>
    <n v="903"/>
    <n v="110.0343300110742"/>
    <s v="US"/>
    <s v="USD"/>
    <n v="1412485200"/>
    <x v="33"/>
    <d v="2014-10-05T05:00:00"/>
    <d v="2014-10-05T00:00:00"/>
    <x v="33"/>
    <n v="1413608400"/>
    <d v="2014-10-18T05:00:00"/>
    <b v="0"/>
    <b v="0"/>
    <s v="games/video games"/>
    <x v="6"/>
    <s v="video games"/>
  </r>
  <r>
    <x v="0"/>
    <n v="3387"/>
    <n v="25.997933274284026"/>
    <s v="US"/>
    <s v="USD"/>
    <n v="1417068000"/>
    <x v="120"/>
    <d v="2014-11-27T06:00:00"/>
    <d v="2014-11-27T00:00:00"/>
    <x v="120"/>
    <n v="1419400800"/>
    <d v="2014-12-24T06:00:00"/>
    <b v="0"/>
    <b v="0"/>
    <s v="publishing/fiction"/>
    <x v="5"/>
    <s v="fiction"/>
  </r>
  <r>
    <x v="0"/>
    <n v="662"/>
    <n v="49.987915407854985"/>
    <s v="CA"/>
    <s v="CAD"/>
    <n v="1448344800"/>
    <x v="121"/>
    <d v="2015-11-24T06:00:00"/>
    <d v="2015-11-24T00:00:00"/>
    <x v="121"/>
    <n v="1448604000"/>
    <d v="2015-11-27T06:00:00"/>
    <b v="1"/>
    <b v="0"/>
    <s v="theater/plays"/>
    <x v="3"/>
    <s v="plays"/>
  </r>
  <r>
    <x v="1"/>
    <n v="94"/>
    <n v="101.72340425531915"/>
    <s v="IT"/>
    <s v="EUR"/>
    <n v="1557723600"/>
    <x v="122"/>
    <d v="2019-05-13T05:00:00"/>
    <d v="2019-05-13T00:00:00"/>
    <x v="122"/>
    <n v="1562302800"/>
    <d v="2019-07-05T05:00:00"/>
    <b v="0"/>
    <b v="0"/>
    <s v="photography/photography books"/>
    <x v="7"/>
    <s v="photography books"/>
  </r>
  <r>
    <x v="1"/>
    <n v="180"/>
    <n v="47.083333333333336"/>
    <s v="US"/>
    <s v="USD"/>
    <n v="1537333200"/>
    <x v="123"/>
    <d v="2018-09-19T05:00:00"/>
    <d v="2018-09-19T00:00:00"/>
    <x v="123"/>
    <n v="1537678800"/>
    <d v="2018-09-23T05:00:00"/>
    <b v="0"/>
    <b v="0"/>
    <s v="theater/plays"/>
    <x v="3"/>
    <s v="plays"/>
  </r>
  <r>
    <x v="0"/>
    <n v="774"/>
    <n v="89.944444444444443"/>
    <s v="US"/>
    <s v="USD"/>
    <n v="1471150800"/>
    <x v="124"/>
    <d v="2016-08-14T05:00:00"/>
    <d v="2016-08-14T00:00:00"/>
    <x v="124"/>
    <n v="1473570000"/>
    <d v="2016-09-11T05:00:00"/>
    <b v="0"/>
    <b v="1"/>
    <s v="theater/plays"/>
    <x v="3"/>
    <s v="plays"/>
  </r>
  <r>
    <x v="0"/>
    <n v="672"/>
    <n v="78.96875"/>
    <s v="CA"/>
    <s v="CAD"/>
    <n v="1273640400"/>
    <x v="125"/>
    <d v="2010-05-12T05:00:00"/>
    <d v="2010-05-12T00:00:00"/>
    <x v="125"/>
    <n v="1273899600"/>
    <d v="2010-05-15T05:00:00"/>
    <b v="0"/>
    <b v="0"/>
    <s v="theater/plays"/>
    <x v="3"/>
    <s v="plays"/>
  </r>
  <r>
    <x v="3"/>
    <n v="532"/>
    <n v="80.067669172932327"/>
    <s v="US"/>
    <s v="USD"/>
    <n v="1282885200"/>
    <x v="126"/>
    <d v="2010-08-27T05:00:00"/>
    <d v="2010-08-27T00:00:00"/>
    <x v="126"/>
    <n v="1284008400"/>
    <d v="2010-09-09T05:00:00"/>
    <b v="0"/>
    <b v="0"/>
    <s v="music/rock"/>
    <x v="1"/>
    <s v="rock"/>
  </r>
  <r>
    <x v="3"/>
    <n v="55"/>
    <n v="86.472727272727269"/>
    <s v="AU"/>
    <s v="AUD"/>
    <n v="1422943200"/>
    <x v="127"/>
    <d v="2015-02-03T06:00:00"/>
    <d v="2015-02-03T00:00:00"/>
    <x v="127"/>
    <n v="1425103200"/>
    <d v="2015-02-28T06:00:00"/>
    <b v="0"/>
    <b v="0"/>
    <s v="food/food trucks"/>
    <x v="0"/>
    <s v="food trucks"/>
  </r>
  <r>
    <x v="1"/>
    <n v="533"/>
    <n v="28.001876172607879"/>
    <s v="DK"/>
    <s v="DKK"/>
    <n v="1319605200"/>
    <x v="128"/>
    <d v="2011-10-26T05:00:00"/>
    <d v="2011-10-26T00:00:00"/>
    <x v="128"/>
    <n v="1320991200"/>
    <d v="2011-11-11T06:00:00"/>
    <b v="0"/>
    <b v="0"/>
    <s v="film &amp; video/drama"/>
    <x v="4"/>
    <s v="drama"/>
  </r>
  <r>
    <x v="1"/>
    <n v="2443"/>
    <n v="67.996725337699544"/>
    <s v="GB"/>
    <s v="GBP"/>
    <n v="1385704800"/>
    <x v="129"/>
    <d v="2013-11-29T06:00:00"/>
    <d v="2013-11-29T00:00:00"/>
    <x v="129"/>
    <n v="1386828000"/>
    <d v="2013-12-12T06:00:00"/>
    <b v="0"/>
    <b v="0"/>
    <s v="technology/web"/>
    <x v="2"/>
    <s v="web"/>
  </r>
  <r>
    <x v="1"/>
    <n v="89"/>
    <n v="43.078651685393261"/>
    <s v="US"/>
    <s v="USD"/>
    <n v="1515736800"/>
    <x v="130"/>
    <d v="2018-01-12T06:00:00"/>
    <d v="2018-01-12T00:00:00"/>
    <x v="130"/>
    <n v="1517119200"/>
    <d v="2018-01-28T06:00:00"/>
    <b v="0"/>
    <b v="1"/>
    <s v="theater/plays"/>
    <x v="3"/>
    <s v="plays"/>
  </r>
  <r>
    <x v="1"/>
    <n v="159"/>
    <n v="87.95597484276729"/>
    <s v="US"/>
    <s v="USD"/>
    <n v="1313125200"/>
    <x v="131"/>
    <d v="2011-08-12T05:00:00"/>
    <d v="2011-08-12T00:00:00"/>
    <x v="131"/>
    <n v="1315026000"/>
    <d v="2011-09-03T05:00:00"/>
    <b v="0"/>
    <b v="0"/>
    <s v="music/world music"/>
    <x v="1"/>
    <s v="world music"/>
  </r>
  <r>
    <x v="0"/>
    <n v="940"/>
    <n v="94.987234042553197"/>
    <s v="CH"/>
    <s v="CHF"/>
    <n v="1308459600"/>
    <x v="132"/>
    <d v="2011-06-19T05:00:00"/>
    <d v="2011-06-19T00:00:00"/>
    <x v="132"/>
    <n v="1312693200"/>
    <d v="2011-08-07T05:00:00"/>
    <b v="0"/>
    <b v="1"/>
    <s v="film &amp; video/documentary"/>
    <x v="4"/>
    <s v="documentary"/>
  </r>
  <r>
    <x v="0"/>
    <n v="117"/>
    <n v="46.905982905982903"/>
    <s v="US"/>
    <s v="USD"/>
    <n v="1362636000"/>
    <x v="133"/>
    <d v="2013-03-07T06:00:00"/>
    <d v="2013-03-07T00:00:00"/>
    <x v="133"/>
    <n v="1363064400"/>
    <d v="2013-03-12T05:00:00"/>
    <b v="0"/>
    <b v="1"/>
    <s v="theater/plays"/>
    <x v="3"/>
    <s v="plays"/>
  </r>
  <r>
    <x v="3"/>
    <n v="58"/>
    <n v="46.913793103448278"/>
    <s v="US"/>
    <s v="USD"/>
    <n v="1402117200"/>
    <x v="134"/>
    <d v="2014-06-07T05:00:00"/>
    <d v="2014-06-07T00:00:00"/>
    <x v="134"/>
    <n v="1403154000"/>
    <d v="2014-06-19T05:00:00"/>
    <b v="0"/>
    <b v="1"/>
    <s v="film &amp; video/drama"/>
    <x v="4"/>
    <s v="drama"/>
  </r>
  <r>
    <x v="1"/>
    <n v="50"/>
    <n v="94.24"/>
    <s v="US"/>
    <s v="USD"/>
    <n v="1286341200"/>
    <x v="135"/>
    <d v="2010-10-06T05:00:00"/>
    <d v="2010-10-06T00:00:00"/>
    <x v="135"/>
    <n v="1286859600"/>
    <d v="2010-10-12T05:00:00"/>
    <b v="0"/>
    <b v="0"/>
    <s v="publishing/nonfiction"/>
    <x v="5"/>
    <s v="nonfiction"/>
  </r>
  <r>
    <x v="0"/>
    <n v="115"/>
    <n v="80.139130434782615"/>
    <s v="US"/>
    <s v="USD"/>
    <n v="1348808400"/>
    <x v="136"/>
    <d v="2012-09-28T05:00:00"/>
    <d v="2012-09-28T00:00:00"/>
    <x v="136"/>
    <n v="1349326800"/>
    <d v="2012-10-04T05:00:00"/>
    <b v="0"/>
    <b v="0"/>
    <s v="games/mobile games"/>
    <x v="6"/>
    <s v="mobile games"/>
  </r>
  <r>
    <x v="0"/>
    <n v="326"/>
    <n v="59.036809815950917"/>
    <s v="US"/>
    <s v="USD"/>
    <n v="1429592400"/>
    <x v="137"/>
    <d v="2015-04-21T05:00:00"/>
    <d v="2015-04-21T00:00:00"/>
    <x v="137"/>
    <n v="1430974800"/>
    <d v="2015-05-07T05:00:00"/>
    <b v="0"/>
    <b v="1"/>
    <s v="technology/wearables"/>
    <x v="2"/>
    <s v="wearables"/>
  </r>
  <r>
    <x v="1"/>
    <n v="186"/>
    <n v="65.989247311827953"/>
    <s v="US"/>
    <s v="USD"/>
    <n v="1519538400"/>
    <x v="138"/>
    <d v="2018-02-25T06:00:00"/>
    <d v="2018-02-25T00:00:00"/>
    <x v="138"/>
    <n v="1519970400"/>
    <d v="2018-03-02T06:00:00"/>
    <b v="0"/>
    <b v="0"/>
    <s v="film &amp; video/documentary"/>
    <x v="4"/>
    <s v="documentary"/>
  </r>
  <r>
    <x v="1"/>
    <n v="1071"/>
    <n v="60.992530345471522"/>
    <s v="US"/>
    <s v="USD"/>
    <n v="1434085200"/>
    <x v="139"/>
    <d v="2015-06-12T05:00:00"/>
    <d v="2015-06-12T00:00:00"/>
    <x v="139"/>
    <n v="1434603600"/>
    <d v="2015-06-18T05:00:00"/>
    <b v="0"/>
    <b v="0"/>
    <s v="technology/web"/>
    <x v="2"/>
    <s v="web"/>
  </r>
  <r>
    <x v="1"/>
    <n v="117"/>
    <n v="98.307692307692307"/>
    <s v="US"/>
    <s v="USD"/>
    <n v="1333688400"/>
    <x v="107"/>
    <d v="2012-04-06T05:00:00"/>
    <d v="2012-04-06T00:00:00"/>
    <x v="107"/>
    <n v="1337230800"/>
    <d v="2012-05-17T05:00:00"/>
    <b v="0"/>
    <b v="0"/>
    <s v="technology/web"/>
    <x v="2"/>
    <s v="web"/>
  </r>
  <r>
    <x v="1"/>
    <n v="70"/>
    <n v="104.6"/>
    <s v="US"/>
    <s v="USD"/>
    <n v="1277701200"/>
    <x v="140"/>
    <d v="2010-06-28T05:00:00"/>
    <d v="2010-06-28T00:00:00"/>
    <x v="140"/>
    <n v="1279429200"/>
    <d v="2010-07-18T05:00:00"/>
    <b v="0"/>
    <b v="0"/>
    <s v="music/indie rock"/>
    <x v="1"/>
    <s v="indie rock"/>
  </r>
  <r>
    <x v="1"/>
    <n v="135"/>
    <n v="86.066666666666663"/>
    <s v="US"/>
    <s v="USD"/>
    <n v="1560747600"/>
    <x v="141"/>
    <d v="2019-06-17T05:00:00"/>
    <d v="2019-06-17T00:00:00"/>
    <x v="141"/>
    <n v="1561438800"/>
    <d v="2019-06-25T05:00:00"/>
    <b v="0"/>
    <b v="0"/>
    <s v="theater/plays"/>
    <x v="3"/>
    <s v="plays"/>
  </r>
  <r>
    <x v="1"/>
    <n v="768"/>
    <n v="76.989583333333329"/>
    <s v="CH"/>
    <s v="CHF"/>
    <n v="1410066000"/>
    <x v="142"/>
    <d v="2014-09-07T05:00:00"/>
    <d v="2014-09-07T00:00:00"/>
    <x v="142"/>
    <n v="1410498000"/>
    <d v="2014-09-12T05:00:00"/>
    <b v="0"/>
    <b v="0"/>
    <s v="technology/wearables"/>
    <x v="2"/>
    <s v="wearables"/>
  </r>
  <r>
    <x v="3"/>
    <n v="51"/>
    <n v="29.764705882352942"/>
    <s v="US"/>
    <s v="USD"/>
    <n v="1320732000"/>
    <x v="143"/>
    <d v="2011-11-08T06:00:00"/>
    <d v="2011-11-08T00:00:00"/>
    <x v="143"/>
    <n v="1322460000"/>
    <d v="2011-11-28T06:00:00"/>
    <b v="0"/>
    <b v="0"/>
    <s v="theater/plays"/>
    <x v="3"/>
    <s v="plays"/>
  </r>
  <r>
    <x v="1"/>
    <n v="199"/>
    <n v="46.91959798994975"/>
    <s v="US"/>
    <s v="USD"/>
    <n v="1465794000"/>
    <x v="144"/>
    <d v="2016-06-13T05:00:00"/>
    <d v="2016-06-13T00:00:00"/>
    <x v="144"/>
    <n v="1466312400"/>
    <d v="2016-06-19T05:00:00"/>
    <b v="0"/>
    <b v="1"/>
    <s v="theater/plays"/>
    <x v="3"/>
    <s v="plays"/>
  </r>
  <r>
    <x v="1"/>
    <n v="107"/>
    <n v="105.18691588785046"/>
    <s v="US"/>
    <s v="USD"/>
    <n v="1500958800"/>
    <x v="145"/>
    <d v="2017-07-25T05:00:00"/>
    <d v="2017-07-25T00:00:00"/>
    <x v="145"/>
    <n v="1501736400"/>
    <d v="2017-08-03T05:00:00"/>
    <b v="0"/>
    <b v="0"/>
    <s v="technology/wearables"/>
    <x v="2"/>
    <s v="wearables"/>
  </r>
  <r>
    <x v="1"/>
    <n v="195"/>
    <n v="69.907692307692301"/>
    <s v="US"/>
    <s v="USD"/>
    <n v="1357020000"/>
    <x v="146"/>
    <d v="2013-01-01T06:00:00"/>
    <d v="2013-01-01T00:00:00"/>
    <x v="146"/>
    <n v="1361512800"/>
    <d v="2013-02-22T06:00:00"/>
    <b v="0"/>
    <b v="0"/>
    <s v="music/indie rock"/>
    <x v="1"/>
    <s v="indie rock"/>
  </r>
  <r>
    <x v="0"/>
    <n v="1"/>
    <n v="1"/>
    <s v="US"/>
    <s v="USD"/>
    <n v="1544940000"/>
    <x v="147"/>
    <d v="2018-12-16T06:00:00"/>
    <d v="2018-12-16T00:00:00"/>
    <x v="147"/>
    <n v="1545026400"/>
    <d v="2018-12-17T06:00:00"/>
    <b v="0"/>
    <b v="0"/>
    <s v="music/rock"/>
    <x v="1"/>
    <s v="rock"/>
  </r>
  <r>
    <x v="0"/>
    <n v="1467"/>
    <n v="60.011588275391958"/>
    <s v="US"/>
    <s v="USD"/>
    <n v="1402290000"/>
    <x v="148"/>
    <d v="2014-06-09T05:00:00"/>
    <d v="2014-06-09T00:00:00"/>
    <x v="148"/>
    <n v="1406696400"/>
    <d v="2014-07-30T05:00:00"/>
    <b v="0"/>
    <b v="0"/>
    <s v="music/electric music"/>
    <x v="1"/>
    <s v="electric music"/>
  </r>
  <r>
    <x v="1"/>
    <n v="3376"/>
    <n v="52.006220379146917"/>
    <s v="US"/>
    <s v="USD"/>
    <n v="1487311200"/>
    <x v="149"/>
    <d v="2017-02-17T06:00:00"/>
    <d v="2017-02-17T00:00:00"/>
    <x v="149"/>
    <n v="1487916000"/>
    <d v="2017-02-24T06:00:00"/>
    <b v="0"/>
    <b v="0"/>
    <s v="music/indie rock"/>
    <x v="1"/>
    <s v="indie rock"/>
  </r>
  <r>
    <x v="0"/>
    <n v="5681"/>
    <n v="31.000176025347649"/>
    <s v="US"/>
    <s v="USD"/>
    <n v="1350622800"/>
    <x v="150"/>
    <d v="2012-10-19T05:00:00"/>
    <d v="2012-10-19T00:00:00"/>
    <x v="150"/>
    <n v="1351141200"/>
    <d v="2012-10-25T05:00:00"/>
    <b v="0"/>
    <b v="0"/>
    <s v="theater/plays"/>
    <x v="3"/>
    <s v="plays"/>
  </r>
  <r>
    <x v="0"/>
    <n v="1059"/>
    <n v="95.042492917847028"/>
    <s v="US"/>
    <s v="USD"/>
    <n v="1463029200"/>
    <x v="151"/>
    <d v="2016-05-12T05:00:00"/>
    <d v="2016-05-12T00:00:00"/>
    <x v="151"/>
    <n v="1465016400"/>
    <d v="2016-06-04T05:00:00"/>
    <b v="0"/>
    <b v="1"/>
    <s v="music/indie rock"/>
    <x v="1"/>
    <s v="indie rock"/>
  </r>
  <r>
    <x v="0"/>
    <n v="1194"/>
    <n v="75.968174204355108"/>
    <s v="US"/>
    <s v="USD"/>
    <n v="1269493200"/>
    <x v="152"/>
    <d v="2010-03-25T05:00:00"/>
    <d v="2010-03-25T00:00:00"/>
    <x v="152"/>
    <n v="1270789200"/>
    <d v="2010-04-09T05:00:00"/>
    <b v="0"/>
    <b v="0"/>
    <s v="theater/plays"/>
    <x v="3"/>
    <s v="plays"/>
  </r>
  <r>
    <x v="3"/>
    <n v="379"/>
    <n v="71.013192612137203"/>
    <s v="AU"/>
    <s v="AUD"/>
    <n v="1570251600"/>
    <x v="153"/>
    <d v="2019-10-05T05:00:00"/>
    <d v="2019-10-05T00:00:00"/>
    <x v="153"/>
    <n v="1572325200"/>
    <d v="2019-10-29T05:00:00"/>
    <b v="0"/>
    <b v="0"/>
    <s v="music/rock"/>
    <x v="1"/>
    <s v="rock"/>
  </r>
  <r>
    <x v="0"/>
    <n v="30"/>
    <n v="73.733333333333334"/>
    <s v="AU"/>
    <s v="AUD"/>
    <n v="1388383200"/>
    <x v="154"/>
    <d v="2013-12-30T06:00:00"/>
    <d v="2013-12-30T00:00:00"/>
    <x v="154"/>
    <n v="1389420000"/>
    <d v="2014-01-11T06:00:00"/>
    <b v="0"/>
    <b v="0"/>
    <s v="photography/photography books"/>
    <x v="7"/>
    <s v="photography books"/>
  </r>
  <r>
    <x v="1"/>
    <n v="41"/>
    <n v="113.17073170731707"/>
    <s v="US"/>
    <s v="USD"/>
    <n v="1449554400"/>
    <x v="155"/>
    <d v="2015-12-08T06:00:00"/>
    <d v="2015-12-08T00:00:00"/>
    <x v="155"/>
    <n v="1449640800"/>
    <d v="2015-12-09T06:00:00"/>
    <b v="0"/>
    <b v="0"/>
    <s v="music/rock"/>
    <x v="1"/>
    <s v="rock"/>
  </r>
  <r>
    <x v="1"/>
    <n v="1821"/>
    <n v="105.00933552992861"/>
    <s v="US"/>
    <s v="USD"/>
    <n v="1553662800"/>
    <x v="156"/>
    <d v="2019-03-27T05:00:00"/>
    <d v="2019-03-27T00:00:00"/>
    <x v="156"/>
    <n v="1555218000"/>
    <d v="2019-04-14T05:00:00"/>
    <b v="0"/>
    <b v="1"/>
    <s v="theater/plays"/>
    <x v="3"/>
    <s v="plays"/>
  </r>
  <r>
    <x v="1"/>
    <n v="164"/>
    <n v="79.176829268292678"/>
    <s v="US"/>
    <s v="USD"/>
    <n v="1556341200"/>
    <x v="157"/>
    <d v="2019-04-27T05:00:00"/>
    <d v="2019-04-27T00:00:00"/>
    <x v="157"/>
    <n v="1557723600"/>
    <d v="2019-05-13T05:00:00"/>
    <b v="0"/>
    <b v="0"/>
    <s v="technology/wearables"/>
    <x v="2"/>
    <s v="wearables"/>
  </r>
  <r>
    <x v="0"/>
    <n v="75"/>
    <n v="57.333333333333336"/>
    <s v="US"/>
    <s v="USD"/>
    <n v="1442984400"/>
    <x v="158"/>
    <d v="2015-09-23T05:00:00"/>
    <d v="2015-09-23T00:00:00"/>
    <x v="158"/>
    <n v="1443502800"/>
    <d v="2015-09-29T05:00:00"/>
    <b v="0"/>
    <b v="1"/>
    <s v="technology/web"/>
    <x v="2"/>
    <s v="web"/>
  </r>
  <r>
    <x v="1"/>
    <n v="157"/>
    <n v="58.178343949044589"/>
    <s v="CH"/>
    <s v="CHF"/>
    <n v="1544248800"/>
    <x v="159"/>
    <d v="2018-12-08T06:00:00"/>
    <d v="2018-12-08T00:00:00"/>
    <x v="159"/>
    <n v="1546840800"/>
    <d v="2019-01-07T06:00:00"/>
    <b v="0"/>
    <b v="0"/>
    <s v="music/rock"/>
    <x v="1"/>
    <s v="rock"/>
  </r>
  <r>
    <x v="1"/>
    <n v="246"/>
    <n v="36.032520325203251"/>
    <s v="US"/>
    <s v="USD"/>
    <n v="1508475600"/>
    <x v="160"/>
    <d v="2017-10-20T05:00:00"/>
    <d v="2017-10-20T00:00:00"/>
    <x v="160"/>
    <n v="1512712800"/>
    <d v="2017-12-08T06:00:00"/>
    <b v="0"/>
    <b v="1"/>
    <s v="photography/photography books"/>
    <x v="7"/>
    <s v="photography books"/>
  </r>
  <r>
    <x v="1"/>
    <n v="1396"/>
    <n v="107.99068767908309"/>
    <s v="US"/>
    <s v="USD"/>
    <n v="1507438800"/>
    <x v="161"/>
    <d v="2017-10-08T05:00:00"/>
    <d v="2017-10-08T00:00:00"/>
    <x v="161"/>
    <n v="1507525200"/>
    <d v="2017-10-09T05:00:00"/>
    <b v="0"/>
    <b v="0"/>
    <s v="theater/plays"/>
    <x v="3"/>
    <s v="plays"/>
  </r>
  <r>
    <x v="1"/>
    <n v="2506"/>
    <n v="44.005985634477256"/>
    <s v="US"/>
    <s v="USD"/>
    <n v="1501563600"/>
    <x v="162"/>
    <d v="2017-08-01T05:00:00"/>
    <d v="2017-08-01T00:00:00"/>
    <x v="162"/>
    <n v="1504328400"/>
    <d v="2017-09-02T05:00:00"/>
    <b v="0"/>
    <b v="0"/>
    <s v="technology/web"/>
    <x v="2"/>
    <s v="web"/>
  </r>
  <r>
    <x v="1"/>
    <n v="244"/>
    <n v="55.077868852459019"/>
    <s v="US"/>
    <s v="USD"/>
    <n v="1292997600"/>
    <x v="163"/>
    <d v="2010-12-22T06:00:00"/>
    <d v="2010-12-22T00:00:00"/>
    <x v="163"/>
    <n v="1293343200"/>
    <d v="2010-12-26T06:00:00"/>
    <b v="0"/>
    <b v="0"/>
    <s v="photography/photography books"/>
    <x v="7"/>
    <s v="photography books"/>
  </r>
  <r>
    <x v="1"/>
    <n v="146"/>
    <n v="74"/>
    <s v="AU"/>
    <s v="AUD"/>
    <n v="1370840400"/>
    <x v="164"/>
    <d v="2013-06-10T05:00:00"/>
    <d v="2013-06-10T00:00:00"/>
    <x v="164"/>
    <n v="1371704400"/>
    <d v="2013-06-20T05:00:00"/>
    <b v="0"/>
    <b v="0"/>
    <s v="theater/plays"/>
    <x v="3"/>
    <s v="plays"/>
  </r>
  <r>
    <x v="0"/>
    <n v="955"/>
    <n v="41.996858638743454"/>
    <s v="DK"/>
    <s v="DKK"/>
    <n v="1550815200"/>
    <x v="165"/>
    <d v="2019-02-22T06:00:00"/>
    <d v="2019-02-22T00:00:00"/>
    <x v="165"/>
    <n v="1552798800"/>
    <d v="2019-03-17T05:00:00"/>
    <b v="0"/>
    <b v="1"/>
    <s v="music/indie rock"/>
    <x v="1"/>
    <s v="indie rock"/>
  </r>
  <r>
    <x v="1"/>
    <n v="1267"/>
    <n v="77.988161010260455"/>
    <s v="US"/>
    <s v="USD"/>
    <n v="1339909200"/>
    <x v="166"/>
    <d v="2012-06-17T05:00:00"/>
    <d v="2012-06-17T00:00:00"/>
    <x v="166"/>
    <n v="1342328400"/>
    <d v="2012-07-15T05:00:00"/>
    <b v="0"/>
    <b v="1"/>
    <s v="film &amp; video/shorts"/>
    <x v="4"/>
    <s v="shorts"/>
  </r>
  <r>
    <x v="0"/>
    <n v="67"/>
    <n v="82.507462686567166"/>
    <s v="US"/>
    <s v="USD"/>
    <n v="1501736400"/>
    <x v="167"/>
    <d v="2017-08-03T05:00:00"/>
    <d v="2017-08-03T00:00:00"/>
    <x v="167"/>
    <n v="1502341200"/>
    <d v="2017-08-10T05:00:00"/>
    <b v="0"/>
    <b v="0"/>
    <s v="music/indie rock"/>
    <x v="1"/>
    <s v="indie rock"/>
  </r>
  <r>
    <x v="0"/>
    <n v="5"/>
    <n v="104.2"/>
    <s v="US"/>
    <s v="USD"/>
    <n v="1395291600"/>
    <x v="168"/>
    <d v="2014-03-20T05:00:00"/>
    <d v="2014-03-20T00:00:00"/>
    <x v="168"/>
    <n v="1397192400"/>
    <d v="2014-04-11T05:00:00"/>
    <b v="0"/>
    <b v="0"/>
    <s v="publishing/translations"/>
    <x v="5"/>
    <s v="translations"/>
  </r>
  <r>
    <x v="0"/>
    <n v="26"/>
    <n v="25.5"/>
    <s v="US"/>
    <s v="USD"/>
    <n v="1405746000"/>
    <x v="169"/>
    <d v="2014-07-19T05:00:00"/>
    <d v="2014-07-19T00:00:00"/>
    <x v="169"/>
    <n v="1407042000"/>
    <d v="2014-08-03T05:00:00"/>
    <b v="0"/>
    <b v="1"/>
    <s v="film &amp; video/documentary"/>
    <x v="4"/>
    <s v="documentary"/>
  </r>
  <r>
    <x v="1"/>
    <n v="1561"/>
    <n v="100.98334401024984"/>
    <s v="US"/>
    <s v="USD"/>
    <n v="1368853200"/>
    <x v="170"/>
    <d v="2013-05-18T05:00:00"/>
    <d v="2013-05-18T00:00:00"/>
    <x v="170"/>
    <n v="1369371600"/>
    <d v="2013-05-24T05:00:00"/>
    <b v="0"/>
    <b v="0"/>
    <s v="theater/plays"/>
    <x v="3"/>
    <s v="plays"/>
  </r>
  <r>
    <x v="1"/>
    <n v="48"/>
    <n v="111.83333333333333"/>
    <s v="US"/>
    <s v="USD"/>
    <n v="1444021200"/>
    <x v="171"/>
    <d v="2015-10-05T05:00:00"/>
    <d v="2015-10-05T00:00:00"/>
    <x v="171"/>
    <n v="1444107600"/>
    <d v="2015-10-06T05:00:00"/>
    <b v="0"/>
    <b v="1"/>
    <s v="technology/wearables"/>
    <x v="2"/>
    <s v="wearables"/>
  </r>
  <r>
    <x v="0"/>
    <n v="1130"/>
    <n v="41.999115044247787"/>
    <s v="US"/>
    <s v="USD"/>
    <n v="1472619600"/>
    <x v="172"/>
    <d v="2016-08-31T05:00:00"/>
    <d v="2016-08-31T00:00:00"/>
    <x v="172"/>
    <n v="1474261200"/>
    <d v="2016-09-19T05:00:00"/>
    <b v="0"/>
    <b v="0"/>
    <s v="theater/plays"/>
    <x v="3"/>
    <s v="plays"/>
  </r>
  <r>
    <x v="0"/>
    <n v="782"/>
    <n v="110.05115089514067"/>
    <s v="US"/>
    <s v="USD"/>
    <n v="1472878800"/>
    <x v="173"/>
    <d v="2016-09-03T05:00:00"/>
    <d v="2016-09-03T00:00:00"/>
    <x v="173"/>
    <n v="1473656400"/>
    <d v="2016-09-12T05:00:00"/>
    <b v="0"/>
    <b v="0"/>
    <s v="theater/plays"/>
    <x v="3"/>
    <s v="plays"/>
  </r>
  <r>
    <x v="1"/>
    <n v="2739"/>
    <n v="58.997079225994888"/>
    <s v="US"/>
    <s v="USD"/>
    <n v="1289800800"/>
    <x v="174"/>
    <d v="2010-11-15T06:00:00"/>
    <d v="2010-11-15T00:00:00"/>
    <x v="174"/>
    <n v="1291960800"/>
    <d v="2010-12-10T06:00:00"/>
    <b v="0"/>
    <b v="0"/>
    <s v="theater/plays"/>
    <x v="3"/>
    <s v="plays"/>
  </r>
  <r>
    <x v="0"/>
    <n v="210"/>
    <n v="32.985714285714288"/>
    <s v="US"/>
    <s v="USD"/>
    <n v="1505970000"/>
    <x v="175"/>
    <d v="2017-09-21T05:00:00"/>
    <d v="2017-09-21T00:00:00"/>
    <x v="175"/>
    <n v="1506747600"/>
    <d v="2017-09-30T05:00:00"/>
    <b v="0"/>
    <b v="0"/>
    <s v="food/food trucks"/>
    <x v="0"/>
    <s v="food trucks"/>
  </r>
  <r>
    <x v="1"/>
    <n v="3537"/>
    <n v="45.005654509471306"/>
    <s v="CA"/>
    <s v="CAD"/>
    <n v="1363496400"/>
    <x v="176"/>
    <d v="2013-03-17T05:00:00"/>
    <d v="2013-03-17T00:00:00"/>
    <x v="176"/>
    <n v="1363582800"/>
    <d v="2013-03-18T05:00:00"/>
    <b v="0"/>
    <b v="1"/>
    <s v="theater/plays"/>
    <x v="3"/>
    <s v="plays"/>
  </r>
  <r>
    <x v="1"/>
    <n v="2107"/>
    <n v="81.98196487897485"/>
    <s v="AU"/>
    <s v="AUD"/>
    <n v="1269234000"/>
    <x v="177"/>
    <d v="2010-03-22T05:00:00"/>
    <d v="2010-03-22T00:00:00"/>
    <x v="177"/>
    <n v="1269666000"/>
    <d v="2010-03-27T05:00:00"/>
    <b v="0"/>
    <b v="0"/>
    <s v="technology/wearables"/>
    <x v="2"/>
    <s v="wearables"/>
  </r>
  <r>
    <x v="0"/>
    <n v="136"/>
    <n v="39.080882352941174"/>
    <s v="US"/>
    <s v="USD"/>
    <n v="1507093200"/>
    <x v="178"/>
    <d v="2017-10-04T05:00:00"/>
    <d v="2017-10-04T00:00:00"/>
    <x v="178"/>
    <n v="1508648400"/>
    <d v="2017-10-22T05:00:00"/>
    <b v="0"/>
    <b v="0"/>
    <s v="technology/web"/>
    <x v="2"/>
    <s v="web"/>
  </r>
  <r>
    <x v="1"/>
    <n v="3318"/>
    <n v="58.996383363471971"/>
    <s v="DK"/>
    <s v="DKK"/>
    <n v="1560574800"/>
    <x v="179"/>
    <d v="2019-06-15T05:00:00"/>
    <d v="2019-06-15T00:00:00"/>
    <x v="179"/>
    <n v="1561957200"/>
    <d v="2019-07-01T05:00:00"/>
    <b v="0"/>
    <b v="0"/>
    <s v="theater/plays"/>
    <x v="3"/>
    <s v="plays"/>
  </r>
  <r>
    <x v="0"/>
    <n v="86"/>
    <n v="40.988372093023258"/>
    <s v="CA"/>
    <s v="CAD"/>
    <n v="1284008400"/>
    <x v="180"/>
    <d v="2010-09-09T05:00:00"/>
    <d v="2010-09-09T00:00:00"/>
    <x v="180"/>
    <n v="1285131600"/>
    <d v="2010-09-22T05:00:00"/>
    <b v="0"/>
    <b v="0"/>
    <s v="music/rock"/>
    <x v="1"/>
    <s v="rock"/>
  </r>
  <r>
    <x v="1"/>
    <n v="340"/>
    <n v="31.029411764705884"/>
    <s v="US"/>
    <s v="USD"/>
    <n v="1556859600"/>
    <x v="181"/>
    <d v="2019-05-03T05:00:00"/>
    <d v="2019-05-03T00:00:00"/>
    <x v="181"/>
    <n v="1556946000"/>
    <d v="2019-05-04T05:00:00"/>
    <b v="0"/>
    <b v="0"/>
    <s v="theater/plays"/>
    <x v="3"/>
    <s v="plays"/>
  </r>
  <r>
    <x v="0"/>
    <n v="19"/>
    <n v="37.789473684210527"/>
    <s v="US"/>
    <s v="USD"/>
    <n v="1526187600"/>
    <x v="182"/>
    <d v="2018-05-13T05:00:00"/>
    <d v="2018-05-13T00:00:00"/>
    <x v="182"/>
    <n v="1527138000"/>
    <d v="2018-05-24T05:00:00"/>
    <b v="0"/>
    <b v="0"/>
    <s v="film &amp; video/television"/>
    <x v="4"/>
    <s v="television"/>
  </r>
  <r>
    <x v="0"/>
    <n v="886"/>
    <n v="32.006772009029348"/>
    <s v="US"/>
    <s v="USD"/>
    <n v="1400821200"/>
    <x v="183"/>
    <d v="2014-05-23T05:00:00"/>
    <d v="2014-05-23T00:00:00"/>
    <x v="183"/>
    <n v="1402117200"/>
    <d v="2014-06-07T05:00:00"/>
    <b v="0"/>
    <b v="0"/>
    <s v="theater/plays"/>
    <x v="3"/>
    <s v="plays"/>
  </r>
  <r>
    <x v="1"/>
    <n v="1442"/>
    <n v="95.966712898751737"/>
    <s v="CA"/>
    <s v="CAD"/>
    <n v="1361599200"/>
    <x v="184"/>
    <d v="2013-02-23T06:00:00"/>
    <d v="2013-02-23T00:00:00"/>
    <x v="184"/>
    <n v="1364014800"/>
    <d v="2013-03-23T05:00:00"/>
    <b v="0"/>
    <b v="1"/>
    <s v="film &amp; video/shorts"/>
    <x v="4"/>
    <s v="shorts"/>
  </r>
  <r>
    <x v="0"/>
    <n v="35"/>
    <n v="75"/>
    <s v="IT"/>
    <s v="EUR"/>
    <n v="1417500000"/>
    <x v="185"/>
    <d v="2014-12-02T06:00:00"/>
    <d v="2014-12-02T00:00:00"/>
    <x v="185"/>
    <n v="1417586400"/>
    <d v="2014-12-03T06:00:00"/>
    <b v="0"/>
    <b v="0"/>
    <s v="theater/plays"/>
    <x v="3"/>
    <s v="plays"/>
  </r>
  <r>
    <x v="3"/>
    <n v="441"/>
    <n v="102.0498866213152"/>
    <s v="US"/>
    <s v="USD"/>
    <n v="1457071200"/>
    <x v="186"/>
    <d v="2016-03-04T06:00:00"/>
    <d v="2016-03-04T00:00:00"/>
    <x v="186"/>
    <n v="1457071200"/>
    <d v="2016-03-04T06:00:00"/>
    <b v="0"/>
    <b v="0"/>
    <s v="theater/plays"/>
    <x v="3"/>
    <s v="plays"/>
  </r>
  <r>
    <x v="0"/>
    <n v="24"/>
    <n v="105.75"/>
    <s v="US"/>
    <s v="USD"/>
    <n v="1370322000"/>
    <x v="187"/>
    <d v="2013-06-04T05:00:00"/>
    <d v="2013-06-04T00:00:00"/>
    <x v="187"/>
    <n v="1370408400"/>
    <d v="2013-06-05T05:00:00"/>
    <b v="0"/>
    <b v="1"/>
    <s v="theater/plays"/>
    <x v="3"/>
    <s v="plays"/>
  </r>
  <r>
    <x v="0"/>
    <n v="86"/>
    <n v="37.069767441860463"/>
    <s v="IT"/>
    <s v="EUR"/>
    <n v="1552366800"/>
    <x v="188"/>
    <d v="2019-03-12T05:00:00"/>
    <d v="2019-03-12T00:00:00"/>
    <x v="188"/>
    <n v="1552626000"/>
    <d v="2019-03-15T05:00:00"/>
    <b v="0"/>
    <b v="0"/>
    <s v="theater/plays"/>
    <x v="3"/>
    <s v="plays"/>
  </r>
  <r>
    <x v="0"/>
    <n v="243"/>
    <n v="35.049382716049379"/>
    <s v="US"/>
    <s v="USD"/>
    <n v="1403845200"/>
    <x v="189"/>
    <d v="2014-06-27T05:00:00"/>
    <d v="2014-06-27T00:00:00"/>
    <x v="189"/>
    <n v="1404190800"/>
    <d v="2014-07-01T05:00:00"/>
    <b v="0"/>
    <b v="0"/>
    <s v="music/rock"/>
    <x v="1"/>
    <s v="rock"/>
  </r>
  <r>
    <x v="0"/>
    <n v="65"/>
    <n v="46.338461538461537"/>
    <s v="US"/>
    <s v="USD"/>
    <n v="1523163600"/>
    <x v="190"/>
    <d v="2018-04-08T05:00:00"/>
    <d v="2018-04-08T00:00:00"/>
    <x v="190"/>
    <n v="1523509200"/>
    <d v="2018-04-12T05:00:00"/>
    <b v="1"/>
    <b v="0"/>
    <s v="music/indie rock"/>
    <x v="1"/>
    <s v="indie rock"/>
  </r>
  <r>
    <x v="1"/>
    <n v="126"/>
    <n v="69.174603174603178"/>
    <s v="US"/>
    <s v="USD"/>
    <n v="1442206800"/>
    <x v="191"/>
    <d v="2015-09-14T05:00:00"/>
    <d v="2015-09-14T00:00:00"/>
    <x v="191"/>
    <n v="1443589200"/>
    <d v="2015-09-30T05:00:00"/>
    <b v="0"/>
    <b v="0"/>
    <s v="music/metal"/>
    <x v="1"/>
    <s v="metal"/>
  </r>
  <r>
    <x v="1"/>
    <n v="524"/>
    <n v="109.07824427480917"/>
    <s v="US"/>
    <s v="USD"/>
    <n v="1532840400"/>
    <x v="192"/>
    <d v="2018-07-29T05:00:00"/>
    <d v="2018-07-29T00:00:00"/>
    <x v="192"/>
    <n v="1533445200"/>
    <d v="2018-08-05T05:00:00"/>
    <b v="0"/>
    <b v="0"/>
    <s v="music/electric music"/>
    <x v="1"/>
    <s v="electric music"/>
  </r>
  <r>
    <x v="0"/>
    <n v="100"/>
    <n v="51.78"/>
    <s v="DK"/>
    <s v="DKK"/>
    <n v="1472878800"/>
    <x v="173"/>
    <d v="2016-09-03T05:00:00"/>
    <d v="2016-09-03T00:00:00"/>
    <x v="173"/>
    <n v="1474520400"/>
    <d v="2016-09-22T05:00:00"/>
    <b v="0"/>
    <b v="0"/>
    <s v="technology/wearables"/>
    <x v="2"/>
    <s v="wearables"/>
  </r>
  <r>
    <x v="1"/>
    <n v="1989"/>
    <n v="82.010055304172951"/>
    <s v="US"/>
    <s v="USD"/>
    <n v="1498194000"/>
    <x v="193"/>
    <d v="2017-06-23T05:00:00"/>
    <d v="2017-06-23T00:00:00"/>
    <x v="193"/>
    <n v="1499403600"/>
    <d v="2017-07-07T05:00:00"/>
    <b v="0"/>
    <b v="0"/>
    <s v="film &amp; video/drama"/>
    <x v="4"/>
    <s v="drama"/>
  </r>
  <r>
    <x v="0"/>
    <n v="168"/>
    <n v="35.958333333333336"/>
    <s v="US"/>
    <s v="USD"/>
    <n v="1281070800"/>
    <x v="194"/>
    <d v="2010-08-06T05:00:00"/>
    <d v="2010-08-06T00:00:00"/>
    <x v="194"/>
    <n v="1283576400"/>
    <d v="2010-09-04T05:00:00"/>
    <b v="0"/>
    <b v="0"/>
    <s v="music/electric music"/>
    <x v="1"/>
    <s v="electric music"/>
  </r>
  <r>
    <x v="0"/>
    <n v="13"/>
    <n v="74.461538461538467"/>
    <s v="US"/>
    <s v="USD"/>
    <n v="1436245200"/>
    <x v="195"/>
    <d v="2015-07-07T05:00:00"/>
    <d v="2015-07-07T00:00:00"/>
    <x v="195"/>
    <n v="1436590800"/>
    <d v="2015-07-11T05:00:00"/>
    <b v="0"/>
    <b v="0"/>
    <s v="music/rock"/>
    <x v="1"/>
    <s v="rock"/>
  </r>
  <r>
    <x v="0"/>
    <n v="1"/>
    <n v="2"/>
    <s v="CA"/>
    <s v="CAD"/>
    <n v="1269493200"/>
    <x v="152"/>
    <d v="2010-03-25T05:00:00"/>
    <d v="2010-03-25T00:00:00"/>
    <x v="152"/>
    <n v="1270443600"/>
    <d v="2010-04-05T05:00:00"/>
    <b v="0"/>
    <b v="0"/>
    <s v="theater/plays"/>
    <x v="3"/>
    <s v="plays"/>
  </r>
  <r>
    <x v="1"/>
    <n v="157"/>
    <n v="91.114649681528661"/>
    <s v="US"/>
    <s v="USD"/>
    <n v="1406264400"/>
    <x v="196"/>
    <d v="2014-07-25T05:00:00"/>
    <d v="2014-07-25T00:00:00"/>
    <x v="196"/>
    <n v="1407819600"/>
    <d v="2014-08-12T05:00:00"/>
    <b v="0"/>
    <b v="0"/>
    <s v="technology/web"/>
    <x v="2"/>
    <s v="web"/>
  </r>
  <r>
    <x v="3"/>
    <n v="82"/>
    <n v="79.792682926829272"/>
    <s v="US"/>
    <s v="USD"/>
    <n v="1317531600"/>
    <x v="197"/>
    <d v="2011-10-02T05:00:00"/>
    <d v="2011-10-02T00:00:00"/>
    <x v="197"/>
    <n v="1317877200"/>
    <d v="2011-10-06T05:00:00"/>
    <b v="0"/>
    <b v="0"/>
    <s v="food/food trucks"/>
    <x v="0"/>
    <s v="food trucks"/>
  </r>
  <r>
    <x v="1"/>
    <n v="4498"/>
    <n v="42.999777678968428"/>
    <s v="AU"/>
    <s v="AUD"/>
    <n v="1484632800"/>
    <x v="198"/>
    <d v="2017-01-17T06:00:00"/>
    <d v="2017-01-17T00:00:00"/>
    <x v="198"/>
    <n v="1484805600"/>
    <d v="2017-01-19T06:00:00"/>
    <b v="0"/>
    <b v="0"/>
    <s v="theater/plays"/>
    <x v="3"/>
    <s v="plays"/>
  </r>
  <r>
    <x v="0"/>
    <n v="40"/>
    <n v="63.225000000000001"/>
    <s v="US"/>
    <s v="USD"/>
    <n v="1301806800"/>
    <x v="199"/>
    <d v="2011-04-03T05:00:00"/>
    <d v="2011-04-03T00:00:00"/>
    <x v="199"/>
    <n v="1302670800"/>
    <d v="2011-04-13T05:00:00"/>
    <b v="0"/>
    <b v="0"/>
    <s v="music/jazz"/>
    <x v="1"/>
    <s v="jazz"/>
  </r>
  <r>
    <x v="1"/>
    <n v="80"/>
    <n v="70.174999999999997"/>
    <s v="US"/>
    <s v="USD"/>
    <n v="1539752400"/>
    <x v="200"/>
    <d v="2018-10-17T05:00:00"/>
    <d v="2018-10-17T00:00:00"/>
    <x v="200"/>
    <n v="1540789200"/>
    <d v="2018-10-29T05:00:00"/>
    <b v="1"/>
    <b v="0"/>
    <s v="theater/plays"/>
    <x v="3"/>
    <s v="plays"/>
  </r>
  <r>
    <x v="3"/>
    <n v="57"/>
    <n v="61.333333333333336"/>
    <s v="US"/>
    <s v="USD"/>
    <n v="1267250400"/>
    <x v="201"/>
    <d v="2010-02-27T06:00:00"/>
    <d v="2010-02-27T00:00:00"/>
    <x v="201"/>
    <n v="1268028000"/>
    <d v="2010-03-08T06:00:00"/>
    <b v="0"/>
    <b v="0"/>
    <s v="publishing/fiction"/>
    <x v="5"/>
    <s v="fiction"/>
  </r>
  <r>
    <x v="1"/>
    <n v="43"/>
    <n v="99"/>
    <s v="US"/>
    <s v="USD"/>
    <n v="1535432400"/>
    <x v="202"/>
    <d v="2018-08-28T05:00:00"/>
    <d v="2018-08-28T00:00:00"/>
    <x v="202"/>
    <n v="1537160400"/>
    <d v="2018-09-17T05:00:00"/>
    <b v="0"/>
    <b v="1"/>
    <s v="music/rock"/>
    <x v="1"/>
    <s v="rock"/>
  </r>
  <r>
    <x v="1"/>
    <n v="2053"/>
    <n v="96.984900146127615"/>
    <s v="US"/>
    <s v="USD"/>
    <n v="1510207200"/>
    <x v="203"/>
    <d v="2017-11-09T06:00:00"/>
    <d v="2017-11-09T00:00:00"/>
    <x v="203"/>
    <n v="1512280800"/>
    <d v="2017-12-03T06:00:00"/>
    <b v="0"/>
    <b v="0"/>
    <s v="film &amp; video/documentary"/>
    <x v="4"/>
    <s v="documentary"/>
  </r>
  <r>
    <x v="2"/>
    <n v="808"/>
    <n v="51.004950495049506"/>
    <s v="AU"/>
    <s v="AUD"/>
    <n v="1462510800"/>
    <x v="204"/>
    <d v="2016-05-06T05:00:00"/>
    <d v="2016-05-06T00:00:00"/>
    <x v="204"/>
    <n v="1463115600"/>
    <d v="2016-05-13T05:00:00"/>
    <b v="0"/>
    <b v="0"/>
    <s v="film &amp; video/documentary"/>
    <x v="4"/>
    <s v="documentary"/>
  </r>
  <r>
    <x v="0"/>
    <n v="226"/>
    <n v="28.044247787610619"/>
    <s v="DK"/>
    <s v="DKK"/>
    <n v="1488520800"/>
    <x v="205"/>
    <d v="2017-03-03T06:00:00"/>
    <d v="2017-03-03T00:00:00"/>
    <x v="205"/>
    <n v="1490850000"/>
    <d v="2017-03-30T05:00:00"/>
    <b v="0"/>
    <b v="0"/>
    <s v="film &amp; video/science fiction"/>
    <x v="4"/>
    <s v="science fiction"/>
  </r>
  <r>
    <x v="0"/>
    <n v="1625"/>
    <n v="60.984615384615381"/>
    <s v="US"/>
    <s v="USD"/>
    <n v="1377579600"/>
    <x v="206"/>
    <d v="2013-08-27T05:00:00"/>
    <d v="2013-08-27T00:00:00"/>
    <x v="206"/>
    <n v="1379653200"/>
    <d v="2013-09-20T05:00:00"/>
    <b v="0"/>
    <b v="0"/>
    <s v="theater/plays"/>
    <x v="3"/>
    <s v="plays"/>
  </r>
  <r>
    <x v="1"/>
    <n v="168"/>
    <n v="73.214285714285708"/>
    <s v="US"/>
    <s v="USD"/>
    <n v="1576389600"/>
    <x v="207"/>
    <d v="2019-12-15T06:00:00"/>
    <d v="2019-12-15T00:00:00"/>
    <x v="207"/>
    <n v="1580364000"/>
    <d v="2020-01-30T06:00:00"/>
    <b v="0"/>
    <b v="0"/>
    <s v="theater/plays"/>
    <x v="3"/>
    <s v="plays"/>
  </r>
  <r>
    <x v="1"/>
    <n v="4289"/>
    <n v="39.997435299603637"/>
    <s v="US"/>
    <s v="USD"/>
    <n v="1289019600"/>
    <x v="208"/>
    <d v="2010-11-06T05:00:00"/>
    <d v="2010-11-06T00:00:00"/>
    <x v="208"/>
    <n v="1289714400"/>
    <d v="2010-11-14T06:00:00"/>
    <b v="0"/>
    <b v="1"/>
    <s v="music/indie rock"/>
    <x v="1"/>
    <s v="indie rock"/>
  </r>
  <r>
    <x v="1"/>
    <n v="165"/>
    <n v="86.812121212121212"/>
    <s v="US"/>
    <s v="USD"/>
    <n v="1282194000"/>
    <x v="209"/>
    <d v="2010-08-19T05:00:00"/>
    <d v="2010-08-19T00:00:00"/>
    <x v="209"/>
    <n v="1282712400"/>
    <d v="2010-08-25T05:00:00"/>
    <b v="0"/>
    <b v="0"/>
    <s v="music/rock"/>
    <x v="1"/>
    <s v="rock"/>
  </r>
  <r>
    <x v="0"/>
    <n v="143"/>
    <n v="42.125874125874127"/>
    <s v="US"/>
    <s v="USD"/>
    <n v="1550037600"/>
    <x v="210"/>
    <d v="2019-02-13T06:00:00"/>
    <d v="2019-02-13T00:00:00"/>
    <x v="210"/>
    <n v="1550210400"/>
    <d v="2019-02-15T06:00:00"/>
    <b v="0"/>
    <b v="0"/>
    <s v="theater/plays"/>
    <x v="3"/>
    <s v="plays"/>
  </r>
  <r>
    <x v="1"/>
    <n v="1815"/>
    <n v="103.97851239669421"/>
    <s v="US"/>
    <s v="USD"/>
    <n v="1321941600"/>
    <x v="211"/>
    <d v="2011-11-22T06:00:00"/>
    <d v="2011-11-22T00:00:00"/>
    <x v="211"/>
    <n v="1322114400"/>
    <d v="2011-11-24T06:00:00"/>
    <b v="0"/>
    <b v="0"/>
    <s v="theater/plays"/>
    <x v="3"/>
    <s v="plays"/>
  </r>
  <r>
    <x v="0"/>
    <n v="934"/>
    <n v="62.003211991434689"/>
    <s v="US"/>
    <s v="USD"/>
    <n v="1556427600"/>
    <x v="212"/>
    <d v="2019-04-28T05:00:00"/>
    <d v="2019-04-28T00:00:00"/>
    <x v="212"/>
    <n v="1557205200"/>
    <d v="2019-05-07T05:00:00"/>
    <b v="0"/>
    <b v="0"/>
    <s v="film &amp; video/science fiction"/>
    <x v="4"/>
    <s v="science fiction"/>
  </r>
  <r>
    <x v="1"/>
    <n v="397"/>
    <n v="31.005037783375315"/>
    <s v="GB"/>
    <s v="GBP"/>
    <n v="1320991200"/>
    <x v="213"/>
    <d v="2011-11-11T06:00:00"/>
    <d v="2011-11-11T00:00:00"/>
    <x v="213"/>
    <n v="1323928800"/>
    <d v="2011-12-15T06:00:00"/>
    <b v="0"/>
    <b v="1"/>
    <s v="film &amp; video/shorts"/>
    <x v="4"/>
    <s v="shorts"/>
  </r>
  <r>
    <x v="1"/>
    <n v="1539"/>
    <n v="89.991552956465242"/>
    <s v="US"/>
    <s v="USD"/>
    <n v="1345093200"/>
    <x v="214"/>
    <d v="2012-08-16T05:00:00"/>
    <d v="2012-08-16T00:00:00"/>
    <x v="214"/>
    <n v="1346130000"/>
    <d v="2012-08-28T05:00:00"/>
    <b v="0"/>
    <b v="0"/>
    <s v="film &amp; video/animation"/>
    <x v="4"/>
    <s v="animation"/>
  </r>
  <r>
    <x v="0"/>
    <n v="17"/>
    <n v="39.235294117647058"/>
    <s v="US"/>
    <s v="USD"/>
    <n v="1309496400"/>
    <x v="215"/>
    <d v="2011-07-01T05:00:00"/>
    <d v="2011-07-01T00:00:00"/>
    <x v="215"/>
    <n v="1311051600"/>
    <d v="2011-07-19T05:00:00"/>
    <b v="1"/>
    <b v="0"/>
    <s v="theater/plays"/>
    <x v="3"/>
    <s v="plays"/>
  </r>
  <r>
    <x v="0"/>
    <n v="2179"/>
    <n v="54.993116108306566"/>
    <s v="US"/>
    <s v="USD"/>
    <n v="1340254800"/>
    <x v="216"/>
    <d v="2012-06-21T05:00:00"/>
    <d v="2012-06-21T00:00:00"/>
    <x v="216"/>
    <n v="1340427600"/>
    <d v="2012-06-23T05:00:00"/>
    <b v="1"/>
    <b v="0"/>
    <s v="food/food trucks"/>
    <x v="0"/>
    <s v="food trucks"/>
  </r>
  <r>
    <x v="1"/>
    <n v="138"/>
    <n v="47.992753623188406"/>
    <s v="US"/>
    <s v="USD"/>
    <n v="1412226000"/>
    <x v="217"/>
    <d v="2014-10-02T05:00:00"/>
    <d v="2014-10-02T00:00:00"/>
    <x v="217"/>
    <n v="1412312400"/>
    <d v="2014-10-03T05:00:00"/>
    <b v="0"/>
    <b v="0"/>
    <s v="photography/photography books"/>
    <x v="7"/>
    <s v="photography books"/>
  </r>
  <r>
    <x v="0"/>
    <n v="931"/>
    <n v="87.966702470461868"/>
    <s v="US"/>
    <s v="USD"/>
    <n v="1458104400"/>
    <x v="218"/>
    <d v="2016-03-16T05:00:00"/>
    <d v="2016-03-16T00:00:00"/>
    <x v="218"/>
    <n v="1459314000"/>
    <d v="2016-03-30T05:00:00"/>
    <b v="0"/>
    <b v="0"/>
    <s v="theater/plays"/>
    <x v="3"/>
    <s v="plays"/>
  </r>
  <r>
    <x v="1"/>
    <n v="3594"/>
    <n v="51.999165275459099"/>
    <s v="US"/>
    <s v="USD"/>
    <n v="1411534800"/>
    <x v="219"/>
    <d v="2014-09-24T05:00:00"/>
    <d v="2014-09-24T00:00:00"/>
    <x v="219"/>
    <n v="1415426400"/>
    <d v="2014-11-08T06:00:00"/>
    <b v="0"/>
    <b v="0"/>
    <s v="film &amp; video/science fiction"/>
    <x v="4"/>
    <s v="science fiction"/>
  </r>
  <r>
    <x v="1"/>
    <n v="5880"/>
    <n v="29.999659863945578"/>
    <s v="US"/>
    <s v="USD"/>
    <n v="1399093200"/>
    <x v="220"/>
    <d v="2014-05-03T05:00:00"/>
    <d v="2014-05-03T00:00:00"/>
    <x v="220"/>
    <n v="1399093200"/>
    <d v="2014-05-03T05:00:00"/>
    <b v="1"/>
    <b v="0"/>
    <s v="music/rock"/>
    <x v="1"/>
    <s v="rock"/>
  </r>
  <r>
    <x v="1"/>
    <n v="112"/>
    <n v="98.205357142857139"/>
    <s v="US"/>
    <s v="USD"/>
    <n v="1270702800"/>
    <x v="221"/>
    <d v="2010-04-08T05:00:00"/>
    <d v="2010-04-08T00:00:00"/>
    <x v="221"/>
    <n v="1273899600"/>
    <d v="2010-05-15T05:00:00"/>
    <b v="0"/>
    <b v="0"/>
    <s v="photography/photography books"/>
    <x v="7"/>
    <s v="photography books"/>
  </r>
  <r>
    <x v="1"/>
    <n v="943"/>
    <n v="108.96182396606575"/>
    <s v="US"/>
    <s v="USD"/>
    <n v="1431666000"/>
    <x v="222"/>
    <d v="2015-05-15T05:00:00"/>
    <d v="2015-05-15T00:00:00"/>
    <x v="222"/>
    <n v="1432184400"/>
    <d v="2015-05-21T05:00:00"/>
    <b v="0"/>
    <b v="0"/>
    <s v="games/mobile games"/>
    <x v="6"/>
    <s v="mobile games"/>
  </r>
  <r>
    <x v="1"/>
    <n v="2468"/>
    <n v="66.998379254457049"/>
    <s v="US"/>
    <s v="USD"/>
    <n v="1472619600"/>
    <x v="172"/>
    <d v="2016-08-31T05:00:00"/>
    <d v="2016-08-31T00:00:00"/>
    <x v="172"/>
    <n v="1474779600"/>
    <d v="2016-09-25T05:00:00"/>
    <b v="0"/>
    <b v="0"/>
    <s v="film &amp; video/animation"/>
    <x v="4"/>
    <s v="animation"/>
  </r>
  <r>
    <x v="1"/>
    <n v="2551"/>
    <n v="64.99333594668758"/>
    <s v="US"/>
    <s v="USD"/>
    <n v="1496293200"/>
    <x v="223"/>
    <d v="2017-06-01T05:00:00"/>
    <d v="2017-06-01T00:00:00"/>
    <x v="223"/>
    <n v="1500440400"/>
    <d v="2017-07-19T05:00:00"/>
    <b v="0"/>
    <b v="1"/>
    <s v="games/mobile games"/>
    <x v="6"/>
    <s v="mobile games"/>
  </r>
  <r>
    <x v="1"/>
    <n v="101"/>
    <n v="99.841584158415841"/>
    <s v="US"/>
    <s v="USD"/>
    <n v="1575612000"/>
    <x v="224"/>
    <d v="2019-12-06T06:00:00"/>
    <d v="2019-12-06T00:00:00"/>
    <x v="224"/>
    <n v="1575612000"/>
    <d v="2019-12-06T06:00:00"/>
    <b v="0"/>
    <b v="0"/>
    <s v="games/video games"/>
    <x v="6"/>
    <s v="video games"/>
  </r>
  <r>
    <x v="3"/>
    <n v="67"/>
    <n v="82.432835820895519"/>
    <s v="US"/>
    <s v="USD"/>
    <n v="1369112400"/>
    <x v="225"/>
    <d v="2013-05-21T05:00:00"/>
    <d v="2013-05-21T00:00:00"/>
    <x v="225"/>
    <n v="1374123600"/>
    <d v="2013-07-18T05:00:00"/>
    <b v="0"/>
    <b v="0"/>
    <s v="theater/plays"/>
    <x v="3"/>
    <s v="plays"/>
  </r>
  <r>
    <x v="1"/>
    <n v="92"/>
    <n v="63.293478260869563"/>
    <s v="US"/>
    <s v="USD"/>
    <n v="1469422800"/>
    <x v="226"/>
    <d v="2016-07-25T05:00:00"/>
    <d v="2016-07-25T00:00:00"/>
    <x v="226"/>
    <n v="1469509200"/>
    <d v="2016-07-26T05:00:00"/>
    <b v="0"/>
    <b v="0"/>
    <s v="theater/plays"/>
    <x v="3"/>
    <s v="plays"/>
  </r>
  <r>
    <x v="1"/>
    <n v="62"/>
    <n v="96.774193548387103"/>
    <s v="US"/>
    <s v="USD"/>
    <n v="1307854800"/>
    <x v="227"/>
    <d v="2011-06-12T05:00:00"/>
    <d v="2011-06-12T00:00:00"/>
    <x v="227"/>
    <n v="1309237200"/>
    <d v="2011-06-28T05:00:00"/>
    <b v="0"/>
    <b v="0"/>
    <s v="film &amp; video/animation"/>
    <x v="4"/>
    <s v="animation"/>
  </r>
  <r>
    <x v="1"/>
    <n v="149"/>
    <n v="54.906040268456373"/>
    <s v="IT"/>
    <s v="EUR"/>
    <n v="1503378000"/>
    <x v="228"/>
    <d v="2017-08-22T05:00:00"/>
    <d v="2017-08-22T00:00:00"/>
    <x v="228"/>
    <n v="1503982800"/>
    <d v="2017-08-29T05:00:00"/>
    <b v="0"/>
    <b v="1"/>
    <s v="games/video games"/>
    <x v="6"/>
    <s v="video games"/>
  </r>
  <r>
    <x v="0"/>
    <n v="92"/>
    <n v="39.010869565217391"/>
    <s v="US"/>
    <s v="USD"/>
    <n v="1486965600"/>
    <x v="229"/>
    <d v="2017-02-13T06:00:00"/>
    <d v="2017-02-13T00:00:00"/>
    <x v="229"/>
    <n v="1487397600"/>
    <d v="2017-02-18T06:00:00"/>
    <b v="0"/>
    <b v="0"/>
    <s v="film &amp; video/animation"/>
    <x v="4"/>
    <s v="animation"/>
  </r>
  <r>
    <x v="0"/>
    <n v="57"/>
    <n v="75.84210526315789"/>
    <s v="AU"/>
    <s v="AUD"/>
    <n v="1561438800"/>
    <x v="230"/>
    <d v="2019-06-25T05:00:00"/>
    <d v="2019-06-25T00:00:00"/>
    <x v="230"/>
    <n v="1562043600"/>
    <d v="2019-07-02T05:00:00"/>
    <b v="0"/>
    <b v="1"/>
    <s v="music/rock"/>
    <x v="1"/>
    <s v="rock"/>
  </r>
  <r>
    <x v="1"/>
    <n v="329"/>
    <n v="45.051671732522799"/>
    <s v="US"/>
    <s v="USD"/>
    <n v="1398402000"/>
    <x v="231"/>
    <d v="2014-04-25T05:00:00"/>
    <d v="2014-04-25T00:00:00"/>
    <x v="231"/>
    <n v="1398574800"/>
    <d v="2014-04-27T05:00:00"/>
    <b v="0"/>
    <b v="0"/>
    <s v="film &amp; video/animation"/>
    <x v="4"/>
    <s v="animation"/>
  </r>
  <r>
    <x v="1"/>
    <n v="97"/>
    <n v="104.51546391752578"/>
    <s v="DK"/>
    <s v="DKK"/>
    <n v="1513231200"/>
    <x v="232"/>
    <d v="2017-12-14T06:00:00"/>
    <d v="2017-12-14T00:00:00"/>
    <x v="232"/>
    <n v="1515391200"/>
    <d v="2018-01-08T06:00:00"/>
    <b v="0"/>
    <b v="1"/>
    <s v="theater/plays"/>
    <x v="3"/>
    <s v="plays"/>
  </r>
  <r>
    <x v="0"/>
    <n v="41"/>
    <n v="76.268292682926827"/>
    <s v="US"/>
    <s v="USD"/>
    <n v="1440824400"/>
    <x v="233"/>
    <d v="2015-08-29T05:00:00"/>
    <d v="2015-08-29T00:00:00"/>
    <x v="233"/>
    <n v="1441170000"/>
    <d v="2015-09-02T05:00:00"/>
    <b v="0"/>
    <b v="0"/>
    <s v="technology/wearables"/>
    <x v="2"/>
    <s v="wearables"/>
  </r>
  <r>
    <x v="1"/>
    <n v="1784"/>
    <n v="69.015695067264573"/>
    <s v="US"/>
    <s v="USD"/>
    <n v="1281070800"/>
    <x v="194"/>
    <d v="2010-08-06T05:00:00"/>
    <d v="2010-08-06T00:00:00"/>
    <x v="194"/>
    <n v="1281157200"/>
    <d v="2010-08-07T05:00:00"/>
    <b v="0"/>
    <b v="0"/>
    <s v="theater/plays"/>
    <x v="3"/>
    <s v="plays"/>
  </r>
  <r>
    <x v="1"/>
    <n v="1684"/>
    <n v="101.97684085510689"/>
    <s v="AU"/>
    <s v="AUD"/>
    <n v="1397365200"/>
    <x v="234"/>
    <d v="2014-04-13T05:00:00"/>
    <d v="2014-04-13T00:00:00"/>
    <x v="234"/>
    <n v="1398229200"/>
    <d v="2014-04-23T05:00:00"/>
    <b v="0"/>
    <b v="1"/>
    <s v="publishing/nonfiction"/>
    <x v="5"/>
    <s v="nonfiction"/>
  </r>
  <r>
    <x v="1"/>
    <n v="250"/>
    <n v="42.915999999999997"/>
    <s v="US"/>
    <s v="USD"/>
    <n v="1494392400"/>
    <x v="235"/>
    <d v="2017-05-10T05:00:00"/>
    <d v="2017-05-10T00:00:00"/>
    <x v="235"/>
    <n v="1495256400"/>
    <d v="2017-05-20T05:00:00"/>
    <b v="0"/>
    <b v="1"/>
    <s v="music/rock"/>
    <x v="1"/>
    <s v="rock"/>
  </r>
  <r>
    <x v="1"/>
    <n v="238"/>
    <n v="43.025210084033617"/>
    <s v="US"/>
    <s v="USD"/>
    <n v="1520143200"/>
    <x v="236"/>
    <d v="2018-03-04T06:00:00"/>
    <d v="2018-03-04T00:00:00"/>
    <x v="236"/>
    <n v="1520402400"/>
    <d v="2018-03-07T06:00:00"/>
    <b v="0"/>
    <b v="0"/>
    <s v="theater/plays"/>
    <x v="3"/>
    <s v="plays"/>
  </r>
  <r>
    <x v="1"/>
    <n v="53"/>
    <n v="75.245283018867923"/>
    <s v="US"/>
    <s v="USD"/>
    <n v="1405314000"/>
    <x v="237"/>
    <d v="2014-07-14T05:00:00"/>
    <d v="2014-07-14T00:00:00"/>
    <x v="237"/>
    <n v="1409806800"/>
    <d v="2014-09-04T05:00:00"/>
    <b v="0"/>
    <b v="0"/>
    <s v="theater/plays"/>
    <x v="3"/>
    <s v="plays"/>
  </r>
  <r>
    <x v="1"/>
    <n v="214"/>
    <n v="69.023364485981304"/>
    <s v="US"/>
    <s v="USD"/>
    <n v="1396846800"/>
    <x v="238"/>
    <d v="2014-04-07T05:00:00"/>
    <d v="2014-04-07T00:00:00"/>
    <x v="238"/>
    <n v="1396933200"/>
    <d v="2014-04-08T05:00:00"/>
    <b v="0"/>
    <b v="0"/>
    <s v="theater/plays"/>
    <x v="3"/>
    <s v="plays"/>
  </r>
  <r>
    <x v="1"/>
    <n v="222"/>
    <n v="65.986486486486484"/>
    <s v="US"/>
    <s v="USD"/>
    <n v="1375678800"/>
    <x v="239"/>
    <d v="2013-08-05T05:00:00"/>
    <d v="2013-08-05T00:00:00"/>
    <x v="239"/>
    <n v="1376024400"/>
    <d v="2013-08-09T05:00:00"/>
    <b v="0"/>
    <b v="0"/>
    <s v="technology/web"/>
    <x v="2"/>
    <s v="web"/>
  </r>
  <r>
    <x v="1"/>
    <n v="1884"/>
    <n v="98.013800424628457"/>
    <s v="US"/>
    <s v="USD"/>
    <n v="1482386400"/>
    <x v="240"/>
    <d v="2016-12-22T06:00:00"/>
    <d v="2016-12-22T00:00:00"/>
    <x v="240"/>
    <n v="1483682400"/>
    <d v="2017-01-06T06:00:00"/>
    <b v="0"/>
    <b v="1"/>
    <s v="publishing/fiction"/>
    <x v="5"/>
    <s v="fiction"/>
  </r>
  <r>
    <x v="1"/>
    <n v="218"/>
    <n v="60.105504587155963"/>
    <s v="AU"/>
    <s v="AUD"/>
    <n v="1420005600"/>
    <x v="241"/>
    <d v="2014-12-31T06:00:00"/>
    <d v="2014-12-31T00:00:00"/>
    <x v="241"/>
    <n v="1420437600"/>
    <d v="2015-01-05T06:00:00"/>
    <b v="0"/>
    <b v="0"/>
    <s v="games/mobile games"/>
    <x v="6"/>
    <s v="mobile games"/>
  </r>
  <r>
    <x v="1"/>
    <n v="6465"/>
    <n v="26.000773395204948"/>
    <s v="US"/>
    <s v="USD"/>
    <n v="1420178400"/>
    <x v="242"/>
    <d v="2015-01-02T06:00:00"/>
    <d v="2015-01-02T00:00:00"/>
    <x v="242"/>
    <n v="1420783200"/>
    <d v="2015-01-09T06:00:00"/>
    <b v="0"/>
    <b v="0"/>
    <s v="publishing/translations"/>
    <x v="5"/>
    <s v="translations"/>
  </r>
  <r>
    <x v="0"/>
    <n v="1"/>
    <n v="3"/>
    <s v="US"/>
    <s v="USD"/>
    <n v="1264399200"/>
    <x v="67"/>
    <d v="2010-01-25T06:00:00"/>
    <d v="2010-01-25T00:00:00"/>
    <x v="67"/>
    <n v="1267423200"/>
    <d v="2010-03-01T06:00:00"/>
    <b v="0"/>
    <b v="0"/>
    <s v="music/rock"/>
    <x v="1"/>
    <s v="rock"/>
  </r>
  <r>
    <x v="0"/>
    <n v="101"/>
    <n v="38.019801980198018"/>
    <s v="US"/>
    <s v="USD"/>
    <n v="1355032800"/>
    <x v="243"/>
    <d v="2012-12-09T06:00:00"/>
    <d v="2012-12-09T00:00:00"/>
    <x v="243"/>
    <n v="1355205600"/>
    <d v="2012-12-11T06:00:00"/>
    <b v="0"/>
    <b v="0"/>
    <s v="theater/plays"/>
    <x v="3"/>
    <s v="plays"/>
  </r>
  <r>
    <x v="1"/>
    <n v="59"/>
    <n v="106.15254237288136"/>
    <s v="US"/>
    <s v="USD"/>
    <n v="1382677200"/>
    <x v="244"/>
    <d v="2013-10-25T05:00:00"/>
    <d v="2013-10-25T00:00:00"/>
    <x v="244"/>
    <n v="1383109200"/>
    <d v="2013-10-30T05:00:00"/>
    <b v="0"/>
    <b v="0"/>
    <s v="theater/plays"/>
    <x v="3"/>
    <s v="plays"/>
  </r>
  <r>
    <x v="0"/>
    <n v="1335"/>
    <n v="81.019475655430711"/>
    <s v="CA"/>
    <s v="CAD"/>
    <n v="1302238800"/>
    <x v="245"/>
    <d v="2011-04-08T05:00:00"/>
    <d v="2011-04-08T00:00:00"/>
    <x v="245"/>
    <n v="1303275600"/>
    <d v="2011-04-20T05:00:00"/>
    <b v="0"/>
    <b v="0"/>
    <s v="film &amp; video/drama"/>
    <x v="4"/>
    <s v="drama"/>
  </r>
  <r>
    <x v="1"/>
    <n v="88"/>
    <n v="96.647727272727266"/>
    <s v="US"/>
    <s v="USD"/>
    <n v="1487656800"/>
    <x v="246"/>
    <d v="2017-02-21T06:00:00"/>
    <d v="2017-02-21T00:00:00"/>
    <x v="246"/>
    <n v="1487829600"/>
    <d v="2017-02-23T06:00:00"/>
    <b v="0"/>
    <b v="0"/>
    <s v="publishing/nonfiction"/>
    <x v="5"/>
    <s v="nonfiction"/>
  </r>
  <r>
    <x v="1"/>
    <n v="1697"/>
    <n v="57.003535651149086"/>
    <s v="US"/>
    <s v="USD"/>
    <n v="1297836000"/>
    <x v="247"/>
    <d v="2011-02-16T06:00:00"/>
    <d v="2011-02-16T00:00:00"/>
    <x v="247"/>
    <n v="1298268000"/>
    <d v="2011-02-21T06:00:00"/>
    <b v="0"/>
    <b v="1"/>
    <s v="music/rock"/>
    <x v="1"/>
    <s v="rock"/>
  </r>
  <r>
    <x v="0"/>
    <n v="15"/>
    <n v="63.93333333333333"/>
    <s v="GB"/>
    <s v="GBP"/>
    <n v="1453615200"/>
    <x v="248"/>
    <d v="2016-01-24T06:00:00"/>
    <d v="2016-01-24T00:00:00"/>
    <x v="248"/>
    <n v="1456812000"/>
    <d v="2016-03-01T06:00:00"/>
    <b v="0"/>
    <b v="0"/>
    <s v="music/rock"/>
    <x v="1"/>
    <s v="rock"/>
  </r>
  <r>
    <x v="1"/>
    <n v="92"/>
    <n v="90.456521739130437"/>
    <s v="US"/>
    <s v="USD"/>
    <n v="1362463200"/>
    <x v="249"/>
    <d v="2013-03-05T06:00:00"/>
    <d v="2013-03-05T00:00:00"/>
    <x v="249"/>
    <n v="1363669200"/>
    <d v="2013-03-19T05:00:00"/>
    <b v="0"/>
    <b v="0"/>
    <s v="theater/plays"/>
    <x v="3"/>
    <s v="plays"/>
  </r>
  <r>
    <x v="1"/>
    <n v="186"/>
    <n v="72.172043010752688"/>
    <s v="US"/>
    <s v="USD"/>
    <n v="1481176800"/>
    <x v="250"/>
    <d v="2016-12-08T06:00:00"/>
    <d v="2016-12-08T00:00:00"/>
    <x v="250"/>
    <n v="1482904800"/>
    <d v="2016-12-28T06:00:00"/>
    <b v="0"/>
    <b v="1"/>
    <s v="theater/plays"/>
    <x v="3"/>
    <s v="plays"/>
  </r>
  <r>
    <x v="1"/>
    <n v="138"/>
    <n v="77.934782608695656"/>
    <s v="US"/>
    <s v="USD"/>
    <n v="1354946400"/>
    <x v="251"/>
    <d v="2012-12-08T06:00:00"/>
    <d v="2012-12-08T00:00:00"/>
    <x v="251"/>
    <n v="1356588000"/>
    <d v="2012-12-27T06:00:00"/>
    <b v="1"/>
    <b v="0"/>
    <s v="photography/photography books"/>
    <x v="7"/>
    <s v="photography books"/>
  </r>
  <r>
    <x v="1"/>
    <n v="261"/>
    <n v="38.065134099616856"/>
    <s v="US"/>
    <s v="USD"/>
    <n v="1348808400"/>
    <x v="136"/>
    <d v="2012-09-28T05:00:00"/>
    <d v="2012-09-28T00:00:00"/>
    <x v="136"/>
    <n v="1349845200"/>
    <d v="2012-10-10T05:00:00"/>
    <b v="0"/>
    <b v="0"/>
    <s v="music/rock"/>
    <x v="1"/>
    <s v="rock"/>
  </r>
  <r>
    <x v="0"/>
    <n v="454"/>
    <n v="57.936123348017624"/>
    <s v="US"/>
    <s v="USD"/>
    <n v="1282712400"/>
    <x v="252"/>
    <d v="2010-08-25T05:00:00"/>
    <d v="2010-08-25T00:00:00"/>
    <x v="252"/>
    <n v="1283058000"/>
    <d v="2010-08-29T05:00:00"/>
    <b v="0"/>
    <b v="1"/>
    <s v="music/rock"/>
    <x v="1"/>
    <s v="rock"/>
  </r>
  <r>
    <x v="1"/>
    <n v="107"/>
    <n v="49.794392523364486"/>
    <s v="US"/>
    <s v="USD"/>
    <n v="1301979600"/>
    <x v="253"/>
    <d v="2011-04-05T05:00:00"/>
    <d v="2011-04-05T00:00:00"/>
    <x v="253"/>
    <n v="1304226000"/>
    <d v="2011-05-01T05:00:00"/>
    <b v="0"/>
    <b v="1"/>
    <s v="music/indie rock"/>
    <x v="1"/>
    <s v="indie rock"/>
  </r>
  <r>
    <x v="1"/>
    <n v="199"/>
    <n v="54.050251256281406"/>
    <s v="US"/>
    <s v="USD"/>
    <n v="1263016800"/>
    <x v="254"/>
    <d v="2010-01-09T06:00:00"/>
    <d v="2010-01-09T00:00:00"/>
    <x v="254"/>
    <n v="1263016800"/>
    <d v="2010-01-09T06:00:00"/>
    <b v="0"/>
    <b v="0"/>
    <s v="photography/photography books"/>
    <x v="7"/>
    <s v="photography books"/>
  </r>
  <r>
    <x v="1"/>
    <n v="5512"/>
    <n v="30.002721335268504"/>
    <s v="US"/>
    <s v="USD"/>
    <n v="1360648800"/>
    <x v="255"/>
    <d v="2013-02-12T06:00:00"/>
    <d v="2013-02-12T00:00:00"/>
    <x v="255"/>
    <n v="1362031200"/>
    <d v="2013-02-28T06:00:00"/>
    <b v="0"/>
    <b v="0"/>
    <s v="theater/plays"/>
    <x v="3"/>
    <s v="plays"/>
  </r>
  <r>
    <x v="1"/>
    <n v="86"/>
    <n v="70.127906976744185"/>
    <s v="US"/>
    <s v="USD"/>
    <n v="1451800800"/>
    <x v="256"/>
    <d v="2016-01-03T06:00:00"/>
    <d v="2016-01-03T00:00:00"/>
    <x v="256"/>
    <n v="1455602400"/>
    <d v="2016-02-16T06:00:00"/>
    <b v="0"/>
    <b v="0"/>
    <s v="theater/plays"/>
    <x v="3"/>
    <s v="plays"/>
  </r>
  <r>
    <x v="0"/>
    <n v="3182"/>
    <n v="26.996228786926462"/>
    <s v="IT"/>
    <s v="EUR"/>
    <n v="1415340000"/>
    <x v="257"/>
    <d v="2014-11-07T06:00:00"/>
    <d v="2014-11-07T00:00:00"/>
    <x v="257"/>
    <n v="1418191200"/>
    <d v="2014-12-10T06:00:00"/>
    <b v="0"/>
    <b v="1"/>
    <s v="music/jazz"/>
    <x v="1"/>
    <s v="jazz"/>
  </r>
  <r>
    <x v="1"/>
    <n v="2768"/>
    <n v="51.990606936416185"/>
    <s v="AU"/>
    <s v="AUD"/>
    <n v="1351054800"/>
    <x v="258"/>
    <d v="2012-10-24T05:00:00"/>
    <d v="2012-10-24T00:00:00"/>
    <x v="258"/>
    <n v="1352440800"/>
    <d v="2012-11-09T06:00:00"/>
    <b v="0"/>
    <b v="0"/>
    <s v="theater/plays"/>
    <x v="3"/>
    <s v="plays"/>
  </r>
  <r>
    <x v="1"/>
    <n v="48"/>
    <n v="56.416666666666664"/>
    <s v="US"/>
    <s v="USD"/>
    <n v="1349326800"/>
    <x v="259"/>
    <d v="2012-10-04T05:00:00"/>
    <d v="2012-10-04T00:00:00"/>
    <x v="259"/>
    <n v="1353304800"/>
    <d v="2012-11-19T06:00:00"/>
    <b v="0"/>
    <b v="0"/>
    <s v="film &amp; video/documentary"/>
    <x v="4"/>
    <s v="documentary"/>
  </r>
  <r>
    <x v="1"/>
    <n v="87"/>
    <n v="101.63218390804597"/>
    <s v="US"/>
    <s v="USD"/>
    <n v="1548914400"/>
    <x v="260"/>
    <d v="2019-01-31T06:00:00"/>
    <d v="2019-01-31T00:00:00"/>
    <x v="260"/>
    <n v="1550728800"/>
    <d v="2019-02-21T06:00:00"/>
    <b v="0"/>
    <b v="0"/>
    <s v="film &amp; video/television"/>
    <x v="4"/>
    <s v="television"/>
  </r>
  <r>
    <x v="3"/>
    <n v="1890"/>
    <n v="25.005291005291006"/>
    <s v="US"/>
    <s v="USD"/>
    <n v="1291269600"/>
    <x v="261"/>
    <d v="2010-12-02T06:00:00"/>
    <d v="2010-12-02T00:00:00"/>
    <x v="261"/>
    <n v="1291442400"/>
    <d v="2010-12-04T06:00:00"/>
    <b v="0"/>
    <b v="0"/>
    <s v="games/video games"/>
    <x v="6"/>
    <s v="video games"/>
  </r>
  <r>
    <x v="2"/>
    <n v="61"/>
    <n v="32.016393442622949"/>
    <s v="US"/>
    <s v="USD"/>
    <n v="1449468000"/>
    <x v="262"/>
    <d v="2015-12-07T06:00:00"/>
    <d v="2015-12-07T00:00:00"/>
    <x v="262"/>
    <n v="1452146400"/>
    <d v="2016-01-07T06:00:00"/>
    <b v="0"/>
    <b v="0"/>
    <s v="photography/photography books"/>
    <x v="7"/>
    <s v="photography books"/>
  </r>
  <r>
    <x v="1"/>
    <n v="1894"/>
    <n v="82.021647307286173"/>
    <s v="US"/>
    <s v="USD"/>
    <n v="1562734800"/>
    <x v="263"/>
    <d v="2019-07-10T05:00:00"/>
    <d v="2019-07-10T00:00:00"/>
    <x v="263"/>
    <n v="1564894800"/>
    <d v="2019-08-04T05:00:00"/>
    <b v="0"/>
    <b v="1"/>
    <s v="theater/plays"/>
    <x v="3"/>
    <s v="plays"/>
  </r>
  <r>
    <x v="1"/>
    <n v="282"/>
    <n v="37.957446808510639"/>
    <s v="CA"/>
    <s v="CAD"/>
    <n v="1505624400"/>
    <x v="264"/>
    <d v="2017-09-17T05:00:00"/>
    <d v="2017-09-17T00:00:00"/>
    <x v="264"/>
    <n v="1505883600"/>
    <d v="2017-09-20T05:00:00"/>
    <b v="0"/>
    <b v="0"/>
    <s v="theater/plays"/>
    <x v="3"/>
    <s v="plays"/>
  </r>
  <r>
    <x v="0"/>
    <n v="15"/>
    <n v="51.533333333333331"/>
    <s v="US"/>
    <s v="USD"/>
    <n v="1509948000"/>
    <x v="265"/>
    <d v="2017-11-06T06:00:00"/>
    <d v="2017-11-06T00:00:00"/>
    <x v="265"/>
    <n v="1510380000"/>
    <d v="2017-11-11T06:00:00"/>
    <b v="0"/>
    <b v="0"/>
    <s v="theater/plays"/>
    <x v="3"/>
    <s v="plays"/>
  </r>
  <r>
    <x v="1"/>
    <n v="116"/>
    <n v="81.198275862068968"/>
    <s v="US"/>
    <s v="USD"/>
    <n v="1554526800"/>
    <x v="266"/>
    <d v="2019-04-06T05:00:00"/>
    <d v="2019-04-06T00:00:00"/>
    <x v="266"/>
    <n v="1555218000"/>
    <d v="2019-04-14T05:00:00"/>
    <b v="0"/>
    <b v="0"/>
    <s v="publishing/translations"/>
    <x v="5"/>
    <s v="translations"/>
  </r>
  <r>
    <x v="0"/>
    <n v="133"/>
    <n v="40.030075187969928"/>
    <s v="US"/>
    <s v="USD"/>
    <n v="1334811600"/>
    <x v="267"/>
    <d v="2012-04-19T05:00:00"/>
    <d v="2012-04-19T00:00:00"/>
    <x v="267"/>
    <n v="1335243600"/>
    <d v="2012-04-24T05:00:00"/>
    <b v="0"/>
    <b v="1"/>
    <s v="games/video games"/>
    <x v="6"/>
    <s v="video games"/>
  </r>
  <r>
    <x v="1"/>
    <n v="83"/>
    <n v="89.939759036144579"/>
    <s v="US"/>
    <s v="USD"/>
    <n v="1279515600"/>
    <x v="268"/>
    <d v="2010-07-19T05:00:00"/>
    <d v="2010-07-19T00:00:00"/>
    <x v="268"/>
    <n v="1279688400"/>
    <d v="2010-07-21T05:00:00"/>
    <b v="0"/>
    <b v="0"/>
    <s v="theater/plays"/>
    <x v="3"/>
    <s v="plays"/>
  </r>
  <r>
    <x v="1"/>
    <n v="91"/>
    <n v="96.692307692307693"/>
    <s v="US"/>
    <s v="USD"/>
    <n v="1353909600"/>
    <x v="269"/>
    <d v="2012-11-26T06:00:00"/>
    <d v="2012-11-26T00:00:00"/>
    <x v="269"/>
    <n v="1356069600"/>
    <d v="2012-12-21T06:00:00"/>
    <b v="0"/>
    <b v="0"/>
    <s v="technology/web"/>
    <x v="2"/>
    <s v="web"/>
  </r>
  <r>
    <x v="1"/>
    <n v="546"/>
    <n v="25.010989010989011"/>
    <s v="US"/>
    <s v="USD"/>
    <n v="1535950800"/>
    <x v="270"/>
    <d v="2018-09-03T05:00:00"/>
    <d v="2018-09-03T00:00:00"/>
    <x v="270"/>
    <n v="1536210000"/>
    <d v="2018-09-06T05:00:00"/>
    <b v="0"/>
    <b v="0"/>
    <s v="theater/plays"/>
    <x v="3"/>
    <s v="plays"/>
  </r>
  <r>
    <x v="1"/>
    <n v="393"/>
    <n v="36.987277353689571"/>
    <s v="US"/>
    <s v="USD"/>
    <n v="1511244000"/>
    <x v="271"/>
    <d v="2017-11-21T06:00:00"/>
    <d v="2017-11-21T00:00:00"/>
    <x v="271"/>
    <n v="1511762400"/>
    <d v="2017-11-27T06:00:00"/>
    <b v="0"/>
    <b v="0"/>
    <s v="film &amp; video/animation"/>
    <x v="4"/>
    <s v="animation"/>
  </r>
  <r>
    <x v="0"/>
    <n v="2062"/>
    <n v="73.012609117361791"/>
    <s v="US"/>
    <s v="USD"/>
    <n v="1331445600"/>
    <x v="272"/>
    <d v="2012-03-11T06:00:00"/>
    <d v="2012-03-11T00:00:00"/>
    <x v="272"/>
    <n v="1333256400"/>
    <d v="2012-04-01T05:00:00"/>
    <b v="0"/>
    <b v="1"/>
    <s v="theater/plays"/>
    <x v="3"/>
    <s v="plays"/>
  </r>
  <r>
    <x v="1"/>
    <n v="133"/>
    <n v="68.240601503759393"/>
    <s v="US"/>
    <s v="USD"/>
    <n v="1480226400"/>
    <x v="73"/>
    <d v="2016-11-27T06:00:00"/>
    <d v="2016-11-27T00:00:00"/>
    <x v="73"/>
    <n v="1480744800"/>
    <d v="2016-12-03T06:00:00"/>
    <b v="0"/>
    <b v="1"/>
    <s v="film &amp; video/television"/>
    <x v="4"/>
    <s v="television"/>
  </r>
  <r>
    <x v="0"/>
    <n v="29"/>
    <n v="52.310344827586206"/>
    <s v="DK"/>
    <s v="DKK"/>
    <n v="1464584400"/>
    <x v="273"/>
    <d v="2016-05-30T05:00:00"/>
    <d v="2016-05-30T00:00:00"/>
    <x v="273"/>
    <n v="1465016400"/>
    <d v="2016-06-04T05:00:00"/>
    <b v="0"/>
    <b v="0"/>
    <s v="music/rock"/>
    <x v="1"/>
    <s v="rock"/>
  </r>
  <r>
    <x v="0"/>
    <n v="132"/>
    <n v="61.765151515151516"/>
    <s v="US"/>
    <s v="USD"/>
    <n v="1335848400"/>
    <x v="274"/>
    <d v="2012-05-01T05:00:00"/>
    <d v="2012-05-01T00:00:00"/>
    <x v="274"/>
    <n v="1336280400"/>
    <d v="2012-05-06T05:00:00"/>
    <b v="0"/>
    <b v="0"/>
    <s v="technology/web"/>
    <x v="2"/>
    <s v="web"/>
  </r>
  <r>
    <x v="1"/>
    <n v="254"/>
    <n v="25.027559055118111"/>
    <s v="US"/>
    <s v="USD"/>
    <n v="1473483600"/>
    <x v="275"/>
    <d v="2016-09-10T05:00:00"/>
    <d v="2016-09-10T00:00:00"/>
    <x v="275"/>
    <n v="1476766800"/>
    <d v="2016-10-18T05:00:00"/>
    <b v="0"/>
    <b v="0"/>
    <s v="theater/plays"/>
    <x v="3"/>
    <s v="plays"/>
  </r>
  <r>
    <x v="3"/>
    <n v="184"/>
    <n v="106.28804347826087"/>
    <s v="US"/>
    <s v="USD"/>
    <n v="1479880800"/>
    <x v="276"/>
    <d v="2016-11-23T06:00:00"/>
    <d v="2016-11-23T00:00:00"/>
    <x v="276"/>
    <n v="1480485600"/>
    <d v="2016-11-30T06:00:00"/>
    <b v="0"/>
    <b v="0"/>
    <s v="theater/plays"/>
    <x v="3"/>
    <s v="plays"/>
  </r>
  <r>
    <x v="1"/>
    <n v="176"/>
    <n v="75.07386363636364"/>
    <s v="US"/>
    <s v="USD"/>
    <n v="1430197200"/>
    <x v="277"/>
    <d v="2015-04-28T05:00:00"/>
    <d v="2015-04-28T00:00:00"/>
    <x v="277"/>
    <n v="1430197200"/>
    <d v="2015-04-28T05:00:00"/>
    <b v="0"/>
    <b v="0"/>
    <s v="music/electric music"/>
    <x v="1"/>
    <s v="electric music"/>
  </r>
  <r>
    <x v="0"/>
    <n v="137"/>
    <n v="39.970802919708028"/>
    <s v="DK"/>
    <s v="DKK"/>
    <n v="1331701200"/>
    <x v="278"/>
    <d v="2012-03-14T05:00:00"/>
    <d v="2012-03-14T00:00:00"/>
    <x v="278"/>
    <n v="1331787600"/>
    <d v="2012-03-15T05:00:00"/>
    <b v="0"/>
    <b v="1"/>
    <s v="music/metal"/>
    <x v="1"/>
    <s v="metal"/>
  </r>
  <r>
    <x v="1"/>
    <n v="337"/>
    <n v="39.982195845697326"/>
    <s v="CA"/>
    <s v="CAD"/>
    <n v="1438578000"/>
    <x v="279"/>
    <d v="2015-08-03T05:00:00"/>
    <d v="2015-08-03T00:00:00"/>
    <x v="279"/>
    <n v="1438837200"/>
    <d v="2015-08-06T05:00:00"/>
    <b v="0"/>
    <b v="0"/>
    <s v="theater/plays"/>
    <x v="3"/>
    <s v="plays"/>
  </r>
  <r>
    <x v="0"/>
    <n v="908"/>
    <n v="101.01541850220265"/>
    <s v="US"/>
    <s v="USD"/>
    <n v="1368162000"/>
    <x v="280"/>
    <d v="2013-05-10T05:00:00"/>
    <d v="2013-05-10T00:00:00"/>
    <x v="280"/>
    <n v="1370926800"/>
    <d v="2013-06-11T05:00:00"/>
    <b v="0"/>
    <b v="1"/>
    <s v="film &amp; video/documentary"/>
    <x v="4"/>
    <s v="documentary"/>
  </r>
  <r>
    <x v="1"/>
    <n v="107"/>
    <n v="76.813084112149539"/>
    <s v="US"/>
    <s v="USD"/>
    <n v="1318654800"/>
    <x v="281"/>
    <d v="2011-10-15T05:00:00"/>
    <d v="2011-10-15T00:00:00"/>
    <x v="281"/>
    <n v="1319000400"/>
    <d v="2011-10-19T05:00:00"/>
    <b v="1"/>
    <b v="0"/>
    <s v="technology/web"/>
    <x v="2"/>
    <s v="web"/>
  </r>
  <r>
    <x v="0"/>
    <n v="10"/>
    <n v="71.7"/>
    <s v="US"/>
    <s v="USD"/>
    <n v="1331874000"/>
    <x v="282"/>
    <d v="2012-03-16T05:00:00"/>
    <d v="2012-03-16T00:00:00"/>
    <x v="282"/>
    <n v="1333429200"/>
    <d v="2012-04-03T05:00:00"/>
    <b v="0"/>
    <b v="0"/>
    <s v="food/food trucks"/>
    <x v="0"/>
    <s v="food trucks"/>
  </r>
  <r>
    <x v="3"/>
    <n v="32"/>
    <n v="33.28125"/>
    <s v="IT"/>
    <s v="EUR"/>
    <n v="1286254800"/>
    <x v="283"/>
    <d v="2010-10-05T05:00:00"/>
    <d v="2010-10-05T00:00:00"/>
    <x v="283"/>
    <n v="1287032400"/>
    <d v="2010-10-14T05:00:00"/>
    <b v="0"/>
    <b v="0"/>
    <s v="theater/plays"/>
    <x v="3"/>
    <s v="plays"/>
  </r>
  <r>
    <x v="1"/>
    <n v="183"/>
    <n v="43.923497267759565"/>
    <s v="US"/>
    <s v="USD"/>
    <n v="1540530000"/>
    <x v="284"/>
    <d v="2018-10-26T05:00:00"/>
    <d v="2018-10-26T00:00:00"/>
    <x v="284"/>
    <n v="1541570400"/>
    <d v="2018-11-07T06:00:00"/>
    <b v="0"/>
    <b v="0"/>
    <s v="theater/plays"/>
    <x v="3"/>
    <s v="plays"/>
  </r>
  <r>
    <x v="0"/>
    <n v="1910"/>
    <n v="36.004712041884815"/>
    <s v="CH"/>
    <s v="CHF"/>
    <n v="1381813200"/>
    <x v="285"/>
    <d v="2013-10-15T05:00:00"/>
    <d v="2013-10-15T00:00:00"/>
    <x v="285"/>
    <n v="1383976800"/>
    <d v="2013-11-09T06:00:00"/>
    <b v="0"/>
    <b v="0"/>
    <s v="theater/plays"/>
    <x v="3"/>
    <s v="plays"/>
  </r>
  <r>
    <x v="0"/>
    <n v="38"/>
    <n v="88.21052631578948"/>
    <s v="AU"/>
    <s v="AUD"/>
    <n v="1548655200"/>
    <x v="286"/>
    <d v="2019-01-28T06:00:00"/>
    <d v="2019-01-28T00:00:00"/>
    <x v="286"/>
    <n v="1550556000"/>
    <d v="2019-02-19T06:00:00"/>
    <b v="0"/>
    <b v="0"/>
    <s v="theater/plays"/>
    <x v="3"/>
    <s v="plays"/>
  </r>
  <r>
    <x v="0"/>
    <n v="104"/>
    <n v="65.240384615384613"/>
    <s v="AU"/>
    <s v="AUD"/>
    <n v="1389679200"/>
    <x v="287"/>
    <d v="2014-01-14T06:00:00"/>
    <d v="2014-01-14T00:00:00"/>
    <x v="287"/>
    <n v="1390456800"/>
    <d v="2014-01-23T06:00:00"/>
    <b v="0"/>
    <b v="1"/>
    <s v="theater/plays"/>
    <x v="3"/>
    <s v="plays"/>
  </r>
  <r>
    <x v="1"/>
    <n v="72"/>
    <n v="69.958333333333329"/>
    <s v="US"/>
    <s v="USD"/>
    <n v="1456466400"/>
    <x v="288"/>
    <d v="2016-02-26T06:00:00"/>
    <d v="2016-02-26T00:00:00"/>
    <x v="288"/>
    <n v="1458018000"/>
    <d v="2016-03-15T05:00:00"/>
    <b v="0"/>
    <b v="1"/>
    <s v="music/rock"/>
    <x v="1"/>
    <s v="rock"/>
  </r>
  <r>
    <x v="0"/>
    <n v="49"/>
    <n v="39.877551020408163"/>
    <s v="US"/>
    <s v="USD"/>
    <n v="1456984800"/>
    <x v="289"/>
    <d v="2016-03-03T06:00:00"/>
    <d v="2016-03-03T00:00:00"/>
    <x v="289"/>
    <n v="1461819600"/>
    <d v="2016-04-28T05:00:00"/>
    <b v="0"/>
    <b v="0"/>
    <s v="food/food trucks"/>
    <x v="0"/>
    <s v="food trucks"/>
  </r>
  <r>
    <x v="0"/>
    <n v="1"/>
    <n v="5"/>
    <s v="DK"/>
    <s v="DKK"/>
    <n v="1504069200"/>
    <x v="290"/>
    <d v="2017-08-30T05:00:00"/>
    <d v="2017-08-30T00:00:00"/>
    <x v="290"/>
    <n v="1504155600"/>
    <d v="2017-08-31T05:00:00"/>
    <b v="0"/>
    <b v="1"/>
    <s v="publishing/nonfiction"/>
    <x v="5"/>
    <s v="nonfiction"/>
  </r>
  <r>
    <x v="1"/>
    <n v="295"/>
    <n v="41.023728813559323"/>
    <s v="US"/>
    <s v="USD"/>
    <n v="1424930400"/>
    <x v="291"/>
    <d v="2015-02-26T06:00:00"/>
    <d v="2015-02-26T00:00:00"/>
    <x v="291"/>
    <n v="1426395600"/>
    <d v="2015-03-15T05:00:00"/>
    <b v="0"/>
    <b v="0"/>
    <s v="film &amp; video/documentary"/>
    <x v="4"/>
    <s v="documentary"/>
  </r>
  <r>
    <x v="0"/>
    <n v="245"/>
    <n v="98.914285714285711"/>
    <s v="US"/>
    <s v="USD"/>
    <n v="1535864400"/>
    <x v="292"/>
    <d v="2018-09-02T05:00:00"/>
    <d v="2018-09-02T00:00:00"/>
    <x v="292"/>
    <n v="1537074000"/>
    <d v="2018-09-16T05:00:00"/>
    <b v="0"/>
    <b v="0"/>
    <s v="theater/plays"/>
    <x v="3"/>
    <s v="plays"/>
  </r>
  <r>
    <x v="0"/>
    <n v="32"/>
    <n v="87.78125"/>
    <s v="US"/>
    <s v="USD"/>
    <n v="1452146400"/>
    <x v="293"/>
    <d v="2016-01-07T06:00:00"/>
    <d v="2016-01-07T00:00:00"/>
    <x v="293"/>
    <n v="1452578400"/>
    <d v="2016-01-12T06:00:00"/>
    <b v="0"/>
    <b v="0"/>
    <s v="music/indie rock"/>
    <x v="1"/>
    <s v="indie rock"/>
  </r>
  <r>
    <x v="1"/>
    <n v="142"/>
    <n v="80.767605633802816"/>
    <s v="US"/>
    <s v="USD"/>
    <n v="1470546000"/>
    <x v="294"/>
    <d v="2016-08-07T05:00:00"/>
    <d v="2016-08-07T00:00:00"/>
    <x v="294"/>
    <n v="1474088400"/>
    <d v="2016-09-17T05:00:00"/>
    <b v="0"/>
    <b v="0"/>
    <s v="film &amp; video/documentary"/>
    <x v="4"/>
    <s v="documentary"/>
  </r>
  <r>
    <x v="1"/>
    <n v="85"/>
    <n v="94.28235294117647"/>
    <s v="US"/>
    <s v="USD"/>
    <n v="1458363600"/>
    <x v="295"/>
    <d v="2016-03-19T05:00:00"/>
    <d v="2016-03-19T00:00:00"/>
    <x v="295"/>
    <n v="1461906000"/>
    <d v="2016-04-29T05:00:00"/>
    <b v="0"/>
    <b v="0"/>
    <s v="theater/plays"/>
    <x v="3"/>
    <s v="plays"/>
  </r>
  <r>
    <x v="0"/>
    <n v="7"/>
    <n v="73.428571428571431"/>
    <s v="US"/>
    <s v="USD"/>
    <n v="1500008400"/>
    <x v="296"/>
    <d v="2017-07-14T05:00:00"/>
    <d v="2017-07-14T00:00:00"/>
    <x v="296"/>
    <n v="1500267600"/>
    <d v="2017-07-17T05:00:00"/>
    <b v="0"/>
    <b v="1"/>
    <s v="theater/plays"/>
    <x v="3"/>
    <s v="plays"/>
  </r>
  <r>
    <x v="1"/>
    <n v="659"/>
    <n v="65.968133535660087"/>
    <s v="DK"/>
    <s v="DKK"/>
    <n v="1338958800"/>
    <x v="297"/>
    <d v="2012-06-06T05:00:00"/>
    <d v="2012-06-06T00:00:00"/>
    <x v="297"/>
    <n v="1340686800"/>
    <d v="2012-06-26T05:00:00"/>
    <b v="0"/>
    <b v="1"/>
    <s v="publishing/fiction"/>
    <x v="5"/>
    <s v="fiction"/>
  </r>
  <r>
    <x v="0"/>
    <n v="803"/>
    <n v="109.04109589041096"/>
    <s v="US"/>
    <s v="USD"/>
    <n v="1303102800"/>
    <x v="298"/>
    <d v="2011-04-18T05:00:00"/>
    <d v="2011-04-18T00:00:00"/>
    <x v="298"/>
    <n v="1303189200"/>
    <d v="2011-04-19T05:00:00"/>
    <b v="0"/>
    <b v="0"/>
    <s v="theater/plays"/>
    <x v="3"/>
    <s v="plays"/>
  </r>
  <r>
    <x v="3"/>
    <n v="75"/>
    <n v="41.16"/>
    <s v="US"/>
    <s v="USD"/>
    <n v="1316581200"/>
    <x v="299"/>
    <d v="2011-09-21T05:00:00"/>
    <d v="2011-09-21T00:00:00"/>
    <x v="299"/>
    <n v="1318309200"/>
    <d v="2011-10-11T05:00:00"/>
    <b v="0"/>
    <b v="1"/>
    <s v="music/indie rock"/>
    <x v="1"/>
    <s v="indie rock"/>
  </r>
  <r>
    <x v="0"/>
    <n v="16"/>
    <n v="99.125"/>
    <s v="US"/>
    <s v="USD"/>
    <n v="1270789200"/>
    <x v="300"/>
    <d v="2010-04-09T05:00:00"/>
    <d v="2010-04-09T00:00:00"/>
    <x v="300"/>
    <n v="1272171600"/>
    <d v="2010-04-25T05:00:00"/>
    <b v="0"/>
    <b v="0"/>
    <s v="games/video games"/>
    <x v="6"/>
    <s v="video games"/>
  </r>
  <r>
    <x v="1"/>
    <n v="121"/>
    <n v="105.88429752066116"/>
    <s v="US"/>
    <s v="USD"/>
    <n v="1297836000"/>
    <x v="247"/>
    <d v="2011-02-16T06:00:00"/>
    <d v="2011-02-16T00:00:00"/>
    <x v="247"/>
    <n v="1298872800"/>
    <d v="2011-02-28T06:00:00"/>
    <b v="0"/>
    <b v="0"/>
    <s v="theater/plays"/>
    <x v="3"/>
    <s v="plays"/>
  </r>
  <r>
    <x v="1"/>
    <n v="3742"/>
    <n v="48.996525921966864"/>
    <s v="US"/>
    <s v="USD"/>
    <n v="1382677200"/>
    <x v="244"/>
    <d v="2013-10-25T05:00:00"/>
    <d v="2013-10-25T00:00:00"/>
    <x v="244"/>
    <n v="1383282000"/>
    <d v="2013-11-01T05:00:00"/>
    <b v="0"/>
    <b v="0"/>
    <s v="theater/plays"/>
    <x v="3"/>
    <s v="plays"/>
  </r>
  <r>
    <x v="1"/>
    <n v="223"/>
    <n v="39"/>
    <s v="US"/>
    <s v="USD"/>
    <n v="1330322400"/>
    <x v="301"/>
    <d v="2012-02-27T06:00:00"/>
    <d v="2012-02-27T00:00:00"/>
    <x v="301"/>
    <n v="1330495200"/>
    <d v="2012-02-29T06:00:00"/>
    <b v="0"/>
    <b v="0"/>
    <s v="music/rock"/>
    <x v="1"/>
    <s v="rock"/>
  </r>
  <r>
    <x v="1"/>
    <n v="133"/>
    <n v="31.022556390977442"/>
    <s v="US"/>
    <s v="USD"/>
    <n v="1552366800"/>
    <x v="188"/>
    <d v="2019-03-12T05:00:00"/>
    <d v="2019-03-12T00:00:00"/>
    <x v="188"/>
    <n v="1552798800"/>
    <d v="2019-03-17T05:00:00"/>
    <b v="0"/>
    <b v="1"/>
    <s v="film &amp; video/documentary"/>
    <x v="4"/>
    <s v="documentary"/>
  </r>
  <r>
    <x v="0"/>
    <n v="31"/>
    <n v="103.87096774193549"/>
    <s v="US"/>
    <s v="USD"/>
    <n v="1400907600"/>
    <x v="302"/>
    <d v="2014-05-24T05:00:00"/>
    <d v="2014-05-24T00:00:00"/>
    <x v="302"/>
    <n v="1403413200"/>
    <d v="2014-06-22T05:00:00"/>
    <b v="0"/>
    <b v="0"/>
    <s v="theater/plays"/>
    <x v="3"/>
    <s v="plays"/>
  </r>
  <r>
    <x v="0"/>
    <n v="108"/>
    <n v="59.268518518518519"/>
    <s v="IT"/>
    <s v="EUR"/>
    <n v="1574143200"/>
    <x v="303"/>
    <d v="2019-11-19T06:00:00"/>
    <d v="2019-11-19T00:00:00"/>
    <x v="303"/>
    <n v="1574229600"/>
    <d v="2019-11-20T06:00:00"/>
    <b v="0"/>
    <b v="1"/>
    <s v="food/food trucks"/>
    <x v="0"/>
    <s v="food trucks"/>
  </r>
  <r>
    <x v="0"/>
    <n v="30"/>
    <n v="42.3"/>
    <s v="US"/>
    <s v="USD"/>
    <n v="1494738000"/>
    <x v="304"/>
    <d v="2017-05-14T05:00:00"/>
    <d v="2017-05-14T00:00:00"/>
    <x v="304"/>
    <n v="1495861200"/>
    <d v="2017-05-27T05:00:00"/>
    <b v="0"/>
    <b v="0"/>
    <s v="theater/plays"/>
    <x v="3"/>
    <s v="plays"/>
  </r>
  <r>
    <x v="0"/>
    <n v="17"/>
    <n v="53.117647058823529"/>
    <s v="US"/>
    <s v="USD"/>
    <n v="1392357600"/>
    <x v="305"/>
    <d v="2014-02-14T06:00:00"/>
    <d v="2014-02-14T00:00:00"/>
    <x v="305"/>
    <n v="1392530400"/>
    <d v="2014-02-16T06:00:00"/>
    <b v="0"/>
    <b v="0"/>
    <s v="music/rock"/>
    <x v="1"/>
    <s v="rock"/>
  </r>
  <r>
    <x v="3"/>
    <n v="64"/>
    <n v="50.796875"/>
    <s v="US"/>
    <s v="USD"/>
    <n v="1281589200"/>
    <x v="306"/>
    <d v="2010-08-12T05:00:00"/>
    <d v="2010-08-12T00:00:00"/>
    <x v="306"/>
    <n v="1283662800"/>
    <d v="2010-09-05T05:00:00"/>
    <b v="0"/>
    <b v="0"/>
    <s v="technology/web"/>
    <x v="2"/>
    <s v="web"/>
  </r>
  <r>
    <x v="0"/>
    <n v="80"/>
    <n v="101.15"/>
    <s v="US"/>
    <s v="USD"/>
    <n v="1305003600"/>
    <x v="307"/>
    <d v="2011-05-10T05:00:00"/>
    <d v="2011-05-10T00:00:00"/>
    <x v="307"/>
    <n v="1305781200"/>
    <d v="2011-05-19T05:00:00"/>
    <b v="0"/>
    <b v="0"/>
    <s v="publishing/fiction"/>
    <x v="5"/>
    <s v="fiction"/>
  </r>
  <r>
    <x v="0"/>
    <n v="2468"/>
    <n v="65.000810372771468"/>
    <s v="US"/>
    <s v="USD"/>
    <n v="1301634000"/>
    <x v="308"/>
    <d v="2011-04-01T05:00:00"/>
    <d v="2011-04-01T00:00:00"/>
    <x v="308"/>
    <n v="1302325200"/>
    <d v="2011-04-09T05:00:00"/>
    <b v="0"/>
    <b v="0"/>
    <s v="film &amp; video/shorts"/>
    <x v="4"/>
    <s v="shorts"/>
  </r>
  <r>
    <x v="1"/>
    <n v="5168"/>
    <n v="37.998645510835914"/>
    <s v="US"/>
    <s v="USD"/>
    <n v="1290664800"/>
    <x v="309"/>
    <d v="2010-11-25T06:00:00"/>
    <d v="2010-11-25T00:00:00"/>
    <x v="309"/>
    <n v="1291788000"/>
    <d v="2010-12-08T06:00:00"/>
    <b v="0"/>
    <b v="0"/>
    <s v="theater/plays"/>
    <x v="3"/>
    <s v="plays"/>
  </r>
  <r>
    <x v="0"/>
    <n v="26"/>
    <n v="82.615384615384613"/>
    <s v="GB"/>
    <s v="GBP"/>
    <n v="1395896400"/>
    <x v="310"/>
    <d v="2014-03-27T05:00:00"/>
    <d v="2014-03-27T00:00:00"/>
    <x v="310"/>
    <n v="1396069200"/>
    <d v="2014-03-29T05:00:00"/>
    <b v="0"/>
    <b v="0"/>
    <s v="film &amp; video/documentary"/>
    <x v="4"/>
    <s v="documentary"/>
  </r>
  <r>
    <x v="1"/>
    <n v="307"/>
    <n v="37.941368078175898"/>
    <s v="US"/>
    <s v="USD"/>
    <n v="1434862800"/>
    <x v="311"/>
    <d v="2015-06-21T05:00:00"/>
    <d v="2015-06-21T00:00:00"/>
    <x v="311"/>
    <n v="1435899600"/>
    <d v="2015-07-03T05:00:00"/>
    <b v="0"/>
    <b v="1"/>
    <s v="theater/plays"/>
    <x v="3"/>
    <s v="plays"/>
  </r>
  <r>
    <x v="0"/>
    <n v="73"/>
    <n v="80.780821917808225"/>
    <s v="US"/>
    <s v="USD"/>
    <n v="1529125200"/>
    <x v="79"/>
    <d v="2018-06-16T05:00:00"/>
    <d v="2018-06-16T00:00:00"/>
    <x v="79"/>
    <n v="1531112400"/>
    <d v="2018-07-09T05:00:00"/>
    <b v="0"/>
    <b v="1"/>
    <s v="theater/plays"/>
    <x v="3"/>
    <s v="plays"/>
  </r>
  <r>
    <x v="0"/>
    <n v="128"/>
    <n v="25.984375"/>
    <s v="US"/>
    <s v="USD"/>
    <n v="1451109600"/>
    <x v="312"/>
    <d v="2015-12-26T06:00:00"/>
    <d v="2015-12-26T00:00:00"/>
    <x v="312"/>
    <n v="1451628000"/>
    <d v="2016-01-01T06:00:00"/>
    <b v="0"/>
    <b v="0"/>
    <s v="film &amp; video/animation"/>
    <x v="4"/>
    <s v="animation"/>
  </r>
  <r>
    <x v="0"/>
    <n v="33"/>
    <n v="30.363636363636363"/>
    <s v="US"/>
    <s v="USD"/>
    <n v="1566968400"/>
    <x v="313"/>
    <d v="2019-08-28T05:00:00"/>
    <d v="2019-08-28T00:00:00"/>
    <x v="313"/>
    <n v="1567314000"/>
    <d v="2019-09-01T05:00:00"/>
    <b v="0"/>
    <b v="1"/>
    <s v="theater/plays"/>
    <x v="3"/>
    <s v="plays"/>
  </r>
  <r>
    <x v="1"/>
    <n v="2441"/>
    <n v="54.004916018025398"/>
    <s v="US"/>
    <s v="USD"/>
    <n v="1543557600"/>
    <x v="314"/>
    <d v="2018-11-30T06:00:00"/>
    <d v="2018-11-30T00:00:00"/>
    <x v="314"/>
    <n v="1544508000"/>
    <d v="2018-12-11T06:00:00"/>
    <b v="0"/>
    <b v="0"/>
    <s v="music/rock"/>
    <x v="1"/>
    <s v="rock"/>
  </r>
  <r>
    <x v="2"/>
    <n v="211"/>
    <n v="101.78672985781991"/>
    <s v="US"/>
    <s v="USD"/>
    <n v="1481522400"/>
    <x v="315"/>
    <d v="2016-12-12T06:00:00"/>
    <d v="2016-12-12T00:00:00"/>
    <x v="315"/>
    <n v="1482472800"/>
    <d v="2016-12-23T06:00:00"/>
    <b v="0"/>
    <b v="0"/>
    <s v="games/video games"/>
    <x v="6"/>
    <s v="video games"/>
  </r>
  <r>
    <x v="1"/>
    <n v="1385"/>
    <n v="45.003610108303249"/>
    <s v="GB"/>
    <s v="GBP"/>
    <n v="1512712800"/>
    <x v="316"/>
    <d v="2017-12-08T06:00:00"/>
    <d v="2017-12-08T00:00:00"/>
    <x v="316"/>
    <n v="1512799200"/>
    <d v="2017-12-09T06:00:00"/>
    <b v="0"/>
    <b v="0"/>
    <s v="film &amp; video/documentary"/>
    <x v="4"/>
    <s v="documentary"/>
  </r>
  <r>
    <x v="1"/>
    <n v="190"/>
    <n v="77.068421052631578"/>
    <s v="US"/>
    <s v="USD"/>
    <n v="1324274400"/>
    <x v="317"/>
    <d v="2011-12-19T06:00:00"/>
    <d v="2011-12-19T00:00:00"/>
    <x v="317"/>
    <n v="1324360800"/>
    <d v="2011-12-20T06:00:00"/>
    <b v="0"/>
    <b v="0"/>
    <s v="food/food trucks"/>
    <x v="0"/>
    <s v="food trucks"/>
  </r>
  <r>
    <x v="1"/>
    <n v="470"/>
    <n v="88.076595744680844"/>
    <s v="US"/>
    <s v="USD"/>
    <n v="1364446800"/>
    <x v="318"/>
    <d v="2013-03-28T05:00:00"/>
    <d v="2013-03-28T00:00:00"/>
    <x v="318"/>
    <n v="1364533200"/>
    <d v="2013-03-29T05:00:00"/>
    <b v="0"/>
    <b v="0"/>
    <s v="technology/wearables"/>
    <x v="2"/>
    <s v="wearables"/>
  </r>
  <r>
    <x v="1"/>
    <n v="253"/>
    <n v="47.035573122529641"/>
    <s v="US"/>
    <s v="USD"/>
    <n v="1542693600"/>
    <x v="319"/>
    <d v="2018-11-20T06:00:00"/>
    <d v="2018-11-20T00:00:00"/>
    <x v="319"/>
    <n v="1545112800"/>
    <d v="2018-12-18T06:00:00"/>
    <b v="0"/>
    <b v="0"/>
    <s v="theater/plays"/>
    <x v="3"/>
    <s v="plays"/>
  </r>
  <r>
    <x v="1"/>
    <n v="1113"/>
    <n v="110.99550763701707"/>
    <s v="US"/>
    <s v="USD"/>
    <n v="1515564000"/>
    <x v="32"/>
    <d v="2018-01-10T06:00:00"/>
    <d v="2018-01-10T00:00:00"/>
    <x v="32"/>
    <n v="1516168800"/>
    <d v="2018-01-17T06:00:00"/>
    <b v="0"/>
    <b v="0"/>
    <s v="music/rock"/>
    <x v="1"/>
    <s v="rock"/>
  </r>
  <r>
    <x v="1"/>
    <n v="2283"/>
    <n v="87.003066141042481"/>
    <s v="US"/>
    <s v="USD"/>
    <n v="1573797600"/>
    <x v="320"/>
    <d v="2019-11-15T06:00:00"/>
    <d v="2019-11-15T00:00:00"/>
    <x v="320"/>
    <n v="1574920800"/>
    <d v="2019-11-28T06:00:00"/>
    <b v="0"/>
    <b v="0"/>
    <s v="music/rock"/>
    <x v="1"/>
    <s v="rock"/>
  </r>
  <r>
    <x v="0"/>
    <n v="1072"/>
    <n v="63.994402985074629"/>
    <s v="US"/>
    <s v="USD"/>
    <n v="1292392800"/>
    <x v="321"/>
    <d v="2010-12-15T06:00:00"/>
    <d v="2010-12-15T00:00:00"/>
    <x v="321"/>
    <n v="1292479200"/>
    <d v="2010-12-16T06:00:00"/>
    <b v="0"/>
    <b v="1"/>
    <s v="music/rock"/>
    <x v="1"/>
    <s v="rock"/>
  </r>
  <r>
    <x v="1"/>
    <n v="1095"/>
    <n v="105.9945205479452"/>
    <s v="US"/>
    <s v="USD"/>
    <n v="1573452000"/>
    <x v="322"/>
    <d v="2019-11-11T06:00:00"/>
    <d v="2019-11-11T00:00:00"/>
    <x v="322"/>
    <n v="1573538400"/>
    <d v="2019-11-12T06:00:00"/>
    <b v="0"/>
    <b v="0"/>
    <s v="theater/plays"/>
    <x v="3"/>
    <s v="plays"/>
  </r>
  <r>
    <x v="1"/>
    <n v="1690"/>
    <n v="73.989349112426041"/>
    <s v="US"/>
    <s v="USD"/>
    <n v="1317790800"/>
    <x v="323"/>
    <d v="2011-10-05T05:00:00"/>
    <d v="2011-10-05T00:00:00"/>
    <x v="323"/>
    <n v="1320382800"/>
    <d v="2011-11-04T05:00:00"/>
    <b v="0"/>
    <b v="0"/>
    <s v="theater/plays"/>
    <x v="3"/>
    <s v="plays"/>
  </r>
  <r>
    <x v="3"/>
    <n v="1297"/>
    <n v="84.02004626060139"/>
    <s v="CA"/>
    <s v="CAD"/>
    <n v="1501650000"/>
    <x v="324"/>
    <d v="2017-08-02T05:00:00"/>
    <d v="2017-08-02T00:00:00"/>
    <x v="324"/>
    <n v="1502859600"/>
    <d v="2017-08-16T05:00:00"/>
    <b v="0"/>
    <b v="0"/>
    <s v="theater/plays"/>
    <x v="3"/>
    <s v="plays"/>
  </r>
  <r>
    <x v="0"/>
    <n v="393"/>
    <n v="88.966921119592882"/>
    <s v="US"/>
    <s v="USD"/>
    <n v="1323669600"/>
    <x v="325"/>
    <d v="2011-12-12T06:00:00"/>
    <d v="2011-12-12T00:00:00"/>
    <x v="325"/>
    <n v="1323756000"/>
    <d v="2011-12-13T06:00:00"/>
    <b v="0"/>
    <b v="0"/>
    <s v="photography/photography books"/>
    <x v="7"/>
    <s v="photography books"/>
  </r>
  <r>
    <x v="0"/>
    <n v="1257"/>
    <n v="76.990453460620529"/>
    <s v="US"/>
    <s v="USD"/>
    <n v="1440738000"/>
    <x v="326"/>
    <d v="2015-08-28T05:00:00"/>
    <d v="2015-08-28T00:00:00"/>
    <x v="326"/>
    <n v="1441342800"/>
    <d v="2015-09-04T05:00:00"/>
    <b v="0"/>
    <b v="0"/>
    <s v="music/indie rock"/>
    <x v="1"/>
    <s v="indie rock"/>
  </r>
  <r>
    <x v="0"/>
    <n v="328"/>
    <n v="97.146341463414629"/>
    <s v="US"/>
    <s v="USD"/>
    <n v="1374296400"/>
    <x v="327"/>
    <d v="2013-07-20T05:00:00"/>
    <d v="2013-07-20T00:00:00"/>
    <x v="327"/>
    <n v="1375333200"/>
    <d v="2013-08-01T05:00:00"/>
    <b v="0"/>
    <b v="0"/>
    <s v="theater/plays"/>
    <x v="3"/>
    <s v="plays"/>
  </r>
  <r>
    <x v="0"/>
    <n v="147"/>
    <n v="33.013605442176868"/>
    <s v="US"/>
    <s v="USD"/>
    <n v="1384840800"/>
    <x v="328"/>
    <d v="2013-11-19T06:00:00"/>
    <d v="2013-11-19T00:00:00"/>
    <x v="328"/>
    <n v="1389420000"/>
    <d v="2014-01-11T06:00:00"/>
    <b v="0"/>
    <b v="0"/>
    <s v="theater/plays"/>
    <x v="3"/>
    <s v="plays"/>
  </r>
  <r>
    <x v="0"/>
    <n v="830"/>
    <n v="99.950602409638549"/>
    <s v="US"/>
    <s v="USD"/>
    <n v="1516600800"/>
    <x v="329"/>
    <d v="2018-01-22T06:00:00"/>
    <d v="2018-01-22T00:00:00"/>
    <x v="329"/>
    <n v="1520056800"/>
    <d v="2018-03-03T06:00:00"/>
    <b v="0"/>
    <b v="0"/>
    <s v="games/video games"/>
    <x v="6"/>
    <s v="video games"/>
  </r>
  <r>
    <x v="0"/>
    <n v="331"/>
    <n v="69.966767371601208"/>
    <s v="GB"/>
    <s v="GBP"/>
    <n v="1436418000"/>
    <x v="330"/>
    <d v="2015-07-09T05:00:00"/>
    <d v="2015-07-09T00:00:00"/>
    <x v="330"/>
    <n v="1436504400"/>
    <d v="2015-07-10T05:00:00"/>
    <b v="0"/>
    <b v="0"/>
    <s v="film &amp; video/drama"/>
    <x v="4"/>
    <s v="drama"/>
  </r>
  <r>
    <x v="0"/>
    <n v="25"/>
    <n v="110.32"/>
    <s v="US"/>
    <s v="USD"/>
    <n v="1503550800"/>
    <x v="331"/>
    <d v="2017-08-24T05:00:00"/>
    <d v="2017-08-24T00:00:00"/>
    <x v="331"/>
    <n v="1508302800"/>
    <d v="2017-10-18T05:00:00"/>
    <b v="0"/>
    <b v="1"/>
    <s v="music/indie rock"/>
    <x v="1"/>
    <s v="indie rock"/>
  </r>
  <r>
    <x v="1"/>
    <n v="191"/>
    <n v="66.005235602094245"/>
    <s v="US"/>
    <s v="USD"/>
    <n v="1423634400"/>
    <x v="332"/>
    <d v="2015-02-11T06:00:00"/>
    <d v="2015-02-11T00:00:00"/>
    <x v="332"/>
    <n v="1425708000"/>
    <d v="2015-03-07T06:00:00"/>
    <b v="0"/>
    <b v="0"/>
    <s v="technology/web"/>
    <x v="2"/>
    <s v="web"/>
  </r>
  <r>
    <x v="0"/>
    <n v="3483"/>
    <n v="41.005742176284812"/>
    <s v="US"/>
    <s v="USD"/>
    <n v="1487224800"/>
    <x v="333"/>
    <d v="2017-02-16T06:00:00"/>
    <d v="2017-02-16T00:00:00"/>
    <x v="333"/>
    <n v="1488348000"/>
    <d v="2017-03-01T06:00:00"/>
    <b v="0"/>
    <b v="0"/>
    <s v="food/food trucks"/>
    <x v="0"/>
    <s v="food trucks"/>
  </r>
  <r>
    <x v="0"/>
    <n v="923"/>
    <n v="103.96316359696641"/>
    <s v="US"/>
    <s v="USD"/>
    <n v="1500008400"/>
    <x v="296"/>
    <d v="2017-07-14T05:00:00"/>
    <d v="2017-07-14T00:00:00"/>
    <x v="296"/>
    <n v="1502600400"/>
    <d v="2017-08-13T05:00:00"/>
    <b v="0"/>
    <b v="0"/>
    <s v="theater/plays"/>
    <x v="3"/>
    <s v="plays"/>
  </r>
  <r>
    <x v="0"/>
    <n v="1"/>
    <n v="5"/>
    <s v="US"/>
    <s v="USD"/>
    <n v="1432098000"/>
    <x v="334"/>
    <d v="2015-05-20T05:00:00"/>
    <d v="2015-05-20T00:00:00"/>
    <x v="334"/>
    <n v="1433653200"/>
    <d v="2015-06-07T05:00:00"/>
    <b v="0"/>
    <b v="1"/>
    <s v="music/jazz"/>
    <x v="1"/>
    <s v="jazz"/>
  </r>
  <r>
    <x v="1"/>
    <n v="2013"/>
    <n v="47.009935419771487"/>
    <s v="US"/>
    <s v="USD"/>
    <n v="1440392400"/>
    <x v="335"/>
    <d v="2015-08-24T05:00:00"/>
    <d v="2015-08-24T00:00:00"/>
    <x v="335"/>
    <n v="1441602000"/>
    <d v="2015-09-07T05:00:00"/>
    <b v="0"/>
    <b v="0"/>
    <s v="music/rock"/>
    <x v="1"/>
    <s v="rock"/>
  </r>
  <r>
    <x v="0"/>
    <n v="33"/>
    <n v="29.606060606060606"/>
    <s v="CA"/>
    <s v="CAD"/>
    <n v="1446876000"/>
    <x v="336"/>
    <d v="2015-11-07T06:00:00"/>
    <d v="2015-11-07T00:00:00"/>
    <x v="336"/>
    <n v="1447567200"/>
    <d v="2015-11-15T06:00:00"/>
    <b v="0"/>
    <b v="0"/>
    <s v="theater/plays"/>
    <x v="3"/>
    <s v="plays"/>
  </r>
  <r>
    <x v="1"/>
    <n v="1703"/>
    <n v="81.010569583088667"/>
    <s v="US"/>
    <s v="USD"/>
    <n v="1562302800"/>
    <x v="337"/>
    <d v="2019-07-05T05:00:00"/>
    <d v="2019-07-05T00:00:00"/>
    <x v="337"/>
    <n v="1562389200"/>
    <d v="2019-07-06T05:00:00"/>
    <b v="0"/>
    <b v="0"/>
    <s v="theater/plays"/>
    <x v="3"/>
    <s v="plays"/>
  </r>
  <r>
    <x v="1"/>
    <n v="80"/>
    <n v="94.35"/>
    <s v="DK"/>
    <s v="DKK"/>
    <n v="1378184400"/>
    <x v="338"/>
    <d v="2013-09-03T05:00:00"/>
    <d v="2013-09-03T00:00:00"/>
    <x v="338"/>
    <n v="1378789200"/>
    <d v="2013-09-10T05:00:00"/>
    <b v="0"/>
    <b v="0"/>
    <s v="film &amp; video/documentary"/>
    <x v="4"/>
    <s v="documentary"/>
  </r>
  <r>
    <x v="2"/>
    <n v="86"/>
    <n v="26.058139534883722"/>
    <s v="US"/>
    <s v="USD"/>
    <n v="1485064800"/>
    <x v="339"/>
    <d v="2017-01-22T06:00:00"/>
    <d v="2017-01-22T00:00:00"/>
    <x v="339"/>
    <n v="1488520800"/>
    <d v="2017-03-03T06:00:00"/>
    <b v="0"/>
    <b v="0"/>
    <s v="technology/wearables"/>
    <x v="2"/>
    <s v="wearables"/>
  </r>
  <r>
    <x v="0"/>
    <n v="40"/>
    <n v="85.775000000000006"/>
    <s v="IT"/>
    <s v="EUR"/>
    <n v="1326520800"/>
    <x v="340"/>
    <d v="2012-01-14T06:00:00"/>
    <d v="2012-01-14T00:00:00"/>
    <x v="340"/>
    <n v="1327298400"/>
    <d v="2012-01-23T06:00:00"/>
    <b v="0"/>
    <b v="0"/>
    <s v="theater/plays"/>
    <x v="3"/>
    <s v="plays"/>
  </r>
  <r>
    <x v="1"/>
    <n v="41"/>
    <n v="103.73170731707317"/>
    <s v="US"/>
    <s v="USD"/>
    <n v="1441256400"/>
    <x v="341"/>
    <d v="2015-09-03T05:00:00"/>
    <d v="2015-09-03T00:00:00"/>
    <x v="341"/>
    <n v="1443416400"/>
    <d v="2015-09-28T05:00:00"/>
    <b v="0"/>
    <b v="0"/>
    <s v="games/video games"/>
    <x v="6"/>
    <s v="video games"/>
  </r>
  <r>
    <x v="0"/>
    <n v="23"/>
    <n v="49.826086956521742"/>
    <s v="CA"/>
    <s v="CAD"/>
    <n v="1533877200"/>
    <x v="342"/>
    <d v="2018-08-10T05:00:00"/>
    <d v="2018-08-10T00:00:00"/>
    <x v="342"/>
    <n v="1534136400"/>
    <d v="2018-08-13T05:00:00"/>
    <b v="1"/>
    <b v="0"/>
    <s v="photography/photography books"/>
    <x v="7"/>
    <s v="photography books"/>
  </r>
  <r>
    <x v="1"/>
    <n v="187"/>
    <n v="63.893048128342244"/>
    <s v="US"/>
    <s v="USD"/>
    <n v="1314421200"/>
    <x v="343"/>
    <d v="2011-08-27T05:00:00"/>
    <d v="2011-08-27T00:00:00"/>
    <x v="343"/>
    <n v="1315026000"/>
    <d v="2011-09-03T05:00:00"/>
    <b v="0"/>
    <b v="0"/>
    <s v="film &amp; video/animation"/>
    <x v="4"/>
    <s v="animation"/>
  </r>
  <r>
    <x v="1"/>
    <n v="2875"/>
    <n v="47.002434782608695"/>
    <s v="GB"/>
    <s v="GBP"/>
    <n v="1293861600"/>
    <x v="344"/>
    <d v="2011-01-01T06:00:00"/>
    <d v="2011-01-01T00:00:00"/>
    <x v="344"/>
    <n v="1295071200"/>
    <d v="2011-01-15T06:00:00"/>
    <b v="0"/>
    <b v="1"/>
    <s v="theater/plays"/>
    <x v="3"/>
    <s v="plays"/>
  </r>
  <r>
    <x v="1"/>
    <n v="88"/>
    <n v="108.47727272727273"/>
    <s v="US"/>
    <s v="USD"/>
    <n v="1507352400"/>
    <x v="345"/>
    <d v="2017-10-07T05:00:00"/>
    <d v="2017-10-07T00:00:00"/>
    <x v="345"/>
    <n v="1509426000"/>
    <d v="2017-10-31T05:00:00"/>
    <b v="0"/>
    <b v="0"/>
    <s v="theater/plays"/>
    <x v="3"/>
    <s v="plays"/>
  </r>
  <r>
    <x v="1"/>
    <n v="191"/>
    <n v="72.015706806282722"/>
    <s v="US"/>
    <s v="USD"/>
    <n v="1296108000"/>
    <x v="65"/>
    <d v="2011-01-27T06:00:00"/>
    <d v="2011-01-27T00:00:00"/>
    <x v="65"/>
    <n v="1299391200"/>
    <d v="2011-03-06T06:00:00"/>
    <b v="0"/>
    <b v="0"/>
    <s v="music/rock"/>
    <x v="1"/>
    <s v="rock"/>
  </r>
  <r>
    <x v="1"/>
    <n v="139"/>
    <n v="59.928057553956833"/>
    <s v="US"/>
    <s v="USD"/>
    <n v="1324965600"/>
    <x v="346"/>
    <d v="2011-12-27T06:00:00"/>
    <d v="2011-12-27T00:00:00"/>
    <x v="346"/>
    <n v="1325052000"/>
    <d v="2011-12-28T06:00:00"/>
    <b v="0"/>
    <b v="0"/>
    <s v="music/rock"/>
    <x v="1"/>
    <s v="rock"/>
  </r>
  <r>
    <x v="1"/>
    <n v="186"/>
    <n v="78.209677419354833"/>
    <s v="US"/>
    <s v="USD"/>
    <n v="1520229600"/>
    <x v="347"/>
    <d v="2018-03-05T06:00:00"/>
    <d v="2018-03-05T00:00:00"/>
    <x v="347"/>
    <n v="1522818000"/>
    <d v="2018-04-04T05:00:00"/>
    <b v="0"/>
    <b v="0"/>
    <s v="music/indie rock"/>
    <x v="1"/>
    <s v="indie rock"/>
  </r>
  <r>
    <x v="1"/>
    <n v="112"/>
    <n v="104.77678571428571"/>
    <s v="AU"/>
    <s v="AUD"/>
    <n v="1482991200"/>
    <x v="348"/>
    <d v="2016-12-29T06:00:00"/>
    <d v="2016-12-29T00:00:00"/>
    <x v="348"/>
    <n v="1485324000"/>
    <d v="2017-01-25T06:00:00"/>
    <b v="0"/>
    <b v="0"/>
    <s v="theater/plays"/>
    <x v="3"/>
    <s v="plays"/>
  </r>
  <r>
    <x v="1"/>
    <n v="101"/>
    <n v="105.52475247524752"/>
    <s v="US"/>
    <s v="USD"/>
    <n v="1294034400"/>
    <x v="349"/>
    <d v="2011-01-03T06:00:00"/>
    <d v="2011-01-03T00:00:00"/>
    <x v="349"/>
    <n v="1294120800"/>
    <d v="2011-01-04T06:00:00"/>
    <b v="0"/>
    <b v="1"/>
    <s v="theater/plays"/>
    <x v="3"/>
    <s v="plays"/>
  </r>
  <r>
    <x v="0"/>
    <n v="75"/>
    <n v="24.933333333333334"/>
    <s v="US"/>
    <s v="USD"/>
    <n v="1413608400"/>
    <x v="350"/>
    <d v="2014-10-18T05:00:00"/>
    <d v="2014-10-18T00:00:00"/>
    <x v="350"/>
    <n v="1415685600"/>
    <d v="2014-11-11T06:00:00"/>
    <b v="0"/>
    <b v="1"/>
    <s v="theater/plays"/>
    <x v="3"/>
    <s v="plays"/>
  </r>
  <r>
    <x v="1"/>
    <n v="206"/>
    <n v="69.873786407766985"/>
    <s v="GB"/>
    <s v="GBP"/>
    <n v="1286946000"/>
    <x v="351"/>
    <d v="2010-10-13T05:00:00"/>
    <d v="2010-10-13T00:00:00"/>
    <x v="351"/>
    <n v="1288933200"/>
    <d v="2010-11-05T05:00:00"/>
    <b v="0"/>
    <b v="1"/>
    <s v="film &amp; video/documentary"/>
    <x v="4"/>
    <s v="documentary"/>
  </r>
  <r>
    <x v="1"/>
    <n v="154"/>
    <n v="95.733766233766232"/>
    <s v="US"/>
    <s v="USD"/>
    <n v="1359871200"/>
    <x v="352"/>
    <d v="2013-02-03T06:00:00"/>
    <d v="2013-02-03T00:00:00"/>
    <x v="352"/>
    <n v="1363237200"/>
    <d v="2013-03-14T05:00:00"/>
    <b v="0"/>
    <b v="1"/>
    <s v="film &amp; video/television"/>
    <x v="4"/>
    <s v="television"/>
  </r>
  <r>
    <x v="1"/>
    <n v="5966"/>
    <n v="29.997485752598056"/>
    <s v="US"/>
    <s v="USD"/>
    <n v="1555304400"/>
    <x v="353"/>
    <d v="2019-04-15T05:00:00"/>
    <d v="2019-04-15T00:00:00"/>
    <x v="353"/>
    <n v="1555822800"/>
    <d v="2019-04-21T05:00:00"/>
    <b v="0"/>
    <b v="0"/>
    <s v="theater/plays"/>
    <x v="3"/>
    <s v="plays"/>
  </r>
  <r>
    <x v="0"/>
    <n v="2176"/>
    <n v="59.011948529411768"/>
    <s v="US"/>
    <s v="USD"/>
    <n v="1423375200"/>
    <x v="354"/>
    <d v="2015-02-08T06:00:00"/>
    <d v="2015-02-08T00:00:00"/>
    <x v="354"/>
    <n v="1427778000"/>
    <d v="2015-03-31T05:00:00"/>
    <b v="0"/>
    <b v="0"/>
    <s v="theater/plays"/>
    <x v="3"/>
    <s v="plays"/>
  </r>
  <r>
    <x v="1"/>
    <n v="169"/>
    <n v="84.757396449704146"/>
    <s v="US"/>
    <s v="USD"/>
    <n v="1420696800"/>
    <x v="355"/>
    <d v="2015-01-08T06:00:00"/>
    <d v="2015-01-08T00:00:00"/>
    <x v="355"/>
    <n v="1422424800"/>
    <d v="2015-01-28T06:00:00"/>
    <b v="0"/>
    <b v="1"/>
    <s v="film &amp; video/documentary"/>
    <x v="4"/>
    <s v="documentary"/>
  </r>
  <r>
    <x v="1"/>
    <n v="2106"/>
    <n v="78.010921177587846"/>
    <s v="US"/>
    <s v="USD"/>
    <n v="1502946000"/>
    <x v="356"/>
    <d v="2017-08-17T05:00:00"/>
    <d v="2017-08-17T00:00:00"/>
    <x v="356"/>
    <n v="1503637200"/>
    <d v="2017-08-25T05:00:00"/>
    <b v="0"/>
    <b v="0"/>
    <s v="theater/plays"/>
    <x v="3"/>
    <s v="plays"/>
  </r>
  <r>
    <x v="0"/>
    <n v="441"/>
    <n v="50.05215419501134"/>
    <s v="US"/>
    <s v="USD"/>
    <n v="1547186400"/>
    <x v="357"/>
    <d v="2019-01-11T06:00:00"/>
    <d v="2019-01-11T00:00:00"/>
    <x v="357"/>
    <n v="1547618400"/>
    <d v="2019-01-16T06:00:00"/>
    <b v="0"/>
    <b v="1"/>
    <s v="film &amp; video/documentary"/>
    <x v="4"/>
    <s v="documentary"/>
  </r>
  <r>
    <x v="0"/>
    <n v="25"/>
    <n v="59.16"/>
    <s v="US"/>
    <s v="USD"/>
    <n v="1444971600"/>
    <x v="358"/>
    <d v="2015-10-16T05:00:00"/>
    <d v="2015-10-16T00:00:00"/>
    <x v="358"/>
    <n v="1449900000"/>
    <d v="2015-12-12T06:00:00"/>
    <b v="0"/>
    <b v="0"/>
    <s v="music/indie rock"/>
    <x v="1"/>
    <s v="indie rock"/>
  </r>
  <r>
    <x v="1"/>
    <n v="131"/>
    <n v="93.702290076335885"/>
    <s v="US"/>
    <s v="USD"/>
    <n v="1404622800"/>
    <x v="359"/>
    <d v="2014-07-06T05:00:00"/>
    <d v="2014-07-06T00:00:00"/>
    <x v="359"/>
    <n v="1405141200"/>
    <d v="2014-07-12T05:00:00"/>
    <b v="0"/>
    <b v="0"/>
    <s v="music/rock"/>
    <x v="1"/>
    <s v="rock"/>
  </r>
  <r>
    <x v="0"/>
    <n v="127"/>
    <n v="40.14173228346457"/>
    <s v="US"/>
    <s v="USD"/>
    <n v="1571720400"/>
    <x v="12"/>
    <d v="2019-10-22T05:00:00"/>
    <d v="2019-10-22T00:00:00"/>
    <x v="12"/>
    <n v="1572933600"/>
    <d v="2019-11-05T06:00:00"/>
    <b v="0"/>
    <b v="0"/>
    <s v="theater/plays"/>
    <x v="3"/>
    <s v="plays"/>
  </r>
  <r>
    <x v="0"/>
    <n v="355"/>
    <n v="70.090140845070422"/>
    <s v="US"/>
    <s v="USD"/>
    <n v="1526878800"/>
    <x v="360"/>
    <d v="2018-05-21T05:00:00"/>
    <d v="2018-05-21T00:00:00"/>
    <x v="360"/>
    <n v="1530162000"/>
    <d v="2018-06-28T05:00:00"/>
    <b v="0"/>
    <b v="0"/>
    <s v="film &amp; video/documentary"/>
    <x v="4"/>
    <s v="documentary"/>
  </r>
  <r>
    <x v="0"/>
    <n v="44"/>
    <n v="66.181818181818187"/>
    <s v="GB"/>
    <s v="GBP"/>
    <n v="1319691600"/>
    <x v="361"/>
    <d v="2011-10-27T05:00:00"/>
    <d v="2011-10-27T00:00:00"/>
    <x v="361"/>
    <n v="1320904800"/>
    <d v="2011-11-10T06:00:00"/>
    <b v="0"/>
    <b v="0"/>
    <s v="theater/plays"/>
    <x v="3"/>
    <s v="plays"/>
  </r>
  <r>
    <x v="1"/>
    <n v="84"/>
    <n v="47.714285714285715"/>
    <s v="US"/>
    <s v="USD"/>
    <n v="1371963600"/>
    <x v="362"/>
    <d v="2013-06-23T05:00:00"/>
    <d v="2013-06-23T00:00:00"/>
    <x v="362"/>
    <n v="1372395600"/>
    <d v="2013-06-28T05:00:00"/>
    <b v="0"/>
    <b v="0"/>
    <s v="theater/plays"/>
    <x v="3"/>
    <s v="plays"/>
  </r>
  <r>
    <x v="1"/>
    <n v="155"/>
    <n v="62.896774193548389"/>
    <s v="US"/>
    <s v="USD"/>
    <n v="1433739600"/>
    <x v="363"/>
    <d v="2015-06-08T05:00:00"/>
    <d v="2015-06-08T00:00:00"/>
    <x v="363"/>
    <n v="1437714000"/>
    <d v="2015-07-24T05:00:00"/>
    <b v="0"/>
    <b v="0"/>
    <s v="theater/plays"/>
    <x v="3"/>
    <s v="plays"/>
  </r>
  <r>
    <x v="0"/>
    <n v="67"/>
    <n v="86.611940298507463"/>
    <s v="US"/>
    <s v="USD"/>
    <n v="1508130000"/>
    <x v="364"/>
    <d v="2017-10-16T05:00:00"/>
    <d v="2017-10-16T00:00:00"/>
    <x v="364"/>
    <n v="1509771600"/>
    <d v="2017-11-04T05:00:00"/>
    <b v="0"/>
    <b v="0"/>
    <s v="photography/photography books"/>
    <x v="7"/>
    <s v="photography books"/>
  </r>
  <r>
    <x v="1"/>
    <n v="189"/>
    <n v="75.126984126984127"/>
    <s v="US"/>
    <s v="USD"/>
    <n v="1550037600"/>
    <x v="210"/>
    <d v="2019-02-13T06:00:00"/>
    <d v="2019-02-13T00:00:00"/>
    <x v="210"/>
    <n v="1550556000"/>
    <d v="2019-02-19T06:00:00"/>
    <b v="0"/>
    <b v="1"/>
    <s v="food/food trucks"/>
    <x v="0"/>
    <s v="food trucks"/>
  </r>
  <r>
    <x v="1"/>
    <n v="4799"/>
    <n v="41.004167534903104"/>
    <s v="US"/>
    <s v="USD"/>
    <n v="1486706400"/>
    <x v="365"/>
    <d v="2017-02-10T06:00:00"/>
    <d v="2017-02-10T00:00:00"/>
    <x v="365"/>
    <n v="1489039200"/>
    <d v="2017-03-09T06:00:00"/>
    <b v="1"/>
    <b v="1"/>
    <s v="film &amp; video/documentary"/>
    <x v="4"/>
    <s v="documentary"/>
  </r>
  <r>
    <x v="1"/>
    <n v="1137"/>
    <n v="50.007915567282325"/>
    <s v="US"/>
    <s v="USD"/>
    <n v="1553835600"/>
    <x v="366"/>
    <d v="2019-03-29T05:00:00"/>
    <d v="2019-03-29T00:00:00"/>
    <x v="366"/>
    <n v="1556600400"/>
    <d v="2019-04-30T05:00:00"/>
    <b v="0"/>
    <b v="0"/>
    <s v="publishing/nonfiction"/>
    <x v="5"/>
    <s v="nonfiction"/>
  </r>
  <r>
    <x v="0"/>
    <n v="1068"/>
    <n v="96.960674157303373"/>
    <s v="US"/>
    <s v="USD"/>
    <n v="1277528400"/>
    <x v="367"/>
    <d v="2010-06-26T05:00:00"/>
    <d v="2010-06-26T00:00:00"/>
    <x v="367"/>
    <n v="1278565200"/>
    <d v="2010-07-08T05:00:00"/>
    <b v="0"/>
    <b v="0"/>
    <s v="theater/plays"/>
    <x v="3"/>
    <s v="plays"/>
  </r>
  <r>
    <x v="0"/>
    <n v="424"/>
    <n v="100.93160377358491"/>
    <s v="US"/>
    <s v="USD"/>
    <n v="1339477200"/>
    <x v="368"/>
    <d v="2012-06-12T05:00:00"/>
    <d v="2012-06-12T00:00:00"/>
    <x v="368"/>
    <n v="1339909200"/>
    <d v="2012-06-17T05:00:00"/>
    <b v="0"/>
    <b v="0"/>
    <s v="technology/wearables"/>
    <x v="2"/>
    <s v="wearables"/>
  </r>
  <r>
    <x v="3"/>
    <n v="145"/>
    <n v="89.227586206896547"/>
    <s v="CH"/>
    <s v="CHF"/>
    <n v="1325656800"/>
    <x v="369"/>
    <d v="2012-01-04T06:00:00"/>
    <d v="2012-01-04T00:00:00"/>
    <x v="369"/>
    <n v="1325829600"/>
    <d v="2012-01-06T06:00:00"/>
    <b v="0"/>
    <b v="0"/>
    <s v="music/indie rock"/>
    <x v="1"/>
    <s v="indie rock"/>
  </r>
  <r>
    <x v="1"/>
    <n v="1152"/>
    <n v="87.979166666666671"/>
    <s v="US"/>
    <s v="USD"/>
    <n v="1288242000"/>
    <x v="370"/>
    <d v="2010-10-28T05:00:00"/>
    <d v="2010-10-28T00:00:00"/>
    <x v="370"/>
    <n v="1290578400"/>
    <d v="2010-11-24T06:00:00"/>
    <b v="0"/>
    <b v="0"/>
    <s v="theater/plays"/>
    <x v="3"/>
    <s v="plays"/>
  </r>
  <r>
    <x v="1"/>
    <n v="50"/>
    <n v="89.54"/>
    <s v="US"/>
    <s v="USD"/>
    <n v="1379048400"/>
    <x v="371"/>
    <d v="2013-09-13T05:00:00"/>
    <d v="2013-09-13T00:00:00"/>
    <x v="371"/>
    <n v="1380344400"/>
    <d v="2013-09-28T05:00:00"/>
    <b v="0"/>
    <b v="0"/>
    <s v="photography/photography books"/>
    <x v="7"/>
    <s v="photography books"/>
  </r>
  <r>
    <x v="0"/>
    <n v="151"/>
    <n v="29.09271523178808"/>
    <s v="US"/>
    <s v="USD"/>
    <n v="1389679200"/>
    <x v="287"/>
    <d v="2014-01-14T06:00:00"/>
    <d v="2014-01-14T00:00:00"/>
    <x v="287"/>
    <n v="1389852000"/>
    <d v="2014-01-16T06:00:00"/>
    <b v="0"/>
    <b v="0"/>
    <s v="publishing/nonfiction"/>
    <x v="5"/>
    <s v="nonfiction"/>
  </r>
  <r>
    <x v="0"/>
    <n v="1608"/>
    <n v="42.006218905472636"/>
    <s v="US"/>
    <s v="USD"/>
    <n v="1294293600"/>
    <x v="372"/>
    <d v="2011-01-06T06:00:00"/>
    <d v="2011-01-06T00:00:00"/>
    <x v="372"/>
    <n v="1294466400"/>
    <d v="2011-01-08T06:00:00"/>
    <b v="0"/>
    <b v="0"/>
    <s v="technology/wearables"/>
    <x v="2"/>
    <s v="wearables"/>
  </r>
  <r>
    <x v="1"/>
    <n v="3059"/>
    <n v="47.004903563255965"/>
    <s v="CA"/>
    <s v="CAD"/>
    <n v="1500267600"/>
    <x v="373"/>
    <d v="2017-07-17T05:00:00"/>
    <d v="2017-07-17T00:00:00"/>
    <x v="373"/>
    <n v="1500354000"/>
    <d v="2017-07-18T05:00:00"/>
    <b v="0"/>
    <b v="0"/>
    <s v="music/jazz"/>
    <x v="1"/>
    <s v="jazz"/>
  </r>
  <r>
    <x v="1"/>
    <n v="34"/>
    <n v="110.44117647058823"/>
    <s v="US"/>
    <s v="USD"/>
    <n v="1375074000"/>
    <x v="374"/>
    <d v="2013-07-29T05:00:00"/>
    <d v="2013-07-29T00:00:00"/>
    <x v="374"/>
    <n v="1375938000"/>
    <d v="2013-08-08T05:00:00"/>
    <b v="0"/>
    <b v="1"/>
    <s v="film &amp; video/documentary"/>
    <x v="4"/>
    <s v="documentary"/>
  </r>
  <r>
    <x v="1"/>
    <n v="220"/>
    <n v="41.990909090909092"/>
    <s v="US"/>
    <s v="USD"/>
    <n v="1323324000"/>
    <x v="375"/>
    <d v="2011-12-08T06:00:00"/>
    <d v="2011-12-08T00:00:00"/>
    <x v="375"/>
    <n v="1323410400"/>
    <d v="2011-12-09T06:00:00"/>
    <b v="1"/>
    <b v="0"/>
    <s v="theater/plays"/>
    <x v="3"/>
    <s v="plays"/>
  </r>
  <r>
    <x v="1"/>
    <n v="1604"/>
    <n v="48.012468827930178"/>
    <s v="AU"/>
    <s v="AUD"/>
    <n v="1538715600"/>
    <x v="376"/>
    <d v="2018-10-05T05:00:00"/>
    <d v="2018-10-05T00:00:00"/>
    <x v="376"/>
    <n v="1539406800"/>
    <d v="2018-10-13T05:00:00"/>
    <b v="0"/>
    <b v="0"/>
    <s v="film &amp; video/drama"/>
    <x v="4"/>
    <s v="drama"/>
  </r>
  <r>
    <x v="1"/>
    <n v="454"/>
    <n v="31.019823788546255"/>
    <s v="US"/>
    <s v="USD"/>
    <n v="1369285200"/>
    <x v="377"/>
    <d v="2013-05-23T05:00:00"/>
    <d v="2013-05-23T00:00:00"/>
    <x v="377"/>
    <n v="1369803600"/>
    <d v="2013-05-29T05:00:00"/>
    <b v="0"/>
    <b v="0"/>
    <s v="music/rock"/>
    <x v="1"/>
    <s v="rock"/>
  </r>
  <r>
    <x v="1"/>
    <n v="123"/>
    <n v="99.203252032520325"/>
    <s v="IT"/>
    <s v="EUR"/>
    <n v="1525755600"/>
    <x v="378"/>
    <d v="2018-05-08T05:00:00"/>
    <d v="2018-05-08T00:00:00"/>
    <x v="378"/>
    <n v="1525928400"/>
    <d v="2018-05-10T05:00:00"/>
    <b v="0"/>
    <b v="1"/>
    <s v="film &amp; video/animation"/>
    <x v="4"/>
    <s v="animation"/>
  </r>
  <r>
    <x v="0"/>
    <n v="941"/>
    <n v="66.022316684378325"/>
    <s v="US"/>
    <s v="USD"/>
    <n v="1296626400"/>
    <x v="379"/>
    <d v="2011-02-02T06:00:00"/>
    <d v="2011-02-02T00:00:00"/>
    <x v="379"/>
    <n v="1297231200"/>
    <d v="2011-02-09T06:00:00"/>
    <b v="0"/>
    <b v="0"/>
    <s v="music/indie rock"/>
    <x v="1"/>
    <s v="indie rock"/>
  </r>
  <r>
    <x v="0"/>
    <n v="1"/>
    <n v="2"/>
    <s v="US"/>
    <s v="USD"/>
    <n v="1376629200"/>
    <x v="380"/>
    <d v="2013-08-16T05:00:00"/>
    <d v="2013-08-16T00:00:00"/>
    <x v="380"/>
    <n v="1378530000"/>
    <d v="2013-09-07T05:00:00"/>
    <b v="0"/>
    <b v="1"/>
    <s v="photography/photography books"/>
    <x v="7"/>
    <s v="photography books"/>
  </r>
  <r>
    <x v="1"/>
    <n v="299"/>
    <n v="46.060200668896321"/>
    <s v="US"/>
    <s v="USD"/>
    <n v="1572152400"/>
    <x v="381"/>
    <d v="2019-10-27T05:00:00"/>
    <d v="2019-10-27T00:00:00"/>
    <x v="381"/>
    <n v="1572152400"/>
    <d v="2019-10-27T05:00:00"/>
    <b v="0"/>
    <b v="0"/>
    <s v="theater/plays"/>
    <x v="3"/>
    <s v="plays"/>
  </r>
  <r>
    <x v="0"/>
    <n v="40"/>
    <n v="73.650000000000006"/>
    <s v="US"/>
    <s v="USD"/>
    <n v="1325829600"/>
    <x v="382"/>
    <d v="2012-01-06T06:00:00"/>
    <d v="2012-01-06T00:00:00"/>
    <x v="382"/>
    <n v="1329890400"/>
    <d v="2012-02-22T06:00:00"/>
    <b v="0"/>
    <b v="1"/>
    <s v="film &amp; video/shorts"/>
    <x v="4"/>
    <s v="shorts"/>
  </r>
  <r>
    <x v="0"/>
    <n v="3015"/>
    <n v="55.99336650082919"/>
    <s v="CA"/>
    <s v="CAD"/>
    <n v="1273640400"/>
    <x v="125"/>
    <d v="2010-05-12T05:00:00"/>
    <d v="2010-05-12T00:00:00"/>
    <x v="125"/>
    <n v="1276750800"/>
    <d v="2010-06-17T05:00:00"/>
    <b v="0"/>
    <b v="1"/>
    <s v="theater/plays"/>
    <x v="3"/>
    <s v="plays"/>
  </r>
  <r>
    <x v="1"/>
    <n v="2237"/>
    <n v="68.985695127402778"/>
    <s v="US"/>
    <s v="USD"/>
    <n v="1510639200"/>
    <x v="383"/>
    <d v="2017-11-14T06:00:00"/>
    <d v="2017-11-14T00:00:00"/>
    <x v="383"/>
    <n v="1510898400"/>
    <d v="2017-11-17T06:00:00"/>
    <b v="0"/>
    <b v="0"/>
    <s v="theater/plays"/>
    <x v="3"/>
    <s v="plays"/>
  </r>
  <r>
    <x v="0"/>
    <n v="435"/>
    <n v="60.981609195402299"/>
    <s v="US"/>
    <s v="USD"/>
    <n v="1528088400"/>
    <x v="384"/>
    <d v="2018-06-04T05:00:00"/>
    <d v="2018-06-04T00:00:00"/>
    <x v="384"/>
    <n v="1532408400"/>
    <d v="2018-07-24T05:00:00"/>
    <b v="0"/>
    <b v="0"/>
    <s v="theater/plays"/>
    <x v="3"/>
    <s v="plays"/>
  </r>
  <r>
    <x v="1"/>
    <n v="645"/>
    <n v="110.98139534883721"/>
    <s v="US"/>
    <s v="USD"/>
    <n v="1359525600"/>
    <x v="385"/>
    <d v="2013-01-30T06:00:00"/>
    <d v="2013-01-30T00:00:00"/>
    <x v="385"/>
    <n v="1360562400"/>
    <d v="2013-02-11T06:00:00"/>
    <b v="1"/>
    <b v="0"/>
    <s v="film &amp; video/documentary"/>
    <x v="4"/>
    <s v="documentary"/>
  </r>
  <r>
    <x v="1"/>
    <n v="484"/>
    <n v="25"/>
    <s v="DK"/>
    <s v="DKK"/>
    <n v="1570942800"/>
    <x v="386"/>
    <d v="2019-10-13T05:00:00"/>
    <d v="2019-10-13T00:00:00"/>
    <x v="386"/>
    <n v="1571547600"/>
    <d v="2019-10-20T05:00:00"/>
    <b v="0"/>
    <b v="0"/>
    <s v="theater/plays"/>
    <x v="3"/>
    <s v="plays"/>
  </r>
  <r>
    <x v="1"/>
    <n v="154"/>
    <n v="78.759740259740255"/>
    <s v="CA"/>
    <s v="CAD"/>
    <n v="1466398800"/>
    <x v="387"/>
    <d v="2016-06-20T05:00:00"/>
    <d v="2016-06-20T00:00:00"/>
    <x v="387"/>
    <n v="1468126800"/>
    <d v="2016-07-10T05:00:00"/>
    <b v="0"/>
    <b v="0"/>
    <s v="film &amp; video/documentary"/>
    <x v="4"/>
    <s v="documentary"/>
  </r>
  <r>
    <x v="0"/>
    <n v="714"/>
    <n v="87.960784313725483"/>
    <s v="US"/>
    <s v="USD"/>
    <n v="1492491600"/>
    <x v="388"/>
    <d v="2017-04-18T05:00:00"/>
    <d v="2017-04-18T00:00:00"/>
    <x v="388"/>
    <n v="1492837200"/>
    <d v="2017-04-22T05:00:00"/>
    <b v="0"/>
    <b v="0"/>
    <s v="music/rock"/>
    <x v="1"/>
    <s v="rock"/>
  </r>
  <r>
    <x v="2"/>
    <n v="1111"/>
    <n v="49.987398739873989"/>
    <s v="US"/>
    <s v="USD"/>
    <n v="1430197200"/>
    <x v="277"/>
    <d v="2015-04-28T05:00:00"/>
    <d v="2015-04-28T00:00:00"/>
    <x v="277"/>
    <n v="1430197200"/>
    <d v="2015-04-28T05:00:00"/>
    <b v="0"/>
    <b v="0"/>
    <s v="games/mobile games"/>
    <x v="6"/>
    <s v="mobile games"/>
  </r>
  <r>
    <x v="1"/>
    <n v="82"/>
    <n v="99.524390243902445"/>
    <s v="US"/>
    <s v="USD"/>
    <n v="1496034000"/>
    <x v="389"/>
    <d v="2017-05-29T05:00:00"/>
    <d v="2017-05-29T00:00:00"/>
    <x v="389"/>
    <n v="1496206800"/>
    <d v="2017-05-31T05:00:00"/>
    <b v="0"/>
    <b v="0"/>
    <s v="theater/plays"/>
    <x v="3"/>
    <s v="plays"/>
  </r>
  <r>
    <x v="1"/>
    <n v="134"/>
    <n v="104.82089552238806"/>
    <s v="US"/>
    <s v="USD"/>
    <n v="1388728800"/>
    <x v="390"/>
    <d v="2014-01-03T06:00:00"/>
    <d v="2014-01-03T00:00:00"/>
    <x v="390"/>
    <n v="1389592800"/>
    <d v="2014-01-13T06:00:00"/>
    <b v="0"/>
    <b v="0"/>
    <s v="publishing/fiction"/>
    <x v="5"/>
    <s v="fiction"/>
  </r>
  <r>
    <x v="2"/>
    <n v="1089"/>
    <n v="108.01469237832875"/>
    <s v="US"/>
    <s v="USD"/>
    <n v="1543298400"/>
    <x v="391"/>
    <d v="2018-11-27T06:00:00"/>
    <d v="2018-11-27T00:00:00"/>
    <x v="391"/>
    <n v="1545631200"/>
    <d v="2018-12-24T06:00:00"/>
    <b v="0"/>
    <b v="0"/>
    <s v="film &amp; video/animation"/>
    <x v="4"/>
    <s v="animation"/>
  </r>
  <r>
    <x v="0"/>
    <n v="5497"/>
    <n v="28.998544660724033"/>
    <s v="US"/>
    <s v="USD"/>
    <n v="1271739600"/>
    <x v="392"/>
    <d v="2010-04-20T05:00:00"/>
    <d v="2010-04-20T00:00:00"/>
    <x v="392"/>
    <n v="1272430800"/>
    <d v="2010-04-28T05:00:00"/>
    <b v="0"/>
    <b v="1"/>
    <s v="food/food trucks"/>
    <x v="0"/>
    <s v="food trucks"/>
  </r>
  <r>
    <x v="0"/>
    <n v="418"/>
    <n v="30.028708133971293"/>
    <s v="US"/>
    <s v="USD"/>
    <n v="1326434400"/>
    <x v="393"/>
    <d v="2012-01-13T06:00:00"/>
    <d v="2012-01-13T00:00:00"/>
    <x v="393"/>
    <n v="1327903200"/>
    <d v="2012-01-30T06:00:00"/>
    <b v="0"/>
    <b v="0"/>
    <s v="theater/plays"/>
    <x v="3"/>
    <s v="plays"/>
  </r>
  <r>
    <x v="0"/>
    <n v="1439"/>
    <n v="41.005559416261292"/>
    <s v="US"/>
    <s v="USD"/>
    <n v="1295244000"/>
    <x v="394"/>
    <d v="2011-01-17T06:00:00"/>
    <d v="2011-01-17T00:00:00"/>
    <x v="394"/>
    <n v="1296021600"/>
    <d v="2011-01-26T06:00:00"/>
    <b v="0"/>
    <b v="1"/>
    <s v="film &amp; video/documentary"/>
    <x v="4"/>
    <s v="documentary"/>
  </r>
  <r>
    <x v="0"/>
    <n v="15"/>
    <n v="62.866666666666667"/>
    <s v="US"/>
    <s v="USD"/>
    <n v="1541221200"/>
    <x v="395"/>
    <d v="2018-11-03T05:00:00"/>
    <d v="2018-11-03T00:00:00"/>
    <x v="395"/>
    <n v="1543298400"/>
    <d v="2018-11-27T06:00:00"/>
    <b v="0"/>
    <b v="0"/>
    <s v="theater/plays"/>
    <x v="3"/>
    <s v="plays"/>
  </r>
  <r>
    <x v="0"/>
    <n v="1999"/>
    <n v="47.005002501250623"/>
    <s v="CA"/>
    <s v="CAD"/>
    <n v="1336280400"/>
    <x v="396"/>
    <d v="2012-05-06T05:00:00"/>
    <d v="2012-05-06T00:00:00"/>
    <x v="396"/>
    <n v="1336366800"/>
    <d v="2012-05-07T05:00:00"/>
    <b v="0"/>
    <b v="0"/>
    <s v="film &amp; video/documentary"/>
    <x v="4"/>
    <s v="documentary"/>
  </r>
  <r>
    <x v="1"/>
    <n v="5203"/>
    <n v="26.997693638285604"/>
    <s v="US"/>
    <s v="USD"/>
    <n v="1324533600"/>
    <x v="397"/>
    <d v="2011-12-22T06:00:00"/>
    <d v="2011-12-22T00:00:00"/>
    <x v="397"/>
    <n v="1325052000"/>
    <d v="2011-12-28T06:00:00"/>
    <b v="0"/>
    <b v="0"/>
    <s v="technology/web"/>
    <x v="2"/>
    <s v="web"/>
  </r>
  <r>
    <x v="1"/>
    <n v="94"/>
    <n v="68.329787234042556"/>
    <s v="US"/>
    <s v="USD"/>
    <n v="1498366800"/>
    <x v="398"/>
    <d v="2017-06-25T05:00:00"/>
    <d v="2017-06-25T00:00:00"/>
    <x v="398"/>
    <n v="1499576400"/>
    <d v="2017-07-09T05:00:00"/>
    <b v="0"/>
    <b v="0"/>
    <s v="theater/plays"/>
    <x v="3"/>
    <s v="plays"/>
  </r>
  <r>
    <x v="0"/>
    <n v="118"/>
    <n v="50.974576271186443"/>
    <s v="US"/>
    <s v="USD"/>
    <n v="1498712400"/>
    <x v="399"/>
    <d v="2017-06-29T05:00:00"/>
    <d v="2017-06-29T00:00:00"/>
    <x v="399"/>
    <n v="1501304400"/>
    <d v="2017-07-29T05:00:00"/>
    <b v="0"/>
    <b v="1"/>
    <s v="technology/wearables"/>
    <x v="2"/>
    <s v="wearables"/>
  </r>
  <r>
    <x v="1"/>
    <n v="205"/>
    <n v="54.024390243902438"/>
    <s v="US"/>
    <s v="USD"/>
    <n v="1271480400"/>
    <x v="400"/>
    <d v="2010-04-17T05:00:00"/>
    <d v="2010-04-17T00:00:00"/>
    <x v="400"/>
    <n v="1273208400"/>
    <d v="2010-05-07T05:00:00"/>
    <b v="0"/>
    <b v="1"/>
    <s v="theater/plays"/>
    <x v="3"/>
    <s v="plays"/>
  </r>
  <r>
    <x v="0"/>
    <n v="162"/>
    <n v="97.055555555555557"/>
    <s v="US"/>
    <s v="USD"/>
    <n v="1316667600"/>
    <x v="116"/>
    <d v="2011-09-22T05:00:00"/>
    <d v="2011-09-22T00:00:00"/>
    <x v="116"/>
    <n v="1316840400"/>
    <d v="2011-09-24T05:00:00"/>
    <b v="0"/>
    <b v="1"/>
    <s v="food/food trucks"/>
    <x v="0"/>
    <s v="food trucks"/>
  </r>
  <r>
    <x v="0"/>
    <n v="83"/>
    <n v="24.867469879518072"/>
    <s v="US"/>
    <s v="USD"/>
    <n v="1524027600"/>
    <x v="401"/>
    <d v="2018-04-18T05:00:00"/>
    <d v="2018-04-18T00:00:00"/>
    <x v="401"/>
    <n v="1524546000"/>
    <d v="2018-04-24T05:00:00"/>
    <b v="0"/>
    <b v="0"/>
    <s v="music/indie rock"/>
    <x v="1"/>
    <s v="indie rock"/>
  </r>
  <r>
    <x v="1"/>
    <n v="92"/>
    <n v="84.423913043478265"/>
    <s v="US"/>
    <s v="USD"/>
    <n v="1438059600"/>
    <x v="402"/>
    <d v="2015-07-28T05:00:00"/>
    <d v="2015-07-28T00:00:00"/>
    <x v="402"/>
    <n v="1438578000"/>
    <d v="2015-08-03T05:00:00"/>
    <b v="0"/>
    <b v="0"/>
    <s v="photography/photography books"/>
    <x v="7"/>
    <s v="photography books"/>
  </r>
  <r>
    <x v="1"/>
    <n v="219"/>
    <n v="47.091324200913242"/>
    <s v="US"/>
    <s v="USD"/>
    <n v="1361944800"/>
    <x v="403"/>
    <d v="2013-02-27T06:00:00"/>
    <d v="2013-02-27T00:00:00"/>
    <x v="403"/>
    <n v="1362549600"/>
    <d v="2013-03-06T06:00:00"/>
    <b v="0"/>
    <b v="0"/>
    <s v="theater/plays"/>
    <x v="3"/>
    <s v="plays"/>
  </r>
  <r>
    <x v="1"/>
    <n v="2526"/>
    <n v="77.996041171813147"/>
    <s v="US"/>
    <s v="USD"/>
    <n v="1410584400"/>
    <x v="404"/>
    <d v="2014-09-13T05:00:00"/>
    <d v="2014-09-13T00:00:00"/>
    <x v="404"/>
    <n v="1413349200"/>
    <d v="2014-10-15T05:00:00"/>
    <b v="0"/>
    <b v="1"/>
    <s v="theater/plays"/>
    <x v="3"/>
    <s v="plays"/>
  </r>
  <r>
    <x v="0"/>
    <n v="747"/>
    <n v="62.967871485943775"/>
    <s v="US"/>
    <s v="USD"/>
    <n v="1297404000"/>
    <x v="405"/>
    <d v="2011-02-11T06:00:00"/>
    <d v="2011-02-11T00:00:00"/>
    <x v="405"/>
    <n v="1298008800"/>
    <d v="2011-02-18T06:00:00"/>
    <b v="0"/>
    <b v="0"/>
    <s v="film &amp; video/animation"/>
    <x v="4"/>
    <s v="animation"/>
  </r>
  <r>
    <x v="3"/>
    <n v="2138"/>
    <n v="81.006080449017773"/>
    <s v="US"/>
    <s v="USD"/>
    <n v="1392012000"/>
    <x v="406"/>
    <d v="2014-02-10T06:00:00"/>
    <d v="2014-02-10T00:00:00"/>
    <x v="406"/>
    <n v="1394427600"/>
    <d v="2014-03-10T05:00:00"/>
    <b v="0"/>
    <b v="1"/>
    <s v="photography/photography books"/>
    <x v="7"/>
    <s v="photography books"/>
  </r>
  <r>
    <x v="0"/>
    <n v="84"/>
    <n v="65.321428571428569"/>
    <s v="US"/>
    <s v="USD"/>
    <n v="1569733200"/>
    <x v="407"/>
    <d v="2019-09-29T05:00:00"/>
    <d v="2019-09-29T00:00:00"/>
    <x v="407"/>
    <n v="1572670800"/>
    <d v="2019-11-02T05:00:00"/>
    <b v="0"/>
    <b v="0"/>
    <s v="theater/plays"/>
    <x v="3"/>
    <s v="plays"/>
  </r>
  <r>
    <x v="1"/>
    <n v="94"/>
    <n v="104.43617021276596"/>
    <s v="US"/>
    <s v="USD"/>
    <n v="1529643600"/>
    <x v="408"/>
    <d v="2018-06-22T05:00:00"/>
    <d v="2018-06-22T00:00:00"/>
    <x v="408"/>
    <n v="1531112400"/>
    <d v="2018-07-09T05:00:00"/>
    <b v="1"/>
    <b v="0"/>
    <s v="theater/plays"/>
    <x v="3"/>
    <s v="plays"/>
  </r>
  <r>
    <x v="0"/>
    <n v="91"/>
    <n v="69.989010989010993"/>
    <s v="US"/>
    <s v="USD"/>
    <n v="1399006800"/>
    <x v="409"/>
    <d v="2014-05-02T05:00:00"/>
    <d v="2014-05-02T00:00:00"/>
    <x v="409"/>
    <n v="1400734800"/>
    <d v="2014-05-22T05:00:00"/>
    <b v="0"/>
    <b v="0"/>
    <s v="theater/plays"/>
    <x v="3"/>
    <s v="plays"/>
  </r>
  <r>
    <x v="0"/>
    <n v="792"/>
    <n v="83.023989898989896"/>
    <s v="US"/>
    <s v="USD"/>
    <n v="1385359200"/>
    <x v="410"/>
    <d v="2013-11-25T06:00:00"/>
    <d v="2013-11-25T00:00:00"/>
    <x v="410"/>
    <n v="1386741600"/>
    <d v="2013-12-11T06:00:00"/>
    <b v="0"/>
    <b v="1"/>
    <s v="film &amp; video/documentary"/>
    <x v="4"/>
    <s v="documentary"/>
  </r>
  <r>
    <x v="3"/>
    <n v="10"/>
    <n v="90.3"/>
    <s v="CA"/>
    <s v="CAD"/>
    <n v="1480572000"/>
    <x v="411"/>
    <d v="2016-12-01T06:00:00"/>
    <d v="2016-12-01T00:00:00"/>
    <x v="411"/>
    <n v="1481781600"/>
    <d v="2016-12-15T06:00:00"/>
    <b v="1"/>
    <b v="0"/>
    <s v="theater/plays"/>
    <x v="3"/>
    <s v="plays"/>
  </r>
  <r>
    <x v="1"/>
    <n v="1713"/>
    <n v="103.98131932282546"/>
    <s v="IT"/>
    <s v="EUR"/>
    <n v="1418623200"/>
    <x v="412"/>
    <d v="2014-12-15T06:00:00"/>
    <d v="2014-12-15T00:00:00"/>
    <x v="412"/>
    <n v="1419660000"/>
    <d v="2014-12-27T06:00:00"/>
    <b v="0"/>
    <b v="1"/>
    <s v="theater/plays"/>
    <x v="3"/>
    <s v="plays"/>
  </r>
  <r>
    <x v="1"/>
    <n v="249"/>
    <n v="54.931726907630519"/>
    <s v="US"/>
    <s v="USD"/>
    <n v="1555736400"/>
    <x v="413"/>
    <d v="2019-04-20T05:00:00"/>
    <d v="2019-04-20T00:00:00"/>
    <x v="413"/>
    <n v="1555822800"/>
    <d v="2019-04-21T05:00:00"/>
    <b v="0"/>
    <b v="0"/>
    <s v="music/jazz"/>
    <x v="1"/>
    <s v="jazz"/>
  </r>
  <r>
    <x v="1"/>
    <n v="192"/>
    <n v="51.921875"/>
    <s v="US"/>
    <s v="USD"/>
    <n v="1442120400"/>
    <x v="414"/>
    <d v="2015-09-13T05:00:00"/>
    <d v="2015-09-13T00:00:00"/>
    <x v="414"/>
    <n v="1442379600"/>
    <d v="2015-09-16T05:00:00"/>
    <b v="0"/>
    <b v="1"/>
    <s v="film &amp; video/animation"/>
    <x v="4"/>
    <s v="animation"/>
  </r>
  <r>
    <x v="1"/>
    <n v="247"/>
    <n v="60.02834008097166"/>
    <s v="US"/>
    <s v="USD"/>
    <n v="1362376800"/>
    <x v="415"/>
    <d v="2013-03-04T06:00:00"/>
    <d v="2013-03-04T00:00:00"/>
    <x v="415"/>
    <n v="1364965200"/>
    <d v="2013-04-03T05:00:00"/>
    <b v="0"/>
    <b v="0"/>
    <s v="theater/plays"/>
    <x v="3"/>
    <s v="plays"/>
  </r>
  <r>
    <x v="1"/>
    <n v="2293"/>
    <n v="44.003488879197555"/>
    <s v="US"/>
    <s v="USD"/>
    <n v="1478408400"/>
    <x v="416"/>
    <d v="2016-11-06T05:00:00"/>
    <d v="2016-11-06T00:00:00"/>
    <x v="416"/>
    <n v="1479016800"/>
    <d v="2016-11-13T06:00:00"/>
    <b v="0"/>
    <b v="0"/>
    <s v="film &amp; video/science fiction"/>
    <x v="4"/>
    <s v="science fiction"/>
  </r>
  <r>
    <x v="1"/>
    <n v="3131"/>
    <n v="53.003513254551258"/>
    <s v="US"/>
    <s v="USD"/>
    <n v="1498798800"/>
    <x v="417"/>
    <d v="2017-06-30T05:00:00"/>
    <d v="2017-06-30T00:00:00"/>
    <x v="417"/>
    <n v="1499662800"/>
    <d v="2017-07-10T05:00:00"/>
    <b v="0"/>
    <b v="0"/>
    <s v="film &amp; video/television"/>
    <x v="4"/>
    <s v="television"/>
  </r>
  <r>
    <x v="0"/>
    <n v="32"/>
    <n v="54.5"/>
    <s v="US"/>
    <s v="USD"/>
    <n v="1335416400"/>
    <x v="418"/>
    <d v="2012-04-26T05:00:00"/>
    <d v="2012-04-26T00:00:00"/>
    <x v="418"/>
    <n v="1337835600"/>
    <d v="2012-05-24T05:00:00"/>
    <b v="0"/>
    <b v="0"/>
    <s v="technology/wearables"/>
    <x v="2"/>
    <s v="wearables"/>
  </r>
  <r>
    <x v="1"/>
    <n v="143"/>
    <n v="75.04195804195804"/>
    <s v="IT"/>
    <s v="EUR"/>
    <n v="1504328400"/>
    <x v="419"/>
    <d v="2017-09-02T05:00:00"/>
    <d v="2017-09-02T00:00:00"/>
    <x v="419"/>
    <n v="1505710800"/>
    <d v="2017-09-18T05:00:00"/>
    <b v="0"/>
    <b v="0"/>
    <s v="theater/plays"/>
    <x v="3"/>
    <s v="plays"/>
  </r>
  <r>
    <x v="3"/>
    <n v="90"/>
    <n v="35.911111111111111"/>
    <s v="US"/>
    <s v="USD"/>
    <n v="1285822800"/>
    <x v="420"/>
    <d v="2010-09-30T05:00:00"/>
    <d v="2010-09-30T00:00:00"/>
    <x v="420"/>
    <n v="1287464400"/>
    <d v="2010-10-19T05:00:00"/>
    <b v="0"/>
    <b v="0"/>
    <s v="theater/plays"/>
    <x v="3"/>
    <s v="plays"/>
  </r>
  <r>
    <x v="1"/>
    <n v="296"/>
    <n v="36.952702702702702"/>
    <s v="US"/>
    <s v="USD"/>
    <n v="1311483600"/>
    <x v="421"/>
    <d v="2011-07-24T05:00:00"/>
    <d v="2011-07-24T00:00:00"/>
    <x v="421"/>
    <n v="1311656400"/>
    <d v="2011-07-26T05:00:00"/>
    <b v="0"/>
    <b v="1"/>
    <s v="music/indie rock"/>
    <x v="1"/>
    <s v="indie rock"/>
  </r>
  <r>
    <x v="1"/>
    <n v="170"/>
    <n v="63.170588235294119"/>
    <s v="US"/>
    <s v="USD"/>
    <n v="1291356000"/>
    <x v="422"/>
    <d v="2010-12-03T06:00:00"/>
    <d v="2010-12-03T00:00:00"/>
    <x v="422"/>
    <n v="1293170400"/>
    <d v="2010-12-24T06:00:00"/>
    <b v="0"/>
    <b v="1"/>
    <s v="theater/plays"/>
    <x v="3"/>
    <s v="plays"/>
  </r>
  <r>
    <x v="0"/>
    <n v="186"/>
    <n v="29.99462365591398"/>
    <s v="US"/>
    <s v="USD"/>
    <n v="1355810400"/>
    <x v="423"/>
    <d v="2012-12-18T06:00:00"/>
    <d v="2012-12-18T00:00:00"/>
    <x v="423"/>
    <n v="1355983200"/>
    <d v="2012-12-20T06:00:00"/>
    <b v="0"/>
    <b v="0"/>
    <s v="technology/wearables"/>
    <x v="2"/>
    <s v="wearables"/>
  </r>
  <r>
    <x v="3"/>
    <n v="439"/>
    <n v="86"/>
    <s v="GB"/>
    <s v="GBP"/>
    <n v="1513663200"/>
    <x v="424"/>
    <d v="2017-12-19T06:00:00"/>
    <d v="2017-12-19T00:00:00"/>
    <x v="424"/>
    <n v="1515045600"/>
    <d v="2018-01-04T06:00:00"/>
    <b v="0"/>
    <b v="0"/>
    <s v="film &amp; video/television"/>
    <x v="4"/>
    <s v="television"/>
  </r>
  <r>
    <x v="0"/>
    <n v="605"/>
    <n v="75.014876033057845"/>
    <s v="US"/>
    <s v="USD"/>
    <n v="1365915600"/>
    <x v="425"/>
    <d v="2013-04-14T05:00:00"/>
    <d v="2013-04-14T00:00:00"/>
    <x v="425"/>
    <n v="1366088400"/>
    <d v="2013-04-16T05:00:00"/>
    <b v="0"/>
    <b v="1"/>
    <s v="games/video games"/>
    <x v="6"/>
    <s v="video games"/>
  </r>
  <r>
    <x v="1"/>
    <n v="86"/>
    <n v="101.19767441860465"/>
    <s v="DK"/>
    <s v="DKK"/>
    <n v="1551852000"/>
    <x v="426"/>
    <d v="2019-03-06T06:00:00"/>
    <d v="2019-03-06T00:00:00"/>
    <x v="426"/>
    <n v="1553317200"/>
    <d v="2019-03-23T05:00:00"/>
    <b v="0"/>
    <b v="0"/>
    <s v="games/video games"/>
    <x v="6"/>
    <s v="video games"/>
  </r>
  <r>
    <x v="0"/>
    <n v="1"/>
    <n v="4"/>
    <s v="CA"/>
    <s v="CAD"/>
    <n v="1540098000"/>
    <x v="427"/>
    <d v="2018-10-21T05:00:00"/>
    <d v="2018-10-21T00:00:00"/>
    <x v="427"/>
    <n v="1542088800"/>
    <d v="2018-11-13T06:00:00"/>
    <b v="0"/>
    <b v="0"/>
    <s v="film &amp; video/animation"/>
    <x v="4"/>
    <s v="animation"/>
  </r>
  <r>
    <x v="1"/>
    <n v="6286"/>
    <n v="29.001272669424118"/>
    <s v="US"/>
    <s v="USD"/>
    <n v="1500440400"/>
    <x v="428"/>
    <d v="2017-07-19T05:00:00"/>
    <d v="2017-07-19T00:00:00"/>
    <x v="428"/>
    <n v="1503118800"/>
    <d v="2017-08-19T05:00:00"/>
    <b v="0"/>
    <b v="0"/>
    <s v="music/rock"/>
    <x v="1"/>
    <s v="rock"/>
  </r>
  <r>
    <x v="0"/>
    <n v="31"/>
    <n v="98.225806451612897"/>
    <s v="US"/>
    <s v="USD"/>
    <n v="1278392400"/>
    <x v="429"/>
    <d v="2010-07-06T05:00:00"/>
    <d v="2010-07-06T00:00:00"/>
    <x v="429"/>
    <n v="1278478800"/>
    <d v="2010-07-07T05:00:00"/>
    <b v="0"/>
    <b v="0"/>
    <s v="film &amp; video/drama"/>
    <x v="4"/>
    <s v="drama"/>
  </r>
  <r>
    <x v="0"/>
    <n v="1181"/>
    <n v="87.001693480101608"/>
    <s v="US"/>
    <s v="USD"/>
    <n v="1480572000"/>
    <x v="411"/>
    <d v="2016-12-01T06:00:00"/>
    <d v="2016-12-01T00:00:00"/>
    <x v="411"/>
    <n v="1484114400"/>
    <d v="2017-01-11T06:00:00"/>
    <b v="0"/>
    <b v="0"/>
    <s v="film &amp; video/science fiction"/>
    <x v="4"/>
    <s v="science fiction"/>
  </r>
  <r>
    <x v="0"/>
    <n v="39"/>
    <n v="45.205128205128204"/>
    <s v="US"/>
    <s v="USD"/>
    <n v="1382331600"/>
    <x v="430"/>
    <d v="2013-10-21T05:00:00"/>
    <d v="2013-10-21T00:00:00"/>
    <x v="430"/>
    <n v="1385445600"/>
    <d v="2013-11-26T06:00:00"/>
    <b v="0"/>
    <b v="1"/>
    <s v="film &amp; video/drama"/>
    <x v="4"/>
    <s v="drama"/>
  </r>
  <r>
    <x v="1"/>
    <n v="3727"/>
    <n v="37.001341561577675"/>
    <s v="US"/>
    <s v="USD"/>
    <n v="1316754000"/>
    <x v="431"/>
    <d v="2011-09-23T05:00:00"/>
    <d v="2011-09-23T00:00:00"/>
    <x v="431"/>
    <n v="1318741200"/>
    <d v="2011-10-16T05:00:00"/>
    <b v="0"/>
    <b v="0"/>
    <s v="theater/plays"/>
    <x v="3"/>
    <s v="plays"/>
  </r>
  <r>
    <x v="1"/>
    <n v="1605"/>
    <n v="94.976947040498445"/>
    <s v="US"/>
    <s v="USD"/>
    <n v="1518242400"/>
    <x v="432"/>
    <d v="2018-02-10T06:00:00"/>
    <d v="2018-02-10T00:00:00"/>
    <x v="432"/>
    <n v="1518242400"/>
    <d v="2018-02-10T06:00:00"/>
    <b v="0"/>
    <b v="1"/>
    <s v="music/indie rock"/>
    <x v="1"/>
    <s v="indie rock"/>
  </r>
  <r>
    <x v="0"/>
    <n v="46"/>
    <n v="28.956521739130434"/>
    <s v="US"/>
    <s v="USD"/>
    <n v="1476421200"/>
    <x v="433"/>
    <d v="2016-10-14T05:00:00"/>
    <d v="2016-10-14T00:00:00"/>
    <x v="433"/>
    <n v="1476594000"/>
    <d v="2016-10-16T05:00:00"/>
    <b v="0"/>
    <b v="0"/>
    <s v="theater/plays"/>
    <x v="3"/>
    <s v="plays"/>
  </r>
  <r>
    <x v="1"/>
    <n v="2120"/>
    <n v="55.993396226415094"/>
    <s v="US"/>
    <s v="USD"/>
    <n v="1269752400"/>
    <x v="434"/>
    <d v="2010-03-28T05:00:00"/>
    <d v="2010-03-28T00:00:00"/>
    <x v="434"/>
    <n v="1273554000"/>
    <d v="2010-05-11T05:00:00"/>
    <b v="0"/>
    <b v="0"/>
    <s v="theater/plays"/>
    <x v="3"/>
    <s v="plays"/>
  </r>
  <r>
    <x v="0"/>
    <n v="105"/>
    <n v="54.038095238095238"/>
    <s v="US"/>
    <s v="USD"/>
    <n v="1419746400"/>
    <x v="435"/>
    <d v="2014-12-28T06:00:00"/>
    <d v="2014-12-28T00:00:00"/>
    <x v="435"/>
    <n v="1421906400"/>
    <d v="2015-01-22T06:00:00"/>
    <b v="0"/>
    <b v="0"/>
    <s v="film &amp; video/documentary"/>
    <x v="4"/>
    <s v="documentary"/>
  </r>
  <r>
    <x v="1"/>
    <n v="50"/>
    <n v="82.38"/>
    <s v="US"/>
    <s v="USD"/>
    <n v="1281330000"/>
    <x v="8"/>
    <d v="2010-08-09T05:00:00"/>
    <d v="2010-08-09T00:00:00"/>
    <x v="8"/>
    <n v="1281589200"/>
    <d v="2010-08-12T05:00:00"/>
    <b v="0"/>
    <b v="0"/>
    <s v="theater/plays"/>
    <x v="3"/>
    <s v="plays"/>
  </r>
  <r>
    <x v="1"/>
    <n v="2080"/>
    <n v="66.997115384615384"/>
    <s v="US"/>
    <s v="USD"/>
    <n v="1398661200"/>
    <x v="436"/>
    <d v="2014-04-28T05:00:00"/>
    <d v="2014-04-28T00:00:00"/>
    <x v="436"/>
    <n v="1400389200"/>
    <d v="2014-05-18T05:00:00"/>
    <b v="0"/>
    <b v="0"/>
    <s v="film &amp; video/drama"/>
    <x v="4"/>
    <s v="drama"/>
  </r>
  <r>
    <x v="0"/>
    <n v="535"/>
    <n v="107.91401869158878"/>
    <s v="US"/>
    <s v="USD"/>
    <n v="1359525600"/>
    <x v="385"/>
    <d v="2013-01-30T06:00:00"/>
    <d v="2013-01-30T00:00:00"/>
    <x v="385"/>
    <n v="1362808800"/>
    <d v="2013-03-09T06:00:00"/>
    <b v="0"/>
    <b v="0"/>
    <s v="games/mobile games"/>
    <x v="6"/>
    <s v="mobile games"/>
  </r>
  <r>
    <x v="1"/>
    <n v="2105"/>
    <n v="69.009501187648453"/>
    <s v="US"/>
    <s v="USD"/>
    <n v="1388469600"/>
    <x v="437"/>
    <d v="2013-12-31T06:00:00"/>
    <d v="2013-12-31T00:00:00"/>
    <x v="437"/>
    <n v="1388815200"/>
    <d v="2014-01-04T06:00:00"/>
    <b v="0"/>
    <b v="0"/>
    <s v="film &amp; video/animation"/>
    <x v="4"/>
    <s v="animation"/>
  </r>
  <r>
    <x v="1"/>
    <n v="2436"/>
    <n v="39.006568144499177"/>
    <s v="US"/>
    <s v="USD"/>
    <n v="1518328800"/>
    <x v="438"/>
    <d v="2018-02-11T06:00:00"/>
    <d v="2018-02-11T00:00:00"/>
    <x v="438"/>
    <n v="1519538400"/>
    <d v="2018-02-25T06:00:00"/>
    <b v="0"/>
    <b v="0"/>
    <s v="theater/plays"/>
    <x v="3"/>
    <s v="plays"/>
  </r>
  <r>
    <x v="1"/>
    <n v="80"/>
    <n v="110.3625"/>
    <s v="US"/>
    <s v="USD"/>
    <n v="1517032800"/>
    <x v="439"/>
    <d v="2018-01-27T06:00:00"/>
    <d v="2018-01-27T00:00:00"/>
    <x v="439"/>
    <n v="1517810400"/>
    <d v="2018-02-05T06:00:00"/>
    <b v="0"/>
    <b v="0"/>
    <s v="publishing/translations"/>
    <x v="5"/>
    <s v="translations"/>
  </r>
  <r>
    <x v="1"/>
    <n v="42"/>
    <n v="94.857142857142861"/>
    <s v="US"/>
    <s v="USD"/>
    <n v="1368594000"/>
    <x v="440"/>
    <d v="2013-05-15T05:00:00"/>
    <d v="2013-05-15T00:00:00"/>
    <x v="440"/>
    <n v="1370581200"/>
    <d v="2013-06-07T05:00:00"/>
    <b v="0"/>
    <b v="1"/>
    <s v="technology/wearables"/>
    <x v="2"/>
    <s v="wearables"/>
  </r>
  <r>
    <x v="1"/>
    <n v="139"/>
    <n v="57.935251798561154"/>
    <s v="CA"/>
    <s v="CAD"/>
    <n v="1448258400"/>
    <x v="441"/>
    <d v="2015-11-23T06:00:00"/>
    <d v="2015-11-23T00:00:00"/>
    <x v="441"/>
    <n v="1448863200"/>
    <d v="2015-11-30T06:00:00"/>
    <b v="0"/>
    <b v="1"/>
    <s v="technology/web"/>
    <x v="2"/>
    <s v="web"/>
  </r>
  <r>
    <x v="0"/>
    <n v="16"/>
    <n v="101.25"/>
    <s v="US"/>
    <s v="USD"/>
    <n v="1555218000"/>
    <x v="442"/>
    <d v="2019-04-14T05:00:00"/>
    <d v="2019-04-14T00:00:00"/>
    <x v="442"/>
    <n v="1556600400"/>
    <d v="2019-04-30T05:00:00"/>
    <b v="0"/>
    <b v="0"/>
    <s v="theater/plays"/>
    <x v="3"/>
    <s v="plays"/>
  </r>
  <r>
    <x v="1"/>
    <n v="159"/>
    <n v="64.95597484276729"/>
    <s v="US"/>
    <s v="USD"/>
    <n v="1431925200"/>
    <x v="443"/>
    <d v="2015-05-18T05:00:00"/>
    <d v="2015-05-18T00:00:00"/>
    <x v="443"/>
    <n v="1432098000"/>
    <d v="2015-05-20T05:00:00"/>
    <b v="0"/>
    <b v="0"/>
    <s v="film &amp; video/drama"/>
    <x v="4"/>
    <s v="drama"/>
  </r>
  <r>
    <x v="1"/>
    <n v="381"/>
    <n v="27.00524934383202"/>
    <s v="US"/>
    <s v="USD"/>
    <n v="1481522400"/>
    <x v="315"/>
    <d v="2016-12-12T06:00:00"/>
    <d v="2016-12-12T00:00:00"/>
    <x v="315"/>
    <n v="1482127200"/>
    <d v="2016-12-19T06:00:00"/>
    <b v="0"/>
    <b v="0"/>
    <s v="technology/wearables"/>
    <x v="2"/>
    <s v="wearables"/>
  </r>
  <r>
    <x v="1"/>
    <n v="194"/>
    <n v="50.97422680412371"/>
    <s v="GB"/>
    <s v="GBP"/>
    <n v="1335934800"/>
    <x v="444"/>
    <d v="2012-05-02T05:00:00"/>
    <d v="2012-05-02T00:00:00"/>
    <x v="444"/>
    <n v="1335934800"/>
    <d v="2012-05-02T05:00:00"/>
    <b v="0"/>
    <b v="1"/>
    <s v="food/food trucks"/>
    <x v="0"/>
    <s v="food trucks"/>
  </r>
  <r>
    <x v="0"/>
    <n v="575"/>
    <n v="104.94260869565217"/>
    <s v="US"/>
    <s v="USD"/>
    <n v="1552280400"/>
    <x v="445"/>
    <d v="2019-03-11T05:00:00"/>
    <d v="2019-03-11T00:00:00"/>
    <x v="445"/>
    <n v="1556946000"/>
    <d v="2019-05-04T05:00:00"/>
    <b v="0"/>
    <b v="0"/>
    <s v="music/rock"/>
    <x v="1"/>
    <s v="rock"/>
  </r>
  <r>
    <x v="1"/>
    <n v="106"/>
    <n v="84.028301886792448"/>
    <s v="US"/>
    <s v="USD"/>
    <n v="1529989200"/>
    <x v="446"/>
    <d v="2018-06-26T05:00:00"/>
    <d v="2018-06-26T00:00:00"/>
    <x v="446"/>
    <n v="1530075600"/>
    <d v="2018-06-27T05:00:00"/>
    <b v="0"/>
    <b v="0"/>
    <s v="music/electric music"/>
    <x v="1"/>
    <s v="electric music"/>
  </r>
  <r>
    <x v="1"/>
    <n v="142"/>
    <n v="102.85915492957747"/>
    <s v="US"/>
    <s v="USD"/>
    <n v="1418709600"/>
    <x v="447"/>
    <d v="2014-12-16T06:00:00"/>
    <d v="2014-12-16T00:00:00"/>
    <x v="447"/>
    <n v="1418796000"/>
    <d v="2014-12-17T06:00:00"/>
    <b v="0"/>
    <b v="0"/>
    <s v="film &amp; video/television"/>
    <x v="4"/>
    <s v="television"/>
  </r>
  <r>
    <x v="1"/>
    <n v="211"/>
    <n v="39.962085308056871"/>
    <s v="US"/>
    <s v="USD"/>
    <n v="1372136400"/>
    <x v="448"/>
    <d v="2013-06-25T05:00:00"/>
    <d v="2013-06-25T00:00:00"/>
    <x v="448"/>
    <n v="1372482000"/>
    <d v="2013-06-29T05:00:00"/>
    <b v="0"/>
    <b v="1"/>
    <s v="publishing/translations"/>
    <x v="5"/>
    <s v="translations"/>
  </r>
  <r>
    <x v="0"/>
    <n v="1120"/>
    <n v="51.001785714285717"/>
    <s v="US"/>
    <s v="USD"/>
    <n v="1533877200"/>
    <x v="342"/>
    <d v="2018-08-10T05:00:00"/>
    <d v="2018-08-10T00:00:00"/>
    <x v="342"/>
    <n v="1534395600"/>
    <d v="2018-08-16T05:00:00"/>
    <b v="0"/>
    <b v="0"/>
    <s v="publishing/fiction"/>
    <x v="5"/>
    <s v="fiction"/>
  </r>
  <r>
    <x v="0"/>
    <n v="113"/>
    <n v="40.823008849557525"/>
    <s v="US"/>
    <s v="USD"/>
    <n v="1309064400"/>
    <x v="449"/>
    <d v="2011-06-26T05:00:00"/>
    <d v="2011-06-26T00:00:00"/>
    <x v="449"/>
    <n v="1311397200"/>
    <d v="2011-07-23T05:00:00"/>
    <b v="0"/>
    <b v="0"/>
    <s v="film &amp; video/science fiction"/>
    <x v="4"/>
    <s v="science fiction"/>
  </r>
  <r>
    <x v="1"/>
    <n v="2756"/>
    <n v="58.999637155297535"/>
    <s v="US"/>
    <s v="USD"/>
    <n v="1425877200"/>
    <x v="450"/>
    <d v="2015-03-09T05:00:00"/>
    <d v="2015-03-09T00:00:00"/>
    <x v="450"/>
    <n v="1426914000"/>
    <d v="2015-03-21T05:00:00"/>
    <b v="0"/>
    <b v="0"/>
    <s v="technology/wearables"/>
    <x v="2"/>
    <s v="wearables"/>
  </r>
  <r>
    <x v="1"/>
    <n v="173"/>
    <n v="71.156069364161851"/>
    <s v="GB"/>
    <s v="GBP"/>
    <n v="1501304400"/>
    <x v="451"/>
    <d v="2017-07-29T05:00:00"/>
    <d v="2017-07-29T00:00:00"/>
    <x v="451"/>
    <n v="1501477200"/>
    <d v="2017-07-31T05:00:00"/>
    <b v="0"/>
    <b v="0"/>
    <s v="food/food trucks"/>
    <x v="0"/>
    <s v="food trucks"/>
  </r>
  <r>
    <x v="1"/>
    <n v="87"/>
    <n v="99.494252873563212"/>
    <s v="US"/>
    <s v="USD"/>
    <n v="1268287200"/>
    <x v="452"/>
    <d v="2010-03-11T06:00:00"/>
    <d v="2010-03-11T00:00:00"/>
    <x v="452"/>
    <n v="1269061200"/>
    <d v="2010-03-20T05:00:00"/>
    <b v="0"/>
    <b v="1"/>
    <s v="photography/photography books"/>
    <x v="7"/>
    <s v="photography books"/>
  </r>
  <r>
    <x v="0"/>
    <n v="1538"/>
    <n v="103.98634590377114"/>
    <s v="US"/>
    <s v="USD"/>
    <n v="1412139600"/>
    <x v="453"/>
    <d v="2014-10-01T05:00:00"/>
    <d v="2014-10-01T00:00:00"/>
    <x v="453"/>
    <n v="1415772000"/>
    <d v="2014-11-12T06:00:00"/>
    <b v="0"/>
    <b v="1"/>
    <s v="theater/plays"/>
    <x v="3"/>
    <s v="plays"/>
  </r>
  <r>
    <x v="0"/>
    <n v="9"/>
    <n v="76.555555555555557"/>
    <s v="US"/>
    <s v="USD"/>
    <n v="1330063200"/>
    <x v="454"/>
    <d v="2012-02-24T06:00:00"/>
    <d v="2012-02-24T00:00:00"/>
    <x v="454"/>
    <n v="1331013600"/>
    <d v="2012-03-06T06:00:00"/>
    <b v="0"/>
    <b v="1"/>
    <s v="publishing/fiction"/>
    <x v="5"/>
    <s v="fiction"/>
  </r>
  <r>
    <x v="0"/>
    <n v="554"/>
    <n v="87.068592057761734"/>
    <s v="US"/>
    <s v="USD"/>
    <n v="1576130400"/>
    <x v="455"/>
    <d v="2019-12-12T06:00:00"/>
    <d v="2019-12-12T00:00:00"/>
    <x v="455"/>
    <n v="1576735200"/>
    <d v="2019-12-19T06:00:00"/>
    <b v="0"/>
    <b v="0"/>
    <s v="theater/plays"/>
    <x v="3"/>
    <s v="plays"/>
  </r>
  <r>
    <x v="1"/>
    <n v="1572"/>
    <n v="48.99554707379135"/>
    <s v="GB"/>
    <s v="GBP"/>
    <n v="1407128400"/>
    <x v="456"/>
    <d v="2014-08-04T05:00:00"/>
    <d v="2014-08-04T00:00:00"/>
    <x v="456"/>
    <n v="1411362000"/>
    <d v="2014-09-22T05:00:00"/>
    <b v="0"/>
    <b v="1"/>
    <s v="food/food trucks"/>
    <x v="0"/>
    <s v="food trucks"/>
  </r>
  <r>
    <x v="0"/>
    <n v="648"/>
    <n v="42.969135802469133"/>
    <s v="GB"/>
    <s v="GBP"/>
    <n v="1560142800"/>
    <x v="457"/>
    <d v="2019-06-10T05:00:00"/>
    <d v="2019-06-10T00:00:00"/>
    <x v="457"/>
    <n v="1563685200"/>
    <d v="2019-07-21T05:00:00"/>
    <b v="0"/>
    <b v="0"/>
    <s v="theater/plays"/>
    <x v="3"/>
    <s v="plays"/>
  </r>
  <r>
    <x v="0"/>
    <n v="21"/>
    <n v="33.428571428571431"/>
    <s v="GB"/>
    <s v="GBP"/>
    <n v="1520575200"/>
    <x v="458"/>
    <d v="2018-03-09T06:00:00"/>
    <d v="2018-03-09T00:00:00"/>
    <x v="458"/>
    <n v="1521867600"/>
    <d v="2018-03-24T05:00:00"/>
    <b v="0"/>
    <b v="1"/>
    <s v="publishing/translations"/>
    <x v="5"/>
    <s v="translations"/>
  </r>
  <r>
    <x v="1"/>
    <n v="2346"/>
    <n v="83.982949701619773"/>
    <s v="US"/>
    <s v="USD"/>
    <n v="1492664400"/>
    <x v="459"/>
    <d v="2017-04-20T05:00:00"/>
    <d v="2017-04-20T00:00:00"/>
    <x v="459"/>
    <n v="1495515600"/>
    <d v="2017-05-23T05:00:00"/>
    <b v="0"/>
    <b v="0"/>
    <s v="theater/plays"/>
    <x v="3"/>
    <s v="plays"/>
  </r>
  <r>
    <x v="1"/>
    <n v="115"/>
    <n v="101.41739130434783"/>
    <s v="US"/>
    <s v="USD"/>
    <n v="1454479200"/>
    <x v="460"/>
    <d v="2016-02-03T06:00:00"/>
    <d v="2016-02-03T00:00:00"/>
    <x v="460"/>
    <n v="1455948000"/>
    <d v="2016-02-20T06:00:00"/>
    <b v="0"/>
    <b v="0"/>
    <s v="theater/plays"/>
    <x v="3"/>
    <s v="plays"/>
  </r>
  <r>
    <x v="1"/>
    <n v="85"/>
    <n v="109.87058823529412"/>
    <s v="IT"/>
    <s v="EUR"/>
    <n v="1281934800"/>
    <x v="461"/>
    <d v="2010-08-16T05:00:00"/>
    <d v="2010-08-16T00:00:00"/>
    <x v="461"/>
    <n v="1282366800"/>
    <d v="2010-08-21T05:00:00"/>
    <b v="0"/>
    <b v="0"/>
    <s v="technology/wearables"/>
    <x v="2"/>
    <s v="wearables"/>
  </r>
  <r>
    <x v="1"/>
    <n v="144"/>
    <n v="31.916666666666668"/>
    <s v="US"/>
    <s v="USD"/>
    <n v="1573970400"/>
    <x v="462"/>
    <d v="2019-11-17T06:00:00"/>
    <d v="2019-11-17T00:00:00"/>
    <x v="462"/>
    <n v="1574575200"/>
    <d v="2019-11-24T06:00:00"/>
    <b v="0"/>
    <b v="0"/>
    <s v="journalism/audio"/>
    <x v="8"/>
    <s v="audio"/>
  </r>
  <r>
    <x v="1"/>
    <n v="2443"/>
    <n v="70.993450675399103"/>
    <s v="US"/>
    <s v="USD"/>
    <n v="1372654800"/>
    <x v="463"/>
    <d v="2013-07-01T05:00:00"/>
    <d v="2013-07-01T00:00:00"/>
    <x v="463"/>
    <n v="1374901200"/>
    <d v="2013-07-27T05:00:00"/>
    <b v="0"/>
    <b v="1"/>
    <s v="food/food trucks"/>
    <x v="0"/>
    <s v="food trucks"/>
  </r>
  <r>
    <x v="3"/>
    <n v="595"/>
    <n v="77.026890756302521"/>
    <s v="US"/>
    <s v="USD"/>
    <n v="1275886800"/>
    <x v="464"/>
    <d v="2010-06-07T05:00:00"/>
    <d v="2010-06-07T00:00:00"/>
    <x v="464"/>
    <n v="1278910800"/>
    <d v="2010-07-12T05:00:00"/>
    <b v="1"/>
    <b v="1"/>
    <s v="film &amp; video/shorts"/>
    <x v="4"/>
    <s v="shorts"/>
  </r>
  <r>
    <x v="1"/>
    <n v="64"/>
    <n v="101.78125"/>
    <s v="US"/>
    <s v="USD"/>
    <n v="1561784400"/>
    <x v="465"/>
    <d v="2019-06-29T05:00:00"/>
    <d v="2019-06-29T00:00:00"/>
    <x v="465"/>
    <n v="1562907600"/>
    <d v="2019-07-12T05:00:00"/>
    <b v="0"/>
    <b v="0"/>
    <s v="photography/photography books"/>
    <x v="7"/>
    <s v="photography books"/>
  </r>
  <r>
    <x v="1"/>
    <n v="268"/>
    <n v="51.059701492537314"/>
    <s v="US"/>
    <s v="USD"/>
    <n v="1332392400"/>
    <x v="466"/>
    <d v="2012-03-22T05:00:00"/>
    <d v="2012-03-22T00:00:00"/>
    <x v="466"/>
    <n v="1332478800"/>
    <d v="2012-03-23T05:00:00"/>
    <b v="0"/>
    <b v="0"/>
    <s v="technology/wearables"/>
    <x v="2"/>
    <s v="wearables"/>
  </r>
  <r>
    <x v="1"/>
    <n v="195"/>
    <n v="68.02051282051282"/>
    <s v="DK"/>
    <s v="DKK"/>
    <n v="1402376400"/>
    <x v="467"/>
    <d v="2014-06-10T05:00:00"/>
    <d v="2014-06-10T00:00:00"/>
    <x v="467"/>
    <n v="1402722000"/>
    <d v="2014-06-14T05:00:00"/>
    <b v="0"/>
    <b v="0"/>
    <s v="theater/plays"/>
    <x v="3"/>
    <s v="plays"/>
  </r>
  <r>
    <x v="0"/>
    <n v="54"/>
    <n v="30.87037037037037"/>
    <s v="US"/>
    <s v="USD"/>
    <n v="1495342800"/>
    <x v="468"/>
    <d v="2017-05-21T05:00:00"/>
    <d v="2017-05-21T00:00:00"/>
    <x v="468"/>
    <n v="1496811600"/>
    <d v="2017-06-07T05:00:00"/>
    <b v="0"/>
    <b v="0"/>
    <s v="film &amp; video/animation"/>
    <x v="4"/>
    <s v="animation"/>
  </r>
  <r>
    <x v="0"/>
    <n v="120"/>
    <n v="27.908333333333335"/>
    <s v="US"/>
    <s v="USD"/>
    <n v="1482213600"/>
    <x v="469"/>
    <d v="2016-12-20T06:00:00"/>
    <d v="2016-12-20T00:00:00"/>
    <x v="469"/>
    <n v="1482213600"/>
    <d v="2016-12-20T06:00:00"/>
    <b v="0"/>
    <b v="1"/>
    <s v="technology/wearables"/>
    <x v="2"/>
    <s v="wearables"/>
  </r>
  <r>
    <x v="0"/>
    <n v="579"/>
    <n v="79.994818652849744"/>
    <s v="DK"/>
    <s v="DKK"/>
    <n v="1420092000"/>
    <x v="470"/>
    <d v="2015-01-01T06:00:00"/>
    <d v="2015-01-01T00:00:00"/>
    <x v="470"/>
    <n v="1420264800"/>
    <d v="2015-01-03T06:00:00"/>
    <b v="0"/>
    <b v="0"/>
    <s v="technology/web"/>
    <x v="2"/>
    <s v="web"/>
  </r>
  <r>
    <x v="0"/>
    <n v="2072"/>
    <n v="38.003378378378379"/>
    <s v="US"/>
    <s v="USD"/>
    <n v="1458018000"/>
    <x v="471"/>
    <d v="2016-03-15T05:00:00"/>
    <d v="2016-03-15T00:00:00"/>
    <x v="471"/>
    <n v="1458450000"/>
    <d v="2016-03-20T05:00:00"/>
    <b v="0"/>
    <b v="1"/>
    <s v="film &amp; video/documentary"/>
    <x v="4"/>
    <s v="documentary"/>
  </r>
  <r>
    <x v="0"/>
    <n v="0"/>
    <n v="0"/>
    <s v="US"/>
    <s v="USD"/>
    <n v="1367384400"/>
    <x v="472"/>
    <d v="2013-05-01T05:00:00"/>
    <d v="2013-05-01T00:00:00"/>
    <x v="472"/>
    <n v="1369803600"/>
    <d v="2013-05-29T05:00:00"/>
    <b v="0"/>
    <b v="1"/>
    <s v="theater/plays"/>
    <x v="3"/>
    <s v="plays"/>
  </r>
  <r>
    <x v="0"/>
    <n v="1796"/>
    <n v="59.990534521158132"/>
    <s v="US"/>
    <s v="USD"/>
    <n v="1363064400"/>
    <x v="473"/>
    <d v="2013-03-12T05:00:00"/>
    <d v="2013-03-12T00:00:00"/>
    <x v="473"/>
    <n v="1363237200"/>
    <d v="2013-03-14T05:00:00"/>
    <b v="0"/>
    <b v="0"/>
    <s v="film &amp; video/documentary"/>
    <x v="4"/>
    <s v="documentary"/>
  </r>
  <r>
    <x v="1"/>
    <n v="186"/>
    <n v="37.037634408602152"/>
    <s v="AU"/>
    <s v="AUD"/>
    <n v="1343365200"/>
    <x v="474"/>
    <d v="2012-07-27T05:00:00"/>
    <d v="2012-07-27T00:00:00"/>
    <x v="474"/>
    <n v="1345870800"/>
    <d v="2012-08-25T05:00:00"/>
    <b v="0"/>
    <b v="1"/>
    <s v="games/video games"/>
    <x v="6"/>
    <s v="video games"/>
  </r>
  <r>
    <x v="1"/>
    <n v="460"/>
    <n v="99.963043478260872"/>
    <s v="US"/>
    <s v="USD"/>
    <n v="1435726800"/>
    <x v="72"/>
    <d v="2015-07-01T05:00:00"/>
    <d v="2015-07-01T00:00:00"/>
    <x v="72"/>
    <n v="1437454800"/>
    <d v="2015-07-21T05:00:00"/>
    <b v="0"/>
    <b v="0"/>
    <s v="film &amp; video/drama"/>
    <x v="4"/>
    <s v="drama"/>
  </r>
  <r>
    <x v="0"/>
    <n v="62"/>
    <n v="111.6774193548387"/>
    <s v="IT"/>
    <s v="EUR"/>
    <n v="1431925200"/>
    <x v="443"/>
    <d v="2015-05-18T05:00:00"/>
    <d v="2015-05-18T00:00:00"/>
    <x v="443"/>
    <n v="1432011600"/>
    <d v="2015-05-19T05:00:00"/>
    <b v="0"/>
    <b v="0"/>
    <s v="music/rock"/>
    <x v="1"/>
    <s v="rock"/>
  </r>
  <r>
    <x v="0"/>
    <n v="347"/>
    <n v="36.014409221902014"/>
    <s v="US"/>
    <s v="USD"/>
    <n v="1362722400"/>
    <x v="475"/>
    <d v="2013-03-08T06:00:00"/>
    <d v="2013-03-08T00:00:00"/>
    <x v="475"/>
    <n v="1366347600"/>
    <d v="2013-04-19T05:00:00"/>
    <b v="0"/>
    <b v="1"/>
    <s v="publishing/radio &amp; podcasts"/>
    <x v="5"/>
    <s v="radio &amp; podcasts"/>
  </r>
  <r>
    <x v="1"/>
    <n v="2528"/>
    <n v="66.010284810126578"/>
    <s v="US"/>
    <s v="USD"/>
    <n v="1511416800"/>
    <x v="81"/>
    <d v="2017-11-23T06:00:00"/>
    <d v="2017-11-23T00:00:00"/>
    <x v="81"/>
    <n v="1512885600"/>
    <d v="2017-12-10T06:00:00"/>
    <b v="0"/>
    <b v="1"/>
    <s v="theater/plays"/>
    <x v="3"/>
    <s v="plays"/>
  </r>
  <r>
    <x v="0"/>
    <n v="19"/>
    <n v="44.05263157894737"/>
    <s v="US"/>
    <s v="USD"/>
    <n v="1365483600"/>
    <x v="476"/>
    <d v="2013-04-09T05:00:00"/>
    <d v="2013-04-09T00:00:00"/>
    <x v="476"/>
    <n v="1369717200"/>
    <d v="2013-05-28T05:00:00"/>
    <b v="0"/>
    <b v="1"/>
    <s v="technology/web"/>
    <x v="2"/>
    <s v="web"/>
  </r>
  <r>
    <x v="1"/>
    <n v="3657"/>
    <n v="52.999726551818434"/>
    <s v="US"/>
    <s v="USD"/>
    <n v="1532840400"/>
    <x v="192"/>
    <d v="2018-07-29T05:00:00"/>
    <d v="2018-07-29T00:00:00"/>
    <x v="192"/>
    <n v="1534654800"/>
    <d v="2018-08-19T05:00:00"/>
    <b v="0"/>
    <b v="0"/>
    <s v="theater/plays"/>
    <x v="3"/>
    <s v="plays"/>
  </r>
  <r>
    <x v="0"/>
    <n v="1258"/>
    <n v="95"/>
    <s v="US"/>
    <s v="USD"/>
    <n v="1336194000"/>
    <x v="477"/>
    <d v="2012-05-05T05:00:00"/>
    <d v="2012-05-05T00:00:00"/>
    <x v="477"/>
    <n v="1337058000"/>
    <d v="2012-05-15T05:00:00"/>
    <b v="0"/>
    <b v="0"/>
    <s v="theater/plays"/>
    <x v="3"/>
    <s v="plays"/>
  </r>
  <r>
    <x v="1"/>
    <n v="131"/>
    <n v="70.908396946564892"/>
    <s v="AU"/>
    <s v="AUD"/>
    <n v="1527742800"/>
    <x v="478"/>
    <d v="2018-05-31T05:00:00"/>
    <d v="2018-05-31T00:00:00"/>
    <x v="478"/>
    <n v="1529816400"/>
    <d v="2018-06-24T05:00:00"/>
    <b v="0"/>
    <b v="0"/>
    <s v="film &amp; video/drama"/>
    <x v="4"/>
    <s v="drama"/>
  </r>
  <r>
    <x v="0"/>
    <n v="362"/>
    <n v="98.060773480662988"/>
    <s v="US"/>
    <s v="USD"/>
    <n v="1564030800"/>
    <x v="479"/>
    <d v="2019-07-25T05:00:00"/>
    <d v="2019-07-25T00:00:00"/>
    <x v="479"/>
    <n v="1564894800"/>
    <d v="2019-08-04T05:00:00"/>
    <b v="0"/>
    <b v="0"/>
    <s v="theater/plays"/>
    <x v="3"/>
    <s v="plays"/>
  </r>
  <r>
    <x v="1"/>
    <n v="239"/>
    <n v="53.046025104602514"/>
    <s v="US"/>
    <s v="USD"/>
    <n v="1404536400"/>
    <x v="480"/>
    <d v="2014-07-05T05:00:00"/>
    <d v="2014-07-05T00:00:00"/>
    <x v="480"/>
    <n v="1404622800"/>
    <d v="2014-07-06T05:00:00"/>
    <b v="0"/>
    <b v="1"/>
    <s v="games/video games"/>
    <x v="6"/>
    <s v="video games"/>
  </r>
  <r>
    <x v="3"/>
    <n v="35"/>
    <n v="93.142857142857139"/>
    <s v="US"/>
    <s v="USD"/>
    <n v="1284008400"/>
    <x v="180"/>
    <d v="2010-09-09T05:00:00"/>
    <d v="2010-09-09T00:00:00"/>
    <x v="180"/>
    <n v="1284181200"/>
    <d v="2010-09-11T05:00:00"/>
    <b v="0"/>
    <b v="0"/>
    <s v="film &amp; video/television"/>
    <x v="4"/>
    <s v="television"/>
  </r>
  <r>
    <x v="3"/>
    <n v="528"/>
    <n v="58.945075757575758"/>
    <s v="CH"/>
    <s v="CHF"/>
    <n v="1386309600"/>
    <x v="481"/>
    <d v="2013-12-06T06:00:00"/>
    <d v="2013-12-06T00:00:00"/>
    <x v="481"/>
    <n v="1386741600"/>
    <d v="2013-12-11T06:00:00"/>
    <b v="0"/>
    <b v="1"/>
    <s v="music/rock"/>
    <x v="1"/>
    <s v="rock"/>
  </r>
  <r>
    <x v="0"/>
    <n v="133"/>
    <n v="36.067669172932334"/>
    <s v="CA"/>
    <s v="CAD"/>
    <n v="1324620000"/>
    <x v="482"/>
    <d v="2011-12-23T06:00:00"/>
    <d v="2011-12-23T00:00:00"/>
    <x v="482"/>
    <n v="1324792800"/>
    <d v="2011-12-25T06:00:00"/>
    <b v="0"/>
    <b v="1"/>
    <s v="theater/plays"/>
    <x v="3"/>
    <s v="plays"/>
  </r>
  <r>
    <x v="0"/>
    <n v="846"/>
    <n v="63.030732860520096"/>
    <s v="US"/>
    <s v="USD"/>
    <n v="1281070800"/>
    <x v="194"/>
    <d v="2010-08-06T05:00:00"/>
    <d v="2010-08-06T00:00:00"/>
    <x v="194"/>
    <n v="1284354000"/>
    <d v="2010-09-13T05:00:00"/>
    <b v="0"/>
    <b v="0"/>
    <s v="publishing/nonfiction"/>
    <x v="5"/>
    <s v="nonfiction"/>
  </r>
  <r>
    <x v="1"/>
    <n v="78"/>
    <n v="84.717948717948715"/>
    <s v="US"/>
    <s v="USD"/>
    <n v="1493960400"/>
    <x v="483"/>
    <d v="2017-05-05T05:00:00"/>
    <d v="2017-05-05T00:00:00"/>
    <x v="483"/>
    <n v="1494392400"/>
    <d v="2017-05-10T05:00:00"/>
    <b v="0"/>
    <b v="0"/>
    <s v="food/food trucks"/>
    <x v="0"/>
    <s v="food trucks"/>
  </r>
  <r>
    <x v="0"/>
    <n v="10"/>
    <n v="62.2"/>
    <s v="US"/>
    <s v="USD"/>
    <n v="1519365600"/>
    <x v="484"/>
    <d v="2018-02-23T06:00:00"/>
    <d v="2018-02-23T00:00:00"/>
    <x v="484"/>
    <n v="1519538400"/>
    <d v="2018-02-25T06:00:00"/>
    <b v="0"/>
    <b v="1"/>
    <s v="film &amp; video/animation"/>
    <x v="4"/>
    <s v="animation"/>
  </r>
  <r>
    <x v="1"/>
    <n v="1773"/>
    <n v="101.97518330513255"/>
    <s v="US"/>
    <s v="USD"/>
    <n v="1420696800"/>
    <x v="355"/>
    <d v="2015-01-08T06:00:00"/>
    <d v="2015-01-08T00:00:00"/>
    <x v="355"/>
    <n v="1421906400"/>
    <d v="2015-01-22T06:00:00"/>
    <b v="0"/>
    <b v="1"/>
    <s v="music/rock"/>
    <x v="1"/>
    <s v="rock"/>
  </r>
  <r>
    <x v="1"/>
    <n v="32"/>
    <n v="106.4375"/>
    <s v="US"/>
    <s v="USD"/>
    <n v="1555650000"/>
    <x v="485"/>
    <d v="2019-04-19T05:00:00"/>
    <d v="2019-04-19T00:00:00"/>
    <x v="485"/>
    <n v="1555909200"/>
    <d v="2019-04-22T05:00:00"/>
    <b v="0"/>
    <b v="0"/>
    <s v="theater/plays"/>
    <x v="3"/>
    <s v="plays"/>
  </r>
  <r>
    <x v="1"/>
    <n v="369"/>
    <n v="29.975609756097562"/>
    <s v="US"/>
    <s v="USD"/>
    <n v="1471928400"/>
    <x v="486"/>
    <d v="2016-08-23T05:00:00"/>
    <d v="2016-08-23T00:00:00"/>
    <x v="486"/>
    <n v="1472446800"/>
    <d v="2016-08-29T05:00:00"/>
    <b v="0"/>
    <b v="1"/>
    <s v="film &amp; video/drama"/>
    <x v="4"/>
    <s v="drama"/>
  </r>
  <r>
    <x v="0"/>
    <n v="191"/>
    <n v="85.806282722513089"/>
    <s v="US"/>
    <s v="USD"/>
    <n v="1341291600"/>
    <x v="487"/>
    <d v="2012-07-03T05:00:00"/>
    <d v="2012-07-03T00:00:00"/>
    <x v="487"/>
    <n v="1342328400"/>
    <d v="2012-07-15T05:00:00"/>
    <b v="0"/>
    <b v="0"/>
    <s v="film &amp; video/shorts"/>
    <x v="4"/>
    <s v="shorts"/>
  </r>
  <r>
    <x v="1"/>
    <n v="89"/>
    <n v="70.82022471910112"/>
    <s v="US"/>
    <s v="USD"/>
    <n v="1267682400"/>
    <x v="488"/>
    <d v="2010-03-04T06:00:00"/>
    <d v="2010-03-04T00:00:00"/>
    <x v="488"/>
    <n v="1268114400"/>
    <d v="2010-03-09T06:00:00"/>
    <b v="0"/>
    <b v="0"/>
    <s v="film &amp; video/shorts"/>
    <x v="4"/>
    <s v="shorts"/>
  </r>
  <r>
    <x v="0"/>
    <n v="1979"/>
    <n v="40.998484082870135"/>
    <s v="US"/>
    <s v="USD"/>
    <n v="1272258000"/>
    <x v="489"/>
    <d v="2010-04-26T05:00:00"/>
    <d v="2010-04-26T00:00:00"/>
    <x v="489"/>
    <n v="1273381200"/>
    <d v="2010-05-09T05:00:00"/>
    <b v="0"/>
    <b v="0"/>
    <s v="theater/plays"/>
    <x v="3"/>
    <s v="plays"/>
  </r>
  <r>
    <x v="0"/>
    <n v="63"/>
    <n v="28.063492063492063"/>
    <s v="US"/>
    <s v="USD"/>
    <n v="1290492000"/>
    <x v="490"/>
    <d v="2010-11-23T06:00:00"/>
    <d v="2010-11-23T00:00:00"/>
    <x v="490"/>
    <n v="1290837600"/>
    <d v="2010-11-27T06:00:00"/>
    <b v="0"/>
    <b v="0"/>
    <s v="technology/wearables"/>
    <x v="2"/>
    <s v="wearables"/>
  </r>
  <r>
    <x v="1"/>
    <n v="147"/>
    <n v="88.054421768707485"/>
    <s v="US"/>
    <s v="USD"/>
    <n v="1451109600"/>
    <x v="312"/>
    <d v="2015-12-26T06:00:00"/>
    <d v="2015-12-26T00:00:00"/>
    <x v="312"/>
    <n v="1454306400"/>
    <d v="2016-02-01T06:00:00"/>
    <b v="0"/>
    <b v="1"/>
    <s v="theater/plays"/>
    <x v="3"/>
    <s v="plays"/>
  </r>
  <r>
    <x v="0"/>
    <n v="6080"/>
    <n v="31"/>
    <s v="CA"/>
    <s v="CAD"/>
    <n v="1454652000"/>
    <x v="491"/>
    <d v="2016-02-05T06:00:00"/>
    <d v="2016-02-05T00:00:00"/>
    <x v="491"/>
    <n v="1457762400"/>
    <d v="2016-03-12T06:00:00"/>
    <b v="0"/>
    <b v="0"/>
    <s v="film &amp; video/animation"/>
    <x v="4"/>
    <s v="animation"/>
  </r>
  <r>
    <x v="0"/>
    <n v="80"/>
    <n v="90.337500000000006"/>
    <s v="GB"/>
    <s v="GBP"/>
    <n v="1385186400"/>
    <x v="492"/>
    <d v="2013-11-23T06:00:00"/>
    <d v="2013-11-23T00:00:00"/>
    <x v="492"/>
    <n v="1389074400"/>
    <d v="2014-01-07T06:00:00"/>
    <b v="0"/>
    <b v="0"/>
    <s v="music/indie rock"/>
    <x v="1"/>
    <s v="indie rock"/>
  </r>
  <r>
    <x v="0"/>
    <n v="9"/>
    <n v="63.777777777777779"/>
    <s v="US"/>
    <s v="USD"/>
    <n v="1399698000"/>
    <x v="493"/>
    <d v="2014-05-10T05:00:00"/>
    <d v="2014-05-10T00:00:00"/>
    <x v="493"/>
    <n v="1402117200"/>
    <d v="2014-06-07T05:00:00"/>
    <b v="0"/>
    <b v="0"/>
    <s v="games/video games"/>
    <x v="6"/>
    <s v="video games"/>
  </r>
  <r>
    <x v="0"/>
    <n v="1784"/>
    <n v="53.995515695067262"/>
    <s v="US"/>
    <s v="USD"/>
    <n v="1283230800"/>
    <x v="494"/>
    <d v="2010-08-31T05:00:00"/>
    <d v="2010-08-31T00:00:00"/>
    <x v="494"/>
    <n v="1284440400"/>
    <d v="2010-09-14T05:00:00"/>
    <b v="0"/>
    <b v="1"/>
    <s v="publishing/fiction"/>
    <x v="5"/>
    <s v="fiction"/>
  </r>
  <r>
    <x v="2"/>
    <n v="3640"/>
    <n v="48.993956043956047"/>
    <s v="CH"/>
    <s v="CHF"/>
    <n v="1384149600"/>
    <x v="495"/>
    <d v="2013-11-11T06:00:00"/>
    <d v="2013-11-11T00:00:00"/>
    <x v="495"/>
    <n v="1388988000"/>
    <d v="2014-01-06T06:00:00"/>
    <b v="0"/>
    <b v="0"/>
    <s v="games/video games"/>
    <x v="6"/>
    <s v="video games"/>
  </r>
  <r>
    <x v="1"/>
    <n v="126"/>
    <n v="63.857142857142854"/>
    <s v="CA"/>
    <s v="CAD"/>
    <n v="1516860000"/>
    <x v="496"/>
    <d v="2018-01-25T06:00:00"/>
    <d v="2018-01-25T00:00:00"/>
    <x v="496"/>
    <n v="1516946400"/>
    <d v="2018-01-26T06:00:00"/>
    <b v="0"/>
    <b v="0"/>
    <s v="theater/plays"/>
    <x v="3"/>
    <s v="plays"/>
  </r>
  <r>
    <x v="1"/>
    <n v="2218"/>
    <n v="82.996393146979258"/>
    <s v="GB"/>
    <s v="GBP"/>
    <n v="1374642000"/>
    <x v="497"/>
    <d v="2013-07-24T05:00:00"/>
    <d v="2013-07-24T00:00:00"/>
    <x v="497"/>
    <n v="1377752400"/>
    <d v="2013-08-29T05:00:00"/>
    <b v="0"/>
    <b v="0"/>
    <s v="music/indie rock"/>
    <x v="1"/>
    <s v="indie rock"/>
  </r>
  <r>
    <x v="0"/>
    <n v="243"/>
    <n v="55.08230452674897"/>
    <s v="US"/>
    <s v="USD"/>
    <n v="1534482000"/>
    <x v="498"/>
    <d v="2018-08-17T05:00:00"/>
    <d v="2018-08-17T00:00:00"/>
    <x v="498"/>
    <n v="1534568400"/>
    <d v="2018-08-18T05:00:00"/>
    <b v="0"/>
    <b v="1"/>
    <s v="film &amp; video/drama"/>
    <x v="4"/>
    <s v="drama"/>
  </r>
  <r>
    <x v="1"/>
    <n v="202"/>
    <n v="62.044554455445542"/>
    <s v="IT"/>
    <s v="EUR"/>
    <n v="1528434000"/>
    <x v="499"/>
    <d v="2018-06-08T05:00:00"/>
    <d v="2018-06-08T00:00:00"/>
    <x v="499"/>
    <n v="1528606800"/>
    <d v="2018-06-10T05:00:00"/>
    <b v="0"/>
    <b v="1"/>
    <s v="theater/plays"/>
    <x v="3"/>
    <s v="plays"/>
  </r>
  <r>
    <x v="1"/>
    <n v="140"/>
    <n v="104.97857142857143"/>
    <s v="IT"/>
    <s v="EUR"/>
    <n v="1282626000"/>
    <x v="500"/>
    <d v="2010-08-24T05:00:00"/>
    <d v="2010-08-24T00:00:00"/>
    <x v="500"/>
    <n v="1284872400"/>
    <d v="2010-09-19T05:00:00"/>
    <b v="0"/>
    <b v="0"/>
    <s v="publishing/fiction"/>
    <x v="5"/>
    <s v="fiction"/>
  </r>
  <r>
    <x v="1"/>
    <n v="1052"/>
    <n v="94.044676806083643"/>
    <s v="DK"/>
    <s v="DKK"/>
    <n v="1535605200"/>
    <x v="501"/>
    <d v="2018-08-30T05:00:00"/>
    <d v="2018-08-30T00:00:00"/>
    <x v="501"/>
    <n v="1537592400"/>
    <d v="2018-09-22T05:00:00"/>
    <b v="1"/>
    <b v="1"/>
    <s v="film &amp; video/documentary"/>
    <x v="4"/>
    <s v="documentary"/>
  </r>
  <r>
    <x v="0"/>
    <n v="1296"/>
    <n v="44.007716049382715"/>
    <s v="US"/>
    <s v="USD"/>
    <n v="1379826000"/>
    <x v="502"/>
    <d v="2013-09-22T05:00:00"/>
    <d v="2013-09-22T00:00:00"/>
    <x v="502"/>
    <n v="1381208400"/>
    <d v="2013-10-08T05:00:00"/>
    <b v="0"/>
    <b v="0"/>
    <s v="games/mobile games"/>
    <x v="6"/>
    <s v="mobile games"/>
  </r>
  <r>
    <x v="0"/>
    <n v="77"/>
    <n v="92.467532467532465"/>
    <s v="US"/>
    <s v="USD"/>
    <n v="1561957200"/>
    <x v="503"/>
    <d v="2019-07-01T05:00:00"/>
    <d v="2019-07-01T00:00:00"/>
    <x v="503"/>
    <n v="1562475600"/>
    <d v="2019-07-07T05:00:00"/>
    <b v="0"/>
    <b v="1"/>
    <s v="food/food trucks"/>
    <x v="0"/>
    <s v="food trucks"/>
  </r>
  <r>
    <x v="1"/>
    <n v="247"/>
    <n v="57.072874493927124"/>
    <s v="US"/>
    <s v="USD"/>
    <n v="1525496400"/>
    <x v="504"/>
    <d v="2018-05-05T05:00:00"/>
    <d v="2018-05-05T00:00:00"/>
    <x v="504"/>
    <n v="1527397200"/>
    <d v="2018-05-27T05:00:00"/>
    <b v="0"/>
    <b v="0"/>
    <s v="photography/photography books"/>
    <x v="7"/>
    <s v="photography books"/>
  </r>
  <r>
    <x v="0"/>
    <n v="395"/>
    <n v="109.07848101265823"/>
    <s v="IT"/>
    <s v="EUR"/>
    <n v="1433912400"/>
    <x v="505"/>
    <d v="2015-06-10T05:00:00"/>
    <d v="2015-06-10T00:00:00"/>
    <x v="505"/>
    <n v="1436158800"/>
    <d v="2015-07-06T05:00:00"/>
    <b v="0"/>
    <b v="0"/>
    <s v="games/mobile games"/>
    <x v="6"/>
    <s v="mobile games"/>
  </r>
  <r>
    <x v="0"/>
    <n v="49"/>
    <n v="39.387755102040813"/>
    <s v="GB"/>
    <s v="GBP"/>
    <n v="1453442400"/>
    <x v="506"/>
    <d v="2016-01-22T06:00:00"/>
    <d v="2016-01-22T00:00:00"/>
    <x v="506"/>
    <n v="1456034400"/>
    <d v="2016-02-21T06:00:00"/>
    <b v="0"/>
    <b v="0"/>
    <s v="music/indie rock"/>
    <x v="1"/>
    <s v="indie rock"/>
  </r>
  <r>
    <x v="0"/>
    <n v="180"/>
    <n v="77.022222222222226"/>
    <s v="US"/>
    <s v="USD"/>
    <n v="1378875600"/>
    <x v="507"/>
    <d v="2013-09-11T05:00:00"/>
    <d v="2013-09-11T00:00:00"/>
    <x v="507"/>
    <n v="1380171600"/>
    <d v="2013-09-26T05:00:00"/>
    <b v="0"/>
    <b v="0"/>
    <s v="games/video games"/>
    <x v="6"/>
    <s v="video games"/>
  </r>
  <r>
    <x v="1"/>
    <n v="84"/>
    <n v="92.166666666666671"/>
    <s v="US"/>
    <s v="USD"/>
    <n v="1452232800"/>
    <x v="508"/>
    <d v="2016-01-08T06:00:00"/>
    <d v="2016-01-08T00:00:00"/>
    <x v="508"/>
    <n v="1453356000"/>
    <d v="2016-01-21T06:00:00"/>
    <b v="0"/>
    <b v="0"/>
    <s v="music/rock"/>
    <x v="1"/>
    <s v="rock"/>
  </r>
  <r>
    <x v="0"/>
    <n v="2690"/>
    <n v="61.007063197026021"/>
    <s v="US"/>
    <s v="USD"/>
    <n v="1577253600"/>
    <x v="509"/>
    <d v="2019-12-25T06:00:00"/>
    <d v="2019-12-25T00:00:00"/>
    <x v="509"/>
    <n v="1578981600"/>
    <d v="2020-01-14T06:00:00"/>
    <b v="0"/>
    <b v="0"/>
    <s v="theater/plays"/>
    <x v="3"/>
    <s v="plays"/>
  </r>
  <r>
    <x v="1"/>
    <n v="88"/>
    <n v="78.068181818181813"/>
    <s v="US"/>
    <s v="USD"/>
    <n v="1537160400"/>
    <x v="510"/>
    <d v="2018-09-17T05:00:00"/>
    <d v="2018-09-17T00:00:00"/>
    <x v="510"/>
    <n v="1537419600"/>
    <d v="2018-09-20T05:00:00"/>
    <b v="0"/>
    <b v="1"/>
    <s v="theater/plays"/>
    <x v="3"/>
    <s v="plays"/>
  </r>
  <r>
    <x v="1"/>
    <n v="156"/>
    <n v="80.75"/>
    <s v="US"/>
    <s v="USD"/>
    <n v="1422165600"/>
    <x v="511"/>
    <d v="2015-01-25T06:00:00"/>
    <d v="2015-01-25T00:00:00"/>
    <x v="511"/>
    <n v="1423202400"/>
    <d v="2015-02-06T06:00:00"/>
    <b v="0"/>
    <b v="0"/>
    <s v="film &amp; video/drama"/>
    <x v="4"/>
    <s v="drama"/>
  </r>
  <r>
    <x v="1"/>
    <n v="2985"/>
    <n v="59.991289782244557"/>
    <s v="US"/>
    <s v="USD"/>
    <n v="1459486800"/>
    <x v="512"/>
    <d v="2016-04-01T05:00:00"/>
    <d v="2016-04-01T00:00:00"/>
    <x v="512"/>
    <n v="1460610000"/>
    <d v="2016-04-14T05:00:00"/>
    <b v="0"/>
    <b v="0"/>
    <s v="theater/plays"/>
    <x v="3"/>
    <s v="plays"/>
  </r>
  <r>
    <x v="1"/>
    <n v="762"/>
    <n v="110.03018372703411"/>
    <s v="US"/>
    <s v="USD"/>
    <n v="1369717200"/>
    <x v="513"/>
    <d v="2013-05-28T05:00:00"/>
    <d v="2013-05-28T00:00:00"/>
    <x v="513"/>
    <n v="1370494800"/>
    <d v="2013-06-06T05:00:00"/>
    <b v="0"/>
    <b v="0"/>
    <s v="technology/wearables"/>
    <x v="2"/>
    <s v="wearables"/>
  </r>
  <r>
    <x v="3"/>
    <n v="1"/>
    <n v="4"/>
    <s v="CH"/>
    <s v="CHF"/>
    <n v="1330495200"/>
    <x v="514"/>
    <d v="2012-02-29T06:00:00"/>
    <d v="2012-02-29T00:00:00"/>
    <x v="514"/>
    <n v="1332306000"/>
    <d v="2012-03-21T05:00:00"/>
    <b v="0"/>
    <b v="0"/>
    <s v="music/indie rock"/>
    <x v="1"/>
    <s v="indie rock"/>
  </r>
  <r>
    <x v="0"/>
    <n v="2779"/>
    <n v="37.99856063332134"/>
    <s v="AU"/>
    <s v="AUD"/>
    <n v="1419055200"/>
    <x v="515"/>
    <d v="2014-12-20T06:00:00"/>
    <d v="2014-12-20T00:00:00"/>
    <x v="515"/>
    <n v="1422511200"/>
    <d v="2015-01-29T06:00:00"/>
    <b v="0"/>
    <b v="1"/>
    <s v="technology/web"/>
    <x v="2"/>
    <s v="web"/>
  </r>
  <r>
    <x v="0"/>
    <n v="92"/>
    <n v="96.369565217391298"/>
    <s v="US"/>
    <s v="USD"/>
    <n v="1480140000"/>
    <x v="516"/>
    <d v="2016-11-26T06:00:00"/>
    <d v="2016-11-26T00:00:00"/>
    <x v="516"/>
    <n v="1480312800"/>
    <d v="2016-11-28T06:00:00"/>
    <b v="0"/>
    <b v="0"/>
    <s v="theater/plays"/>
    <x v="3"/>
    <s v="plays"/>
  </r>
  <r>
    <x v="0"/>
    <n v="1028"/>
    <n v="72.978599221789878"/>
    <s v="US"/>
    <s v="USD"/>
    <n v="1293948000"/>
    <x v="517"/>
    <d v="2011-01-02T06:00:00"/>
    <d v="2011-01-02T00:00:00"/>
    <x v="517"/>
    <n v="1294034400"/>
    <d v="2011-01-03T06:00:00"/>
    <b v="0"/>
    <b v="0"/>
    <s v="music/rock"/>
    <x v="1"/>
    <s v="rock"/>
  </r>
  <r>
    <x v="1"/>
    <n v="554"/>
    <n v="26.007220216606498"/>
    <s v="CA"/>
    <s v="CAD"/>
    <n v="1482127200"/>
    <x v="518"/>
    <d v="2016-12-19T06:00:00"/>
    <d v="2016-12-19T00:00:00"/>
    <x v="518"/>
    <n v="1482645600"/>
    <d v="2016-12-25T06:00:00"/>
    <b v="0"/>
    <b v="0"/>
    <s v="music/indie rock"/>
    <x v="1"/>
    <s v="indie rock"/>
  </r>
  <r>
    <x v="1"/>
    <n v="135"/>
    <n v="104.36296296296297"/>
    <s v="DK"/>
    <s v="DKK"/>
    <n v="1396414800"/>
    <x v="519"/>
    <d v="2014-04-02T05:00:00"/>
    <d v="2014-04-02T00:00:00"/>
    <x v="519"/>
    <n v="1399093200"/>
    <d v="2014-05-03T05:00:00"/>
    <b v="0"/>
    <b v="0"/>
    <s v="music/rock"/>
    <x v="1"/>
    <s v="rock"/>
  </r>
  <r>
    <x v="1"/>
    <n v="122"/>
    <n v="102.18852459016394"/>
    <s v="US"/>
    <s v="USD"/>
    <n v="1315285200"/>
    <x v="520"/>
    <d v="2011-09-06T05:00:00"/>
    <d v="2011-09-06T00:00:00"/>
    <x v="520"/>
    <n v="1315890000"/>
    <d v="2011-09-13T05:00:00"/>
    <b v="0"/>
    <b v="1"/>
    <s v="publishing/translations"/>
    <x v="5"/>
    <s v="translations"/>
  </r>
  <r>
    <x v="1"/>
    <n v="221"/>
    <n v="54.117647058823529"/>
    <s v="US"/>
    <s v="USD"/>
    <n v="1443762000"/>
    <x v="521"/>
    <d v="2015-10-02T05:00:00"/>
    <d v="2015-10-02T00:00:00"/>
    <x v="521"/>
    <n v="1444021200"/>
    <d v="2015-10-05T05:00:00"/>
    <b v="0"/>
    <b v="1"/>
    <s v="film &amp; video/science fiction"/>
    <x v="4"/>
    <s v="science fiction"/>
  </r>
  <r>
    <x v="1"/>
    <n v="126"/>
    <n v="63.222222222222221"/>
    <s v="US"/>
    <s v="USD"/>
    <n v="1456293600"/>
    <x v="522"/>
    <d v="2016-02-24T06:00:00"/>
    <d v="2016-02-24T00:00:00"/>
    <x v="522"/>
    <n v="1460005200"/>
    <d v="2016-04-07T05:00:00"/>
    <b v="0"/>
    <b v="0"/>
    <s v="theater/plays"/>
    <x v="3"/>
    <s v="plays"/>
  </r>
  <r>
    <x v="1"/>
    <n v="1022"/>
    <n v="104.03228962818004"/>
    <s v="US"/>
    <s v="USD"/>
    <n v="1470114000"/>
    <x v="523"/>
    <d v="2016-08-02T05:00:00"/>
    <d v="2016-08-02T00:00:00"/>
    <x v="523"/>
    <n v="1470718800"/>
    <d v="2016-08-09T05:00:00"/>
    <b v="0"/>
    <b v="0"/>
    <s v="theater/plays"/>
    <x v="3"/>
    <s v="plays"/>
  </r>
  <r>
    <x v="1"/>
    <n v="3177"/>
    <n v="49.994334277620396"/>
    <s v="US"/>
    <s v="USD"/>
    <n v="1321596000"/>
    <x v="524"/>
    <d v="2011-11-18T06:00:00"/>
    <d v="2011-11-18T00:00:00"/>
    <x v="524"/>
    <n v="1325052000"/>
    <d v="2011-12-28T06:00:00"/>
    <b v="0"/>
    <b v="0"/>
    <s v="film &amp; video/animation"/>
    <x v="4"/>
    <s v="animation"/>
  </r>
  <r>
    <x v="1"/>
    <n v="198"/>
    <n v="56.015151515151516"/>
    <s v="CH"/>
    <s v="CHF"/>
    <n v="1318827600"/>
    <x v="525"/>
    <d v="2011-10-17T05:00:00"/>
    <d v="2011-10-17T00:00:00"/>
    <x v="525"/>
    <n v="1319000400"/>
    <d v="2011-10-19T05:00:00"/>
    <b v="0"/>
    <b v="0"/>
    <s v="theater/plays"/>
    <x v="3"/>
    <s v="plays"/>
  </r>
  <r>
    <x v="0"/>
    <n v="26"/>
    <n v="48.807692307692307"/>
    <s v="CH"/>
    <s v="CHF"/>
    <n v="1552366800"/>
    <x v="188"/>
    <d v="2019-03-12T05:00:00"/>
    <d v="2019-03-12T00:00:00"/>
    <x v="188"/>
    <n v="1552539600"/>
    <d v="2019-03-14T05:00:00"/>
    <b v="0"/>
    <b v="0"/>
    <s v="music/rock"/>
    <x v="1"/>
    <s v="rock"/>
  </r>
  <r>
    <x v="1"/>
    <n v="85"/>
    <n v="60.082352941176474"/>
    <s v="AU"/>
    <s v="AUD"/>
    <n v="1542088800"/>
    <x v="526"/>
    <d v="2018-11-13T06:00:00"/>
    <d v="2018-11-13T00:00:00"/>
    <x v="526"/>
    <n v="1543816800"/>
    <d v="2018-12-03T06:00:00"/>
    <b v="0"/>
    <b v="0"/>
    <s v="film &amp; video/documentary"/>
    <x v="4"/>
    <s v="documentary"/>
  </r>
  <r>
    <x v="0"/>
    <n v="1790"/>
    <n v="78.990502793296088"/>
    <s v="US"/>
    <s v="USD"/>
    <n v="1426395600"/>
    <x v="527"/>
    <d v="2015-03-15T05:00:00"/>
    <d v="2015-03-15T00:00:00"/>
    <x v="527"/>
    <n v="1427086800"/>
    <d v="2015-03-23T05:00:00"/>
    <b v="0"/>
    <b v="0"/>
    <s v="theater/plays"/>
    <x v="3"/>
    <s v="plays"/>
  </r>
  <r>
    <x v="1"/>
    <n v="3596"/>
    <n v="53.99499443826474"/>
    <s v="US"/>
    <s v="USD"/>
    <n v="1321336800"/>
    <x v="528"/>
    <d v="2011-11-15T06:00:00"/>
    <d v="2011-11-15T00:00:00"/>
    <x v="528"/>
    <n v="1323064800"/>
    <d v="2011-12-05T06:00:00"/>
    <b v="0"/>
    <b v="0"/>
    <s v="theater/plays"/>
    <x v="3"/>
    <s v="plays"/>
  </r>
  <r>
    <x v="0"/>
    <n v="37"/>
    <n v="111.45945945945945"/>
    <s v="US"/>
    <s v="USD"/>
    <n v="1456293600"/>
    <x v="522"/>
    <d v="2016-02-24T06:00:00"/>
    <d v="2016-02-24T00:00:00"/>
    <x v="522"/>
    <n v="1458277200"/>
    <d v="2016-03-18T05:00:00"/>
    <b v="0"/>
    <b v="1"/>
    <s v="music/electric music"/>
    <x v="1"/>
    <s v="electric music"/>
  </r>
  <r>
    <x v="1"/>
    <n v="244"/>
    <n v="60.922131147540981"/>
    <s v="US"/>
    <s v="USD"/>
    <n v="1404968400"/>
    <x v="529"/>
    <d v="2014-07-10T05:00:00"/>
    <d v="2014-07-10T00:00:00"/>
    <x v="529"/>
    <n v="1405141200"/>
    <d v="2014-07-12T05:00:00"/>
    <b v="0"/>
    <b v="0"/>
    <s v="music/rock"/>
    <x v="1"/>
    <s v="rock"/>
  </r>
  <r>
    <x v="1"/>
    <n v="5180"/>
    <n v="26.0015444015444"/>
    <s v="US"/>
    <s v="USD"/>
    <n v="1279170000"/>
    <x v="530"/>
    <d v="2010-07-15T05:00:00"/>
    <d v="2010-07-15T00:00:00"/>
    <x v="530"/>
    <n v="1283058000"/>
    <d v="2010-08-29T05:00:00"/>
    <b v="0"/>
    <b v="0"/>
    <s v="theater/plays"/>
    <x v="3"/>
    <s v="plays"/>
  </r>
  <r>
    <x v="1"/>
    <n v="589"/>
    <n v="80.993208828522924"/>
    <s v="IT"/>
    <s v="EUR"/>
    <n v="1294725600"/>
    <x v="531"/>
    <d v="2011-01-11T06:00:00"/>
    <d v="2011-01-11T00:00:00"/>
    <x v="531"/>
    <n v="1295762400"/>
    <d v="2011-01-23T06:00:00"/>
    <b v="0"/>
    <b v="0"/>
    <s v="film &amp; video/animation"/>
    <x v="4"/>
    <s v="animation"/>
  </r>
  <r>
    <x v="1"/>
    <n v="2725"/>
    <n v="34.995963302752294"/>
    <s v="US"/>
    <s v="USD"/>
    <n v="1419055200"/>
    <x v="515"/>
    <d v="2014-12-20T06:00:00"/>
    <d v="2014-12-20T00:00:00"/>
    <x v="515"/>
    <n v="1419573600"/>
    <d v="2014-12-26T06:00:00"/>
    <b v="0"/>
    <b v="1"/>
    <s v="music/rock"/>
    <x v="1"/>
    <s v="rock"/>
  </r>
  <r>
    <x v="0"/>
    <n v="35"/>
    <n v="94.142857142857139"/>
    <s v="IT"/>
    <s v="EUR"/>
    <n v="1434690000"/>
    <x v="532"/>
    <d v="2015-06-19T05:00:00"/>
    <d v="2015-06-19T00:00:00"/>
    <x v="532"/>
    <n v="1438750800"/>
    <d v="2015-08-05T05:00:00"/>
    <b v="0"/>
    <b v="0"/>
    <s v="film &amp; video/shorts"/>
    <x v="4"/>
    <s v="shorts"/>
  </r>
  <r>
    <x v="3"/>
    <n v="94"/>
    <n v="52.085106382978722"/>
    <s v="US"/>
    <s v="USD"/>
    <n v="1443416400"/>
    <x v="533"/>
    <d v="2015-09-28T05:00:00"/>
    <d v="2015-09-28T00:00:00"/>
    <x v="533"/>
    <n v="1444798800"/>
    <d v="2015-10-14T05:00:00"/>
    <b v="0"/>
    <b v="1"/>
    <s v="music/rock"/>
    <x v="1"/>
    <s v="rock"/>
  </r>
  <r>
    <x v="1"/>
    <n v="300"/>
    <n v="24.986666666666668"/>
    <s v="US"/>
    <s v="USD"/>
    <n v="1399006800"/>
    <x v="409"/>
    <d v="2014-05-02T05:00:00"/>
    <d v="2014-05-02T00:00:00"/>
    <x v="409"/>
    <n v="1399179600"/>
    <d v="2014-05-04T05:00:00"/>
    <b v="0"/>
    <b v="0"/>
    <s v="journalism/audio"/>
    <x v="8"/>
    <s v="audio"/>
  </r>
  <r>
    <x v="1"/>
    <n v="144"/>
    <n v="69.215277777777771"/>
    <s v="US"/>
    <s v="USD"/>
    <n v="1575698400"/>
    <x v="534"/>
    <d v="2019-12-07T06:00:00"/>
    <d v="2019-12-07T00:00:00"/>
    <x v="534"/>
    <n v="1576562400"/>
    <d v="2019-12-17T06:00:00"/>
    <b v="0"/>
    <b v="1"/>
    <s v="food/food trucks"/>
    <x v="0"/>
    <s v="food trucks"/>
  </r>
  <r>
    <x v="0"/>
    <n v="558"/>
    <n v="93.944444444444443"/>
    <s v="US"/>
    <s v="USD"/>
    <n v="1400562000"/>
    <x v="53"/>
    <d v="2014-05-20T05:00:00"/>
    <d v="2014-05-20T00:00:00"/>
    <x v="53"/>
    <n v="1400821200"/>
    <d v="2014-05-23T05:00:00"/>
    <b v="0"/>
    <b v="1"/>
    <s v="theater/plays"/>
    <x v="3"/>
    <s v="plays"/>
  </r>
  <r>
    <x v="0"/>
    <n v="64"/>
    <n v="98.40625"/>
    <s v="US"/>
    <s v="USD"/>
    <n v="1509512400"/>
    <x v="535"/>
    <d v="2017-11-01T05:00:00"/>
    <d v="2017-11-01T00:00:00"/>
    <x v="535"/>
    <n v="1510984800"/>
    <d v="2017-11-18T06:00:00"/>
    <b v="0"/>
    <b v="0"/>
    <s v="theater/plays"/>
    <x v="3"/>
    <s v="plays"/>
  </r>
  <r>
    <x v="3"/>
    <n v="37"/>
    <n v="41.783783783783782"/>
    <s v="US"/>
    <s v="USD"/>
    <n v="1299823200"/>
    <x v="536"/>
    <d v="2011-03-11T06:00:00"/>
    <d v="2011-03-11T00:00:00"/>
    <x v="536"/>
    <n v="1302066000"/>
    <d v="2011-04-06T05:00:00"/>
    <b v="0"/>
    <b v="0"/>
    <s v="music/jazz"/>
    <x v="1"/>
    <s v="jazz"/>
  </r>
  <r>
    <x v="0"/>
    <n v="245"/>
    <n v="65.991836734693877"/>
    <s v="US"/>
    <s v="USD"/>
    <n v="1322719200"/>
    <x v="537"/>
    <d v="2011-12-01T06:00:00"/>
    <d v="2011-12-01T00:00:00"/>
    <x v="537"/>
    <n v="1322978400"/>
    <d v="2011-12-04T06:00:00"/>
    <b v="0"/>
    <b v="0"/>
    <s v="film &amp; video/science fiction"/>
    <x v="4"/>
    <s v="science fiction"/>
  </r>
  <r>
    <x v="1"/>
    <n v="87"/>
    <n v="72.05747126436782"/>
    <s v="US"/>
    <s v="USD"/>
    <n v="1312693200"/>
    <x v="538"/>
    <d v="2011-08-07T05:00:00"/>
    <d v="2011-08-07T00:00:00"/>
    <x v="538"/>
    <n v="1313730000"/>
    <d v="2011-08-19T05:00:00"/>
    <b v="0"/>
    <b v="0"/>
    <s v="music/jazz"/>
    <x v="1"/>
    <s v="jazz"/>
  </r>
  <r>
    <x v="1"/>
    <n v="3116"/>
    <n v="48.003209242618745"/>
    <s v="US"/>
    <s v="USD"/>
    <n v="1393394400"/>
    <x v="539"/>
    <d v="2014-02-26T06:00:00"/>
    <d v="2014-02-26T00:00:00"/>
    <x v="539"/>
    <n v="1394085600"/>
    <d v="2014-03-06T06:00:00"/>
    <b v="0"/>
    <b v="0"/>
    <s v="theater/plays"/>
    <x v="3"/>
    <s v="plays"/>
  </r>
  <r>
    <x v="0"/>
    <n v="71"/>
    <n v="54.098591549295776"/>
    <s v="US"/>
    <s v="USD"/>
    <n v="1304053200"/>
    <x v="540"/>
    <d v="2011-04-29T05:00:00"/>
    <d v="2011-04-29T00:00:00"/>
    <x v="540"/>
    <n v="1305349200"/>
    <d v="2011-05-14T05:00:00"/>
    <b v="0"/>
    <b v="0"/>
    <s v="technology/web"/>
    <x v="2"/>
    <s v="web"/>
  </r>
  <r>
    <x v="0"/>
    <n v="42"/>
    <n v="107.88095238095238"/>
    <s v="US"/>
    <s v="USD"/>
    <n v="1433912400"/>
    <x v="505"/>
    <d v="2015-06-10T05:00:00"/>
    <d v="2015-06-10T00:00:00"/>
    <x v="505"/>
    <n v="1434344400"/>
    <d v="2015-06-15T05:00:00"/>
    <b v="0"/>
    <b v="1"/>
    <s v="games/video games"/>
    <x v="6"/>
    <s v="video games"/>
  </r>
  <r>
    <x v="1"/>
    <n v="909"/>
    <n v="67.034103410341032"/>
    <s v="US"/>
    <s v="USD"/>
    <n v="1329717600"/>
    <x v="541"/>
    <d v="2012-02-20T06:00:00"/>
    <d v="2012-02-20T00:00:00"/>
    <x v="541"/>
    <n v="1331186400"/>
    <d v="2012-03-08T06:00:00"/>
    <b v="0"/>
    <b v="0"/>
    <s v="film &amp; video/documentary"/>
    <x v="4"/>
    <s v="documentary"/>
  </r>
  <r>
    <x v="1"/>
    <n v="1613"/>
    <n v="64.01425914445133"/>
    <s v="US"/>
    <s v="USD"/>
    <n v="1335330000"/>
    <x v="542"/>
    <d v="2012-04-25T05:00:00"/>
    <d v="2012-04-25T00:00:00"/>
    <x v="542"/>
    <n v="1336539600"/>
    <d v="2012-05-09T05:00:00"/>
    <b v="0"/>
    <b v="0"/>
    <s v="technology/web"/>
    <x v="2"/>
    <s v="web"/>
  </r>
  <r>
    <x v="1"/>
    <n v="136"/>
    <n v="96.066176470588232"/>
    <s v="US"/>
    <s v="USD"/>
    <n v="1268888400"/>
    <x v="543"/>
    <d v="2010-03-18T05:00:00"/>
    <d v="2010-03-18T00:00:00"/>
    <x v="543"/>
    <n v="1269752400"/>
    <d v="2010-03-28T05:00:00"/>
    <b v="0"/>
    <b v="0"/>
    <s v="publishing/translations"/>
    <x v="5"/>
    <s v="translations"/>
  </r>
  <r>
    <x v="1"/>
    <n v="130"/>
    <n v="51.184615384615384"/>
    <s v="US"/>
    <s v="USD"/>
    <n v="1289973600"/>
    <x v="544"/>
    <d v="2010-11-17T06:00:00"/>
    <d v="2010-11-17T00:00:00"/>
    <x v="544"/>
    <n v="1291615200"/>
    <d v="2010-12-06T06:00:00"/>
    <b v="0"/>
    <b v="0"/>
    <s v="music/rock"/>
    <x v="1"/>
    <s v="rock"/>
  </r>
  <r>
    <x v="0"/>
    <n v="156"/>
    <n v="43.92307692307692"/>
    <s v="CA"/>
    <s v="CAD"/>
    <n v="1547877600"/>
    <x v="35"/>
    <d v="2019-01-19T06:00:00"/>
    <d v="2019-01-19T00:00:00"/>
    <x v="35"/>
    <n v="1552366800"/>
    <d v="2019-03-12T05:00:00"/>
    <b v="0"/>
    <b v="1"/>
    <s v="food/food trucks"/>
    <x v="0"/>
    <s v="food trucks"/>
  </r>
  <r>
    <x v="0"/>
    <n v="1368"/>
    <n v="91.021198830409361"/>
    <s v="GB"/>
    <s v="GBP"/>
    <n v="1269493200"/>
    <x v="152"/>
    <d v="2010-03-25T05:00:00"/>
    <d v="2010-03-25T00:00:00"/>
    <x v="152"/>
    <n v="1272171600"/>
    <d v="2010-04-25T05:00:00"/>
    <b v="0"/>
    <b v="0"/>
    <s v="theater/plays"/>
    <x v="3"/>
    <s v="plays"/>
  </r>
  <r>
    <x v="0"/>
    <n v="102"/>
    <n v="50.127450980392155"/>
    <s v="US"/>
    <s v="USD"/>
    <n v="1436072400"/>
    <x v="545"/>
    <d v="2015-07-05T05:00:00"/>
    <d v="2015-07-05T00:00:00"/>
    <x v="545"/>
    <n v="1436677200"/>
    <d v="2015-07-12T05:00:00"/>
    <b v="0"/>
    <b v="0"/>
    <s v="film &amp; video/documentary"/>
    <x v="4"/>
    <s v="documentary"/>
  </r>
  <r>
    <x v="0"/>
    <n v="86"/>
    <n v="67.720930232558146"/>
    <s v="AU"/>
    <s v="AUD"/>
    <n v="1419141600"/>
    <x v="546"/>
    <d v="2014-12-21T06:00:00"/>
    <d v="2014-12-21T00:00:00"/>
    <x v="546"/>
    <n v="1420092000"/>
    <d v="2015-01-01T06:00:00"/>
    <b v="0"/>
    <b v="0"/>
    <s v="publishing/radio &amp; podcasts"/>
    <x v="5"/>
    <s v="radio &amp; podcasts"/>
  </r>
  <r>
    <x v="1"/>
    <n v="102"/>
    <n v="61.03921568627451"/>
    <s v="US"/>
    <s v="USD"/>
    <n v="1279083600"/>
    <x v="547"/>
    <d v="2010-07-14T05:00:00"/>
    <d v="2010-07-14T00:00:00"/>
    <x v="547"/>
    <n v="1279947600"/>
    <d v="2010-07-24T05:00:00"/>
    <b v="0"/>
    <b v="0"/>
    <s v="games/video games"/>
    <x v="6"/>
    <s v="video games"/>
  </r>
  <r>
    <x v="0"/>
    <n v="253"/>
    <n v="80.011857707509876"/>
    <s v="US"/>
    <s v="USD"/>
    <n v="1401426000"/>
    <x v="548"/>
    <d v="2014-05-30T05:00:00"/>
    <d v="2014-05-30T00:00:00"/>
    <x v="548"/>
    <n v="1402203600"/>
    <d v="2014-06-08T05:00:00"/>
    <b v="0"/>
    <b v="0"/>
    <s v="theater/plays"/>
    <x v="3"/>
    <s v="plays"/>
  </r>
  <r>
    <x v="1"/>
    <n v="4006"/>
    <n v="47.001497753369947"/>
    <s v="US"/>
    <s v="USD"/>
    <n v="1395810000"/>
    <x v="549"/>
    <d v="2014-03-26T05:00:00"/>
    <d v="2014-03-26T00:00:00"/>
    <x v="549"/>
    <n v="1396933200"/>
    <d v="2014-04-08T05:00:00"/>
    <b v="0"/>
    <b v="0"/>
    <s v="film &amp; video/animation"/>
    <x v="4"/>
    <s v="animation"/>
  </r>
  <r>
    <x v="0"/>
    <n v="157"/>
    <n v="71.127388535031841"/>
    <s v="US"/>
    <s v="USD"/>
    <n v="1467003600"/>
    <x v="550"/>
    <d v="2016-06-27T05:00:00"/>
    <d v="2016-06-27T00:00:00"/>
    <x v="550"/>
    <n v="1467262800"/>
    <d v="2016-06-30T05:00:00"/>
    <b v="0"/>
    <b v="1"/>
    <s v="theater/plays"/>
    <x v="3"/>
    <s v="plays"/>
  </r>
  <r>
    <x v="1"/>
    <n v="1629"/>
    <n v="89.99079189686924"/>
    <s v="US"/>
    <s v="USD"/>
    <n v="1268715600"/>
    <x v="551"/>
    <d v="2010-03-16T05:00:00"/>
    <d v="2010-03-16T00:00:00"/>
    <x v="551"/>
    <n v="1270530000"/>
    <d v="2010-04-06T05:00:00"/>
    <b v="0"/>
    <b v="1"/>
    <s v="theater/plays"/>
    <x v="3"/>
    <s v="plays"/>
  </r>
  <r>
    <x v="0"/>
    <n v="183"/>
    <n v="43.032786885245905"/>
    <s v="US"/>
    <s v="USD"/>
    <n v="1457157600"/>
    <x v="552"/>
    <d v="2016-03-05T06:00:00"/>
    <d v="2016-03-05T00:00:00"/>
    <x v="552"/>
    <n v="1457762400"/>
    <d v="2016-03-12T06:00:00"/>
    <b v="0"/>
    <b v="1"/>
    <s v="film &amp; video/drama"/>
    <x v="4"/>
    <s v="drama"/>
  </r>
  <r>
    <x v="1"/>
    <n v="2188"/>
    <n v="67.997714808043881"/>
    <s v="US"/>
    <s v="USD"/>
    <n v="1573970400"/>
    <x v="462"/>
    <d v="2019-11-17T06:00:00"/>
    <d v="2019-11-17T00:00:00"/>
    <x v="462"/>
    <n v="1575525600"/>
    <d v="2019-12-05T06:00:00"/>
    <b v="0"/>
    <b v="0"/>
    <s v="theater/plays"/>
    <x v="3"/>
    <s v="plays"/>
  </r>
  <r>
    <x v="1"/>
    <n v="2409"/>
    <n v="73.004566210045667"/>
    <s v="IT"/>
    <s v="EUR"/>
    <n v="1276578000"/>
    <x v="553"/>
    <d v="2010-06-15T05:00:00"/>
    <d v="2010-06-15T00:00:00"/>
    <x v="553"/>
    <n v="1279083600"/>
    <d v="2010-07-14T05:00:00"/>
    <b v="0"/>
    <b v="0"/>
    <s v="music/rock"/>
    <x v="1"/>
    <s v="rock"/>
  </r>
  <r>
    <x v="0"/>
    <n v="82"/>
    <n v="62.341463414634148"/>
    <s v="DK"/>
    <s v="DKK"/>
    <n v="1423720800"/>
    <x v="554"/>
    <d v="2015-02-12T06:00:00"/>
    <d v="2015-02-12T00:00:00"/>
    <x v="554"/>
    <n v="1424412000"/>
    <d v="2015-02-20T06:00:00"/>
    <b v="0"/>
    <b v="0"/>
    <s v="film &amp; video/documentary"/>
    <x v="4"/>
    <s v="documentary"/>
  </r>
  <r>
    <x v="0"/>
    <n v="1"/>
    <n v="5"/>
    <s v="GB"/>
    <s v="GBP"/>
    <n v="1375160400"/>
    <x v="555"/>
    <d v="2013-07-30T05:00:00"/>
    <d v="2013-07-30T00:00:00"/>
    <x v="555"/>
    <n v="1376197200"/>
    <d v="2013-08-11T05:00:00"/>
    <b v="0"/>
    <b v="0"/>
    <s v="food/food trucks"/>
    <x v="0"/>
    <s v="food trucks"/>
  </r>
  <r>
    <x v="1"/>
    <n v="194"/>
    <n v="67.103092783505161"/>
    <s v="US"/>
    <s v="USD"/>
    <n v="1401426000"/>
    <x v="548"/>
    <d v="2014-05-30T05:00:00"/>
    <d v="2014-05-30T00:00:00"/>
    <x v="548"/>
    <n v="1402894800"/>
    <d v="2014-06-16T05:00:00"/>
    <b v="1"/>
    <b v="0"/>
    <s v="technology/wearables"/>
    <x v="2"/>
    <s v="wearables"/>
  </r>
  <r>
    <x v="1"/>
    <n v="1140"/>
    <n v="79.978947368421046"/>
    <s v="US"/>
    <s v="USD"/>
    <n v="1433480400"/>
    <x v="62"/>
    <d v="2015-06-05T05:00:00"/>
    <d v="2015-06-05T00:00:00"/>
    <x v="62"/>
    <n v="1434430800"/>
    <d v="2015-06-16T05:00:00"/>
    <b v="0"/>
    <b v="0"/>
    <s v="theater/plays"/>
    <x v="3"/>
    <s v="plays"/>
  </r>
  <r>
    <x v="1"/>
    <n v="102"/>
    <n v="62.176470588235297"/>
    <s v="US"/>
    <s v="USD"/>
    <n v="1555563600"/>
    <x v="556"/>
    <d v="2019-04-18T05:00:00"/>
    <d v="2019-04-18T00:00:00"/>
    <x v="556"/>
    <n v="1557896400"/>
    <d v="2019-05-15T05:00:00"/>
    <b v="0"/>
    <b v="0"/>
    <s v="theater/plays"/>
    <x v="3"/>
    <s v="plays"/>
  </r>
  <r>
    <x v="1"/>
    <n v="2857"/>
    <n v="53.005950297514879"/>
    <s v="US"/>
    <s v="USD"/>
    <n v="1295676000"/>
    <x v="557"/>
    <d v="2011-01-22T06:00:00"/>
    <d v="2011-01-22T00:00:00"/>
    <x v="557"/>
    <n v="1297490400"/>
    <d v="2011-02-12T06:00:00"/>
    <b v="0"/>
    <b v="0"/>
    <s v="theater/plays"/>
    <x v="3"/>
    <s v="plays"/>
  </r>
  <r>
    <x v="1"/>
    <n v="107"/>
    <n v="57.738317757009348"/>
    <s v="US"/>
    <s v="USD"/>
    <n v="1443848400"/>
    <x v="27"/>
    <d v="2015-10-03T05:00:00"/>
    <d v="2015-10-03T00:00:00"/>
    <x v="27"/>
    <n v="1447394400"/>
    <d v="2015-11-13T06:00:00"/>
    <b v="0"/>
    <b v="0"/>
    <s v="publishing/nonfiction"/>
    <x v="5"/>
    <s v="nonfiction"/>
  </r>
  <r>
    <x v="1"/>
    <n v="160"/>
    <n v="40.03125"/>
    <s v="GB"/>
    <s v="GBP"/>
    <n v="1457330400"/>
    <x v="558"/>
    <d v="2016-03-07T06:00:00"/>
    <d v="2016-03-07T00:00:00"/>
    <x v="558"/>
    <n v="1458277200"/>
    <d v="2016-03-18T05:00:00"/>
    <b v="0"/>
    <b v="0"/>
    <s v="music/rock"/>
    <x v="1"/>
    <s v="rock"/>
  </r>
  <r>
    <x v="1"/>
    <n v="2230"/>
    <n v="81.016591928251117"/>
    <s v="US"/>
    <s v="USD"/>
    <n v="1395550800"/>
    <x v="559"/>
    <d v="2014-03-23T05:00:00"/>
    <d v="2014-03-23T00:00:00"/>
    <x v="559"/>
    <n v="1395723600"/>
    <d v="2014-03-25T05:00:00"/>
    <b v="0"/>
    <b v="0"/>
    <s v="food/food trucks"/>
    <x v="0"/>
    <s v="food trucks"/>
  </r>
  <r>
    <x v="1"/>
    <n v="316"/>
    <n v="35.047468354430379"/>
    <s v="US"/>
    <s v="USD"/>
    <n v="1551852000"/>
    <x v="426"/>
    <d v="2019-03-06T06:00:00"/>
    <d v="2019-03-06T00:00:00"/>
    <x v="426"/>
    <n v="1552197600"/>
    <d v="2019-03-10T06:00:00"/>
    <b v="0"/>
    <b v="1"/>
    <s v="music/jazz"/>
    <x v="1"/>
    <s v="jazz"/>
  </r>
  <r>
    <x v="1"/>
    <n v="117"/>
    <n v="102.92307692307692"/>
    <s v="US"/>
    <s v="USD"/>
    <n v="1547618400"/>
    <x v="560"/>
    <d v="2019-01-16T06:00:00"/>
    <d v="2019-01-16T00:00:00"/>
    <x v="560"/>
    <n v="1549087200"/>
    <d v="2019-02-02T06:00:00"/>
    <b v="0"/>
    <b v="0"/>
    <s v="film &amp; video/science fiction"/>
    <x v="4"/>
    <s v="science fiction"/>
  </r>
  <r>
    <x v="1"/>
    <n v="6406"/>
    <n v="27.998126756166094"/>
    <s v="US"/>
    <s v="USD"/>
    <n v="1355637600"/>
    <x v="561"/>
    <d v="2012-12-16T06:00:00"/>
    <d v="2012-12-16T00:00:00"/>
    <x v="561"/>
    <n v="1356847200"/>
    <d v="2012-12-30T06:00:00"/>
    <b v="0"/>
    <b v="0"/>
    <s v="theater/plays"/>
    <x v="3"/>
    <s v="plays"/>
  </r>
  <r>
    <x v="3"/>
    <n v="15"/>
    <n v="75.733333333333334"/>
    <s v="US"/>
    <s v="USD"/>
    <n v="1374728400"/>
    <x v="562"/>
    <d v="2013-07-25T05:00:00"/>
    <d v="2013-07-25T00:00:00"/>
    <x v="562"/>
    <n v="1375765200"/>
    <d v="2013-08-06T05:00:00"/>
    <b v="0"/>
    <b v="0"/>
    <s v="theater/plays"/>
    <x v="3"/>
    <s v="plays"/>
  </r>
  <r>
    <x v="1"/>
    <n v="192"/>
    <n v="45.026041666666664"/>
    <s v="US"/>
    <s v="USD"/>
    <n v="1287810000"/>
    <x v="563"/>
    <d v="2010-10-23T05:00:00"/>
    <d v="2010-10-23T00:00:00"/>
    <x v="563"/>
    <n v="1289800800"/>
    <d v="2010-11-15T06:00:00"/>
    <b v="0"/>
    <b v="0"/>
    <s v="music/electric music"/>
    <x v="1"/>
    <s v="electric music"/>
  </r>
  <r>
    <x v="1"/>
    <n v="26"/>
    <n v="73.615384615384613"/>
    <s v="CA"/>
    <s v="CAD"/>
    <n v="1503723600"/>
    <x v="564"/>
    <d v="2017-08-26T05:00:00"/>
    <d v="2017-08-26T00:00:00"/>
    <x v="564"/>
    <n v="1504501200"/>
    <d v="2017-09-04T05:00:00"/>
    <b v="0"/>
    <b v="0"/>
    <s v="theater/plays"/>
    <x v="3"/>
    <s v="plays"/>
  </r>
  <r>
    <x v="1"/>
    <n v="723"/>
    <n v="56.991701244813278"/>
    <s v="US"/>
    <s v="USD"/>
    <n v="1484114400"/>
    <x v="565"/>
    <d v="2017-01-11T06:00:00"/>
    <d v="2017-01-11T00:00:00"/>
    <x v="565"/>
    <n v="1485669600"/>
    <d v="2017-01-29T06:00:00"/>
    <b v="0"/>
    <b v="0"/>
    <s v="theater/plays"/>
    <x v="3"/>
    <s v="plays"/>
  </r>
  <r>
    <x v="1"/>
    <n v="170"/>
    <n v="85.223529411764702"/>
    <s v="IT"/>
    <s v="EUR"/>
    <n v="1461906000"/>
    <x v="566"/>
    <d v="2016-04-29T05:00:00"/>
    <d v="2016-04-29T00:00:00"/>
    <x v="566"/>
    <n v="1462770000"/>
    <d v="2016-05-09T05:00:00"/>
    <b v="0"/>
    <b v="0"/>
    <s v="theater/plays"/>
    <x v="3"/>
    <s v="plays"/>
  </r>
  <r>
    <x v="1"/>
    <n v="238"/>
    <n v="50.962184873949582"/>
    <s v="GB"/>
    <s v="GBP"/>
    <n v="1379653200"/>
    <x v="567"/>
    <d v="2013-09-20T05:00:00"/>
    <d v="2013-09-20T00:00:00"/>
    <x v="567"/>
    <n v="1379739600"/>
    <d v="2013-09-21T05:00:00"/>
    <b v="0"/>
    <b v="1"/>
    <s v="music/indie rock"/>
    <x v="1"/>
    <s v="indie rock"/>
  </r>
  <r>
    <x v="1"/>
    <n v="55"/>
    <n v="63.563636363636363"/>
    <s v="US"/>
    <s v="USD"/>
    <n v="1401858000"/>
    <x v="568"/>
    <d v="2014-06-04T05:00:00"/>
    <d v="2014-06-04T00:00:00"/>
    <x v="568"/>
    <n v="1402722000"/>
    <d v="2014-06-14T05:00:00"/>
    <b v="0"/>
    <b v="0"/>
    <s v="theater/plays"/>
    <x v="3"/>
    <s v="plays"/>
  </r>
  <r>
    <x v="0"/>
    <n v="1198"/>
    <n v="80.999165275459092"/>
    <s v="US"/>
    <s v="USD"/>
    <n v="1367470800"/>
    <x v="569"/>
    <d v="2013-05-02T05:00:00"/>
    <d v="2013-05-02T00:00:00"/>
    <x v="569"/>
    <n v="1369285200"/>
    <d v="2013-05-23T05:00:00"/>
    <b v="0"/>
    <b v="0"/>
    <s v="publishing/nonfiction"/>
    <x v="5"/>
    <s v="nonfiction"/>
  </r>
  <r>
    <x v="0"/>
    <n v="648"/>
    <n v="86.044753086419746"/>
    <s v="US"/>
    <s v="USD"/>
    <n v="1304658000"/>
    <x v="570"/>
    <d v="2011-05-06T05:00:00"/>
    <d v="2011-05-06T00:00:00"/>
    <x v="570"/>
    <n v="1304744400"/>
    <d v="2011-05-07T05:00:00"/>
    <b v="1"/>
    <b v="1"/>
    <s v="theater/plays"/>
    <x v="3"/>
    <s v="plays"/>
  </r>
  <r>
    <x v="1"/>
    <n v="128"/>
    <n v="90.0390625"/>
    <s v="AU"/>
    <s v="AUD"/>
    <n v="1467954000"/>
    <x v="571"/>
    <d v="2016-07-08T05:00:00"/>
    <d v="2016-07-08T00:00:00"/>
    <x v="571"/>
    <n v="1468299600"/>
    <d v="2016-07-12T05:00:00"/>
    <b v="0"/>
    <b v="0"/>
    <s v="photography/photography books"/>
    <x v="7"/>
    <s v="photography books"/>
  </r>
  <r>
    <x v="1"/>
    <n v="2144"/>
    <n v="74.006063432835816"/>
    <s v="US"/>
    <s v="USD"/>
    <n v="1473742800"/>
    <x v="572"/>
    <d v="2016-09-13T05:00:00"/>
    <d v="2016-09-13T00:00:00"/>
    <x v="572"/>
    <n v="1474174800"/>
    <d v="2016-09-18T05:00:00"/>
    <b v="0"/>
    <b v="0"/>
    <s v="theater/plays"/>
    <x v="3"/>
    <s v="plays"/>
  </r>
  <r>
    <x v="0"/>
    <n v="64"/>
    <n v="92.4375"/>
    <s v="US"/>
    <s v="USD"/>
    <n v="1523768400"/>
    <x v="573"/>
    <d v="2018-04-15T05:00:00"/>
    <d v="2018-04-15T00:00:00"/>
    <x v="573"/>
    <n v="1526014800"/>
    <d v="2018-05-11T05:00:00"/>
    <b v="0"/>
    <b v="0"/>
    <s v="music/indie rock"/>
    <x v="1"/>
    <s v="indie rock"/>
  </r>
  <r>
    <x v="1"/>
    <n v="2693"/>
    <n v="55.999257333828446"/>
    <s v="GB"/>
    <s v="GBP"/>
    <n v="1437022800"/>
    <x v="574"/>
    <d v="2015-07-16T05:00:00"/>
    <d v="2015-07-16T00:00:00"/>
    <x v="574"/>
    <n v="1437454800"/>
    <d v="2015-07-21T05:00:00"/>
    <b v="0"/>
    <b v="0"/>
    <s v="theater/plays"/>
    <x v="3"/>
    <s v="plays"/>
  </r>
  <r>
    <x v="1"/>
    <n v="432"/>
    <n v="32.983796296296298"/>
    <s v="US"/>
    <s v="USD"/>
    <n v="1422165600"/>
    <x v="511"/>
    <d v="2015-01-25T06:00:00"/>
    <d v="2015-01-25T00:00:00"/>
    <x v="511"/>
    <n v="1422684000"/>
    <d v="2015-01-31T06:00:00"/>
    <b v="0"/>
    <b v="0"/>
    <s v="photography/photography books"/>
    <x v="7"/>
    <s v="photography books"/>
  </r>
  <r>
    <x v="0"/>
    <n v="62"/>
    <n v="93.596774193548384"/>
    <s v="US"/>
    <s v="USD"/>
    <n v="1580104800"/>
    <x v="575"/>
    <d v="2020-01-27T06:00:00"/>
    <d v="2020-01-27T00:00:00"/>
    <x v="575"/>
    <n v="1581314400"/>
    <d v="2020-02-10T06:00:00"/>
    <b v="0"/>
    <b v="0"/>
    <s v="theater/plays"/>
    <x v="3"/>
    <s v="plays"/>
  </r>
  <r>
    <x v="1"/>
    <n v="189"/>
    <n v="69.867724867724874"/>
    <s v="US"/>
    <s v="USD"/>
    <n v="1285650000"/>
    <x v="576"/>
    <d v="2010-09-28T05:00:00"/>
    <d v="2010-09-28T00:00:00"/>
    <x v="576"/>
    <n v="1286427600"/>
    <d v="2010-10-07T05:00:00"/>
    <b v="0"/>
    <b v="1"/>
    <s v="theater/plays"/>
    <x v="3"/>
    <s v="plays"/>
  </r>
  <r>
    <x v="1"/>
    <n v="154"/>
    <n v="72.129870129870127"/>
    <s v="GB"/>
    <s v="GBP"/>
    <n v="1276664400"/>
    <x v="577"/>
    <d v="2010-06-16T05:00:00"/>
    <d v="2010-06-16T00:00:00"/>
    <x v="577"/>
    <n v="1278738000"/>
    <d v="2010-07-10T05:00:00"/>
    <b v="1"/>
    <b v="0"/>
    <s v="food/food trucks"/>
    <x v="0"/>
    <s v="food trucks"/>
  </r>
  <r>
    <x v="1"/>
    <n v="96"/>
    <n v="30.041666666666668"/>
    <s v="US"/>
    <s v="USD"/>
    <n v="1286168400"/>
    <x v="578"/>
    <d v="2010-10-04T05:00:00"/>
    <d v="2010-10-04T00:00:00"/>
    <x v="578"/>
    <n v="1286427600"/>
    <d v="2010-10-07T05:00:00"/>
    <b v="0"/>
    <b v="0"/>
    <s v="music/indie rock"/>
    <x v="1"/>
    <s v="indie rock"/>
  </r>
  <r>
    <x v="0"/>
    <n v="750"/>
    <n v="73.968000000000004"/>
    <s v="US"/>
    <s v="USD"/>
    <n v="1467781200"/>
    <x v="579"/>
    <d v="2016-07-06T05:00:00"/>
    <d v="2016-07-06T00:00:00"/>
    <x v="579"/>
    <n v="1467954000"/>
    <d v="2016-07-08T05:00:00"/>
    <b v="0"/>
    <b v="1"/>
    <s v="theater/plays"/>
    <x v="3"/>
    <s v="plays"/>
  </r>
  <r>
    <x v="3"/>
    <n v="87"/>
    <n v="68.65517241379311"/>
    <s v="US"/>
    <s v="USD"/>
    <n v="1556686800"/>
    <x v="580"/>
    <d v="2019-05-01T05:00:00"/>
    <d v="2019-05-01T00:00:00"/>
    <x v="580"/>
    <n v="1557637200"/>
    <d v="2019-05-12T05:00:00"/>
    <b v="0"/>
    <b v="1"/>
    <s v="theater/plays"/>
    <x v="3"/>
    <s v="plays"/>
  </r>
  <r>
    <x v="1"/>
    <n v="3063"/>
    <n v="59.992164544564154"/>
    <s v="US"/>
    <s v="USD"/>
    <n v="1553576400"/>
    <x v="581"/>
    <d v="2019-03-26T05:00:00"/>
    <d v="2019-03-26T00:00:00"/>
    <x v="581"/>
    <n v="1553922000"/>
    <d v="2019-03-30T05:00:00"/>
    <b v="0"/>
    <b v="0"/>
    <s v="theater/plays"/>
    <x v="3"/>
    <s v="plays"/>
  </r>
  <r>
    <x v="2"/>
    <n v="278"/>
    <n v="111.15827338129496"/>
    <s v="US"/>
    <s v="USD"/>
    <n v="1414904400"/>
    <x v="582"/>
    <d v="2014-11-02T05:00:00"/>
    <d v="2014-11-02T00:00:00"/>
    <x v="582"/>
    <n v="1416463200"/>
    <d v="2014-11-20T06:00:00"/>
    <b v="0"/>
    <b v="0"/>
    <s v="theater/plays"/>
    <x v="3"/>
    <s v="plays"/>
  </r>
  <r>
    <x v="0"/>
    <n v="105"/>
    <n v="53.038095238095238"/>
    <s v="US"/>
    <s v="USD"/>
    <n v="1446876000"/>
    <x v="336"/>
    <d v="2015-11-07T06:00:00"/>
    <d v="2015-11-07T00:00:00"/>
    <x v="336"/>
    <n v="1447221600"/>
    <d v="2015-11-11T06:00:00"/>
    <b v="0"/>
    <b v="0"/>
    <s v="film &amp; video/animation"/>
    <x v="4"/>
    <s v="animation"/>
  </r>
  <r>
    <x v="3"/>
    <n v="1658"/>
    <n v="55.985524728588658"/>
    <s v="US"/>
    <s v="USD"/>
    <n v="1490418000"/>
    <x v="583"/>
    <d v="2017-03-25T05:00:00"/>
    <d v="2017-03-25T00:00:00"/>
    <x v="583"/>
    <n v="1491627600"/>
    <d v="2017-04-08T05:00:00"/>
    <b v="0"/>
    <b v="0"/>
    <s v="film &amp; video/television"/>
    <x v="4"/>
    <s v="television"/>
  </r>
  <r>
    <x v="1"/>
    <n v="2266"/>
    <n v="69.986760812003524"/>
    <s v="US"/>
    <s v="USD"/>
    <n v="1360389600"/>
    <x v="584"/>
    <d v="2013-02-09T06:00:00"/>
    <d v="2013-02-09T00:00:00"/>
    <x v="584"/>
    <n v="1363150800"/>
    <d v="2013-03-13T05:00:00"/>
    <b v="0"/>
    <b v="0"/>
    <s v="film &amp; video/television"/>
    <x v="4"/>
    <s v="television"/>
  </r>
  <r>
    <x v="0"/>
    <n v="2604"/>
    <n v="48.998079877112133"/>
    <s v="DK"/>
    <s v="DKK"/>
    <n v="1326866400"/>
    <x v="585"/>
    <d v="2012-01-18T06:00:00"/>
    <d v="2012-01-18T00:00:00"/>
    <x v="585"/>
    <n v="1330754400"/>
    <d v="2012-03-03T06:00:00"/>
    <b v="0"/>
    <b v="1"/>
    <s v="film &amp; video/animation"/>
    <x v="4"/>
    <s v="animation"/>
  </r>
  <r>
    <x v="0"/>
    <n v="65"/>
    <n v="103.84615384615384"/>
    <s v="US"/>
    <s v="USD"/>
    <n v="1479103200"/>
    <x v="586"/>
    <d v="2016-11-14T06:00:00"/>
    <d v="2016-11-14T00:00:00"/>
    <x v="586"/>
    <n v="1479794400"/>
    <d v="2016-11-22T06:00:00"/>
    <b v="0"/>
    <b v="0"/>
    <s v="theater/plays"/>
    <x v="3"/>
    <s v="plays"/>
  </r>
  <r>
    <x v="0"/>
    <n v="94"/>
    <n v="99.127659574468083"/>
    <s v="US"/>
    <s v="USD"/>
    <n v="1280206800"/>
    <x v="587"/>
    <d v="2010-07-27T05:00:00"/>
    <d v="2010-07-27T00:00:00"/>
    <x v="587"/>
    <n v="1281243600"/>
    <d v="2010-08-08T05:00:00"/>
    <b v="0"/>
    <b v="1"/>
    <s v="theater/plays"/>
    <x v="3"/>
    <s v="plays"/>
  </r>
  <r>
    <x v="2"/>
    <n v="45"/>
    <n v="107.37777777777778"/>
    <s v="US"/>
    <s v="USD"/>
    <n v="1532754000"/>
    <x v="588"/>
    <d v="2018-07-28T05:00:00"/>
    <d v="2018-07-28T00:00:00"/>
    <x v="588"/>
    <n v="1532754000"/>
    <d v="2018-07-28T05:00:00"/>
    <b v="0"/>
    <b v="1"/>
    <s v="film &amp; video/drama"/>
    <x v="4"/>
    <s v="drama"/>
  </r>
  <r>
    <x v="0"/>
    <n v="257"/>
    <n v="76.922178988326849"/>
    <s v="US"/>
    <s v="USD"/>
    <n v="1453096800"/>
    <x v="589"/>
    <d v="2016-01-18T06:00:00"/>
    <d v="2016-01-18T00:00:00"/>
    <x v="589"/>
    <n v="1453356000"/>
    <d v="2016-01-21T06:00:00"/>
    <b v="0"/>
    <b v="0"/>
    <s v="theater/plays"/>
    <x v="3"/>
    <s v="plays"/>
  </r>
  <r>
    <x v="1"/>
    <n v="194"/>
    <n v="58.128865979381445"/>
    <s v="CH"/>
    <s v="CHF"/>
    <n v="1487570400"/>
    <x v="590"/>
    <d v="2017-02-20T06:00:00"/>
    <d v="2017-02-20T00:00:00"/>
    <x v="590"/>
    <n v="1489986000"/>
    <d v="2017-03-20T05:00:00"/>
    <b v="0"/>
    <b v="0"/>
    <s v="theater/plays"/>
    <x v="3"/>
    <s v="plays"/>
  </r>
  <r>
    <x v="1"/>
    <n v="129"/>
    <n v="103.73643410852713"/>
    <s v="CA"/>
    <s v="CAD"/>
    <n v="1545026400"/>
    <x v="591"/>
    <d v="2018-12-17T06:00:00"/>
    <d v="2018-12-17T00:00:00"/>
    <x v="591"/>
    <n v="1545804000"/>
    <d v="2018-12-26T06:00:00"/>
    <b v="0"/>
    <b v="0"/>
    <s v="technology/wearables"/>
    <x v="2"/>
    <s v="wearables"/>
  </r>
  <r>
    <x v="1"/>
    <n v="375"/>
    <n v="87.962666666666664"/>
    <s v="US"/>
    <s v="USD"/>
    <n v="1488348000"/>
    <x v="592"/>
    <d v="2017-03-01T06:00:00"/>
    <d v="2017-03-01T00:00:00"/>
    <x v="592"/>
    <n v="1489899600"/>
    <d v="2017-03-19T05:00:00"/>
    <b v="0"/>
    <b v="0"/>
    <s v="theater/plays"/>
    <x v="3"/>
    <s v="plays"/>
  </r>
  <r>
    <x v="0"/>
    <n v="2928"/>
    <n v="28"/>
    <s v="CA"/>
    <s v="CAD"/>
    <n v="1545112800"/>
    <x v="593"/>
    <d v="2018-12-18T06:00:00"/>
    <d v="2018-12-18T00:00:00"/>
    <x v="593"/>
    <n v="1546495200"/>
    <d v="2019-01-03T06:00:00"/>
    <b v="0"/>
    <b v="0"/>
    <s v="theater/plays"/>
    <x v="3"/>
    <s v="plays"/>
  </r>
  <r>
    <x v="0"/>
    <n v="4697"/>
    <n v="37.999361294443261"/>
    <s v="US"/>
    <s v="USD"/>
    <n v="1537938000"/>
    <x v="594"/>
    <d v="2018-09-26T05:00:00"/>
    <d v="2018-09-26T00:00:00"/>
    <x v="594"/>
    <n v="1539752400"/>
    <d v="2018-10-17T05:00:00"/>
    <b v="0"/>
    <b v="1"/>
    <s v="music/rock"/>
    <x v="1"/>
    <s v="rock"/>
  </r>
  <r>
    <x v="0"/>
    <n v="2915"/>
    <n v="29.999313893653515"/>
    <s v="US"/>
    <s v="USD"/>
    <n v="1363150800"/>
    <x v="595"/>
    <d v="2013-03-13T05:00:00"/>
    <d v="2013-03-13T00:00:00"/>
    <x v="595"/>
    <n v="1364101200"/>
    <d v="2013-03-24T05:00:00"/>
    <b v="0"/>
    <b v="0"/>
    <s v="games/video games"/>
    <x v="6"/>
    <s v="video games"/>
  </r>
  <r>
    <x v="0"/>
    <n v="18"/>
    <n v="103.5"/>
    <s v="US"/>
    <s v="USD"/>
    <n v="1523250000"/>
    <x v="596"/>
    <d v="2018-04-09T05:00:00"/>
    <d v="2018-04-09T00:00:00"/>
    <x v="596"/>
    <n v="1525323600"/>
    <d v="2018-05-03T05:00:00"/>
    <b v="0"/>
    <b v="0"/>
    <s v="publishing/translations"/>
    <x v="5"/>
    <s v="translations"/>
  </r>
  <r>
    <x v="3"/>
    <n v="723"/>
    <n v="85.994467496542185"/>
    <s v="US"/>
    <s v="USD"/>
    <n v="1499317200"/>
    <x v="597"/>
    <d v="2017-07-06T05:00:00"/>
    <d v="2017-07-06T00:00:00"/>
    <x v="597"/>
    <n v="1500872400"/>
    <d v="2017-07-24T05:00:00"/>
    <b v="1"/>
    <b v="0"/>
    <s v="food/food trucks"/>
    <x v="0"/>
    <s v="food trucks"/>
  </r>
  <r>
    <x v="0"/>
    <n v="602"/>
    <n v="98.011627906976742"/>
    <s v="CH"/>
    <s v="CHF"/>
    <n v="1287550800"/>
    <x v="598"/>
    <d v="2010-10-20T05:00:00"/>
    <d v="2010-10-20T00:00:00"/>
    <x v="598"/>
    <n v="1288501200"/>
    <d v="2010-10-31T05:00:00"/>
    <b v="1"/>
    <b v="1"/>
    <s v="theater/plays"/>
    <x v="3"/>
    <s v="plays"/>
  </r>
  <r>
    <x v="0"/>
    <n v="1"/>
    <n v="2"/>
    <s v="US"/>
    <s v="USD"/>
    <n v="1404795600"/>
    <x v="599"/>
    <d v="2014-07-08T05:00:00"/>
    <d v="2014-07-08T00:00:00"/>
    <x v="599"/>
    <n v="1407128400"/>
    <d v="2014-08-04T05:00:00"/>
    <b v="0"/>
    <b v="0"/>
    <s v="music/jazz"/>
    <x v="1"/>
    <s v="jazz"/>
  </r>
  <r>
    <x v="0"/>
    <n v="3868"/>
    <n v="44.994570837642193"/>
    <s v="IT"/>
    <s v="EUR"/>
    <n v="1393048800"/>
    <x v="600"/>
    <d v="2014-02-22T06:00:00"/>
    <d v="2014-02-22T00:00:00"/>
    <x v="600"/>
    <n v="1394344800"/>
    <d v="2014-03-09T06:00:00"/>
    <b v="0"/>
    <b v="0"/>
    <s v="film &amp; video/shorts"/>
    <x v="4"/>
    <s v="shorts"/>
  </r>
  <r>
    <x v="1"/>
    <n v="409"/>
    <n v="31.012224938875306"/>
    <s v="US"/>
    <s v="USD"/>
    <n v="1470373200"/>
    <x v="601"/>
    <d v="2016-08-05T05:00:00"/>
    <d v="2016-08-05T00:00:00"/>
    <x v="601"/>
    <n v="1474088400"/>
    <d v="2016-09-17T05:00:00"/>
    <b v="0"/>
    <b v="0"/>
    <s v="technology/web"/>
    <x v="2"/>
    <s v="web"/>
  </r>
  <r>
    <x v="1"/>
    <n v="234"/>
    <n v="59.970085470085472"/>
    <s v="US"/>
    <s v="USD"/>
    <n v="1460091600"/>
    <x v="602"/>
    <d v="2016-04-08T05:00:00"/>
    <d v="2016-04-08T00:00:00"/>
    <x v="602"/>
    <n v="1460264400"/>
    <d v="2016-04-10T05:00:00"/>
    <b v="0"/>
    <b v="0"/>
    <s v="technology/web"/>
    <x v="2"/>
    <s v="web"/>
  </r>
  <r>
    <x v="1"/>
    <n v="3016"/>
    <n v="58.9973474801061"/>
    <s v="US"/>
    <s v="USD"/>
    <n v="1440392400"/>
    <x v="335"/>
    <d v="2015-08-24T05:00:00"/>
    <d v="2015-08-24T00:00:00"/>
    <x v="335"/>
    <n v="1440824400"/>
    <d v="2015-08-29T05:00:00"/>
    <b v="0"/>
    <b v="0"/>
    <s v="music/metal"/>
    <x v="1"/>
    <s v="metal"/>
  </r>
  <r>
    <x v="1"/>
    <n v="264"/>
    <n v="50.045454545454547"/>
    <s v="US"/>
    <s v="USD"/>
    <n v="1488434400"/>
    <x v="603"/>
    <d v="2017-03-02T06:00:00"/>
    <d v="2017-03-02T00:00:00"/>
    <x v="603"/>
    <n v="1489554000"/>
    <d v="2017-03-15T05:00:00"/>
    <b v="1"/>
    <b v="0"/>
    <s v="photography/photography books"/>
    <x v="7"/>
    <s v="photography books"/>
  </r>
  <r>
    <x v="0"/>
    <n v="504"/>
    <n v="98.966269841269835"/>
    <s v="AU"/>
    <s v="AUD"/>
    <n v="1514440800"/>
    <x v="604"/>
    <d v="2017-12-28T06:00:00"/>
    <d v="2017-12-28T00:00:00"/>
    <x v="604"/>
    <n v="1514872800"/>
    <d v="2018-01-02T06:00:00"/>
    <b v="0"/>
    <b v="0"/>
    <s v="food/food trucks"/>
    <x v="0"/>
    <s v="food trucks"/>
  </r>
  <r>
    <x v="0"/>
    <n v="14"/>
    <n v="58.857142857142854"/>
    <s v="US"/>
    <s v="USD"/>
    <n v="1514354400"/>
    <x v="605"/>
    <d v="2017-12-27T06:00:00"/>
    <d v="2017-12-27T00:00:00"/>
    <x v="605"/>
    <n v="1515736800"/>
    <d v="2018-01-12T06:00:00"/>
    <b v="0"/>
    <b v="0"/>
    <s v="film &amp; video/science fiction"/>
    <x v="4"/>
    <s v="science fiction"/>
  </r>
  <r>
    <x v="3"/>
    <n v="390"/>
    <n v="81.010256410256417"/>
    <s v="US"/>
    <s v="USD"/>
    <n v="1440910800"/>
    <x v="606"/>
    <d v="2015-08-30T05:00:00"/>
    <d v="2015-08-30T00:00:00"/>
    <x v="606"/>
    <n v="1442898000"/>
    <d v="2015-09-22T05:00:00"/>
    <b v="0"/>
    <b v="0"/>
    <s v="music/rock"/>
    <x v="1"/>
    <s v="rock"/>
  </r>
  <r>
    <x v="0"/>
    <n v="750"/>
    <n v="76.013333333333335"/>
    <s v="GB"/>
    <s v="GBP"/>
    <n v="1296108000"/>
    <x v="65"/>
    <d v="2011-01-27T06:00:00"/>
    <d v="2011-01-27T00:00:00"/>
    <x v="65"/>
    <n v="1296194400"/>
    <d v="2011-01-28T06:00:00"/>
    <b v="0"/>
    <b v="0"/>
    <s v="film &amp; video/documentary"/>
    <x v="4"/>
    <s v="documentary"/>
  </r>
  <r>
    <x v="0"/>
    <n v="77"/>
    <n v="96.597402597402592"/>
    <s v="US"/>
    <s v="USD"/>
    <n v="1440133200"/>
    <x v="607"/>
    <d v="2015-08-21T05:00:00"/>
    <d v="2015-08-21T00:00:00"/>
    <x v="607"/>
    <n v="1440910800"/>
    <d v="2015-08-30T05:00:00"/>
    <b v="1"/>
    <b v="0"/>
    <s v="theater/plays"/>
    <x v="3"/>
    <s v="plays"/>
  </r>
  <r>
    <x v="0"/>
    <n v="752"/>
    <n v="76.957446808510639"/>
    <s v="DK"/>
    <s v="DKK"/>
    <n v="1332910800"/>
    <x v="608"/>
    <d v="2012-03-28T05:00:00"/>
    <d v="2012-03-28T00:00:00"/>
    <x v="608"/>
    <n v="1335502800"/>
    <d v="2012-04-27T05:00:00"/>
    <b v="0"/>
    <b v="0"/>
    <s v="music/jazz"/>
    <x v="1"/>
    <s v="jazz"/>
  </r>
  <r>
    <x v="0"/>
    <n v="131"/>
    <n v="67.984732824427482"/>
    <s v="US"/>
    <s v="USD"/>
    <n v="1544335200"/>
    <x v="609"/>
    <d v="2018-12-09T06:00:00"/>
    <d v="2018-12-09T00:00:00"/>
    <x v="609"/>
    <n v="1544680800"/>
    <d v="2018-12-13T06:00:00"/>
    <b v="0"/>
    <b v="0"/>
    <s v="theater/plays"/>
    <x v="3"/>
    <s v="plays"/>
  </r>
  <r>
    <x v="0"/>
    <n v="87"/>
    <n v="88.781609195402297"/>
    <s v="US"/>
    <s v="USD"/>
    <n v="1286427600"/>
    <x v="610"/>
    <d v="2010-10-07T05:00:00"/>
    <d v="2010-10-07T00:00:00"/>
    <x v="610"/>
    <n v="1288414800"/>
    <d v="2010-10-30T05:00:00"/>
    <b v="0"/>
    <b v="0"/>
    <s v="theater/plays"/>
    <x v="3"/>
    <s v="plays"/>
  </r>
  <r>
    <x v="0"/>
    <n v="1063"/>
    <n v="24.99623706491063"/>
    <s v="US"/>
    <s v="USD"/>
    <n v="1329717600"/>
    <x v="541"/>
    <d v="2012-02-20T06:00:00"/>
    <d v="2012-02-20T00:00:00"/>
    <x v="541"/>
    <n v="1330581600"/>
    <d v="2012-03-01T06:00:00"/>
    <b v="0"/>
    <b v="0"/>
    <s v="music/jazz"/>
    <x v="1"/>
    <s v="jazz"/>
  </r>
  <r>
    <x v="1"/>
    <n v="272"/>
    <n v="44.922794117647058"/>
    <s v="US"/>
    <s v="USD"/>
    <n v="1310187600"/>
    <x v="611"/>
    <d v="2011-07-09T05:00:00"/>
    <d v="2011-07-09T00:00:00"/>
    <x v="611"/>
    <n v="1311397200"/>
    <d v="2011-07-23T05:00:00"/>
    <b v="0"/>
    <b v="1"/>
    <s v="film &amp; video/documentary"/>
    <x v="4"/>
    <s v="documentary"/>
  </r>
  <r>
    <x v="3"/>
    <n v="25"/>
    <n v="79.400000000000006"/>
    <s v="US"/>
    <s v="USD"/>
    <n v="1377838800"/>
    <x v="612"/>
    <d v="2013-08-30T05:00:00"/>
    <d v="2013-08-30T00:00:00"/>
    <x v="612"/>
    <n v="1378357200"/>
    <d v="2013-09-05T05:00:00"/>
    <b v="0"/>
    <b v="1"/>
    <s v="theater/plays"/>
    <x v="3"/>
    <s v="plays"/>
  </r>
  <r>
    <x v="1"/>
    <n v="419"/>
    <n v="29.009546539379475"/>
    <s v="US"/>
    <s v="USD"/>
    <n v="1410325200"/>
    <x v="613"/>
    <d v="2014-09-10T05:00:00"/>
    <d v="2014-09-10T00:00:00"/>
    <x v="613"/>
    <n v="1411102800"/>
    <d v="2014-09-19T05:00:00"/>
    <b v="0"/>
    <b v="0"/>
    <s v="journalism/audio"/>
    <x v="8"/>
    <s v="audio"/>
  </r>
  <r>
    <x v="0"/>
    <n v="76"/>
    <n v="73.59210526315789"/>
    <s v="US"/>
    <s v="USD"/>
    <n v="1343797200"/>
    <x v="614"/>
    <d v="2012-08-01T05:00:00"/>
    <d v="2012-08-01T00:00:00"/>
    <x v="614"/>
    <n v="1344834000"/>
    <d v="2012-08-13T05:00:00"/>
    <b v="0"/>
    <b v="0"/>
    <s v="theater/plays"/>
    <x v="3"/>
    <s v="plays"/>
  </r>
  <r>
    <x v="1"/>
    <n v="1621"/>
    <n v="107.97038864898211"/>
    <s v="IT"/>
    <s v="EUR"/>
    <n v="1498453200"/>
    <x v="615"/>
    <d v="2017-06-26T05:00:00"/>
    <d v="2017-06-26T00:00:00"/>
    <x v="615"/>
    <n v="1499230800"/>
    <d v="2017-07-05T05:00:00"/>
    <b v="0"/>
    <b v="0"/>
    <s v="theater/plays"/>
    <x v="3"/>
    <s v="plays"/>
  </r>
  <r>
    <x v="1"/>
    <n v="1101"/>
    <n v="68.987284287011803"/>
    <s v="US"/>
    <s v="USD"/>
    <n v="1456380000"/>
    <x v="90"/>
    <d v="2016-02-25T06:00:00"/>
    <d v="2016-02-25T00:00:00"/>
    <x v="90"/>
    <n v="1457416800"/>
    <d v="2016-03-08T06:00:00"/>
    <b v="0"/>
    <b v="0"/>
    <s v="music/indie rock"/>
    <x v="1"/>
    <s v="indie rock"/>
  </r>
  <r>
    <x v="1"/>
    <n v="1073"/>
    <n v="111.02236719478098"/>
    <s v="US"/>
    <s v="USD"/>
    <n v="1280552400"/>
    <x v="616"/>
    <d v="2010-07-31T05:00:00"/>
    <d v="2010-07-31T00:00:00"/>
    <x v="616"/>
    <n v="1280898000"/>
    <d v="2010-08-04T05:00:00"/>
    <b v="0"/>
    <b v="1"/>
    <s v="theater/plays"/>
    <x v="3"/>
    <s v="plays"/>
  </r>
  <r>
    <x v="0"/>
    <n v="4428"/>
    <n v="24.997515808491418"/>
    <s v="AU"/>
    <s v="AUD"/>
    <n v="1521608400"/>
    <x v="617"/>
    <d v="2018-03-21T05:00:00"/>
    <d v="2018-03-21T00:00:00"/>
    <x v="617"/>
    <n v="1522472400"/>
    <d v="2018-03-31T05:00:00"/>
    <b v="0"/>
    <b v="0"/>
    <s v="theater/plays"/>
    <x v="3"/>
    <s v="plays"/>
  </r>
  <r>
    <x v="0"/>
    <n v="58"/>
    <n v="42.155172413793103"/>
    <s v="IT"/>
    <s v="EUR"/>
    <n v="1460696400"/>
    <x v="618"/>
    <d v="2016-04-15T05:00:00"/>
    <d v="2016-04-15T00:00:00"/>
    <x v="618"/>
    <n v="1462510800"/>
    <d v="2016-05-06T05:00:00"/>
    <b v="0"/>
    <b v="0"/>
    <s v="music/indie rock"/>
    <x v="1"/>
    <s v="indie rock"/>
  </r>
  <r>
    <x v="3"/>
    <n v="1218"/>
    <n v="47.003284072249592"/>
    <s v="US"/>
    <s v="USD"/>
    <n v="1313730000"/>
    <x v="619"/>
    <d v="2011-08-19T05:00:00"/>
    <d v="2011-08-19T00:00:00"/>
    <x v="619"/>
    <n v="1317790800"/>
    <d v="2011-10-05T05:00:00"/>
    <b v="0"/>
    <b v="0"/>
    <s v="photography/photography books"/>
    <x v="7"/>
    <s v="photography books"/>
  </r>
  <r>
    <x v="1"/>
    <n v="331"/>
    <n v="36.0392749244713"/>
    <s v="US"/>
    <s v="USD"/>
    <n v="1568178000"/>
    <x v="620"/>
    <d v="2019-09-11T05:00:00"/>
    <d v="2019-09-11T00:00:00"/>
    <x v="620"/>
    <n v="1568782800"/>
    <d v="2019-09-18T05:00:00"/>
    <b v="0"/>
    <b v="0"/>
    <s v="journalism/audio"/>
    <x v="8"/>
    <s v="audio"/>
  </r>
  <r>
    <x v="1"/>
    <n v="1170"/>
    <n v="101.03760683760684"/>
    <s v="US"/>
    <s v="USD"/>
    <n v="1348635600"/>
    <x v="621"/>
    <d v="2012-09-26T05:00:00"/>
    <d v="2012-09-26T00:00:00"/>
    <x v="621"/>
    <n v="1349413200"/>
    <d v="2012-10-05T05:00:00"/>
    <b v="0"/>
    <b v="0"/>
    <s v="photography/photography books"/>
    <x v="7"/>
    <s v="photography books"/>
  </r>
  <r>
    <x v="0"/>
    <n v="111"/>
    <n v="39.927927927927925"/>
    <s v="US"/>
    <s v="USD"/>
    <n v="1468126800"/>
    <x v="622"/>
    <d v="2016-07-10T05:00:00"/>
    <d v="2016-07-10T00:00:00"/>
    <x v="622"/>
    <n v="1472446800"/>
    <d v="2016-08-29T05:00:00"/>
    <b v="0"/>
    <b v="0"/>
    <s v="publishing/fiction"/>
    <x v="5"/>
    <s v="fiction"/>
  </r>
  <r>
    <x v="3"/>
    <n v="215"/>
    <n v="83.158139534883716"/>
    <s v="US"/>
    <s v="USD"/>
    <n v="1547877600"/>
    <x v="35"/>
    <d v="2019-01-19T06:00:00"/>
    <d v="2019-01-19T00:00:00"/>
    <x v="35"/>
    <n v="1548050400"/>
    <d v="2019-01-21T06:00:00"/>
    <b v="0"/>
    <b v="0"/>
    <s v="film &amp; video/drama"/>
    <x v="4"/>
    <s v="drama"/>
  </r>
  <r>
    <x v="1"/>
    <n v="363"/>
    <n v="39.97520661157025"/>
    <s v="US"/>
    <s v="USD"/>
    <n v="1571374800"/>
    <x v="623"/>
    <d v="2019-10-18T05:00:00"/>
    <d v="2019-10-18T00:00:00"/>
    <x v="623"/>
    <n v="1571806800"/>
    <d v="2019-10-23T05:00:00"/>
    <b v="0"/>
    <b v="1"/>
    <s v="food/food trucks"/>
    <x v="0"/>
    <s v="food trucks"/>
  </r>
  <r>
    <x v="0"/>
    <n v="2955"/>
    <n v="47.993908629441627"/>
    <s v="US"/>
    <s v="USD"/>
    <n v="1576303200"/>
    <x v="624"/>
    <d v="2019-12-14T06:00:00"/>
    <d v="2019-12-14T00:00:00"/>
    <x v="624"/>
    <n v="1576476000"/>
    <d v="2019-12-16T06:00:00"/>
    <b v="0"/>
    <b v="1"/>
    <s v="games/mobile games"/>
    <x v="6"/>
    <s v="mobile games"/>
  </r>
  <r>
    <x v="0"/>
    <n v="1657"/>
    <n v="95.978877489438744"/>
    <s v="US"/>
    <s v="USD"/>
    <n v="1324447200"/>
    <x v="625"/>
    <d v="2011-12-21T06:00:00"/>
    <d v="2011-12-21T00:00:00"/>
    <x v="625"/>
    <n v="1324965600"/>
    <d v="2011-12-27T06:00:00"/>
    <b v="0"/>
    <b v="0"/>
    <s v="theater/plays"/>
    <x v="3"/>
    <s v="plays"/>
  </r>
  <r>
    <x v="1"/>
    <n v="103"/>
    <n v="78.728155339805824"/>
    <s v="US"/>
    <s v="USD"/>
    <n v="1386741600"/>
    <x v="626"/>
    <d v="2013-12-11T06:00:00"/>
    <d v="2013-12-11T00:00:00"/>
    <x v="626"/>
    <n v="1387519200"/>
    <d v="2013-12-20T06:00:00"/>
    <b v="0"/>
    <b v="0"/>
    <s v="theater/plays"/>
    <x v="3"/>
    <s v="plays"/>
  </r>
  <r>
    <x v="1"/>
    <n v="147"/>
    <n v="56.081632653061227"/>
    <s v="US"/>
    <s v="USD"/>
    <n v="1537074000"/>
    <x v="627"/>
    <d v="2018-09-16T05:00:00"/>
    <d v="2018-09-16T00:00:00"/>
    <x v="627"/>
    <n v="1537246800"/>
    <d v="2018-09-18T05:00:00"/>
    <b v="0"/>
    <b v="0"/>
    <s v="theater/plays"/>
    <x v="3"/>
    <s v="plays"/>
  </r>
  <r>
    <x v="1"/>
    <n v="110"/>
    <n v="69.090909090909093"/>
    <s v="CA"/>
    <s v="CAD"/>
    <n v="1277787600"/>
    <x v="628"/>
    <d v="2010-06-29T05:00:00"/>
    <d v="2010-06-29T00:00:00"/>
    <x v="628"/>
    <n v="1279515600"/>
    <d v="2010-07-19T05:00:00"/>
    <b v="0"/>
    <b v="0"/>
    <s v="publishing/nonfiction"/>
    <x v="5"/>
    <s v="nonfiction"/>
  </r>
  <r>
    <x v="0"/>
    <n v="926"/>
    <n v="102.05291576673866"/>
    <s v="CA"/>
    <s v="CAD"/>
    <n v="1440306000"/>
    <x v="629"/>
    <d v="2015-08-23T05:00:00"/>
    <d v="2015-08-23T00:00:00"/>
    <x v="629"/>
    <n v="1442379600"/>
    <d v="2015-09-16T05:00:00"/>
    <b v="0"/>
    <b v="0"/>
    <s v="theater/plays"/>
    <x v="3"/>
    <s v="plays"/>
  </r>
  <r>
    <x v="1"/>
    <n v="134"/>
    <n v="107.32089552238806"/>
    <s v="US"/>
    <s v="USD"/>
    <n v="1522126800"/>
    <x v="630"/>
    <d v="2018-03-27T05:00:00"/>
    <d v="2018-03-27T00:00:00"/>
    <x v="630"/>
    <n v="1523077200"/>
    <d v="2018-04-07T05:00:00"/>
    <b v="0"/>
    <b v="0"/>
    <s v="technology/wearables"/>
    <x v="2"/>
    <s v="wearables"/>
  </r>
  <r>
    <x v="1"/>
    <n v="269"/>
    <n v="51.970260223048328"/>
    <s v="US"/>
    <s v="USD"/>
    <n v="1489298400"/>
    <x v="631"/>
    <d v="2017-03-12T06:00:00"/>
    <d v="2017-03-12T00:00:00"/>
    <x v="631"/>
    <n v="1489554000"/>
    <d v="2017-03-15T05:00:00"/>
    <b v="0"/>
    <b v="0"/>
    <s v="theater/plays"/>
    <x v="3"/>
    <s v="plays"/>
  </r>
  <r>
    <x v="1"/>
    <n v="175"/>
    <n v="71.137142857142862"/>
    <s v="US"/>
    <s v="USD"/>
    <n v="1547100000"/>
    <x v="632"/>
    <d v="2019-01-10T06:00:00"/>
    <d v="2019-01-10T00:00:00"/>
    <x v="632"/>
    <n v="1548482400"/>
    <d v="2019-01-26T06:00:00"/>
    <b v="0"/>
    <b v="1"/>
    <s v="film &amp; video/television"/>
    <x v="4"/>
    <s v="television"/>
  </r>
  <r>
    <x v="1"/>
    <n v="69"/>
    <n v="106.49275362318841"/>
    <s v="US"/>
    <s v="USD"/>
    <n v="1383022800"/>
    <x v="633"/>
    <d v="2013-10-29T05:00:00"/>
    <d v="2013-10-29T00:00:00"/>
    <x v="633"/>
    <n v="1384063200"/>
    <d v="2013-11-10T06:00:00"/>
    <b v="0"/>
    <b v="0"/>
    <s v="technology/web"/>
    <x v="2"/>
    <s v="web"/>
  </r>
  <r>
    <x v="1"/>
    <n v="190"/>
    <n v="42.93684210526316"/>
    <s v="US"/>
    <s v="USD"/>
    <n v="1322373600"/>
    <x v="634"/>
    <d v="2011-11-27T06:00:00"/>
    <d v="2011-11-27T00:00:00"/>
    <x v="634"/>
    <n v="1322892000"/>
    <d v="2011-12-03T06:00:00"/>
    <b v="0"/>
    <b v="1"/>
    <s v="film &amp; video/documentary"/>
    <x v="4"/>
    <s v="documentary"/>
  </r>
  <r>
    <x v="1"/>
    <n v="237"/>
    <n v="30.037974683544302"/>
    <s v="US"/>
    <s v="USD"/>
    <n v="1349240400"/>
    <x v="635"/>
    <d v="2012-10-03T05:00:00"/>
    <d v="2012-10-03T00:00:00"/>
    <x v="635"/>
    <n v="1350709200"/>
    <d v="2012-10-20T05:00:00"/>
    <b v="1"/>
    <b v="1"/>
    <s v="film &amp; video/documentary"/>
    <x v="4"/>
    <s v="documentary"/>
  </r>
  <r>
    <x v="0"/>
    <n v="77"/>
    <n v="70.623376623376629"/>
    <s v="GB"/>
    <s v="GBP"/>
    <n v="1562648400"/>
    <x v="636"/>
    <d v="2019-07-09T05:00:00"/>
    <d v="2019-07-09T00:00:00"/>
    <x v="636"/>
    <n v="1564203600"/>
    <d v="2019-07-27T05:00:00"/>
    <b v="0"/>
    <b v="0"/>
    <s v="music/rock"/>
    <x v="1"/>
    <s v="rock"/>
  </r>
  <r>
    <x v="0"/>
    <n v="1748"/>
    <n v="66.016018306636155"/>
    <s v="US"/>
    <s v="USD"/>
    <n v="1508216400"/>
    <x v="637"/>
    <d v="2017-10-17T05:00:00"/>
    <d v="2017-10-17T00:00:00"/>
    <x v="637"/>
    <n v="1509685200"/>
    <d v="2017-11-03T05:00:00"/>
    <b v="0"/>
    <b v="0"/>
    <s v="theater/plays"/>
    <x v="3"/>
    <s v="plays"/>
  </r>
  <r>
    <x v="0"/>
    <n v="79"/>
    <n v="96.911392405063296"/>
    <s v="US"/>
    <s v="USD"/>
    <n v="1511762400"/>
    <x v="638"/>
    <d v="2017-11-27T06:00:00"/>
    <d v="2017-11-27T00:00:00"/>
    <x v="638"/>
    <n v="1514959200"/>
    <d v="2018-01-03T06:00:00"/>
    <b v="0"/>
    <b v="0"/>
    <s v="theater/plays"/>
    <x v="3"/>
    <s v="plays"/>
  </r>
  <r>
    <x v="1"/>
    <n v="196"/>
    <n v="62.867346938775512"/>
    <s v="IT"/>
    <s v="EUR"/>
    <n v="1447480800"/>
    <x v="639"/>
    <d v="2015-11-14T06:00:00"/>
    <d v="2015-11-14T00:00:00"/>
    <x v="639"/>
    <n v="1448863200"/>
    <d v="2015-11-30T06:00:00"/>
    <b v="1"/>
    <b v="0"/>
    <s v="music/rock"/>
    <x v="1"/>
    <s v="rock"/>
  </r>
  <r>
    <x v="0"/>
    <n v="889"/>
    <n v="108.98537682789652"/>
    <s v="US"/>
    <s v="USD"/>
    <n v="1429506000"/>
    <x v="640"/>
    <d v="2015-04-20T05:00:00"/>
    <d v="2015-04-20T00:00:00"/>
    <x v="640"/>
    <n v="1429592400"/>
    <d v="2015-04-21T05:00:00"/>
    <b v="0"/>
    <b v="1"/>
    <s v="theater/plays"/>
    <x v="3"/>
    <s v="plays"/>
  </r>
  <r>
    <x v="1"/>
    <n v="7295"/>
    <n v="26.999314599040439"/>
    <s v="US"/>
    <s v="USD"/>
    <n v="1522472400"/>
    <x v="641"/>
    <d v="2018-03-31T05:00:00"/>
    <d v="2018-03-31T00:00:00"/>
    <x v="641"/>
    <n v="1522645200"/>
    <d v="2018-04-02T05:00:00"/>
    <b v="0"/>
    <b v="0"/>
    <s v="music/electric music"/>
    <x v="1"/>
    <s v="electric music"/>
  </r>
  <r>
    <x v="1"/>
    <n v="2893"/>
    <n v="65.004147943311438"/>
    <s v="CA"/>
    <s v="CAD"/>
    <n v="1322114400"/>
    <x v="642"/>
    <d v="2011-11-24T06:00:00"/>
    <d v="2011-11-24T00:00:00"/>
    <x v="642"/>
    <n v="1323324000"/>
    <d v="2011-12-08T06:00:00"/>
    <b v="0"/>
    <b v="0"/>
    <s v="technology/wearables"/>
    <x v="2"/>
    <s v="wearables"/>
  </r>
  <r>
    <x v="0"/>
    <n v="56"/>
    <n v="111.51785714285714"/>
    <s v="US"/>
    <s v="USD"/>
    <n v="1561438800"/>
    <x v="230"/>
    <d v="2019-06-25T05:00:00"/>
    <d v="2019-06-25T00:00:00"/>
    <x v="230"/>
    <n v="1561525200"/>
    <d v="2019-06-26T05:00:00"/>
    <b v="0"/>
    <b v="0"/>
    <s v="film &amp; video/drama"/>
    <x v="4"/>
    <s v="drama"/>
  </r>
  <r>
    <x v="0"/>
    <n v="1"/>
    <n v="3"/>
    <s v="US"/>
    <s v="USD"/>
    <n v="1264399200"/>
    <x v="67"/>
    <d v="2010-01-25T06:00:00"/>
    <d v="2010-01-25T00:00:00"/>
    <x v="67"/>
    <n v="1265695200"/>
    <d v="2010-02-09T06:00:00"/>
    <b v="0"/>
    <b v="0"/>
    <s v="technology/wearables"/>
    <x v="2"/>
    <s v="wearables"/>
  </r>
  <r>
    <x v="1"/>
    <n v="820"/>
    <n v="110.99268292682927"/>
    <s v="US"/>
    <s v="USD"/>
    <n v="1301202000"/>
    <x v="643"/>
    <d v="2011-03-27T05:00:00"/>
    <d v="2011-03-27T00:00:00"/>
    <x v="643"/>
    <n v="1301806800"/>
    <d v="2011-04-03T05:00:00"/>
    <b v="1"/>
    <b v="0"/>
    <s v="theater/plays"/>
    <x v="3"/>
    <s v="plays"/>
  </r>
  <r>
    <x v="0"/>
    <n v="83"/>
    <n v="56.746987951807228"/>
    <s v="US"/>
    <s v="USD"/>
    <n v="1374469200"/>
    <x v="644"/>
    <d v="2013-07-22T05:00:00"/>
    <d v="2013-07-22T00:00:00"/>
    <x v="644"/>
    <n v="1374901200"/>
    <d v="2013-07-27T05:00:00"/>
    <b v="0"/>
    <b v="0"/>
    <s v="technology/wearables"/>
    <x v="2"/>
    <s v="wearables"/>
  </r>
  <r>
    <x v="1"/>
    <n v="2038"/>
    <n v="97.020608439646708"/>
    <s v="US"/>
    <s v="USD"/>
    <n v="1334984400"/>
    <x v="645"/>
    <d v="2012-04-21T05:00:00"/>
    <d v="2012-04-21T00:00:00"/>
    <x v="645"/>
    <n v="1336453200"/>
    <d v="2012-05-08T05:00:00"/>
    <b v="1"/>
    <b v="1"/>
    <s v="publishing/translations"/>
    <x v="5"/>
    <s v="translations"/>
  </r>
  <r>
    <x v="1"/>
    <n v="116"/>
    <n v="92.08620689655173"/>
    <s v="US"/>
    <s v="USD"/>
    <n v="1467608400"/>
    <x v="646"/>
    <d v="2016-07-04T05:00:00"/>
    <d v="2016-07-04T00:00:00"/>
    <x v="646"/>
    <n v="1468904400"/>
    <d v="2016-07-19T05:00:00"/>
    <b v="0"/>
    <b v="0"/>
    <s v="film &amp; video/animation"/>
    <x v="4"/>
    <s v="animation"/>
  </r>
  <r>
    <x v="0"/>
    <n v="2025"/>
    <n v="82.986666666666665"/>
    <s v="GB"/>
    <s v="GBP"/>
    <n v="1386741600"/>
    <x v="626"/>
    <d v="2013-12-11T06:00:00"/>
    <d v="2013-12-11T00:00:00"/>
    <x v="626"/>
    <n v="1387087200"/>
    <d v="2013-12-15T06:00:00"/>
    <b v="0"/>
    <b v="0"/>
    <s v="publishing/nonfiction"/>
    <x v="5"/>
    <s v="nonfiction"/>
  </r>
  <r>
    <x v="1"/>
    <n v="1345"/>
    <n v="103.03791821561339"/>
    <s v="AU"/>
    <s v="AUD"/>
    <n v="1546754400"/>
    <x v="647"/>
    <d v="2019-01-06T06:00:00"/>
    <d v="2019-01-06T00:00:00"/>
    <x v="647"/>
    <n v="1547445600"/>
    <d v="2019-01-14T06:00:00"/>
    <b v="0"/>
    <b v="1"/>
    <s v="technology/web"/>
    <x v="2"/>
    <s v="web"/>
  </r>
  <r>
    <x v="1"/>
    <n v="168"/>
    <n v="68.922619047619051"/>
    <s v="US"/>
    <s v="USD"/>
    <n v="1544248800"/>
    <x v="159"/>
    <d v="2018-12-08T06:00:00"/>
    <d v="2018-12-08T00:00:00"/>
    <x v="159"/>
    <n v="1547359200"/>
    <d v="2019-01-13T06:00:00"/>
    <b v="0"/>
    <b v="0"/>
    <s v="film &amp; video/drama"/>
    <x v="4"/>
    <s v="drama"/>
  </r>
  <r>
    <x v="1"/>
    <n v="137"/>
    <n v="87.737226277372258"/>
    <s v="CH"/>
    <s v="CHF"/>
    <n v="1495429200"/>
    <x v="648"/>
    <d v="2017-05-22T05:00:00"/>
    <d v="2017-05-22T00:00:00"/>
    <x v="648"/>
    <n v="1496293200"/>
    <d v="2017-06-01T05:00:00"/>
    <b v="0"/>
    <b v="0"/>
    <s v="theater/plays"/>
    <x v="3"/>
    <s v="plays"/>
  </r>
  <r>
    <x v="1"/>
    <n v="186"/>
    <n v="75.021505376344081"/>
    <s v="IT"/>
    <s v="EUR"/>
    <n v="1334811600"/>
    <x v="267"/>
    <d v="2012-04-19T05:00:00"/>
    <d v="2012-04-19T00:00:00"/>
    <x v="267"/>
    <n v="1335416400"/>
    <d v="2012-04-26T05:00:00"/>
    <b v="0"/>
    <b v="0"/>
    <s v="theater/plays"/>
    <x v="3"/>
    <s v="plays"/>
  </r>
  <r>
    <x v="1"/>
    <n v="125"/>
    <n v="50.863999999999997"/>
    <s v="US"/>
    <s v="USD"/>
    <n v="1531544400"/>
    <x v="649"/>
    <d v="2018-07-14T05:00:00"/>
    <d v="2018-07-14T00:00:00"/>
    <x v="649"/>
    <n v="1532149200"/>
    <d v="2018-07-21T05:00:00"/>
    <b v="0"/>
    <b v="1"/>
    <s v="theater/plays"/>
    <x v="3"/>
    <s v="plays"/>
  </r>
  <r>
    <x v="0"/>
    <n v="14"/>
    <n v="90"/>
    <s v="IT"/>
    <s v="EUR"/>
    <n v="1453615200"/>
    <x v="248"/>
    <d v="2016-01-24T06:00:00"/>
    <d v="2016-01-24T00:00:00"/>
    <x v="248"/>
    <n v="1453788000"/>
    <d v="2016-01-26T06:00:00"/>
    <b v="1"/>
    <b v="1"/>
    <s v="theater/plays"/>
    <x v="3"/>
    <s v="plays"/>
  </r>
  <r>
    <x v="1"/>
    <n v="202"/>
    <n v="72.896039603960389"/>
    <s v="US"/>
    <s v="USD"/>
    <n v="1467954000"/>
    <x v="571"/>
    <d v="2016-07-08T05:00:00"/>
    <d v="2016-07-08T00:00:00"/>
    <x v="571"/>
    <n v="1471496400"/>
    <d v="2016-08-18T05:00:00"/>
    <b v="0"/>
    <b v="0"/>
    <s v="theater/plays"/>
    <x v="3"/>
    <s v="plays"/>
  </r>
  <r>
    <x v="1"/>
    <n v="103"/>
    <n v="108.48543689320388"/>
    <s v="US"/>
    <s v="USD"/>
    <n v="1471842000"/>
    <x v="650"/>
    <d v="2016-08-22T05:00:00"/>
    <d v="2016-08-22T00:00:00"/>
    <x v="650"/>
    <n v="1472878800"/>
    <d v="2016-09-03T05:00:00"/>
    <b v="0"/>
    <b v="0"/>
    <s v="publishing/radio &amp; podcasts"/>
    <x v="5"/>
    <s v="radio &amp; podcasts"/>
  </r>
  <r>
    <x v="1"/>
    <n v="1785"/>
    <n v="101.98095238095237"/>
    <s v="US"/>
    <s v="USD"/>
    <n v="1408424400"/>
    <x v="1"/>
    <d v="2014-08-19T05:00:00"/>
    <d v="2014-08-19T00:00:00"/>
    <x v="1"/>
    <n v="1408510800"/>
    <d v="2014-08-20T05:00:00"/>
    <b v="0"/>
    <b v="0"/>
    <s v="music/rock"/>
    <x v="1"/>
    <s v="rock"/>
  </r>
  <r>
    <x v="0"/>
    <n v="656"/>
    <n v="44.009146341463413"/>
    <s v="US"/>
    <s v="USD"/>
    <n v="1281157200"/>
    <x v="651"/>
    <d v="2010-08-07T05:00:00"/>
    <d v="2010-08-07T00:00:00"/>
    <x v="651"/>
    <n v="1281589200"/>
    <d v="2010-08-12T05:00:00"/>
    <b v="0"/>
    <b v="0"/>
    <s v="games/mobile games"/>
    <x v="6"/>
    <s v="mobile games"/>
  </r>
  <r>
    <x v="1"/>
    <n v="157"/>
    <n v="65.942675159235662"/>
    <s v="US"/>
    <s v="USD"/>
    <n v="1373432400"/>
    <x v="652"/>
    <d v="2013-07-10T05:00:00"/>
    <d v="2013-07-10T00:00:00"/>
    <x v="652"/>
    <n v="1375851600"/>
    <d v="2013-08-07T05:00:00"/>
    <b v="0"/>
    <b v="1"/>
    <s v="theater/plays"/>
    <x v="3"/>
    <s v="plays"/>
  </r>
  <r>
    <x v="1"/>
    <n v="555"/>
    <n v="24.987387387387386"/>
    <s v="US"/>
    <s v="USD"/>
    <n v="1313989200"/>
    <x v="653"/>
    <d v="2011-08-22T05:00:00"/>
    <d v="2011-08-22T00:00:00"/>
    <x v="653"/>
    <n v="1315803600"/>
    <d v="2011-09-12T05:00:00"/>
    <b v="0"/>
    <b v="0"/>
    <s v="film &amp; video/documentary"/>
    <x v="4"/>
    <s v="documentary"/>
  </r>
  <r>
    <x v="1"/>
    <n v="297"/>
    <n v="28.003367003367003"/>
    <s v="US"/>
    <s v="USD"/>
    <n v="1371445200"/>
    <x v="654"/>
    <d v="2013-06-17T05:00:00"/>
    <d v="2013-06-17T00:00:00"/>
    <x v="654"/>
    <n v="1373691600"/>
    <d v="2013-07-13T05:00:00"/>
    <b v="0"/>
    <b v="0"/>
    <s v="technology/wearables"/>
    <x v="2"/>
    <s v="wearables"/>
  </r>
  <r>
    <x v="1"/>
    <n v="123"/>
    <n v="85.829268292682926"/>
    <s v="US"/>
    <s v="USD"/>
    <n v="1338267600"/>
    <x v="655"/>
    <d v="2012-05-29T05:00:00"/>
    <d v="2012-05-29T00:00:00"/>
    <x v="655"/>
    <n v="1339218000"/>
    <d v="2012-06-09T05:00:00"/>
    <b v="0"/>
    <b v="0"/>
    <s v="publishing/fiction"/>
    <x v="5"/>
    <s v="fiction"/>
  </r>
  <r>
    <x v="3"/>
    <n v="38"/>
    <n v="84.921052631578945"/>
    <s v="DK"/>
    <s v="DKK"/>
    <n v="1519192800"/>
    <x v="656"/>
    <d v="2018-02-21T06:00:00"/>
    <d v="2018-02-21T00:00:00"/>
    <x v="656"/>
    <n v="1520402400"/>
    <d v="2018-03-07T06:00:00"/>
    <b v="0"/>
    <b v="1"/>
    <s v="theater/plays"/>
    <x v="3"/>
    <s v="plays"/>
  </r>
  <r>
    <x v="3"/>
    <n v="60"/>
    <n v="90.483333333333334"/>
    <s v="US"/>
    <s v="USD"/>
    <n v="1522818000"/>
    <x v="657"/>
    <d v="2018-04-04T05:00:00"/>
    <d v="2018-04-04T00:00:00"/>
    <x v="657"/>
    <n v="1523336400"/>
    <d v="2018-04-10T05:00:00"/>
    <b v="0"/>
    <b v="0"/>
    <s v="music/rock"/>
    <x v="1"/>
    <s v="rock"/>
  </r>
  <r>
    <x v="1"/>
    <n v="3036"/>
    <n v="25.00197628458498"/>
    <s v="US"/>
    <s v="USD"/>
    <n v="1509948000"/>
    <x v="265"/>
    <d v="2017-11-06T06:00:00"/>
    <d v="2017-11-06T00:00:00"/>
    <x v="265"/>
    <n v="1512280800"/>
    <d v="2017-12-03T06:00:00"/>
    <b v="0"/>
    <b v="0"/>
    <s v="film &amp; video/documentary"/>
    <x v="4"/>
    <s v="documentary"/>
  </r>
  <r>
    <x v="1"/>
    <n v="144"/>
    <n v="92.013888888888886"/>
    <s v="AU"/>
    <s v="AUD"/>
    <n v="1456898400"/>
    <x v="658"/>
    <d v="2016-03-02T06:00:00"/>
    <d v="2016-03-02T00:00:00"/>
    <x v="658"/>
    <n v="1458709200"/>
    <d v="2016-03-23T05:00:00"/>
    <b v="0"/>
    <b v="0"/>
    <s v="theater/plays"/>
    <x v="3"/>
    <s v="plays"/>
  </r>
  <r>
    <x v="1"/>
    <n v="121"/>
    <n v="93.066115702479337"/>
    <s v="GB"/>
    <s v="GBP"/>
    <n v="1413954000"/>
    <x v="659"/>
    <d v="2014-10-22T05:00:00"/>
    <d v="2014-10-22T00:00:00"/>
    <x v="659"/>
    <n v="1414126800"/>
    <d v="2014-10-24T05:00:00"/>
    <b v="0"/>
    <b v="1"/>
    <s v="theater/plays"/>
    <x v="3"/>
    <s v="plays"/>
  </r>
  <r>
    <x v="0"/>
    <n v="1596"/>
    <n v="61.008145363408524"/>
    <s v="US"/>
    <s v="USD"/>
    <n v="1416031200"/>
    <x v="660"/>
    <d v="2014-11-15T06:00:00"/>
    <d v="2014-11-15T00:00:00"/>
    <x v="660"/>
    <n v="1416204000"/>
    <d v="2014-11-17T06:00:00"/>
    <b v="0"/>
    <b v="0"/>
    <s v="games/mobile games"/>
    <x v="6"/>
    <s v="mobile games"/>
  </r>
  <r>
    <x v="3"/>
    <n v="524"/>
    <n v="92.036259541984734"/>
    <s v="US"/>
    <s v="USD"/>
    <n v="1287982800"/>
    <x v="661"/>
    <d v="2010-10-25T05:00:00"/>
    <d v="2010-10-25T00:00:00"/>
    <x v="661"/>
    <n v="1288501200"/>
    <d v="2010-10-31T05:00:00"/>
    <b v="0"/>
    <b v="1"/>
    <s v="theater/plays"/>
    <x v="3"/>
    <s v="plays"/>
  </r>
  <r>
    <x v="1"/>
    <n v="181"/>
    <n v="81.132596685082873"/>
    <s v="US"/>
    <s v="USD"/>
    <n v="1547964000"/>
    <x v="4"/>
    <d v="2019-01-20T06:00:00"/>
    <d v="2019-01-20T00:00:00"/>
    <x v="4"/>
    <n v="1552971600"/>
    <d v="2019-03-19T05:00:00"/>
    <b v="0"/>
    <b v="0"/>
    <s v="technology/web"/>
    <x v="2"/>
    <s v="web"/>
  </r>
  <r>
    <x v="0"/>
    <n v="10"/>
    <n v="73.5"/>
    <s v="US"/>
    <s v="USD"/>
    <n v="1464152400"/>
    <x v="662"/>
    <d v="2016-05-25T05:00:00"/>
    <d v="2016-05-25T00:00:00"/>
    <x v="662"/>
    <n v="1465102800"/>
    <d v="2016-06-05T05:00:00"/>
    <b v="0"/>
    <b v="0"/>
    <s v="theater/plays"/>
    <x v="3"/>
    <s v="plays"/>
  </r>
  <r>
    <x v="1"/>
    <n v="122"/>
    <n v="85.221311475409834"/>
    <s v="US"/>
    <s v="USD"/>
    <n v="1359957600"/>
    <x v="663"/>
    <d v="2013-02-04T06:00:00"/>
    <d v="2013-02-04T00:00:00"/>
    <x v="663"/>
    <n v="1360130400"/>
    <d v="2013-02-06T06:00:00"/>
    <b v="0"/>
    <b v="0"/>
    <s v="film &amp; video/drama"/>
    <x v="4"/>
    <s v="drama"/>
  </r>
  <r>
    <x v="1"/>
    <n v="1071"/>
    <n v="110.96825396825396"/>
    <s v="CA"/>
    <s v="CAD"/>
    <n v="1432357200"/>
    <x v="664"/>
    <d v="2015-05-23T05:00:00"/>
    <d v="2015-05-23T00:00:00"/>
    <x v="664"/>
    <n v="1432875600"/>
    <d v="2015-05-29T05:00:00"/>
    <b v="0"/>
    <b v="0"/>
    <s v="technology/wearables"/>
    <x v="2"/>
    <s v="wearables"/>
  </r>
  <r>
    <x v="3"/>
    <n v="219"/>
    <n v="32.968036529680369"/>
    <s v="US"/>
    <s v="USD"/>
    <n v="1500786000"/>
    <x v="665"/>
    <d v="2017-07-23T05:00:00"/>
    <d v="2017-07-23T00:00:00"/>
    <x v="665"/>
    <n v="1500872400"/>
    <d v="2017-07-24T05:00:00"/>
    <b v="0"/>
    <b v="0"/>
    <s v="technology/web"/>
    <x v="2"/>
    <s v="web"/>
  </r>
  <r>
    <x v="0"/>
    <n v="1121"/>
    <n v="96.005352363960753"/>
    <s v="US"/>
    <s v="USD"/>
    <n v="1490158800"/>
    <x v="666"/>
    <d v="2017-03-22T05:00:00"/>
    <d v="2017-03-22T00:00:00"/>
    <x v="666"/>
    <n v="1492146000"/>
    <d v="2017-04-14T05:00:00"/>
    <b v="0"/>
    <b v="1"/>
    <s v="music/rock"/>
    <x v="1"/>
    <s v="rock"/>
  </r>
  <r>
    <x v="1"/>
    <n v="980"/>
    <n v="84.96632653061225"/>
    <s v="US"/>
    <s v="USD"/>
    <n v="1406178000"/>
    <x v="43"/>
    <d v="2014-07-24T05:00:00"/>
    <d v="2014-07-24T00:00:00"/>
    <x v="43"/>
    <n v="1407301200"/>
    <d v="2014-08-06T05:00:00"/>
    <b v="0"/>
    <b v="0"/>
    <s v="music/metal"/>
    <x v="1"/>
    <s v="metal"/>
  </r>
  <r>
    <x v="1"/>
    <n v="536"/>
    <n v="25.007462686567163"/>
    <s v="US"/>
    <s v="USD"/>
    <n v="1485583200"/>
    <x v="667"/>
    <d v="2017-01-28T06:00:00"/>
    <d v="2017-01-28T00:00:00"/>
    <x v="667"/>
    <n v="1486620000"/>
    <d v="2017-02-09T06:00:00"/>
    <b v="0"/>
    <b v="1"/>
    <s v="theater/plays"/>
    <x v="3"/>
    <s v="plays"/>
  </r>
  <r>
    <x v="1"/>
    <n v="1991"/>
    <n v="65.998995479658461"/>
    <s v="US"/>
    <s v="USD"/>
    <n v="1459314000"/>
    <x v="668"/>
    <d v="2016-03-30T05:00:00"/>
    <d v="2016-03-30T00:00:00"/>
    <x v="668"/>
    <n v="1459918800"/>
    <d v="2016-04-06T05:00:00"/>
    <b v="0"/>
    <b v="0"/>
    <s v="photography/photography books"/>
    <x v="7"/>
    <s v="photography books"/>
  </r>
  <r>
    <x v="3"/>
    <n v="29"/>
    <n v="87.34482758620689"/>
    <s v="US"/>
    <s v="USD"/>
    <n v="1424412000"/>
    <x v="669"/>
    <d v="2015-02-20T06:00:00"/>
    <d v="2015-02-20T00:00:00"/>
    <x v="669"/>
    <n v="1424757600"/>
    <d v="2015-02-24T06:00:00"/>
    <b v="0"/>
    <b v="0"/>
    <s v="publishing/nonfiction"/>
    <x v="5"/>
    <s v="nonfiction"/>
  </r>
  <r>
    <x v="1"/>
    <n v="180"/>
    <n v="27.933333333333334"/>
    <s v="US"/>
    <s v="USD"/>
    <n v="1478844000"/>
    <x v="670"/>
    <d v="2016-11-11T06:00:00"/>
    <d v="2016-11-11T00:00:00"/>
    <x v="670"/>
    <n v="1479880800"/>
    <d v="2016-11-23T06:00:00"/>
    <b v="0"/>
    <b v="0"/>
    <s v="music/indie rock"/>
    <x v="1"/>
    <s v="indie rock"/>
  </r>
  <r>
    <x v="0"/>
    <n v="15"/>
    <n v="103.8"/>
    <s v="US"/>
    <s v="USD"/>
    <n v="1416117600"/>
    <x v="671"/>
    <d v="2014-11-16T06:00:00"/>
    <d v="2014-11-16T00:00:00"/>
    <x v="671"/>
    <n v="1418018400"/>
    <d v="2014-12-08T06:00:00"/>
    <b v="0"/>
    <b v="1"/>
    <s v="theater/plays"/>
    <x v="3"/>
    <s v="plays"/>
  </r>
  <r>
    <x v="0"/>
    <n v="191"/>
    <n v="31.937172774869111"/>
    <s v="US"/>
    <s v="USD"/>
    <n v="1340946000"/>
    <x v="672"/>
    <d v="2012-06-29T05:00:00"/>
    <d v="2012-06-29T00:00:00"/>
    <x v="672"/>
    <n v="1341032400"/>
    <d v="2012-06-30T05:00:00"/>
    <b v="0"/>
    <b v="0"/>
    <s v="music/indie rock"/>
    <x v="1"/>
    <s v="indie rock"/>
  </r>
  <r>
    <x v="0"/>
    <n v="16"/>
    <n v="99.5"/>
    <s v="US"/>
    <s v="USD"/>
    <n v="1486101600"/>
    <x v="673"/>
    <d v="2017-02-03T06:00:00"/>
    <d v="2017-02-03T00:00:00"/>
    <x v="673"/>
    <n v="1486360800"/>
    <d v="2017-02-06T06:00:00"/>
    <b v="0"/>
    <b v="0"/>
    <s v="theater/plays"/>
    <x v="3"/>
    <s v="plays"/>
  </r>
  <r>
    <x v="1"/>
    <n v="130"/>
    <n v="108.84615384615384"/>
    <s v="US"/>
    <s v="USD"/>
    <n v="1274590800"/>
    <x v="674"/>
    <d v="2010-05-23T05:00:00"/>
    <d v="2010-05-23T00:00:00"/>
    <x v="674"/>
    <n v="1274677200"/>
    <d v="2010-05-24T05:00:00"/>
    <b v="0"/>
    <b v="0"/>
    <s v="theater/plays"/>
    <x v="3"/>
    <s v="plays"/>
  </r>
  <r>
    <x v="1"/>
    <n v="122"/>
    <n v="110.76229508196721"/>
    <s v="US"/>
    <s v="USD"/>
    <n v="1263880800"/>
    <x v="675"/>
    <d v="2010-01-19T06:00:00"/>
    <d v="2010-01-19T00:00:00"/>
    <x v="675"/>
    <n v="1267509600"/>
    <d v="2010-03-02T06:00:00"/>
    <b v="0"/>
    <b v="0"/>
    <s v="music/electric music"/>
    <x v="1"/>
    <s v="electric music"/>
  </r>
  <r>
    <x v="0"/>
    <n v="17"/>
    <n v="29.647058823529413"/>
    <s v="US"/>
    <s v="USD"/>
    <n v="1445403600"/>
    <x v="676"/>
    <d v="2015-10-21T05:00:00"/>
    <d v="2015-10-21T00:00:00"/>
    <x v="676"/>
    <n v="1445922000"/>
    <d v="2015-10-27T05:00:00"/>
    <b v="0"/>
    <b v="1"/>
    <s v="theater/plays"/>
    <x v="3"/>
    <s v="plays"/>
  </r>
  <r>
    <x v="1"/>
    <n v="140"/>
    <n v="101.71428571428571"/>
    <s v="US"/>
    <s v="USD"/>
    <n v="1533877200"/>
    <x v="342"/>
    <d v="2018-08-10T05:00:00"/>
    <d v="2018-08-10T00:00:00"/>
    <x v="342"/>
    <n v="1534050000"/>
    <d v="2018-08-12T05:00:00"/>
    <b v="0"/>
    <b v="1"/>
    <s v="theater/plays"/>
    <x v="3"/>
    <s v="plays"/>
  </r>
  <r>
    <x v="0"/>
    <n v="34"/>
    <n v="61.5"/>
    <s v="US"/>
    <s v="USD"/>
    <n v="1275195600"/>
    <x v="677"/>
    <d v="2010-05-30T05:00:00"/>
    <d v="2010-05-30T00:00:00"/>
    <x v="677"/>
    <n v="1277528400"/>
    <d v="2010-06-26T05:00:00"/>
    <b v="0"/>
    <b v="0"/>
    <s v="technology/wearables"/>
    <x v="2"/>
    <s v="wearables"/>
  </r>
  <r>
    <x v="1"/>
    <n v="3388"/>
    <n v="35"/>
    <s v="US"/>
    <s v="USD"/>
    <n v="1318136400"/>
    <x v="678"/>
    <d v="2011-10-09T05:00:00"/>
    <d v="2011-10-09T00:00:00"/>
    <x v="678"/>
    <n v="1318568400"/>
    <d v="2011-10-14T05:00:00"/>
    <b v="0"/>
    <b v="0"/>
    <s v="technology/web"/>
    <x v="2"/>
    <s v="web"/>
  </r>
  <r>
    <x v="1"/>
    <n v="280"/>
    <n v="40.049999999999997"/>
    <s v="US"/>
    <s v="USD"/>
    <n v="1283403600"/>
    <x v="679"/>
    <d v="2010-09-02T05:00:00"/>
    <d v="2010-09-02T00:00:00"/>
    <x v="679"/>
    <n v="1284354000"/>
    <d v="2010-09-13T05:00:00"/>
    <b v="0"/>
    <b v="0"/>
    <s v="theater/plays"/>
    <x v="3"/>
    <s v="plays"/>
  </r>
  <r>
    <x v="3"/>
    <n v="614"/>
    <n v="110.97231270358306"/>
    <s v="US"/>
    <s v="USD"/>
    <n v="1267423200"/>
    <x v="680"/>
    <d v="2010-03-01T06:00:00"/>
    <d v="2010-03-01T00:00:00"/>
    <x v="680"/>
    <n v="1269579600"/>
    <d v="2010-03-26T05:00:00"/>
    <b v="0"/>
    <b v="1"/>
    <s v="film &amp; video/animation"/>
    <x v="4"/>
    <s v="animation"/>
  </r>
  <r>
    <x v="1"/>
    <n v="366"/>
    <n v="36.959016393442624"/>
    <s v="IT"/>
    <s v="EUR"/>
    <n v="1412744400"/>
    <x v="681"/>
    <d v="2014-10-08T05:00:00"/>
    <d v="2014-10-08T00:00:00"/>
    <x v="681"/>
    <n v="1413781200"/>
    <d v="2014-10-20T05:00:00"/>
    <b v="0"/>
    <b v="1"/>
    <s v="technology/wearables"/>
    <x v="2"/>
    <s v="wearables"/>
  </r>
  <r>
    <x v="0"/>
    <n v="1"/>
    <n v="1"/>
    <s v="GB"/>
    <s v="GBP"/>
    <n v="1277960400"/>
    <x v="682"/>
    <d v="2010-07-01T05:00:00"/>
    <d v="2010-07-01T00:00:00"/>
    <x v="682"/>
    <n v="1280120400"/>
    <d v="2010-07-26T05:00:00"/>
    <b v="0"/>
    <b v="0"/>
    <s v="music/electric music"/>
    <x v="1"/>
    <s v="electric music"/>
  </r>
  <r>
    <x v="1"/>
    <n v="270"/>
    <n v="30.974074074074075"/>
    <s v="US"/>
    <s v="USD"/>
    <n v="1458190800"/>
    <x v="683"/>
    <d v="2016-03-17T05:00:00"/>
    <d v="2016-03-17T00:00:00"/>
    <x v="683"/>
    <n v="1459486800"/>
    <d v="2016-04-01T05:00:00"/>
    <b v="1"/>
    <b v="1"/>
    <s v="publishing/nonfiction"/>
    <x v="5"/>
    <s v="nonfiction"/>
  </r>
  <r>
    <x v="3"/>
    <n v="114"/>
    <n v="47.035087719298247"/>
    <s v="US"/>
    <s v="USD"/>
    <n v="1280984400"/>
    <x v="684"/>
    <d v="2010-08-05T05:00:00"/>
    <d v="2010-08-05T00:00:00"/>
    <x v="684"/>
    <n v="1282539600"/>
    <d v="2010-08-23T05:00:00"/>
    <b v="0"/>
    <b v="1"/>
    <s v="theater/plays"/>
    <x v="3"/>
    <s v="plays"/>
  </r>
  <r>
    <x v="1"/>
    <n v="137"/>
    <n v="88.065693430656935"/>
    <s v="US"/>
    <s v="USD"/>
    <n v="1274590800"/>
    <x v="674"/>
    <d v="2010-05-23T05:00:00"/>
    <d v="2010-05-23T00:00:00"/>
    <x v="674"/>
    <n v="1275886800"/>
    <d v="2010-06-07T05:00:00"/>
    <b v="0"/>
    <b v="0"/>
    <s v="photography/photography books"/>
    <x v="7"/>
    <s v="photography books"/>
  </r>
  <r>
    <x v="1"/>
    <n v="3205"/>
    <n v="37.005616224648989"/>
    <s v="US"/>
    <s v="USD"/>
    <n v="1351400400"/>
    <x v="685"/>
    <d v="2012-10-28T05:00:00"/>
    <d v="2012-10-28T00:00:00"/>
    <x v="685"/>
    <n v="1355983200"/>
    <d v="2012-12-20T06:00:00"/>
    <b v="0"/>
    <b v="0"/>
    <s v="theater/plays"/>
    <x v="3"/>
    <s v="plays"/>
  </r>
  <r>
    <x v="1"/>
    <n v="288"/>
    <n v="26.027777777777779"/>
    <s v="DK"/>
    <s v="DKK"/>
    <n v="1514354400"/>
    <x v="605"/>
    <d v="2017-12-27T06:00:00"/>
    <d v="2017-12-27T00:00:00"/>
    <x v="605"/>
    <n v="1515391200"/>
    <d v="2018-01-08T06:00:00"/>
    <b v="0"/>
    <b v="1"/>
    <s v="theater/plays"/>
    <x v="3"/>
    <s v="plays"/>
  </r>
  <r>
    <x v="1"/>
    <n v="148"/>
    <n v="67.817567567567565"/>
    <s v="US"/>
    <s v="USD"/>
    <n v="1421733600"/>
    <x v="686"/>
    <d v="2015-01-20T06:00:00"/>
    <d v="2015-01-20T00:00:00"/>
    <x v="686"/>
    <n v="1422252000"/>
    <d v="2015-01-26T06:00:00"/>
    <b v="0"/>
    <b v="0"/>
    <s v="theater/plays"/>
    <x v="3"/>
    <s v="plays"/>
  </r>
  <r>
    <x v="1"/>
    <n v="114"/>
    <n v="49.964912280701753"/>
    <s v="US"/>
    <s v="USD"/>
    <n v="1305176400"/>
    <x v="687"/>
    <d v="2011-05-12T05:00:00"/>
    <d v="2011-05-12T00:00:00"/>
    <x v="687"/>
    <n v="1305522000"/>
    <d v="2011-05-16T05:00:00"/>
    <b v="0"/>
    <b v="0"/>
    <s v="film &amp; video/drama"/>
    <x v="4"/>
    <s v="drama"/>
  </r>
  <r>
    <x v="1"/>
    <n v="1518"/>
    <n v="110.01646903820817"/>
    <s v="CA"/>
    <s v="CAD"/>
    <n v="1414126800"/>
    <x v="688"/>
    <d v="2014-10-24T05:00:00"/>
    <d v="2014-10-24T00:00:00"/>
    <x v="688"/>
    <n v="1414904400"/>
    <d v="2014-11-02T05:00:00"/>
    <b v="0"/>
    <b v="0"/>
    <s v="music/rock"/>
    <x v="1"/>
    <s v="rock"/>
  </r>
  <r>
    <x v="0"/>
    <n v="1274"/>
    <n v="89.964678178963894"/>
    <s v="US"/>
    <s v="USD"/>
    <n v="1517810400"/>
    <x v="689"/>
    <d v="2018-02-05T06:00:00"/>
    <d v="2018-02-05T00:00:00"/>
    <x v="689"/>
    <n v="1520402400"/>
    <d v="2018-03-07T06:00:00"/>
    <b v="0"/>
    <b v="0"/>
    <s v="music/electric music"/>
    <x v="1"/>
    <s v="electric music"/>
  </r>
  <r>
    <x v="0"/>
    <n v="210"/>
    <n v="79.009523809523813"/>
    <s v="IT"/>
    <s v="EUR"/>
    <n v="1564635600"/>
    <x v="690"/>
    <d v="2019-08-01T05:00:00"/>
    <d v="2019-08-01T00:00:00"/>
    <x v="690"/>
    <n v="1567141200"/>
    <d v="2019-08-30T05:00:00"/>
    <b v="0"/>
    <b v="1"/>
    <s v="games/video games"/>
    <x v="6"/>
    <s v="video games"/>
  </r>
  <r>
    <x v="1"/>
    <n v="166"/>
    <n v="86.867469879518069"/>
    <s v="US"/>
    <s v="USD"/>
    <n v="1500699600"/>
    <x v="691"/>
    <d v="2017-07-22T05:00:00"/>
    <d v="2017-07-22T00:00:00"/>
    <x v="691"/>
    <n v="1501131600"/>
    <d v="2017-07-27T05:00:00"/>
    <b v="0"/>
    <b v="0"/>
    <s v="music/rock"/>
    <x v="1"/>
    <s v="rock"/>
  </r>
  <r>
    <x v="1"/>
    <n v="100"/>
    <n v="62.04"/>
    <s v="AU"/>
    <s v="AUD"/>
    <n v="1354082400"/>
    <x v="692"/>
    <d v="2012-11-28T06:00:00"/>
    <d v="2012-11-28T00:00:00"/>
    <x v="692"/>
    <n v="1355032800"/>
    <d v="2012-12-09T06:00:00"/>
    <b v="0"/>
    <b v="0"/>
    <s v="music/jazz"/>
    <x v="1"/>
    <s v="jazz"/>
  </r>
  <r>
    <x v="1"/>
    <n v="235"/>
    <n v="26.970212765957445"/>
    <s v="US"/>
    <s v="USD"/>
    <n v="1336453200"/>
    <x v="693"/>
    <d v="2012-05-08T05:00:00"/>
    <d v="2012-05-08T00:00:00"/>
    <x v="693"/>
    <n v="1339477200"/>
    <d v="2012-06-12T05:00:00"/>
    <b v="0"/>
    <b v="1"/>
    <s v="theater/plays"/>
    <x v="3"/>
    <s v="plays"/>
  </r>
  <r>
    <x v="1"/>
    <n v="148"/>
    <n v="54.121621621621621"/>
    <s v="US"/>
    <s v="USD"/>
    <n v="1305262800"/>
    <x v="694"/>
    <d v="2011-05-13T05:00:00"/>
    <d v="2011-05-13T00:00:00"/>
    <x v="694"/>
    <n v="1305954000"/>
    <d v="2011-05-21T05:00:00"/>
    <b v="0"/>
    <b v="0"/>
    <s v="music/rock"/>
    <x v="1"/>
    <s v="rock"/>
  </r>
  <r>
    <x v="1"/>
    <n v="198"/>
    <n v="41.035353535353536"/>
    <s v="US"/>
    <s v="USD"/>
    <n v="1492232400"/>
    <x v="695"/>
    <d v="2017-04-15T05:00:00"/>
    <d v="2017-04-15T00:00:00"/>
    <x v="695"/>
    <n v="1494392400"/>
    <d v="2017-05-10T05:00:00"/>
    <b v="1"/>
    <b v="1"/>
    <s v="music/indie rock"/>
    <x v="1"/>
    <s v="indie rock"/>
  </r>
  <r>
    <x v="0"/>
    <n v="248"/>
    <n v="55.052419354838712"/>
    <s v="AU"/>
    <s v="AUD"/>
    <n v="1537333200"/>
    <x v="123"/>
    <d v="2018-09-19T05:00:00"/>
    <d v="2018-09-19T00:00:00"/>
    <x v="123"/>
    <n v="1537419600"/>
    <d v="2018-09-20T05:00:00"/>
    <b v="0"/>
    <b v="0"/>
    <s v="film &amp; video/science fiction"/>
    <x v="4"/>
    <s v="science fiction"/>
  </r>
  <r>
    <x v="0"/>
    <n v="513"/>
    <n v="107.93762183235867"/>
    <s v="US"/>
    <s v="USD"/>
    <n v="1444107600"/>
    <x v="696"/>
    <d v="2015-10-06T05:00:00"/>
    <d v="2015-10-06T00:00:00"/>
    <x v="696"/>
    <n v="1447999200"/>
    <d v="2015-11-20T06:00:00"/>
    <b v="0"/>
    <b v="0"/>
    <s v="publishing/translations"/>
    <x v="5"/>
    <s v="translations"/>
  </r>
  <r>
    <x v="1"/>
    <n v="150"/>
    <n v="73.92"/>
    <s v="US"/>
    <s v="USD"/>
    <n v="1386741600"/>
    <x v="626"/>
    <d v="2013-12-11T06:00:00"/>
    <d v="2013-12-11T00:00:00"/>
    <x v="626"/>
    <n v="1388037600"/>
    <d v="2013-12-26T06:00:00"/>
    <b v="0"/>
    <b v="0"/>
    <s v="theater/plays"/>
    <x v="3"/>
    <s v="plays"/>
  </r>
  <r>
    <x v="0"/>
    <n v="3410"/>
    <n v="31.995894428152493"/>
    <s v="US"/>
    <s v="USD"/>
    <n v="1376542800"/>
    <x v="697"/>
    <d v="2013-08-15T05:00:00"/>
    <d v="2013-08-15T00:00:00"/>
    <x v="697"/>
    <n v="1378789200"/>
    <d v="2013-09-10T05:00:00"/>
    <b v="0"/>
    <b v="0"/>
    <s v="games/video games"/>
    <x v="6"/>
    <s v="video games"/>
  </r>
  <r>
    <x v="1"/>
    <n v="216"/>
    <n v="53.898148148148145"/>
    <s v="IT"/>
    <s v="EUR"/>
    <n v="1397451600"/>
    <x v="698"/>
    <d v="2014-04-14T05:00:00"/>
    <d v="2014-04-14T00:00:00"/>
    <x v="698"/>
    <n v="1398056400"/>
    <d v="2014-04-21T05:00:00"/>
    <b v="0"/>
    <b v="1"/>
    <s v="theater/plays"/>
    <x v="3"/>
    <s v="plays"/>
  </r>
  <r>
    <x v="3"/>
    <n v="26"/>
    <n v="106.5"/>
    <s v="US"/>
    <s v="USD"/>
    <n v="1548482400"/>
    <x v="699"/>
    <d v="2019-01-26T06:00:00"/>
    <d v="2019-01-26T00:00:00"/>
    <x v="699"/>
    <n v="1550815200"/>
    <d v="2019-02-22T06:00:00"/>
    <b v="0"/>
    <b v="0"/>
    <s v="theater/plays"/>
    <x v="3"/>
    <s v="plays"/>
  </r>
  <r>
    <x v="1"/>
    <n v="5139"/>
    <n v="32.999805409612762"/>
    <s v="US"/>
    <s v="USD"/>
    <n v="1549692000"/>
    <x v="700"/>
    <d v="2019-02-09T06:00:00"/>
    <d v="2019-02-09T00:00:00"/>
    <x v="700"/>
    <n v="1550037600"/>
    <d v="2019-02-13T06:00:00"/>
    <b v="0"/>
    <b v="0"/>
    <s v="music/indie rock"/>
    <x v="1"/>
    <s v="indie rock"/>
  </r>
  <r>
    <x v="1"/>
    <n v="2353"/>
    <n v="43.00254993625159"/>
    <s v="US"/>
    <s v="USD"/>
    <n v="1492059600"/>
    <x v="701"/>
    <d v="2017-04-13T05:00:00"/>
    <d v="2017-04-13T00:00:00"/>
    <x v="701"/>
    <n v="1492923600"/>
    <d v="2017-04-23T05:00:00"/>
    <b v="0"/>
    <b v="0"/>
    <s v="theater/plays"/>
    <x v="3"/>
    <s v="plays"/>
  </r>
  <r>
    <x v="1"/>
    <n v="78"/>
    <n v="86.858974358974365"/>
    <s v="IT"/>
    <s v="EUR"/>
    <n v="1463979600"/>
    <x v="702"/>
    <d v="2016-05-23T05:00:00"/>
    <d v="2016-05-23T00:00:00"/>
    <x v="702"/>
    <n v="1467522000"/>
    <d v="2016-07-03T05:00:00"/>
    <b v="0"/>
    <b v="0"/>
    <s v="technology/web"/>
    <x v="2"/>
    <s v="web"/>
  </r>
  <r>
    <x v="0"/>
    <n v="10"/>
    <n v="96.8"/>
    <s v="US"/>
    <s v="USD"/>
    <n v="1415253600"/>
    <x v="703"/>
    <d v="2014-11-06T06:00:00"/>
    <d v="2014-11-06T00:00:00"/>
    <x v="703"/>
    <n v="1416117600"/>
    <d v="2014-11-16T06:00:00"/>
    <b v="0"/>
    <b v="0"/>
    <s v="music/rock"/>
    <x v="1"/>
    <s v="rock"/>
  </r>
  <r>
    <x v="0"/>
    <n v="2201"/>
    <n v="32.995456610631528"/>
    <s v="US"/>
    <s v="USD"/>
    <n v="1562216400"/>
    <x v="704"/>
    <d v="2019-07-04T05:00:00"/>
    <d v="2019-07-04T00:00:00"/>
    <x v="704"/>
    <n v="1563771600"/>
    <d v="2019-07-22T05:00:00"/>
    <b v="0"/>
    <b v="0"/>
    <s v="theater/plays"/>
    <x v="3"/>
    <s v="plays"/>
  </r>
  <r>
    <x v="0"/>
    <n v="676"/>
    <n v="68.028106508875737"/>
    <s v="US"/>
    <s v="USD"/>
    <n v="1316754000"/>
    <x v="431"/>
    <d v="2011-09-23T05:00:00"/>
    <d v="2011-09-23T00:00:00"/>
    <x v="431"/>
    <n v="1319259600"/>
    <d v="2011-10-22T05:00:00"/>
    <b v="0"/>
    <b v="0"/>
    <s v="theater/plays"/>
    <x v="3"/>
    <s v="plays"/>
  </r>
  <r>
    <x v="1"/>
    <n v="174"/>
    <n v="58.867816091954026"/>
    <s v="CH"/>
    <s v="CHF"/>
    <n v="1313211600"/>
    <x v="705"/>
    <d v="2011-08-13T05:00:00"/>
    <d v="2011-08-13T00:00:00"/>
    <x v="705"/>
    <n v="1313643600"/>
    <d v="2011-08-18T05:00:00"/>
    <b v="0"/>
    <b v="0"/>
    <s v="film &amp; video/animation"/>
    <x v="4"/>
    <s v="animation"/>
  </r>
  <r>
    <x v="0"/>
    <n v="831"/>
    <n v="105.04572803850782"/>
    <s v="US"/>
    <s v="USD"/>
    <n v="1439528400"/>
    <x v="706"/>
    <d v="2015-08-14T05:00:00"/>
    <d v="2015-08-14T00:00:00"/>
    <x v="706"/>
    <n v="1440306000"/>
    <d v="2015-08-23T05:00:00"/>
    <b v="0"/>
    <b v="1"/>
    <s v="theater/plays"/>
    <x v="3"/>
    <s v="plays"/>
  </r>
  <r>
    <x v="1"/>
    <n v="164"/>
    <n v="33.054878048780488"/>
    <s v="US"/>
    <s v="USD"/>
    <n v="1469163600"/>
    <x v="707"/>
    <d v="2016-07-22T05:00:00"/>
    <d v="2016-07-22T00:00:00"/>
    <x v="707"/>
    <n v="1470805200"/>
    <d v="2016-08-10T05:00:00"/>
    <b v="0"/>
    <b v="1"/>
    <s v="film &amp; video/drama"/>
    <x v="4"/>
    <s v="drama"/>
  </r>
  <r>
    <x v="3"/>
    <n v="56"/>
    <n v="78.821428571428569"/>
    <s v="CH"/>
    <s v="CHF"/>
    <n v="1288501200"/>
    <x v="708"/>
    <d v="2010-10-31T05:00:00"/>
    <d v="2010-10-31T00:00:00"/>
    <x v="708"/>
    <n v="1292911200"/>
    <d v="2010-12-21T06:00:00"/>
    <b v="0"/>
    <b v="0"/>
    <s v="theater/plays"/>
    <x v="3"/>
    <s v="plays"/>
  </r>
  <r>
    <x v="1"/>
    <n v="161"/>
    <n v="68.204968944099377"/>
    <s v="US"/>
    <s v="USD"/>
    <n v="1298959200"/>
    <x v="709"/>
    <d v="2011-03-01T06:00:00"/>
    <d v="2011-03-01T00:00:00"/>
    <x v="709"/>
    <n v="1301374800"/>
    <d v="2011-03-29T05:00:00"/>
    <b v="0"/>
    <b v="1"/>
    <s v="film &amp; video/animation"/>
    <x v="4"/>
    <s v="animation"/>
  </r>
  <r>
    <x v="1"/>
    <n v="138"/>
    <n v="75.731884057971016"/>
    <s v="US"/>
    <s v="USD"/>
    <n v="1387260000"/>
    <x v="710"/>
    <d v="2013-12-17T06:00:00"/>
    <d v="2013-12-17T00:00:00"/>
    <x v="710"/>
    <n v="1387864800"/>
    <d v="2013-12-24T06:00:00"/>
    <b v="0"/>
    <b v="0"/>
    <s v="music/rock"/>
    <x v="1"/>
    <s v="rock"/>
  </r>
  <r>
    <x v="1"/>
    <n v="3308"/>
    <n v="30.996070133010882"/>
    <s v="US"/>
    <s v="USD"/>
    <n v="1457244000"/>
    <x v="711"/>
    <d v="2016-03-06T06:00:00"/>
    <d v="2016-03-06T00:00:00"/>
    <x v="711"/>
    <n v="1458190800"/>
    <d v="2016-03-17T05:00:00"/>
    <b v="0"/>
    <b v="0"/>
    <s v="technology/web"/>
    <x v="2"/>
    <s v="web"/>
  </r>
  <r>
    <x v="1"/>
    <n v="127"/>
    <n v="101.88188976377953"/>
    <s v="AU"/>
    <s v="AUD"/>
    <n v="1556341200"/>
    <x v="157"/>
    <d v="2019-04-27T05:00:00"/>
    <d v="2019-04-27T00:00:00"/>
    <x v="157"/>
    <n v="1559278800"/>
    <d v="2019-05-31T05:00:00"/>
    <b v="0"/>
    <b v="1"/>
    <s v="film &amp; video/animation"/>
    <x v="4"/>
    <s v="animation"/>
  </r>
  <r>
    <x v="1"/>
    <n v="207"/>
    <n v="52.879227053140099"/>
    <s v="IT"/>
    <s v="EUR"/>
    <n v="1522126800"/>
    <x v="630"/>
    <d v="2018-03-27T05:00:00"/>
    <d v="2018-03-27T00:00:00"/>
    <x v="630"/>
    <n v="1522731600"/>
    <d v="2018-04-03T05:00:00"/>
    <b v="0"/>
    <b v="1"/>
    <s v="music/jazz"/>
    <x v="1"/>
    <s v="jazz"/>
  </r>
  <r>
    <x v="0"/>
    <n v="859"/>
    <n v="71.005820721769496"/>
    <s v="CA"/>
    <s v="CAD"/>
    <n v="1305954000"/>
    <x v="712"/>
    <d v="2011-05-21T05:00:00"/>
    <d v="2011-05-21T00:00:00"/>
    <x v="712"/>
    <n v="1306731600"/>
    <d v="2011-05-30T05:00:00"/>
    <b v="0"/>
    <b v="0"/>
    <s v="music/rock"/>
    <x v="1"/>
    <s v="rock"/>
  </r>
  <r>
    <x v="2"/>
    <n v="31"/>
    <n v="102.38709677419355"/>
    <s v="US"/>
    <s v="USD"/>
    <n v="1350709200"/>
    <x v="93"/>
    <d v="2012-10-20T05:00:00"/>
    <d v="2012-10-20T00:00:00"/>
    <x v="93"/>
    <n v="1352527200"/>
    <d v="2012-11-10T06:00:00"/>
    <b v="0"/>
    <b v="0"/>
    <s v="film &amp; video/animation"/>
    <x v="4"/>
    <s v="animation"/>
  </r>
  <r>
    <x v="0"/>
    <n v="45"/>
    <n v="74.466666666666669"/>
    <s v="US"/>
    <s v="USD"/>
    <n v="1401166800"/>
    <x v="713"/>
    <d v="2014-05-27T05:00:00"/>
    <d v="2014-05-27T00:00:00"/>
    <x v="713"/>
    <n v="1404363600"/>
    <d v="2014-07-03T05:00:00"/>
    <b v="0"/>
    <b v="0"/>
    <s v="theater/plays"/>
    <x v="3"/>
    <s v="plays"/>
  </r>
  <r>
    <x v="3"/>
    <n v="1113"/>
    <n v="51.009883198562441"/>
    <s v="US"/>
    <s v="USD"/>
    <n v="1266127200"/>
    <x v="714"/>
    <d v="2010-02-14T06:00:00"/>
    <d v="2010-02-14T00:00:00"/>
    <x v="714"/>
    <n v="1266645600"/>
    <d v="2010-02-20T06:00:00"/>
    <b v="0"/>
    <b v="0"/>
    <s v="theater/plays"/>
    <x v="3"/>
    <s v="plays"/>
  </r>
  <r>
    <x v="0"/>
    <n v="6"/>
    <n v="90"/>
    <s v="US"/>
    <s v="USD"/>
    <n v="1481436000"/>
    <x v="715"/>
    <d v="2016-12-11T06:00:00"/>
    <d v="2016-12-11T00:00:00"/>
    <x v="715"/>
    <n v="1482818400"/>
    <d v="2016-12-27T06:00:00"/>
    <b v="0"/>
    <b v="0"/>
    <s v="food/food trucks"/>
    <x v="0"/>
    <s v="food trucks"/>
  </r>
  <r>
    <x v="0"/>
    <n v="7"/>
    <n v="97.142857142857139"/>
    <s v="US"/>
    <s v="USD"/>
    <n v="1372222800"/>
    <x v="716"/>
    <d v="2013-06-26T05:00:00"/>
    <d v="2013-06-26T00:00:00"/>
    <x v="716"/>
    <n v="1374642000"/>
    <d v="2013-07-24T05:00:00"/>
    <b v="0"/>
    <b v="1"/>
    <s v="theater/plays"/>
    <x v="3"/>
    <s v="plays"/>
  </r>
  <r>
    <x v="1"/>
    <n v="181"/>
    <n v="72.071823204419886"/>
    <s v="CH"/>
    <s v="CHF"/>
    <n v="1372136400"/>
    <x v="448"/>
    <d v="2013-06-25T05:00:00"/>
    <d v="2013-06-25T00:00:00"/>
    <x v="448"/>
    <n v="1372482000"/>
    <d v="2013-06-29T05:00:00"/>
    <b v="0"/>
    <b v="0"/>
    <s v="publishing/nonfiction"/>
    <x v="5"/>
    <s v="nonfiction"/>
  </r>
  <r>
    <x v="1"/>
    <n v="110"/>
    <n v="75.236363636363635"/>
    <s v="US"/>
    <s v="USD"/>
    <n v="1513922400"/>
    <x v="717"/>
    <d v="2017-12-22T06:00:00"/>
    <d v="2017-12-22T00:00:00"/>
    <x v="717"/>
    <n v="1514959200"/>
    <d v="2018-01-03T06:00:00"/>
    <b v="0"/>
    <b v="0"/>
    <s v="music/rock"/>
    <x v="1"/>
    <s v="rock"/>
  </r>
  <r>
    <x v="0"/>
    <n v="31"/>
    <n v="32.967741935483872"/>
    <s v="US"/>
    <s v="USD"/>
    <n v="1477976400"/>
    <x v="718"/>
    <d v="2016-11-01T05:00:00"/>
    <d v="2016-11-01T00:00:00"/>
    <x v="718"/>
    <n v="1478235600"/>
    <d v="2016-11-04T05:00:00"/>
    <b v="0"/>
    <b v="0"/>
    <s v="film &amp; video/drama"/>
    <x v="4"/>
    <s v="drama"/>
  </r>
  <r>
    <x v="0"/>
    <n v="78"/>
    <n v="54.807692307692307"/>
    <s v="US"/>
    <s v="USD"/>
    <n v="1407474000"/>
    <x v="719"/>
    <d v="2014-08-08T05:00:00"/>
    <d v="2014-08-08T00:00:00"/>
    <x v="719"/>
    <n v="1408078800"/>
    <d v="2014-08-15T05:00:00"/>
    <b v="0"/>
    <b v="1"/>
    <s v="games/mobile games"/>
    <x v="6"/>
    <s v="mobile games"/>
  </r>
  <r>
    <x v="1"/>
    <n v="185"/>
    <n v="45.037837837837834"/>
    <s v="US"/>
    <s v="USD"/>
    <n v="1546149600"/>
    <x v="720"/>
    <d v="2018-12-30T06:00:00"/>
    <d v="2018-12-30T00:00:00"/>
    <x v="720"/>
    <n v="1548136800"/>
    <d v="2019-01-22T06:00:00"/>
    <b v="0"/>
    <b v="0"/>
    <s v="technology/web"/>
    <x v="2"/>
    <s v="web"/>
  </r>
  <r>
    <x v="1"/>
    <n v="121"/>
    <n v="52.958677685950413"/>
    <s v="US"/>
    <s v="USD"/>
    <n v="1338440400"/>
    <x v="721"/>
    <d v="2012-05-31T05:00:00"/>
    <d v="2012-05-31T00:00:00"/>
    <x v="721"/>
    <n v="1340859600"/>
    <d v="2012-06-28T05:00:00"/>
    <b v="0"/>
    <b v="1"/>
    <s v="theater/plays"/>
    <x v="3"/>
    <s v="plays"/>
  </r>
  <r>
    <x v="0"/>
    <n v="1225"/>
    <n v="60.017959183673469"/>
    <s v="GB"/>
    <s v="GBP"/>
    <n v="1454133600"/>
    <x v="722"/>
    <d v="2016-01-30T06:00:00"/>
    <d v="2016-01-30T00:00:00"/>
    <x v="722"/>
    <n v="1454479200"/>
    <d v="2016-02-03T06:00:00"/>
    <b v="0"/>
    <b v="0"/>
    <s v="theater/plays"/>
    <x v="3"/>
    <s v="plays"/>
  </r>
  <r>
    <x v="0"/>
    <n v="1"/>
    <n v="1"/>
    <s v="CH"/>
    <s v="CHF"/>
    <n v="1434085200"/>
    <x v="139"/>
    <d v="2015-06-12T05:00:00"/>
    <d v="2015-06-12T00:00:00"/>
    <x v="139"/>
    <n v="1434430800"/>
    <d v="2015-06-16T05:00:00"/>
    <b v="0"/>
    <b v="0"/>
    <s v="music/rock"/>
    <x v="1"/>
    <s v="rock"/>
  </r>
  <r>
    <x v="1"/>
    <n v="106"/>
    <n v="44.028301886792455"/>
    <s v="US"/>
    <s v="USD"/>
    <n v="1577772000"/>
    <x v="723"/>
    <d v="2019-12-31T06:00:00"/>
    <d v="2019-12-31T00:00:00"/>
    <x v="723"/>
    <n v="1579672800"/>
    <d v="2020-01-22T06:00:00"/>
    <b v="0"/>
    <b v="1"/>
    <s v="photography/photography books"/>
    <x v="7"/>
    <s v="photography books"/>
  </r>
  <r>
    <x v="1"/>
    <n v="142"/>
    <n v="86.028169014084511"/>
    <s v="US"/>
    <s v="USD"/>
    <n v="1562216400"/>
    <x v="704"/>
    <d v="2019-07-04T05:00:00"/>
    <d v="2019-07-04T00:00:00"/>
    <x v="704"/>
    <n v="1562389200"/>
    <d v="2019-07-06T05:00:00"/>
    <b v="0"/>
    <b v="0"/>
    <s v="photography/photography books"/>
    <x v="7"/>
    <s v="photography books"/>
  </r>
  <r>
    <x v="1"/>
    <n v="233"/>
    <n v="28.012875536480685"/>
    <s v="US"/>
    <s v="USD"/>
    <n v="1548568800"/>
    <x v="724"/>
    <d v="2019-01-27T06:00:00"/>
    <d v="2019-01-27T00:00:00"/>
    <x v="724"/>
    <n v="1551506400"/>
    <d v="2019-03-02T06:00:00"/>
    <b v="0"/>
    <b v="0"/>
    <s v="theater/plays"/>
    <x v="3"/>
    <s v="plays"/>
  </r>
  <r>
    <x v="1"/>
    <n v="218"/>
    <n v="32.050458715596328"/>
    <s v="US"/>
    <s v="USD"/>
    <n v="1514872800"/>
    <x v="725"/>
    <d v="2018-01-02T06:00:00"/>
    <d v="2018-01-02T00:00:00"/>
    <x v="725"/>
    <n v="1516600800"/>
    <d v="2018-01-22T06:00:00"/>
    <b v="0"/>
    <b v="0"/>
    <s v="music/rock"/>
    <x v="1"/>
    <s v="rock"/>
  </r>
  <r>
    <x v="0"/>
    <n v="67"/>
    <n v="73.611940298507463"/>
    <s v="AU"/>
    <s v="AUD"/>
    <n v="1416031200"/>
    <x v="660"/>
    <d v="2014-11-15T06:00:00"/>
    <d v="2014-11-15T00:00:00"/>
    <x v="660"/>
    <n v="1420437600"/>
    <d v="2015-01-05T06:00:00"/>
    <b v="0"/>
    <b v="0"/>
    <s v="film &amp; video/documentary"/>
    <x v="4"/>
    <s v="documentary"/>
  </r>
  <r>
    <x v="1"/>
    <n v="76"/>
    <n v="108.71052631578948"/>
    <s v="US"/>
    <s v="USD"/>
    <n v="1330927200"/>
    <x v="726"/>
    <d v="2012-03-05T06:00:00"/>
    <d v="2012-03-05T00:00:00"/>
    <x v="726"/>
    <n v="1332997200"/>
    <d v="2012-03-29T05:00:00"/>
    <b v="0"/>
    <b v="1"/>
    <s v="film &amp; video/drama"/>
    <x v="4"/>
    <s v="drama"/>
  </r>
  <r>
    <x v="1"/>
    <n v="43"/>
    <n v="42.97674418604651"/>
    <s v="US"/>
    <s v="USD"/>
    <n v="1571115600"/>
    <x v="727"/>
    <d v="2019-10-15T05:00:00"/>
    <d v="2019-10-15T00:00:00"/>
    <x v="727"/>
    <n v="1574920800"/>
    <d v="2019-11-28T06:00:00"/>
    <b v="0"/>
    <b v="1"/>
    <s v="theater/plays"/>
    <x v="3"/>
    <s v="plays"/>
  </r>
  <r>
    <x v="0"/>
    <n v="19"/>
    <n v="83.315789473684205"/>
    <s v="US"/>
    <s v="USD"/>
    <n v="1463461200"/>
    <x v="728"/>
    <d v="2016-05-17T05:00:00"/>
    <d v="2016-05-17T00:00:00"/>
    <x v="728"/>
    <n v="1464930000"/>
    <d v="2016-06-03T05:00:00"/>
    <b v="0"/>
    <b v="0"/>
    <s v="food/food trucks"/>
    <x v="0"/>
    <s v="food trucks"/>
  </r>
  <r>
    <x v="0"/>
    <n v="2108"/>
    <n v="42"/>
    <s v="CH"/>
    <s v="CHF"/>
    <n v="1344920400"/>
    <x v="729"/>
    <d v="2012-08-14T05:00:00"/>
    <d v="2012-08-14T00:00:00"/>
    <x v="729"/>
    <n v="1345006800"/>
    <d v="2012-08-15T05:00:00"/>
    <b v="0"/>
    <b v="0"/>
    <s v="film &amp; video/documentary"/>
    <x v="4"/>
    <s v="documentary"/>
  </r>
  <r>
    <x v="1"/>
    <n v="221"/>
    <n v="55.927601809954751"/>
    <s v="US"/>
    <s v="USD"/>
    <n v="1511848800"/>
    <x v="730"/>
    <d v="2017-11-28T06:00:00"/>
    <d v="2017-11-28T00:00:00"/>
    <x v="730"/>
    <n v="1512712800"/>
    <d v="2017-12-08T06:00:00"/>
    <b v="0"/>
    <b v="1"/>
    <s v="theater/plays"/>
    <x v="3"/>
    <s v="plays"/>
  </r>
  <r>
    <x v="0"/>
    <n v="679"/>
    <n v="105.03681885125184"/>
    <s v="US"/>
    <s v="USD"/>
    <n v="1452319200"/>
    <x v="731"/>
    <d v="2016-01-09T06:00:00"/>
    <d v="2016-01-09T00:00:00"/>
    <x v="731"/>
    <n v="1452492000"/>
    <d v="2016-01-11T06:00:00"/>
    <b v="0"/>
    <b v="1"/>
    <s v="games/video games"/>
    <x v="6"/>
    <s v="video games"/>
  </r>
  <r>
    <x v="1"/>
    <n v="2805"/>
    <n v="48"/>
    <s v="CA"/>
    <s v="CAD"/>
    <n v="1523854800"/>
    <x v="78"/>
    <d v="2018-04-16T05:00:00"/>
    <d v="2018-04-16T00:00:00"/>
    <x v="78"/>
    <n v="1524286800"/>
    <d v="2018-04-21T05:00:00"/>
    <b v="0"/>
    <b v="0"/>
    <s v="publishing/nonfiction"/>
    <x v="5"/>
    <s v="nonfiction"/>
  </r>
  <r>
    <x v="1"/>
    <n v="68"/>
    <n v="112.66176470588235"/>
    <s v="US"/>
    <s v="USD"/>
    <n v="1346043600"/>
    <x v="732"/>
    <d v="2012-08-27T05:00:00"/>
    <d v="2012-08-27T00:00:00"/>
    <x v="732"/>
    <n v="1346907600"/>
    <d v="2012-09-06T05:00:00"/>
    <b v="0"/>
    <b v="0"/>
    <s v="games/video games"/>
    <x v="6"/>
    <s v="video games"/>
  </r>
  <r>
    <x v="0"/>
    <n v="36"/>
    <n v="81.944444444444443"/>
    <s v="DK"/>
    <s v="DKK"/>
    <n v="1464325200"/>
    <x v="733"/>
    <d v="2016-05-27T05:00:00"/>
    <d v="2016-05-27T00:00:00"/>
    <x v="733"/>
    <n v="1464498000"/>
    <d v="2016-05-29T05:00:00"/>
    <b v="0"/>
    <b v="1"/>
    <s v="music/rock"/>
    <x v="1"/>
    <s v="rock"/>
  </r>
  <r>
    <x v="1"/>
    <n v="183"/>
    <n v="64.049180327868854"/>
    <s v="CA"/>
    <s v="CAD"/>
    <n v="1511935200"/>
    <x v="734"/>
    <d v="2017-11-29T06:00:00"/>
    <d v="2017-11-29T00:00:00"/>
    <x v="734"/>
    <n v="1514181600"/>
    <d v="2017-12-25T06:00:00"/>
    <b v="0"/>
    <b v="0"/>
    <s v="music/rock"/>
    <x v="1"/>
    <s v="rock"/>
  </r>
  <r>
    <x v="1"/>
    <n v="133"/>
    <n v="106.39097744360902"/>
    <s v="US"/>
    <s v="USD"/>
    <n v="1392012000"/>
    <x v="406"/>
    <d v="2014-02-10T06:00:00"/>
    <d v="2014-02-10T00:00:00"/>
    <x v="406"/>
    <n v="1392184800"/>
    <d v="2014-02-12T06:00:00"/>
    <b v="1"/>
    <b v="1"/>
    <s v="theater/plays"/>
    <x v="3"/>
    <s v="plays"/>
  </r>
  <r>
    <x v="1"/>
    <n v="2489"/>
    <n v="76.011249497790274"/>
    <s v="IT"/>
    <s v="EUR"/>
    <n v="1556946000"/>
    <x v="735"/>
    <d v="2019-05-04T05:00:00"/>
    <d v="2019-05-04T00:00:00"/>
    <x v="735"/>
    <n v="1559365200"/>
    <d v="2019-06-01T05:00:00"/>
    <b v="0"/>
    <b v="1"/>
    <s v="publishing/nonfiction"/>
    <x v="5"/>
    <s v="nonfiction"/>
  </r>
  <r>
    <x v="1"/>
    <n v="69"/>
    <n v="111.07246376811594"/>
    <s v="US"/>
    <s v="USD"/>
    <n v="1548050400"/>
    <x v="736"/>
    <d v="2019-01-21T06:00:00"/>
    <d v="2019-01-21T00:00:00"/>
    <x v="736"/>
    <n v="1549173600"/>
    <d v="2019-02-03T06:00:00"/>
    <b v="0"/>
    <b v="1"/>
    <s v="theater/plays"/>
    <x v="3"/>
    <s v="plays"/>
  </r>
  <r>
    <x v="0"/>
    <n v="47"/>
    <n v="95.936170212765958"/>
    <s v="US"/>
    <s v="USD"/>
    <n v="1353736800"/>
    <x v="737"/>
    <d v="2012-11-24T06:00:00"/>
    <d v="2012-11-24T00:00:00"/>
    <x v="737"/>
    <n v="1355032800"/>
    <d v="2012-12-09T06:00:00"/>
    <b v="1"/>
    <b v="0"/>
    <s v="games/video games"/>
    <x v="6"/>
    <s v="video games"/>
  </r>
  <r>
    <x v="1"/>
    <n v="279"/>
    <n v="43.043010752688176"/>
    <s v="GB"/>
    <s v="GBP"/>
    <n v="1532840400"/>
    <x v="192"/>
    <d v="2018-07-29T05:00:00"/>
    <d v="2018-07-29T00:00:00"/>
    <x v="192"/>
    <n v="1533963600"/>
    <d v="2018-08-11T05:00:00"/>
    <b v="0"/>
    <b v="1"/>
    <s v="music/rock"/>
    <x v="1"/>
    <s v="rock"/>
  </r>
  <r>
    <x v="1"/>
    <n v="210"/>
    <n v="67.966666666666669"/>
    <s v="US"/>
    <s v="USD"/>
    <n v="1488261600"/>
    <x v="738"/>
    <d v="2017-02-28T06:00:00"/>
    <d v="2017-02-28T00:00:00"/>
    <x v="738"/>
    <n v="1489381200"/>
    <d v="2017-03-13T05:00:00"/>
    <b v="0"/>
    <b v="0"/>
    <s v="film &amp; video/documentary"/>
    <x v="4"/>
    <s v="documentary"/>
  </r>
  <r>
    <x v="1"/>
    <n v="2100"/>
    <n v="89.991428571428571"/>
    <s v="US"/>
    <s v="USD"/>
    <n v="1393567200"/>
    <x v="739"/>
    <d v="2014-02-28T06:00:00"/>
    <d v="2014-02-28T00:00:00"/>
    <x v="739"/>
    <n v="1395032400"/>
    <d v="2014-03-17T05:00:00"/>
    <b v="0"/>
    <b v="0"/>
    <s v="music/rock"/>
    <x v="1"/>
    <s v="rock"/>
  </r>
  <r>
    <x v="1"/>
    <n v="252"/>
    <n v="58.095238095238095"/>
    <s v="US"/>
    <s v="USD"/>
    <n v="1410325200"/>
    <x v="613"/>
    <d v="2014-09-10T05:00:00"/>
    <d v="2014-09-10T00:00:00"/>
    <x v="613"/>
    <n v="1412485200"/>
    <d v="2014-10-05T05:00:00"/>
    <b v="1"/>
    <b v="1"/>
    <s v="music/rock"/>
    <x v="1"/>
    <s v="rock"/>
  </r>
  <r>
    <x v="1"/>
    <n v="1280"/>
    <n v="83.996875000000003"/>
    <s v="US"/>
    <s v="USD"/>
    <n v="1276923600"/>
    <x v="740"/>
    <d v="2010-06-19T05:00:00"/>
    <d v="2010-06-19T00:00:00"/>
    <x v="740"/>
    <n v="1279688400"/>
    <d v="2010-07-21T05:00:00"/>
    <b v="0"/>
    <b v="1"/>
    <s v="publishing/nonfiction"/>
    <x v="5"/>
    <s v="nonfiction"/>
  </r>
  <r>
    <x v="1"/>
    <n v="157"/>
    <n v="88.853503184713375"/>
    <s v="GB"/>
    <s v="GBP"/>
    <n v="1500958800"/>
    <x v="145"/>
    <d v="2017-07-25T05:00:00"/>
    <d v="2017-07-25T00:00:00"/>
    <x v="145"/>
    <n v="1501995600"/>
    <d v="2017-08-06T05:00:00"/>
    <b v="0"/>
    <b v="0"/>
    <s v="film &amp; video/shorts"/>
    <x v="4"/>
    <s v="shorts"/>
  </r>
  <r>
    <x v="1"/>
    <n v="194"/>
    <n v="65.963917525773198"/>
    <s v="US"/>
    <s v="USD"/>
    <n v="1292220000"/>
    <x v="741"/>
    <d v="2010-12-13T06:00:00"/>
    <d v="2010-12-13T00:00:00"/>
    <x v="741"/>
    <n v="1294639200"/>
    <d v="2011-01-10T06:00:00"/>
    <b v="0"/>
    <b v="1"/>
    <s v="theater/plays"/>
    <x v="3"/>
    <s v="plays"/>
  </r>
  <r>
    <x v="1"/>
    <n v="82"/>
    <n v="74.804878048780495"/>
    <s v="AU"/>
    <s v="AUD"/>
    <n v="1304398800"/>
    <x v="742"/>
    <d v="2011-05-03T05:00:00"/>
    <d v="2011-05-03T00:00:00"/>
    <x v="742"/>
    <n v="1305435600"/>
    <d v="2011-05-15T05:00:00"/>
    <b v="0"/>
    <b v="1"/>
    <s v="film &amp; video/drama"/>
    <x v="4"/>
    <s v="drama"/>
  </r>
  <r>
    <x v="0"/>
    <n v="70"/>
    <n v="69.98571428571428"/>
    <s v="US"/>
    <s v="USD"/>
    <n v="1535432400"/>
    <x v="202"/>
    <d v="2018-08-28T05:00:00"/>
    <d v="2018-08-28T00:00:00"/>
    <x v="202"/>
    <n v="1537592400"/>
    <d v="2018-09-22T05:00:00"/>
    <b v="0"/>
    <b v="0"/>
    <s v="theater/plays"/>
    <x v="3"/>
    <s v="plays"/>
  </r>
  <r>
    <x v="0"/>
    <n v="154"/>
    <n v="32.006493506493506"/>
    <s v="US"/>
    <s v="USD"/>
    <n v="1433826000"/>
    <x v="743"/>
    <d v="2015-06-09T05:00:00"/>
    <d v="2015-06-09T00:00:00"/>
    <x v="743"/>
    <n v="1435122000"/>
    <d v="2015-06-24T05:00:00"/>
    <b v="0"/>
    <b v="0"/>
    <s v="theater/plays"/>
    <x v="3"/>
    <s v="plays"/>
  </r>
  <r>
    <x v="0"/>
    <n v="22"/>
    <n v="64.727272727272734"/>
    <s v="US"/>
    <s v="USD"/>
    <n v="1514959200"/>
    <x v="744"/>
    <d v="2018-01-03T06:00:00"/>
    <d v="2018-01-03T00:00:00"/>
    <x v="744"/>
    <n v="1520056800"/>
    <d v="2018-03-03T06:00:00"/>
    <b v="0"/>
    <b v="0"/>
    <s v="theater/plays"/>
    <x v="3"/>
    <s v="plays"/>
  </r>
  <r>
    <x v="1"/>
    <n v="4233"/>
    <n v="24.998110087408456"/>
    <s v="US"/>
    <s v="USD"/>
    <n v="1332738000"/>
    <x v="745"/>
    <d v="2012-03-26T05:00:00"/>
    <d v="2012-03-26T00:00:00"/>
    <x v="745"/>
    <n v="1335675600"/>
    <d v="2012-04-29T05:00:00"/>
    <b v="0"/>
    <b v="0"/>
    <s v="photography/photography books"/>
    <x v="7"/>
    <s v="photography books"/>
  </r>
  <r>
    <x v="1"/>
    <n v="1297"/>
    <n v="104.97764070932922"/>
    <s v="DK"/>
    <s v="DKK"/>
    <n v="1445490000"/>
    <x v="746"/>
    <d v="2015-10-22T05:00:00"/>
    <d v="2015-10-22T00:00:00"/>
    <x v="746"/>
    <n v="1448431200"/>
    <d v="2015-11-25T06:00:00"/>
    <b v="1"/>
    <b v="0"/>
    <s v="publishing/translations"/>
    <x v="5"/>
    <s v="translations"/>
  </r>
  <r>
    <x v="1"/>
    <n v="165"/>
    <n v="64.987878787878785"/>
    <s v="DK"/>
    <s v="DKK"/>
    <n v="1297663200"/>
    <x v="747"/>
    <d v="2011-02-14T06:00:00"/>
    <d v="2011-02-14T00:00:00"/>
    <x v="747"/>
    <n v="1298613600"/>
    <d v="2011-02-25T06:00:00"/>
    <b v="0"/>
    <b v="0"/>
    <s v="publishing/translations"/>
    <x v="5"/>
    <s v="translations"/>
  </r>
  <r>
    <x v="1"/>
    <n v="119"/>
    <n v="94.352941176470594"/>
    <s v="US"/>
    <s v="USD"/>
    <n v="1371963600"/>
    <x v="362"/>
    <d v="2013-06-23T05:00:00"/>
    <d v="2013-06-23T00:00:00"/>
    <x v="362"/>
    <n v="1372482000"/>
    <d v="2013-06-29T05:00:00"/>
    <b v="0"/>
    <b v="0"/>
    <s v="theater/plays"/>
    <x v="3"/>
    <s v="plays"/>
  </r>
  <r>
    <x v="0"/>
    <n v="1758"/>
    <n v="44.001706484641637"/>
    <s v="US"/>
    <s v="USD"/>
    <n v="1425103200"/>
    <x v="748"/>
    <d v="2015-02-28T06:00:00"/>
    <d v="2015-02-28T00:00:00"/>
    <x v="748"/>
    <n v="1425621600"/>
    <d v="2015-03-06T06:00:00"/>
    <b v="0"/>
    <b v="0"/>
    <s v="technology/web"/>
    <x v="2"/>
    <s v="web"/>
  </r>
  <r>
    <x v="0"/>
    <n v="94"/>
    <n v="64.744680851063833"/>
    <s v="US"/>
    <s v="USD"/>
    <n v="1265349600"/>
    <x v="749"/>
    <d v="2010-02-05T06:00:00"/>
    <d v="2010-02-05T00:00:00"/>
    <x v="749"/>
    <n v="1266300000"/>
    <d v="2010-02-16T06:00:00"/>
    <b v="0"/>
    <b v="0"/>
    <s v="music/indie rock"/>
    <x v="1"/>
    <s v="indie rock"/>
  </r>
  <r>
    <x v="1"/>
    <n v="1797"/>
    <n v="84.00667779632721"/>
    <s v="US"/>
    <s v="USD"/>
    <n v="1301202000"/>
    <x v="643"/>
    <d v="2011-03-27T05:00:00"/>
    <d v="2011-03-27T00:00:00"/>
    <x v="643"/>
    <n v="1305867600"/>
    <d v="2011-05-20T05:00:00"/>
    <b v="0"/>
    <b v="0"/>
    <s v="music/jazz"/>
    <x v="1"/>
    <s v="jazz"/>
  </r>
  <r>
    <x v="1"/>
    <n v="261"/>
    <n v="34.061302681992338"/>
    <s v="US"/>
    <s v="USD"/>
    <n v="1538024400"/>
    <x v="750"/>
    <d v="2018-09-27T05:00:00"/>
    <d v="2018-09-27T00:00:00"/>
    <x v="750"/>
    <n v="1538802000"/>
    <d v="2018-10-06T05:00:00"/>
    <b v="0"/>
    <b v="0"/>
    <s v="theater/plays"/>
    <x v="3"/>
    <s v="plays"/>
  </r>
  <r>
    <x v="1"/>
    <n v="157"/>
    <n v="93.273885350318466"/>
    <s v="US"/>
    <s v="USD"/>
    <n v="1395032400"/>
    <x v="751"/>
    <d v="2014-03-17T05:00:00"/>
    <d v="2014-03-17T00:00:00"/>
    <x v="751"/>
    <n v="1398920400"/>
    <d v="2014-05-01T05:00:00"/>
    <b v="0"/>
    <b v="1"/>
    <s v="film &amp; video/documentary"/>
    <x v="4"/>
    <s v="documentary"/>
  </r>
  <r>
    <x v="1"/>
    <n v="3533"/>
    <n v="32.998301726577978"/>
    <s v="US"/>
    <s v="USD"/>
    <n v="1405486800"/>
    <x v="752"/>
    <d v="2014-07-16T05:00:00"/>
    <d v="2014-07-16T00:00:00"/>
    <x v="752"/>
    <n v="1405659600"/>
    <d v="2014-07-18T05:00:00"/>
    <b v="0"/>
    <b v="1"/>
    <s v="theater/plays"/>
    <x v="3"/>
    <s v="plays"/>
  </r>
  <r>
    <x v="1"/>
    <n v="155"/>
    <n v="83.812903225806451"/>
    <s v="US"/>
    <s v="USD"/>
    <n v="1455861600"/>
    <x v="753"/>
    <d v="2016-02-19T06:00:00"/>
    <d v="2016-02-19T00:00:00"/>
    <x v="753"/>
    <n v="1457244000"/>
    <d v="2016-03-06T06:00:00"/>
    <b v="0"/>
    <b v="0"/>
    <s v="technology/web"/>
    <x v="2"/>
    <s v="web"/>
  </r>
  <r>
    <x v="1"/>
    <n v="132"/>
    <n v="63.992424242424242"/>
    <s v="IT"/>
    <s v="EUR"/>
    <n v="1529038800"/>
    <x v="754"/>
    <d v="2018-06-15T05:00:00"/>
    <d v="2018-06-15T00:00:00"/>
    <x v="754"/>
    <n v="1529298000"/>
    <d v="2018-06-18T05:00:00"/>
    <b v="0"/>
    <b v="0"/>
    <s v="technology/wearables"/>
    <x v="2"/>
    <s v="wearables"/>
  </r>
  <r>
    <x v="0"/>
    <n v="33"/>
    <n v="81.909090909090907"/>
    <s v="US"/>
    <s v="USD"/>
    <n v="1535259600"/>
    <x v="755"/>
    <d v="2018-08-26T05:00:00"/>
    <d v="2018-08-26T00:00:00"/>
    <x v="755"/>
    <n v="1535778000"/>
    <d v="2018-09-01T05:00:00"/>
    <b v="0"/>
    <b v="0"/>
    <s v="photography/photography books"/>
    <x v="7"/>
    <s v="photography books"/>
  </r>
  <r>
    <x v="3"/>
    <n v="94"/>
    <n v="93.053191489361708"/>
    <s v="US"/>
    <s v="USD"/>
    <n v="1327212000"/>
    <x v="756"/>
    <d v="2012-01-22T06:00:00"/>
    <d v="2012-01-22T00:00:00"/>
    <x v="756"/>
    <n v="1327471200"/>
    <d v="2012-01-25T06:00:00"/>
    <b v="0"/>
    <b v="0"/>
    <s v="film &amp; video/documentary"/>
    <x v="4"/>
    <s v="documentary"/>
  </r>
  <r>
    <x v="1"/>
    <n v="1354"/>
    <n v="101.98449039881831"/>
    <s v="GB"/>
    <s v="GBP"/>
    <n v="1526360400"/>
    <x v="757"/>
    <d v="2018-05-15T05:00:00"/>
    <d v="2018-05-15T00:00:00"/>
    <x v="757"/>
    <n v="1529557200"/>
    <d v="2018-06-21T05:00:00"/>
    <b v="0"/>
    <b v="0"/>
    <s v="technology/web"/>
    <x v="2"/>
    <s v="web"/>
  </r>
  <r>
    <x v="1"/>
    <n v="48"/>
    <n v="105.9375"/>
    <s v="US"/>
    <s v="USD"/>
    <n v="1532149200"/>
    <x v="758"/>
    <d v="2018-07-21T05:00:00"/>
    <d v="2018-07-21T00:00:00"/>
    <x v="758"/>
    <n v="1535259600"/>
    <d v="2018-08-26T05:00:00"/>
    <b v="1"/>
    <b v="1"/>
    <s v="technology/web"/>
    <x v="2"/>
    <s v="web"/>
  </r>
  <r>
    <x v="1"/>
    <n v="110"/>
    <n v="101.58181818181818"/>
    <s v="US"/>
    <s v="USD"/>
    <n v="1515304800"/>
    <x v="759"/>
    <d v="2018-01-07T06:00:00"/>
    <d v="2018-01-07T00:00:00"/>
    <x v="759"/>
    <n v="1515564000"/>
    <d v="2018-01-10T06:00:00"/>
    <b v="0"/>
    <b v="0"/>
    <s v="food/food trucks"/>
    <x v="0"/>
    <s v="food trucks"/>
  </r>
  <r>
    <x v="1"/>
    <n v="172"/>
    <n v="62.970930232558139"/>
    <s v="US"/>
    <s v="USD"/>
    <n v="1276318800"/>
    <x v="760"/>
    <d v="2010-06-12T05:00:00"/>
    <d v="2010-06-12T00:00:00"/>
    <x v="760"/>
    <n v="1277096400"/>
    <d v="2010-06-21T05:00:00"/>
    <b v="0"/>
    <b v="0"/>
    <s v="film &amp; video/drama"/>
    <x v="4"/>
    <s v="drama"/>
  </r>
  <r>
    <x v="1"/>
    <n v="307"/>
    <n v="29.045602605863191"/>
    <s v="US"/>
    <s v="USD"/>
    <n v="1328767200"/>
    <x v="761"/>
    <d v="2012-02-09T06:00:00"/>
    <d v="2012-02-09T00:00:00"/>
    <x v="761"/>
    <n v="1329026400"/>
    <d v="2012-02-12T06:00:00"/>
    <b v="0"/>
    <b v="1"/>
    <s v="music/indie rock"/>
    <x v="1"/>
    <s v="indie rock"/>
  </r>
  <r>
    <x v="0"/>
    <n v="1"/>
    <n v="1"/>
    <s v="US"/>
    <s v="USD"/>
    <n v="1321682400"/>
    <x v="762"/>
    <d v="2011-11-19T06:00:00"/>
    <d v="2011-11-19T00:00:00"/>
    <x v="762"/>
    <n v="1322978400"/>
    <d v="2011-12-04T06:00:00"/>
    <b v="1"/>
    <b v="0"/>
    <s v="music/rock"/>
    <x v="1"/>
    <s v="rock"/>
  </r>
  <r>
    <x v="1"/>
    <n v="160"/>
    <n v="77.924999999999997"/>
    <s v="US"/>
    <s v="USD"/>
    <n v="1335934800"/>
    <x v="444"/>
    <d v="2012-05-02T05:00:00"/>
    <d v="2012-05-02T00:00:00"/>
    <x v="444"/>
    <n v="1338786000"/>
    <d v="2012-06-04T05:00:00"/>
    <b v="0"/>
    <b v="0"/>
    <s v="music/electric music"/>
    <x v="1"/>
    <s v="electric music"/>
  </r>
  <r>
    <x v="0"/>
    <n v="31"/>
    <n v="80.806451612903231"/>
    <s v="US"/>
    <s v="USD"/>
    <n v="1310792400"/>
    <x v="763"/>
    <d v="2011-07-16T05:00:00"/>
    <d v="2011-07-16T00:00:00"/>
    <x v="763"/>
    <n v="1311656400"/>
    <d v="2011-07-26T05:00:00"/>
    <b v="0"/>
    <b v="1"/>
    <s v="games/video games"/>
    <x v="6"/>
    <s v="video games"/>
  </r>
  <r>
    <x v="1"/>
    <n v="1467"/>
    <n v="76.006816632583508"/>
    <s v="CA"/>
    <s v="CAD"/>
    <n v="1308546000"/>
    <x v="764"/>
    <d v="2011-06-20T05:00:00"/>
    <d v="2011-06-20T00:00:00"/>
    <x v="764"/>
    <n v="1308978000"/>
    <d v="2011-06-25T05:00:00"/>
    <b v="0"/>
    <b v="1"/>
    <s v="music/indie rock"/>
    <x v="1"/>
    <s v="indie rock"/>
  </r>
  <r>
    <x v="1"/>
    <n v="2662"/>
    <n v="72.993613824192337"/>
    <s v="CA"/>
    <s v="CAD"/>
    <n v="1574056800"/>
    <x v="765"/>
    <d v="2019-11-18T06:00:00"/>
    <d v="2019-11-18T00:00:00"/>
    <x v="765"/>
    <n v="1576389600"/>
    <d v="2019-12-15T06:00:00"/>
    <b v="0"/>
    <b v="0"/>
    <s v="publishing/fiction"/>
    <x v="5"/>
    <s v="fiction"/>
  </r>
  <r>
    <x v="1"/>
    <n v="452"/>
    <n v="53"/>
    <s v="AU"/>
    <s v="AUD"/>
    <n v="1308373200"/>
    <x v="766"/>
    <d v="2011-06-18T05:00:00"/>
    <d v="2011-06-18T00:00:00"/>
    <x v="766"/>
    <n v="1311051600"/>
    <d v="2011-07-19T05:00:00"/>
    <b v="0"/>
    <b v="0"/>
    <s v="theater/plays"/>
    <x v="3"/>
    <s v="plays"/>
  </r>
  <r>
    <x v="1"/>
    <n v="158"/>
    <n v="54.164556962025316"/>
    <s v="US"/>
    <s v="USD"/>
    <n v="1335243600"/>
    <x v="767"/>
    <d v="2012-04-24T05:00:00"/>
    <d v="2012-04-24T00:00:00"/>
    <x v="767"/>
    <n v="1336712400"/>
    <d v="2012-05-11T05:00:00"/>
    <b v="0"/>
    <b v="0"/>
    <s v="food/food trucks"/>
    <x v="0"/>
    <s v="food trucks"/>
  </r>
  <r>
    <x v="1"/>
    <n v="225"/>
    <n v="32.946666666666665"/>
    <s v="CH"/>
    <s v="CHF"/>
    <n v="1328421600"/>
    <x v="768"/>
    <d v="2012-02-05T06:00:00"/>
    <d v="2012-02-05T00:00:00"/>
    <x v="768"/>
    <n v="1330408800"/>
    <d v="2012-02-28T06:00:00"/>
    <b v="1"/>
    <b v="0"/>
    <s v="film &amp; video/shorts"/>
    <x v="4"/>
    <s v="shorts"/>
  </r>
  <r>
    <x v="0"/>
    <n v="35"/>
    <n v="79.371428571428567"/>
    <s v="US"/>
    <s v="USD"/>
    <n v="1524286800"/>
    <x v="769"/>
    <d v="2018-04-21T05:00:00"/>
    <d v="2018-04-21T00:00:00"/>
    <x v="769"/>
    <n v="1524891600"/>
    <d v="2018-04-28T05:00:00"/>
    <b v="1"/>
    <b v="0"/>
    <s v="food/food trucks"/>
    <x v="0"/>
    <s v="food trucks"/>
  </r>
  <r>
    <x v="0"/>
    <n v="63"/>
    <n v="41.174603174603178"/>
    <s v="US"/>
    <s v="USD"/>
    <n v="1362117600"/>
    <x v="770"/>
    <d v="2013-03-01T06:00:00"/>
    <d v="2013-03-01T00:00:00"/>
    <x v="770"/>
    <n v="1363669200"/>
    <d v="2013-03-19T05:00:00"/>
    <b v="0"/>
    <b v="1"/>
    <s v="theater/plays"/>
    <x v="3"/>
    <s v="plays"/>
  </r>
  <r>
    <x v="1"/>
    <n v="65"/>
    <n v="77.430769230769229"/>
    <s v="US"/>
    <s v="USD"/>
    <n v="1550556000"/>
    <x v="771"/>
    <d v="2019-02-19T06:00:00"/>
    <d v="2019-02-19T00:00:00"/>
    <x v="771"/>
    <n v="1551420000"/>
    <d v="2019-03-01T06:00:00"/>
    <b v="0"/>
    <b v="1"/>
    <s v="technology/wearables"/>
    <x v="2"/>
    <s v="wearables"/>
  </r>
  <r>
    <x v="1"/>
    <n v="163"/>
    <n v="57.159509202453989"/>
    <s v="US"/>
    <s v="USD"/>
    <n v="1269147600"/>
    <x v="772"/>
    <d v="2010-03-21T05:00:00"/>
    <d v="2010-03-21T00:00:00"/>
    <x v="772"/>
    <n v="1269838800"/>
    <d v="2010-03-29T05:00:00"/>
    <b v="0"/>
    <b v="0"/>
    <s v="theater/plays"/>
    <x v="3"/>
    <s v="plays"/>
  </r>
  <r>
    <x v="1"/>
    <n v="85"/>
    <n v="77.17647058823529"/>
    <s v="US"/>
    <s v="USD"/>
    <n v="1312174800"/>
    <x v="773"/>
    <d v="2011-08-01T05:00:00"/>
    <d v="2011-08-01T00:00:00"/>
    <x v="773"/>
    <n v="1312520400"/>
    <d v="2011-08-05T05:00:00"/>
    <b v="0"/>
    <b v="0"/>
    <s v="theater/plays"/>
    <x v="3"/>
    <s v="plays"/>
  </r>
  <r>
    <x v="1"/>
    <n v="217"/>
    <n v="24.953917050691246"/>
    <s v="US"/>
    <s v="USD"/>
    <n v="1434517200"/>
    <x v="774"/>
    <d v="2015-06-17T05:00:00"/>
    <d v="2015-06-17T00:00:00"/>
    <x v="774"/>
    <n v="1436504400"/>
    <d v="2015-07-10T05:00:00"/>
    <b v="0"/>
    <b v="1"/>
    <s v="film &amp; video/television"/>
    <x v="4"/>
    <s v="television"/>
  </r>
  <r>
    <x v="1"/>
    <n v="150"/>
    <n v="97.18"/>
    <s v="US"/>
    <s v="USD"/>
    <n v="1471582800"/>
    <x v="775"/>
    <d v="2016-08-19T05:00:00"/>
    <d v="2016-08-19T00:00:00"/>
    <x v="775"/>
    <n v="1472014800"/>
    <d v="2016-08-24T05:00:00"/>
    <b v="0"/>
    <b v="0"/>
    <s v="film &amp; video/shorts"/>
    <x v="4"/>
    <s v="shorts"/>
  </r>
  <r>
    <x v="1"/>
    <n v="3272"/>
    <n v="46.000916870415651"/>
    <s v="US"/>
    <s v="USD"/>
    <n v="1410757200"/>
    <x v="776"/>
    <d v="2014-09-15T05:00:00"/>
    <d v="2014-09-15T00:00:00"/>
    <x v="776"/>
    <n v="1411534800"/>
    <d v="2014-09-24T05:00:00"/>
    <b v="0"/>
    <b v="0"/>
    <s v="theater/plays"/>
    <x v="3"/>
    <s v="plays"/>
  </r>
  <r>
    <x v="3"/>
    <n v="898"/>
    <n v="88.023385300668153"/>
    <s v="US"/>
    <s v="USD"/>
    <n v="1304830800"/>
    <x v="777"/>
    <d v="2011-05-08T05:00:00"/>
    <d v="2011-05-08T00:00:00"/>
    <x v="777"/>
    <n v="1304917200"/>
    <d v="2011-05-09T05:00:00"/>
    <b v="0"/>
    <b v="0"/>
    <s v="photography/photography books"/>
    <x v="7"/>
    <s v="photography books"/>
  </r>
  <r>
    <x v="1"/>
    <n v="300"/>
    <n v="25.99"/>
    <s v="US"/>
    <s v="USD"/>
    <n v="1539061200"/>
    <x v="778"/>
    <d v="2018-10-09T05:00:00"/>
    <d v="2018-10-09T00:00:00"/>
    <x v="778"/>
    <n v="1539579600"/>
    <d v="2018-10-15T05:00:00"/>
    <b v="0"/>
    <b v="0"/>
    <s v="food/food trucks"/>
    <x v="0"/>
    <s v="food trucks"/>
  </r>
  <r>
    <x v="1"/>
    <n v="126"/>
    <n v="102.69047619047619"/>
    <s v="US"/>
    <s v="USD"/>
    <n v="1381554000"/>
    <x v="779"/>
    <d v="2013-10-12T05:00:00"/>
    <d v="2013-10-12T00:00:00"/>
    <x v="779"/>
    <n v="1382504400"/>
    <d v="2013-10-23T05:00:00"/>
    <b v="0"/>
    <b v="0"/>
    <s v="theater/plays"/>
    <x v="3"/>
    <s v="plays"/>
  </r>
  <r>
    <x v="0"/>
    <n v="526"/>
    <n v="72.958174904942965"/>
    <s v="US"/>
    <s v="USD"/>
    <n v="1277096400"/>
    <x v="780"/>
    <d v="2010-06-21T05:00:00"/>
    <d v="2010-06-21T00:00:00"/>
    <x v="780"/>
    <n v="1278306000"/>
    <d v="2010-07-05T05:00:00"/>
    <b v="0"/>
    <b v="0"/>
    <s v="film &amp; video/drama"/>
    <x v="4"/>
    <s v="drama"/>
  </r>
  <r>
    <x v="0"/>
    <n v="121"/>
    <n v="57.190082644628099"/>
    <s v="US"/>
    <s v="USD"/>
    <n v="1440392400"/>
    <x v="335"/>
    <d v="2015-08-24T05:00:00"/>
    <d v="2015-08-24T00:00:00"/>
    <x v="335"/>
    <n v="1442552400"/>
    <d v="2015-09-18T05:00:00"/>
    <b v="0"/>
    <b v="0"/>
    <s v="theater/plays"/>
    <x v="3"/>
    <s v="plays"/>
  </r>
  <r>
    <x v="1"/>
    <n v="2320"/>
    <n v="84.013793103448279"/>
    <s v="US"/>
    <s v="USD"/>
    <n v="1509512400"/>
    <x v="535"/>
    <d v="2017-11-01T05:00:00"/>
    <d v="2017-11-01T00:00:00"/>
    <x v="535"/>
    <n v="1511071200"/>
    <d v="2017-11-19T06:00:00"/>
    <b v="0"/>
    <b v="1"/>
    <s v="theater/plays"/>
    <x v="3"/>
    <s v="plays"/>
  </r>
  <r>
    <x v="1"/>
    <n v="81"/>
    <n v="98.666666666666671"/>
    <s v="AU"/>
    <s v="AUD"/>
    <n v="1535950800"/>
    <x v="270"/>
    <d v="2018-09-03T05:00:00"/>
    <d v="2018-09-03T00:00:00"/>
    <x v="270"/>
    <n v="1536382800"/>
    <d v="2018-09-08T05:00:00"/>
    <b v="0"/>
    <b v="0"/>
    <s v="film &amp; video/science fiction"/>
    <x v="4"/>
    <s v="science fiction"/>
  </r>
  <r>
    <x v="1"/>
    <n v="1887"/>
    <n v="42.007419183889773"/>
    <s v="US"/>
    <s v="USD"/>
    <n v="1389160800"/>
    <x v="781"/>
    <d v="2014-01-08T06:00:00"/>
    <d v="2014-01-08T00:00:00"/>
    <x v="781"/>
    <n v="1389592800"/>
    <d v="2014-01-13T06:00:00"/>
    <b v="0"/>
    <b v="0"/>
    <s v="photography/photography books"/>
    <x v="7"/>
    <s v="photography books"/>
  </r>
  <r>
    <x v="1"/>
    <n v="4358"/>
    <n v="32.002753556677376"/>
    <s v="US"/>
    <s v="USD"/>
    <n v="1271998800"/>
    <x v="782"/>
    <d v="2010-04-23T05:00:00"/>
    <d v="2010-04-23T00:00:00"/>
    <x v="782"/>
    <n v="1275282000"/>
    <d v="2010-05-31T05:00:00"/>
    <b v="0"/>
    <b v="1"/>
    <s v="photography/photography books"/>
    <x v="7"/>
    <s v="photography books"/>
  </r>
  <r>
    <x v="0"/>
    <n v="67"/>
    <n v="81.567164179104481"/>
    <s v="US"/>
    <s v="USD"/>
    <n v="1294898400"/>
    <x v="783"/>
    <d v="2011-01-13T06:00:00"/>
    <d v="2011-01-13T00:00:00"/>
    <x v="783"/>
    <n v="1294984800"/>
    <d v="2011-01-14T06:00:00"/>
    <b v="0"/>
    <b v="0"/>
    <s v="music/rock"/>
    <x v="1"/>
    <s v="rock"/>
  </r>
  <r>
    <x v="0"/>
    <n v="57"/>
    <n v="37.035087719298247"/>
    <s v="CA"/>
    <s v="CAD"/>
    <n v="1559970000"/>
    <x v="784"/>
    <d v="2019-06-08T05:00:00"/>
    <d v="2019-06-08T00:00:00"/>
    <x v="784"/>
    <n v="1562043600"/>
    <d v="2019-07-02T05:00:00"/>
    <b v="0"/>
    <b v="0"/>
    <s v="photography/photography books"/>
    <x v="7"/>
    <s v="photography books"/>
  </r>
  <r>
    <x v="0"/>
    <n v="1229"/>
    <n v="103.033360455655"/>
    <s v="US"/>
    <s v="USD"/>
    <n v="1469509200"/>
    <x v="785"/>
    <d v="2016-07-26T05:00:00"/>
    <d v="2016-07-26T00:00:00"/>
    <x v="785"/>
    <n v="1469595600"/>
    <d v="2016-07-27T05:00:00"/>
    <b v="0"/>
    <b v="0"/>
    <s v="food/food trucks"/>
    <x v="0"/>
    <s v="food trucks"/>
  </r>
  <r>
    <x v="0"/>
    <n v="12"/>
    <n v="84.333333333333329"/>
    <s v="IT"/>
    <s v="EUR"/>
    <n v="1579068000"/>
    <x v="786"/>
    <d v="2020-01-15T06:00:00"/>
    <d v="2020-01-15T00:00:00"/>
    <x v="786"/>
    <n v="1581141600"/>
    <d v="2020-02-08T06:00:00"/>
    <b v="0"/>
    <b v="0"/>
    <s v="music/metal"/>
    <x v="1"/>
    <s v="metal"/>
  </r>
  <r>
    <x v="1"/>
    <n v="53"/>
    <n v="102.60377358490567"/>
    <s v="US"/>
    <s v="USD"/>
    <n v="1487743200"/>
    <x v="787"/>
    <d v="2017-02-22T06:00:00"/>
    <d v="2017-02-22T00:00:00"/>
    <x v="787"/>
    <n v="1488520800"/>
    <d v="2017-03-03T06:00:00"/>
    <b v="0"/>
    <b v="0"/>
    <s v="publishing/nonfiction"/>
    <x v="5"/>
    <s v="nonfiction"/>
  </r>
  <r>
    <x v="1"/>
    <n v="2414"/>
    <n v="79.992129246064621"/>
    <s v="US"/>
    <s v="USD"/>
    <n v="1563685200"/>
    <x v="788"/>
    <d v="2019-07-21T05:00:00"/>
    <d v="2019-07-21T00:00:00"/>
    <x v="788"/>
    <n v="1563858000"/>
    <d v="2019-07-23T05:00:00"/>
    <b v="0"/>
    <b v="0"/>
    <s v="music/electric music"/>
    <x v="1"/>
    <s v="electric music"/>
  </r>
  <r>
    <x v="0"/>
    <n v="452"/>
    <n v="70.055309734513273"/>
    <s v="US"/>
    <s v="USD"/>
    <n v="1436418000"/>
    <x v="330"/>
    <d v="2015-07-09T05:00:00"/>
    <d v="2015-07-09T00:00:00"/>
    <x v="330"/>
    <n v="1438923600"/>
    <d v="2015-08-07T05:00:00"/>
    <b v="0"/>
    <b v="1"/>
    <s v="theater/plays"/>
    <x v="3"/>
    <s v="plays"/>
  </r>
  <r>
    <x v="1"/>
    <n v="80"/>
    <n v="37"/>
    <s v="US"/>
    <s v="USD"/>
    <n v="1421820000"/>
    <x v="789"/>
    <d v="2015-01-21T06:00:00"/>
    <d v="2015-01-21T00:00:00"/>
    <x v="789"/>
    <n v="1422165600"/>
    <d v="2015-01-25T06:00:00"/>
    <b v="0"/>
    <b v="0"/>
    <s v="theater/plays"/>
    <x v="3"/>
    <s v="plays"/>
  </r>
  <r>
    <x v="1"/>
    <n v="193"/>
    <n v="41.911917098445599"/>
    <s v="US"/>
    <s v="USD"/>
    <n v="1274763600"/>
    <x v="790"/>
    <d v="2010-05-25T05:00:00"/>
    <d v="2010-05-25T00:00:00"/>
    <x v="790"/>
    <n v="1277874000"/>
    <d v="2010-06-30T05:00:00"/>
    <b v="0"/>
    <b v="0"/>
    <s v="film &amp; video/shorts"/>
    <x v="4"/>
    <s v="shorts"/>
  </r>
  <r>
    <x v="0"/>
    <n v="1886"/>
    <n v="57.992576882290564"/>
    <s v="US"/>
    <s v="USD"/>
    <n v="1399179600"/>
    <x v="791"/>
    <d v="2014-05-04T05:00:00"/>
    <d v="2014-05-04T00:00:00"/>
    <x v="791"/>
    <n v="1399352400"/>
    <d v="2014-05-06T05:00:00"/>
    <b v="0"/>
    <b v="1"/>
    <s v="theater/plays"/>
    <x v="3"/>
    <s v="plays"/>
  </r>
  <r>
    <x v="1"/>
    <n v="52"/>
    <n v="40.942307692307693"/>
    <s v="US"/>
    <s v="USD"/>
    <n v="1275800400"/>
    <x v="792"/>
    <d v="2010-06-06T05:00:00"/>
    <d v="2010-06-06T00:00:00"/>
    <x v="792"/>
    <n v="1279083600"/>
    <d v="2010-07-14T05:00:00"/>
    <b v="0"/>
    <b v="0"/>
    <s v="theater/plays"/>
    <x v="3"/>
    <s v="plays"/>
  </r>
  <r>
    <x v="0"/>
    <n v="1825"/>
    <n v="69.9972602739726"/>
    <s v="US"/>
    <s v="USD"/>
    <n v="1282798800"/>
    <x v="793"/>
    <d v="2010-08-26T05:00:00"/>
    <d v="2010-08-26T00:00:00"/>
    <x v="793"/>
    <n v="1284354000"/>
    <d v="2010-09-13T05:00:00"/>
    <b v="0"/>
    <b v="0"/>
    <s v="music/indie rock"/>
    <x v="1"/>
    <s v="indie rock"/>
  </r>
  <r>
    <x v="0"/>
    <n v="31"/>
    <n v="73.838709677419359"/>
    <s v="US"/>
    <s v="USD"/>
    <n v="1437109200"/>
    <x v="794"/>
    <d v="2015-07-17T05:00:00"/>
    <d v="2015-07-17T00:00:00"/>
    <x v="794"/>
    <n v="1441170000"/>
    <d v="2015-09-02T05:00:00"/>
    <b v="0"/>
    <b v="1"/>
    <s v="theater/plays"/>
    <x v="3"/>
    <s v="plays"/>
  </r>
  <r>
    <x v="1"/>
    <n v="290"/>
    <n v="41.979310344827589"/>
    <s v="US"/>
    <s v="USD"/>
    <n v="1491886800"/>
    <x v="795"/>
    <d v="2017-04-11T05:00:00"/>
    <d v="2017-04-11T00:00:00"/>
    <x v="795"/>
    <n v="1493528400"/>
    <d v="2017-04-30T05:00:00"/>
    <b v="0"/>
    <b v="0"/>
    <s v="theater/plays"/>
    <x v="3"/>
    <s v="plays"/>
  </r>
  <r>
    <x v="1"/>
    <n v="122"/>
    <n v="77.93442622950819"/>
    <s v="US"/>
    <s v="USD"/>
    <n v="1394600400"/>
    <x v="796"/>
    <d v="2014-03-12T05:00:00"/>
    <d v="2014-03-12T00:00:00"/>
    <x v="796"/>
    <n v="1395205200"/>
    <d v="2014-03-19T05:00:00"/>
    <b v="0"/>
    <b v="1"/>
    <s v="music/electric music"/>
    <x v="1"/>
    <s v="electric music"/>
  </r>
  <r>
    <x v="1"/>
    <n v="1470"/>
    <n v="106.01972789115646"/>
    <s v="US"/>
    <s v="USD"/>
    <n v="1561352400"/>
    <x v="797"/>
    <d v="2019-06-24T05:00:00"/>
    <d v="2019-06-24T00:00:00"/>
    <x v="797"/>
    <n v="1561438800"/>
    <d v="2019-06-25T05:00:00"/>
    <b v="0"/>
    <b v="0"/>
    <s v="music/indie rock"/>
    <x v="1"/>
    <s v="indie rock"/>
  </r>
  <r>
    <x v="1"/>
    <n v="165"/>
    <n v="47.018181818181816"/>
    <s v="CA"/>
    <s v="CAD"/>
    <n v="1322892000"/>
    <x v="798"/>
    <d v="2011-12-03T06:00:00"/>
    <d v="2011-12-03T00:00:00"/>
    <x v="798"/>
    <n v="1326693600"/>
    <d v="2012-01-16T06:00:00"/>
    <b v="0"/>
    <b v="0"/>
    <s v="film &amp; video/documentary"/>
    <x v="4"/>
    <s v="documentary"/>
  </r>
  <r>
    <x v="1"/>
    <n v="182"/>
    <n v="76.016483516483518"/>
    <s v="US"/>
    <s v="USD"/>
    <n v="1274418000"/>
    <x v="799"/>
    <d v="2010-05-21T05:00:00"/>
    <d v="2010-05-21T00:00:00"/>
    <x v="799"/>
    <n v="1277960400"/>
    <d v="2010-07-01T05:00:00"/>
    <b v="0"/>
    <b v="0"/>
    <s v="publishing/translations"/>
    <x v="5"/>
    <s v="translations"/>
  </r>
  <r>
    <x v="1"/>
    <n v="199"/>
    <n v="54.120603015075375"/>
    <s v="IT"/>
    <s v="EUR"/>
    <n v="1434344400"/>
    <x v="800"/>
    <d v="2015-06-15T05:00:00"/>
    <d v="2015-06-15T00:00:00"/>
    <x v="800"/>
    <n v="1434690000"/>
    <d v="2015-06-19T05:00:00"/>
    <b v="0"/>
    <b v="1"/>
    <s v="film &amp; video/documentary"/>
    <x v="4"/>
    <s v="documentary"/>
  </r>
  <r>
    <x v="1"/>
    <n v="56"/>
    <n v="57.285714285714285"/>
    <s v="GB"/>
    <s v="GBP"/>
    <n v="1373518800"/>
    <x v="801"/>
    <d v="2013-07-11T05:00:00"/>
    <d v="2013-07-11T00:00:00"/>
    <x v="801"/>
    <n v="1376110800"/>
    <d v="2013-08-10T05:00:00"/>
    <b v="0"/>
    <b v="1"/>
    <s v="film &amp; video/television"/>
    <x v="4"/>
    <s v="television"/>
  </r>
  <r>
    <x v="0"/>
    <n v="107"/>
    <n v="103.81308411214954"/>
    <s v="US"/>
    <s v="USD"/>
    <n v="1517637600"/>
    <x v="802"/>
    <d v="2018-02-03T06:00:00"/>
    <d v="2018-02-03T00:00:00"/>
    <x v="802"/>
    <n v="1518415200"/>
    <d v="2018-02-12T06:00:00"/>
    <b v="0"/>
    <b v="0"/>
    <s v="theater/plays"/>
    <x v="3"/>
    <s v="plays"/>
  </r>
  <r>
    <x v="1"/>
    <n v="1460"/>
    <n v="105.02602739726028"/>
    <s v="AU"/>
    <s v="AUD"/>
    <n v="1310619600"/>
    <x v="803"/>
    <d v="2011-07-14T05:00:00"/>
    <d v="2011-07-14T00:00:00"/>
    <x v="803"/>
    <n v="1310878800"/>
    <d v="2011-07-17T05:00:00"/>
    <b v="0"/>
    <b v="1"/>
    <s v="food/food trucks"/>
    <x v="0"/>
    <s v="food trucks"/>
  </r>
  <r>
    <x v="0"/>
    <n v="27"/>
    <n v="90.259259259259252"/>
    <s v="US"/>
    <s v="USD"/>
    <n v="1556427600"/>
    <x v="212"/>
    <d v="2019-04-28T05:00:00"/>
    <d v="2019-04-28T00:00:00"/>
    <x v="212"/>
    <n v="1556600400"/>
    <d v="2019-04-30T05:00:00"/>
    <b v="0"/>
    <b v="0"/>
    <s v="theater/plays"/>
    <x v="3"/>
    <s v="plays"/>
  </r>
  <r>
    <x v="0"/>
    <n v="1221"/>
    <n v="76.978705978705975"/>
    <s v="US"/>
    <s v="USD"/>
    <n v="1576476000"/>
    <x v="804"/>
    <d v="2019-12-16T06:00:00"/>
    <d v="2019-12-16T00:00:00"/>
    <x v="804"/>
    <n v="1576994400"/>
    <d v="2019-12-22T06:00:00"/>
    <b v="0"/>
    <b v="0"/>
    <s v="film &amp; video/documentary"/>
    <x v="4"/>
    <s v="documentary"/>
  </r>
  <r>
    <x v="1"/>
    <n v="123"/>
    <n v="102.60162601626017"/>
    <s v="CH"/>
    <s v="CHF"/>
    <n v="1381122000"/>
    <x v="805"/>
    <d v="2013-10-07T05:00:00"/>
    <d v="2013-10-07T00:00:00"/>
    <x v="805"/>
    <n v="1382677200"/>
    <d v="2013-10-25T05:00:00"/>
    <b v="0"/>
    <b v="0"/>
    <s v="music/jazz"/>
    <x v="1"/>
    <s v="jazz"/>
  </r>
  <r>
    <x v="0"/>
    <n v="1"/>
    <n v="2"/>
    <s v="US"/>
    <s v="USD"/>
    <n v="1411102800"/>
    <x v="806"/>
    <d v="2014-09-19T05:00:00"/>
    <d v="2014-09-19T00:00:00"/>
    <x v="806"/>
    <n v="1411189200"/>
    <d v="2014-09-20T05:00:00"/>
    <b v="0"/>
    <b v="1"/>
    <s v="technology/web"/>
    <x v="2"/>
    <s v="web"/>
  </r>
  <r>
    <x v="1"/>
    <n v="159"/>
    <n v="55.0062893081761"/>
    <s v="US"/>
    <s v="USD"/>
    <n v="1531803600"/>
    <x v="807"/>
    <d v="2018-07-17T05:00:00"/>
    <d v="2018-07-17T00:00:00"/>
    <x v="807"/>
    <n v="1534654800"/>
    <d v="2018-08-19T05:00:00"/>
    <b v="0"/>
    <b v="1"/>
    <s v="music/rock"/>
    <x v="1"/>
    <s v="rock"/>
  </r>
  <r>
    <x v="1"/>
    <n v="110"/>
    <n v="32.127272727272725"/>
    <s v="US"/>
    <s v="USD"/>
    <n v="1454133600"/>
    <x v="722"/>
    <d v="2016-01-30T06:00:00"/>
    <d v="2016-01-30T00:00:00"/>
    <x v="722"/>
    <n v="1457762400"/>
    <d v="2016-03-12T06:00:00"/>
    <b v="0"/>
    <b v="0"/>
    <s v="technology/web"/>
    <x v="2"/>
    <s v="web"/>
  </r>
  <r>
    <x v="2"/>
    <n v="14"/>
    <n v="50.642857142857146"/>
    <s v="US"/>
    <s v="USD"/>
    <n v="1336194000"/>
    <x v="477"/>
    <d v="2012-05-05T05:00:00"/>
    <d v="2012-05-05T00:00:00"/>
    <x v="477"/>
    <n v="1337490000"/>
    <d v="2012-05-20T05:00:00"/>
    <b v="0"/>
    <b v="1"/>
    <s v="publishing/nonfiction"/>
    <x v="5"/>
    <s v="nonfiction"/>
  </r>
  <r>
    <x v="0"/>
    <n v="16"/>
    <n v="49.6875"/>
    <s v="US"/>
    <s v="USD"/>
    <n v="1349326800"/>
    <x v="259"/>
    <d v="2012-10-04T05:00:00"/>
    <d v="2012-10-04T00:00:00"/>
    <x v="259"/>
    <n v="1349672400"/>
    <d v="2012-10-08T05:00:00"/>
    <b v="0"/>
    <b v="0"/>
    <s v="publishing/radio &amp; podcasts"/>
    <x v="5"/>
    <s v="radio &amp; podcasts"/>
  </r>
  <r>
    <x v="1"/>
    <n v="236"/>
    <n v="54.894067796610166"/>
    <s v="US"/>
    <s v="USD"/>
    <n v="1379566800"/>
    <x v="9"/>
    <d v="2013-09-19T05:00:00"/>
    <d v="2013-09-19T00:00:00"/>
    <x v="9"/>
    <n v="1379826000"/>
    <d v="2013-09-22T05:00:00"/>
    <b v="0"/>
    <b v="0"/>
    <s v="theater/plays"/>
    <x v="3"/>
    <s v="plays"/>
  </r>
  <r>
    <x v="1"/>
    <n v="191"/>
    <n v="46.931937172774866"/>
    <s v="US"/>
    <s v="USD"/>
    <n v="1494651600"/>
    <x v="808"/>
    <d v="2017-05-13T05:00:00"/>
    <d v="2017-05-13T00:00:00"/>
    <x v="808"/>
    <n v="1497762000"/>
    <d v="2017-06-18T05:00:00"/>
    <b v="1"/>
    <b v="1"/>
    <s v="film &amp; video/documentary"/>
    <x v="4"/>
    <s v="documentary"/>
  </r>
  <r>
    <x v="0"/>
    <n v="41"/>
    <n v="44.951219512195124"/>
    <s v="US"/>
    <s v="USD"/>
    <n v="1303880400"/>
    <x v="809"/>
    <d v="2011-04-27T05:00:00"/>
    <d v="2011-04-27T00:00:00"/>
    <x v="809"/>
    <n v="1304485200"/>
    <d v="2011-05-04T05:00:00"/>
    <b v="0"/>
    <b v="0"/>
    <s v="theater/plays"/>
    <x v="3"/>
    <s v="plays"/>
  </r>
  <r>
    <x v="1"/>
    <n v="3934"/>
    <n v="30.99898322318251"/>
    <s v="US"/>
    <s v="USD"/>
    <n v="1335934800"/>
    <x v="444"/>
    <d v="2012-05-02T05:00:00"/>
    <d v="2012-05-02T00:00:00"/>
    <x v="444"/>
    <n v="1336885200"/>
    <d v="2012-05-13T05:00:00"/>
    <b v="0"/>
    <b v="0"/>
    <s v="games/video games"/>
    <x v="6"/>
    <s v="video games"/>
  </r>
  <r>
    <x v="1"/>
    <n v="80"/>
    <n v="107.7625"/>
    <s v="CA"/>
    <s v="CAD"/>
    <n v="1528088400"/>
    <x v="384"/>
    <d v="2018-06-04T05:00:00"/>
    <d v="2018-06-04T00:00:00"/>
    <x v="384"/>
    <n v="1530421200"/>
    <d v="2018-07-01T05:00:00"/>
    <b v="0"/>
    <b v="1"/>
    <s v="theater/plays"/>
    <x v="3"/>
    <s v="plays"/>
  </r>
  <r>
    <x v="3"/>
    <n v="296"/>
    <n v="102.07770270270271"/>
    <s v="US"/>
    <s v="USD"/>
    <n v="1421906400"/>
    <x v="810"/>
    <d v="2015-01-22T06:00:00"/>
    <d v="2015-01-22T00:00:00"/>
    <x v="810"/>
    <n v="1421992800"/>
    <d v="2015-01-23T06:00:00"/>
    <b v="0"/>
    <b v="0"/>
    <s v="theater/plays"/>
    <x v="3"/>
    <s v="plays"/>
  </r>
  <r>
    <x v="1"/>
    <n v="462"/>
    <n v="24.976190476190474"/>
    <s v="US"/>
    <s v="USD"/>
    <n v="1568005200"/>
    <x v="811"/>
    <d v="2019-09-09T05:00:00"/>
    <d v="2019-09-09T00:00:00"/>
    <x v="811"/>
    <n v="1568178000"/>
    <d v="2019-09-11T05:00:00"/>
    <b v="1"/>
    <b v="0"/>
    <s v="technology/web"/>
    <x v="2"/>
    <s v="web"/>
  </r>
  <r>
    <x v="1"/>
    <n v="179"/>
    <n v="79.944134078212286"/>
    <s v="US"/>
    <s v="USD"/>
    <n v="1346821200"/>
    <x v="812"/>
    <d v="2012-09-05T05:00:00"/>
    <d v="2012-09-05T00:00:00"/>
    <x v="812"/>
    <n v="1347944400"/>
    <d v="2012-09-18T05:00:00"/>
    <b v="1"/>
    <b v="0"/>
    <s v="film &amp; video/drama"/>
    <x v="4"/>
    <s v="drama"/>
  </r>
  <r>
    <x v="0"/>
    <n v="523"/>
    <n v="67.946462715105156"/>
    <s v="AU"/>
    <s v="AUD"/>
    <n v="1557637200"/>
    <x v="813"/>
    <d v="2019-05-12T05:00:00"/>
    <d v="2019-05-12T00:00:00"/>
    <x v="813"/>
    <n v="1558760400"/>
    <d v="2019-05-25T05:00:00"/>
    <b v="0"/>
    <b v="0"/>
    <s v="film &amp; video/drama"/>
    <x v="4"/>
    <s v="drama"/>
  </r>
  <r>
    <x v="0"/>
    <n v="141"/>
    <n v="26.070921985815602"/>
    <s v="GB"/>
    <s v="GBP"/>
    <n v="1375592400"/>
    <x v="814"/>
    <d v="2013-08-04T05:00:00"/>
    <d v="2013-08-04T00:00:00"/>
    <x v="814"/>
    <n v="1376629200"/>
    <d v="2013-08-16T05:00:00"/>
    <b v="0"/>
    <b v="0"/>
    <s v="theater/plays"/>
    <x v="3"/>
    <s v="plays"/>
  </r>
  <r>
    <x v="1"/>
    <n v="1866"/>
    <n v="105.0032154340836"/>
    <s v="GB"/>
    <s v="GBP"/>
    <n v="1503982800"/>
    <x v="80"/>
    <d v="2017-08-29T05:00:00"/>
    <d v="2017-08-29T00:00:00"/>
    <x v="80"/>
    <n v="1504760400"/>
    <d v="2017-09-07T05:00:00"/>
    <b v="0"/>
    <b v="0"/>
    <s v="film &amp; video/television"/>
    <x v="4"/>
    <s v="television"/>
  </r>
  <r>
    <x v="0"/>
    <n v="52"/>
    <n v="25.826923076923077"/>
    <s v="US"/>
    <s v="USD"/>
    <n v="1418882400"/>
    <x v="815"/>
    <d v="2014-12-18T06:00:00"/>
    <d v="2014-12-18T00:00:00"/>
    <x v="815"/>
    <n v="1419660000"/>
    <d v="2014-12-27T06:00:00"/>
    <b v="0"/>
    <b v="0"/>
    <s v="photography/photography books"/>
    <x v="7"/>
    <s v="photography books"/>
  </r>
  <r>
    <x v="2"/>
    <n v="27"/>
    <n v="77.666666666666671"/>
    <s v="GB"/>
    <s v="GBP"/>
    <n v="1309237200"/>
    <x v="816"/>
    <d v="2011-06-28T05:00:00"/>
    <d v="2011-06-28T00:00:00"/>
    <x v="816"/>
    <n v="1311310800"/>
    <d v="2011-07-22T05:00:00"/>
    <b v="0"/>
    <b v="1"/>
    <s v="film &amp; video/shorts"/>
    <x v="4"/>
    <s v="shorts"/>
  </r>
  <r>
    <x v="1"/>
    <n v="156"/>
    <n v="57.82692307692308"/>
    <s v="CH"/>
    <s v="CHF"/>
    <n v="1343365200"/>
    <x v="474"/>
    <d v="2012-07-27T05:00:00"/>
    <d v="2012-07-27T00:00:00"/>
    <x v="474"/>
    <n v="1344315600"/>
    <d v="2012-08-07T05:00:00"/>
    <b v="0"/>
    <b v="0"/>
    <s v="publishing/radio &amp; podcasts"/>
    <x v="5"/>
    <s v="radio &amp; podcasts"/>
  </r>
  <r>
    <x v="0"/>
    <n v="225"/>
    <n v="92.955555555555549"/>
    <s v="AU"/>
    <s v="AUD"/>
    <n v="1507957200"/>
    <x v="817"/>
    <d v="2017-10-14T05:00:00"/>
    <d v="2017-10-14T00:00:00"/>
    <x v="817"/>
    <n v="1510725600"/>
    <d v="2017-11-15T06:00:00"/>
    <b v="0"/>
    <b v="1"/>
    <s v="theater/plays"/>
    <x v="3"/>
    <s v="plays"/>
  </r>
  <r>
    <x v="1"/>
    <n v="255"/>
    <n v="37.945098039215686"/>
    <s v="US"/>
    <s v="USD"/>
    <n v="1549519200"/>
    <x v="818"/>
    <d v="2019-02-07T06:00:00"/>
    <d v="2019-02-07T00:00:00"/>
    <x v="818"/>
    <n v="1551247200"/>
    <d v="2019-02-27T06:00:00"/>
    <b v="1"/>
    <b v="0"/>
    <s v="film &amp; video/animation"/>
    <x v="4"/>
    <s v="animation"/>
  </r>
  <r>
    <x v="0"/>
    <n v="38"/>
    <n v="31.842105263157894"/>
    <s v="US"/>
    <s v="USD"/>
    <n v="1329026400"/>
    <x v="819"/>
    <d v="2012-02-12T06:00:00"/>
    <d v="2012-02-12T00:00:00"/>
    <x v="819"/>
    <n v="1330236000"/>
    <d v="2012-02-26T06:00:00"/>
    <b v="0"/>
    <b v="0"/>
    <s v="technology/web"/>
    <x v="2"/>
    <s v="web"/>
  </r>
  <r>
    <x v="1"/>
    <n v="2261"/>
    <n v="40"/>
    <s v="US"/>
    <s v="USD"/>
    <n v="1544335200"/>
    <x v="609"/>
    <d v="2018-12-09T06:00:00"/>
    <d v="2018-12-09T00:00:00"/>
    <x v="609"/>
    <n v="1545112800"/>
    <d v="2018-12-18T06:00:00"/>
    <b v="0"/>
    <b v="1"/>
    <s v="music/world music"/>
    <x v="1"/>
    <s v="world music"/>
  </r>
  <r>
    <x v="1"/>
    <n v="40"/>
    <n v="101.1"/>
    <s v="US"/>
    <s v="USD"/>
    <n v="1279083600"/>
    <x v="547"/>
    <d v="2010-07-14T05:00:00"/>
    <d v="2010-07-14T00:00:00"/>
    <x v="547"/>
    <n v="1279170000"/>
    <d v="2010-07-15T05:00:00"/>
    <b v="0"/>
    <b v="0"/>
    <s v="theater/plays"/>
    <x v="3"/>
    <s v="plays"/>
  </r>
  <r>
    <x v="1"/>
    <n v="2289"/>
    <n v="84.006989951944078"/>
    <s v="IT"/>
    <s v="EUR"/>
    <n v="1572498000"/>
    <x v="820"/>
    <d v="2019-10-31T05:00:00"/>
    <d v="2019-10-31T00:00:00"/>
    <x v="820"/>
    <n v="1573452000"/>
    <d v="2019-11-11T06:00:00"/>
    <b v="0"/>
    <b v="0"/>
    <s v="theater/plays"/>
    <x v="3"/>
    <s v="plays"/>
  </r>
  <r>
    <x v="1"/>
    <n v="65"/>
    <n v="103.41538461538461"/>
    <s v="US"/>
    <s v="USD"/>
    <n v="1506056400"/>
    <x v="821"/>
    <d v="2017-09-22T05:00:00"/>
    <d v="2017-09-22T00:00:00"/>
    <x v="821"/>
    <n v="1507093200"/>
    <d v="2017-10-04T05:00:00"/>
    <b v="0"/>
    <b v="0"/>
    <s v="theater/plays"/>
    <x v="3"/>
    <s v="plays"/>
  </r>
  <r>
    <x v="0"/>
    <n v="15"/>
    <n v="105.13333333333334"/>
    <s v="US"/>
    <s v="USD"/>
    <n v="1463029200"/>
    <x v="151"/>
    <d v="2016-05-12T05:00:00"/>
    <d v="2016-05-12T00:00:00"/>
    <x v="151"/>
    <n v="1463374800"/>
    <d v="2016-05-16T05:00:00"/>
    <b v="0"/>
    <b v="0"/>
    <s v="food/food trucks"/>
    <x v="0"/>
    <s v="food trucks"/>
  </r>
  <r>
    <x v="0"/>
    <n v="37"/>
    <n v="89.21621621621621"/>
    <s v="US"/>
    <s v="USD"/>
    <n v="1342069200"/>
    <x v="822"/>
    <d v="2012-07-12T05:00:00"/>
    <d v="2012-07-12T00:00:00"/>
    <x v="822"/>
    <n v="1344574800"/>
    <d v="2012-08-10T05:00:00"/>
    <b v="0"/>
    <b v="0"/>
    <s v="theater/plays"/>
    <x v="3"/>
    <s v="plays"/>
  </r>
  <r>
    <x v="1"/>
    <n v="3777"/>
    <n v="51.995234312946785"/>
    <s v="IT"/>
    <s v="EUR"/>
    <n v="1388296800"/>
    <x v="823"/>
    <d v="2013-12-29T06:00:00"/>
    <d v="2013-12-29T00:00:00"/>
    <x v="823"/>
    <n v="1389074400"/>
    <d v="2014-01-07T06:00:00"/>
    <b v="0"/>
    <b v="0"/>
    <s v="technology/web"/>
    <x v="2"/>
    <s v="web"/>
  </r>
  <r>
    <x v="1"/>
    <n v="184"/>
    <n v="64.956521739130437"/>
    <s v="GB"/>
    <s v="GBP"/>
    <n v="1493787600"/>
    <x v="824"/>
    <d v="2017-05-03T05:00:00"/>
    <d v="2017-05-03T00:00:00"/>
    <x v="824"/>
    <n v="1494997200"/>
    <d v="2017-05-17T05:00:00"/>
    <b v="0"/>
    <b v="0"/>
    <s v="theater/plays"/>
    <x v="3"/>
    <s v="plays"/>
  </r>
  <r>
    <x v="1"/>
    <n v="85"/>
    <n v="46.235294117647058"/>
    <s v="US"/>
    <s v="USD"/>
    <n v="1424844000"/>
    <x v="825"/>
    <d v="2015-02-25T06:00:00"/>
    <d v="2015-02-25T00:00:00"/>
    <x v="825"/>
    <n v="1425448800"/>
    <d v="2015-03-04T06:00:00"/>
    <b v="0"/>
    <b v="1"/>
    <s v="theater/plays"/>
    <x v="3"/>
    <s v="plays"/>
  </r>
  <r>
    <x v="0"/>
    <n v="112"/>
    <n v="51.151785714285715"/>
    <s v="US"/>
    <s v="USD"/>
    <n v="1403931600"/>
    <x v="826"/>
    <d v="2014-06-28T05:00:00"/>
    <d v="2014-06-28T00:00:00"/>
    <x v="826"/>
    <n v="1404104400"/>
    <d v="2014-06-30T05:00:00"/>
    <b v="0"/>
    <b v="1"/>
    <s v="theater/plays"/>
    <x v="3"/>
    <s v="plays"/>
  </r>
  <r>
    <x v="1"/>
    <n v="144"/>
    <n v="33.909722222222221"/>
    <s v="US"/>
    <s v="USD"/>
    <n v="1394514000"/>
    <x v="827"/>
    <d v="2014-03-11T05:00:00"/>
    <d v="2014-03-11T00:00:00"/>
    <x v="827"/>
    <n v="1394773200"/>
    <d v="2014-03-14T05:00:00"/>
    <b v="0"/>
    <b v="0"/>
    <s v="music/rock"/>
    <x v="1"/>
    <s v="rock"/>
  </r>
  <r>
    <x v="1"/>
    <n v="1902"/>
    <n v="92.016298633017882"/>
    <s v="US"/>
    <s v="USD"/>
    <n v="1365397200"/>
    <x v="828"/>
    <d v="2013-04-08T05:00:00"/>
    <d v="2013-04-08T00:00:00"/>
    <x v="828"/>
    <n v="1366520400"/>
    <d v="2013-04-21T05:00:00"/>
    <b v="0"/>
    <b v="0"/>
    <s v="theater/plays"/>
    <x v="3"/>
    <s v="plays"/>
  </r>
  <r>
    <x v="1"/>
    <n v="105"/>
    <n v="107.42857142857143"/>
    <s v="US"/>
    <s v="USD"/>
    <n v="1456120800"/>
    <x v="829"/>
    <d v="2016-02-22T06:00:00"/>
    <d v="2016-02-22T00:00:00"/>
    <x v="829"/>
    <n v="1456639200"/>
    <d v="2016-02-28T06:00:00"/>
    <b v="0"/>
    <b v="0"/>
    <s v="theater/plays"/>
    <x v="3"/>
    <s v="plays"/>
  </r>
  <r>
    <x v="1"/>
    <n v="132"/>
    <n v="75.848484848484844"/>
    <s v="US"/>
    <s v="USD"/>
    <n v="1437714000"/>
    <x v="830"/>
    <d v="2015-07-24T05:00:00"/>
    <d v="2015-07-24T00:00:00"/>
    <x v="830"/>
    <n v="1438318800"/>
    <d v="2015-07-31T05:00:00"/>
    <b v="0"/>
    <b v="0"/>
    <s v="theater/plays"/>
    <x v="3"/>
    <s v="plays"/>
  </r>
  <r>
    <x v="0"/>
    <n v="21"/>
    <n v="80.476190476190482"/>
    <s v="US"/>
    <s v="USD"/>
    <n v="1563771600"/>
    <x v="831"/>
    <d v="2019-07-22T05:00:00"/>
    <d v="2019-07-22T00:00:00"/>
    <x v="831"/>
    <n v="1564030800"/>
    <d v="2019-07-25T05:00:00"/>
    <b v="1"/>
    <b v="0"/>
    <s v="theater/plays"/>
    <x v="3"/>
    <s v="plays"/>
  </r>
  <r>
    <x v="3"/>
    <n v="976"/>
    <n v="86.978483606557376"/>
    <s v="US"/>
    <s v="USD"/>
    <n v="1448517600"/>
    <x v="832"/>
    <d v="2015-11-26T06:00:00"/>
    <d v="2015-11-26T00:00:00"/>
    <x v="832"/>
    <n v="1449295200"/>
    <d v="2015-12-05T06:00:00"/>
    <b v="0"/>
    <b v="0"/>
    <s v="film &amp; video/documentary"/>
    <x v="4"/>
    <s v="documentary"/>
  </r>
  <r>
    <x v="1"/>
    <n v="96"/>
    <n v="105.13541666666667"/>
    <s v="US"/>
    <s v="USD"/>
    <n v="1528779600"/>
    <x v="833"/>
    <d v="2018-06-12T05:00:00"/>
    <d v="2018-06-12T00:00:00"/>
    <x v="833"/>
    <n v="1531890000"/>
    <d v="2018-07-18T05:00:00"/>
    <b v="0"/>
    <b v="1"/>
    <s v="publishing/fiction"/>
    <x v="5"/>
    <s v="fiction"/>
  </r>
  <r>
    <x v="0"/>
    <n v="67"/>
    <n v="57.298507462686565"/>
    <s v="US"/>
    <s v="USD"/>
    <n v="1304744400"/>
    <x v="834"/>
    <d v="2011-05-07T05:00:00"/>
    <d v="2011-05-07T00:00:00"/>
    <x v="834"/>
    <n v="1306213200"/>
    <d v="2011-05-24T05:00:00"/>
    <b v="0"/>
    <b v="1"/>
    <s v="games/video games"/>
    <x v="6"/>
    <s v="video games"/>
  </r>
  <r>
    <x v="2"/>
    <n v="66"/>
    <n v="93.348484848484844"/>
    <s v="CA"/>
    <s v="CAD"/>
    <n v="1354341600"/>
    <x v="835"/>
    <d v="2012-12-01T06:00:00"/>
    <d v="2012-12-01T00:00:00"/>
    <x v="835"/>
    <n v="1356242400"/>
    <d v="2012-12-23T06:00:00"/>
    <b v="0"/>
    <b v="0"/>
    <s v="technology/web"/>
    <x v="2"/>
    <s v="web"/>
  </r>
  <r>
    <x v="0"/>
    <n v="78"/>
    <n v="71.987179487179489"/>
    <s v="US"/>
    <s v="USD"/>
    <n v="1294552800"/>
    <x v="836"/>
    <d v="2011-01-09T06:00:00"/>
    <d v="2011-01-09T00:00:00"/>
    <x v="836"/>
    <n v="1297576800"/>
    <d v="2011-02-13T06:00:00"/>
    <b v="1"/>
    <b v="0"/>
    <s v="theater/plays"/>
    <x v="3"/>
    <s v="plays"/>
  </r>
  <r>
    <x v="0"/>
    <n v="67"/>
    <n v="92.611940298507463"/>
    <s v="AU"/>
    <s v="AUD"/>
    <n v="1295935200"/>
    <x v="837"/>
    <d v="2011-01-25T06:00:00"/>
    <d v="2011-01-25T00:00:00"/>
    <x v="837"/>
    <n v="1296194400"/>
    <d v="2011-01-28T06:00:00"/>
    <b v="0"/>
    <b v="0"/>
    <s v="theater/plays"/>
    <x v="3"/>
    <s v="plays"/>
  </r>
  <r>
    <x v="1"/>
    <n v="114"/>
    <n v="104.99122807017544"/>
    <s v="US"/>
    <s v="USD"/>
    <n v="1411534800"/>
    <x v="219"/>
    <d v="2014-09-24T05:00:00"/>
    <d v="2014-09-24T00:00:00"/>
    <x v="219"/>
    <n v="1414558800"/>
    <d v="2014-10-29T05:00:00"/>
    <b v="0"/>
    <b v="0"/>
    <s v="food/food trucks"/>
    <x v="0"/>
    <s v="food trucks"/>
  </r>
  <r>
    <x v="0"/>
    <n v="263"/>
    <n v="30.958174904942965"/>
    <s v="AU"/>
    <s v="AUD"/>
    <n v="1486706400"/>
    <x v="365"/>
    <d v="2017-02-10T06:00:00"/>
    <d v="2017-02-10T00:00:00"/>
    <x v="365"/>
    <n v="1488348000"/>
    <d v="2017-03-01T06:00:00"/>
    <b v="0"/>
    <b v="0"/>
    <s v="photography/photography books"/>
    <x v="7"/>
    <s v="photography books"/>
  </r>
  <r>
    <x v="0"/>
    <n v="1691"/>
    <n v="33.001182732111175"/>
    <s v="US"/>
    <s v="USD"/>
    <n v="1333602000"/>
    <x v="838"/>
    <d v="2012-04-05T05:00:00"/>
    <d v="2012-04-05T00:00:00"/>
    <x v="838"/>
    <n v="1334898000"/>
    <d v="2012-04-20T05:00:00"/>
    <b v="1"/>
    <b v="0"/>
    <s v="photography/photography books"/>
    <x v="7"/>
    <s v="photography books"/>
  </r>
  <r>
    <x v="0"/>
    <n v="181"/>
    <n v="84.187845303867405"/>
    <s v="US"/>
    <s v="USD"/>
    <n v="1308200400"/>
    <x v="839"/>
    <d v="2011-06-16T05:00:00"/>
    <d v="2011-06-16T00:00:00"/>
    <x v="839"/>
    <n v="1308373200"/>
    <d v="2011-06-18T05:00:00"/>
    <b v="0"/>
    <b v="0"/>
    <s v="theater/plays"/>
    <x v="3"/>
    <s v="plays"/>
  </r>
  <r>
    <x v="0"/>
    <n v="13"/>
    <n v="73.92307692307692"/>
    <s v="US"/>
    <s v="USD"/>
    <n v="1411707600"/>
    <x v="840"/>
    <d v="2014-09-26T05:00:00"/>
    <d v="2014-09-26T00:00:00"/>
    <x v="840"/>
    <n v="1412312400"/>
    <d v="2014-10-03T05:00:00"/>
    <b v="0"/>
    <b v="0"/>
    <s v="theater/plays"/>
    <x v="3"/>
    <s v="plays"/>
  </r>
  <r>
    <x v="3"/>
    <n v="160"/>
    <n v="36.987499999999997"/>
    <s v="US"/>
    <s v="USD"/>
    <n v="1418364000"/>
    <x v="841"/>
    <d v="2014-12-12T06:00:00"/>
    <d v="2014-12-12T00:00:00"/>
    <x v="841"/>
    <n v="1419228000"/>
    <d v="2014-12-22T06:00:00"/>
    <b v="1"/>
    <b v="1"/>
    <s v="film &amp; video/documentary"/>
    <x v="4"/>
    <s v="documentary"/>
  </r>
  <r>
    <x v="1"/>
    <n v="203"/>
    <n v="46.896551724137929"/>
    <s v="US"/>
    <s v="USD"/>
    <n v="1429333200"/>
    <x v="842"/>
    <d v="2015-04-18T05:00:00"/>
    <d v="2015-04-18T00:00:00"/>
    <x v="842"/>
    <n v="1430974800"/>
    <d v="2015-05-07T05:00:00"/>
    <b v="0"/>
    <b v="0"/>
    <s v="technology/web"/>
    <x v="2"/>
    <s v="web"/>
  </r>
  <r>
    <x v="0"/>
    <n v="1"/>
    <n v="5"/>
    <s v="US"/>
    <s v="USD"/>
    <n v="1555390800"/>
    <x v="843"/>
    <d v="2019-04-16T05:00:00"/>
    <d v="2019-04-16T00:00:00"/>
    <x v="843"/>
    <n v="1555822800"/>
    <d v="2019-04-21T05:00:00"/>
    <b v="0"/>
    <b v="1"/>
    <s v="theater/plays"/>
    <x v="3"/>
    <s v="plays"/>
  </r>
  <r>
    <x v="1"/>
    <n v="1559"/>
    <n v="102.02437459910199"/>
    <s v="US"/>
    <s v="USD"/>
    <n v="1482732000"/>
    <x v="844"/>
    <d v="2016-12-26T06:00:00"/>
    <d v="2016-12-26T00:00:00"/>
    <x v="844"/>
    <n v="1482818400"/>
    <d v="2016-12-27T06:00:00"/>
    <b v="0"/>
    <b v="1"/>
    <s v="music/rock"/>
    <x v="1"/>
    <s v="rock"/>
  </r>
  <r>
    <x v="3"/>
    <n v="2266"/>
    <n v="45.007502206531335"/>
    <s v="US"/>
    <s v="USD"/>
    <n v="1470718800"/>
    <x v="845"/>
    <d v="2016-08-09T05:00:00"/>
    <d v="2016-08-09T00:00:00"/>
    <x v="845"/>
    <n v="1471928400"/>
    <d v="2016-08-23T05:00:00"/>
    <b v="0"/>
    <b v="0"/>
    <s v="film &amp; video/documentary"/>
    <x v="4"/>
    <s v="documentary"/>
  </r>
  <r>
    <x v="0"/>
    <n v="21"/>
    <n v="94.285714285714292"/>
    <s v="US"/>
    <s v="USD"/>
    <n v="1450591200"/>
    <x v="846"/>
    <d v="2015-12-20T06:00:00"/>
    <d v="2015-12-20T00:00:00"/>
    <x v="846"/>
    <n v="1453701600"/>
    <d v="2016-01-25T06:00:00"/>
    <b v="0"/>
    <b v="1"/>
    <s v="film &amp; video/science fiction"/>
    <x v="4"/>
    <s v="science fiction"/>
  </r>
  <r>
    <x v="1"/>
    <n v="1548"/>
    <n v="101.02325581395348"/>
    <s v="AU"/>
    <s v="AUD"/>
    <n v="1348290000"/>
    <x v="110"/>
    <d v="2012-09-22T05:00:00"/>
    <d v="2012-09-22T00:00:00"/>
    <x v="110"/>
    <n v="1350363600"/>
    <d v="2012-10-16T05:00:00"/>
    <b v="0"/>
    <b v="0"/>
    <s v="technology/web"/>
    <x v="2"/>
    <s v="web"/>
  </r>
  <r>
    <x v="1"/>
    <n v="80"/>
    <n v="97.037499999999994"/>
    <s v="US"/>
    <s v="USD"/>
    <n v="1353823200"/>
    <x v="847"/>
    <d v="2012-11-25T06:00:00"/>
    <d v="2012-11-25T00:00:00"/>
    <x v="847"/>
    <n v="1353996000"/>
    <d v="2012-11-27T06:00:00"/>
    <b v="0"/>
    <b v="0"/>
    <s v="theater/plays"/>
    <x v="3"/>
    <s v="plays"/>
  </r>
  <r>
    <x v="0"/>
    <n v="830"/>
    <n v="43.00963855421687"/>
    <s v="US"/>
    <s v="USD"/>
    <n v="1450764000"/>
    <x v="848"/>
    <d v="2015-12-22T06:00:00"/>
    <d v="2015-12-22T00:00:00"/>
    <x v="848"/>
    <n v="1451109600"/>
    <d v="2015-12-26T06:00:00"/>
    <b v="0"/>
    <b v="0"/>
    <s v="film &amp; video/science fiction"/>
    <x v="4"/>
    <s v="science fiction"/>
  </r>
  <r>
    <x v="1"/>
    <n v="131"/>
    <n v="94.916030534351151"/>
    <s v="US"/>
    <s v="USD"/>
    <n v="1329372000"/>
    <x v="849"/>
    <d v="2012-02-16T06:00:00"/>
    <d v="2012-02-16T00:00:00"/>
    <x v="849"/>
    <n v="1329631200"/>
    <d v="2012-02-19T06:00:00"/>
    <b v="0"/>
    <b v="0"/>
    <s v="theater/plays"/>
    <x v="3"/>
    <s v="plays"/>
  </r>
  <r>
    <x v="1"/>
    <n v="112"/>
    <n v="72.151785714285708"/>
    <s v="US"/>
    <s v="USD"/>
    <n v="1277096400"/>
    <x v="780"/>
    <d v="2010-06-21T05:00:00"/>
    <d v="2010-06-21T00:00:00"/>
    <x v="780"/>
    <n v="1278997200"/>
    <d v="2010-07-13T05:00:00"/>
    <b v="0"/>
    <b v="0"/>
    <s v="film &amp; video/animation"/>
    <x v="4"/>
    <s v="animation"/>
  </r>
  <r>
    <x v="0"/>
    <n v="130"/>
    <n v="51.007692307692309"/>
    <s v="US"/>
    <s v="USD"/>
    <n v="1277701200"/>
    <x v="140"/>
    <d v="2010-06-28T05:00:00"/>
    <d v="2010-06-28T00:00:00"/>
    <x v="140"/>
    <n v="1280120400"/>
    <d v="2010-07-26T05:00:00"/>
    <b v="0"/>
    <b v="0"/>
    <s v="publishing/translations"/>
    <x v="5"/>
    <s v="translations"/>
  </r>
  <r>
    <x v="0"/>
    <n v="55"/>
    <n v="85.054545454545448"/>
    <s v="US"/>
    <s v="USD"/>
    <n v="1454911200"/>
    <x v="850"/>
    <d v="2016-02-08T06:00:00"/>
    <d v="2016-02-08T00:00:00"/>
    <x v="850"/>
    <n v="1458104400"/>
    <d v="2016-03-16T05:00:00"/>
    <b v="0"/>
    <b v="0"/>
    <s v="technology/web"/>
    <x v="2"/>
    <s v="web"/>
  </r>
  <r>
    <x v="1"/>
    <n v="155"/>
    <n v="43.87096774193548"/>
    <s v="US"/>
    <s v="USD"/>
    <n v="1297922400"/>
    <x v="851"/>
    <d v="2011-02-17T06:00:00"/>
    <d v="2011-02-17T00:00:00"/>
    <x v="851"/>
    <n v="1298268000"/>
    <d v="2011-02-21T06:00:00"/>
    <b v="0"/>
    <b v="0"/>
    <s v="publishing/translations"/>
    <x v="5"/>
    <s v="translations"/>
  </r>
  <r>
    <x v="1"/>
    <n v="266"/>
    <n v="40.063909774436091"/>
    <s v="US"/>
    <s v="USD"/>
    <n v="1384408800"/>
    <x v="852"/>
    <d v="2013-11-14T06:00:00"/>
    <d v="2013-11-14T00:00:00"/>
    <x v="852"/>
    <n v="1386223200"/>
    <d v="2013-12-05T06:00:00"/>
    <b v="0"/>
    <b v="0"/>
    <s v="food/food trucks"/>
    <x v="0"/>
    <s v="food trucks"/>
  </r>
  <r>
    <x v="0"/>
    <n v="114"/>
    <n v="43.833333333333336"/>
    <s v="IT"/>
    <s v="EUR"/>
    <n v="1299304800"/>
    <x v="853"/>
    <d v="2011-03-05T06:00:00"/>
    <d v="2011-03-05T00:00:00"/>
    <x v="853"/>
    <n v="1299823200"/>
    <d v="2011-03-11T06:00:00"/>
    <b v="0"/>
    <b v="1"/>
    <s v="photography/photography books"/>
    <x v="7"/>
    <s v="photography books"/>
  </r>
  <r>
    <x v="1"/>
    <n v="155"/>
    <n v="84.92903225806451"/>
    <s v="US"/>
    <s v="USD"/>
    <n v="1431320400"/>
    <x v="854"/>
    <d v="2015-05-11T05:00:00"/>
    <d v="2015-05-11T00:00:00"/>
    <x v="854"/>
    <n v="1431752400"/>
    <d v="2015-05-16T05:00:00"/>
    <b v="0"/>
    <b v="0"/>
    <s v="theater/plays"/>
    <x v="3"/>
    <s v="plays"/>
  </r>
  <r>
    <x v="1"/>
    <n v="207"/>
    <n v="41.067632850241544"/>
    <s v="GB"/>
    <s v="GBP"/>
    <n v="1264399200"/>
    <x v="67"/>
    <d v="2010-01-25T06:00:00"/>
    <d v="2010-01-25T00:00:00"/>
    <x v="67"/>
    <n v="1267855200"/>
    <d v="2010-03-06T06:00:00"/>
    <b v="0"/>
    <b v="0"/>
    <s v="music/rock"/>
    <x v="1"/>
    <s v="rock"/>
  </r>
  <r>
    <x v="1"/>
    <n v="245"/>
    <n v="54.971428571428568"/>
    <s v="US"/>
    <s v="USD"/>
    <n v="1497502800"/>
    <x v="855"/>
    <d v="2017-06-15T05:00:00"/>
    <d v="2017-06-15T00:00:00"/>
    <x v="855"/>
    <n v="1497675600"/>
    <d v="2017-06-17T05:00:00"/>
    <b v="0"/>
    <b v="0"/>
    <s v="theater/plays"/>
    <x v="3"/>
    <s v="plays"/>
  </r>
  <r>
    <x v="1"/>
    <n v="1573"/>
    <n v="77.010807374443743"/>
    <s v="US"/>
    <s v="USD"/>
    <n v="1333688400"/>
    <x v="107"/>
    <d v="2012-04-06T05:00:00"/>
    <d v="2012-04-06T00:00:00"/>
    <x v="107"/>
    <n v="1336885200"/>
    <d v="2012-05-13T05:00:00"/>
    <b v="0"/>
    <b v="0"/>
    <s v="music/world music"/>
    <x v="1"/>
    <s v="world music"/>
  </r>
  <r>
    <x v="1"/>
    <n v="114"/>
    <n v="71.201754385964918"/>
    <s v="US"/>
    <s v="USD"/>
    <n v="1293861600"/>
    <x v="344"/>
    <d v="2011-01-01T06:00:00"/>
    <d v="2011-01-01T00:00:00"/>
    <x v="344"/>
    <n v="1295157600"/>
    <d v="2011-01-16T06:00:00"/>
    <b v="0"/>
    <b v="0"/>
    <s v="food/food trucks"/>
    <x v="0"/>
    <s v="food trucks"/>
  </r>
  <r>
    <x v="1"/>
    <n v="93"/>
    <n v="91.935483870967744"/>
    <s v="US"/>
    <s v="USD"/>
    <n v="1576994400"/>
    <x v="856"/>
    <d v="2019-12-22T06:00:00"/>
    <d v="2019-12-22T00:00:00"/>
    <x v="856"/>
    <n v="1577599200"/>
    <d v="2019-12-29T06:00:00"/>
    <b v="0"/>
    <b v="0"/>
    <s v="theater/plays"/>
    <x v="3"/>
    <s v="plays"/>
  </r>
  <r>
    <x v="0"/>
    <n v="594"/>
    <n v="97.069023569023571"/>
    <s v="US"/>
    <s v="USD"/>
    <n v="1304917200"/>
    <x v="857"/>
    <d v="2011-05-09T05:00:00"/>
    <d v="2011-05-09T00:00:00"/>
    <x v="857"/>
    <n v="1305003600"/>
    <d v="2011-05-10T05:00:00"/>
    <b v="0"/>
    <b v="0"/>
    <s v="theater/plays"/>
    <x v="3"/>
    <s v="plays"/>
  </r>
  <r>
    <x v="0"/>
    <n v="24"/>
    <n v="58.916666666666664"/>
    <s v="US"/>
    <s v="USD"/>
    <n v="1381208400"/>
    <x v="858"/>
    <d v="2013-10-08T05:00:00"/>
    <d v="2013-10-08T00:00:00"/>
    <x v="858"/>
    <n v="1381726800"/>
    <d v="2013-10-14T05:00:00"/>
    <b v="0"/>
    <b v="0"/>
    <s v="film &amp; video/television"/>
    <x v="4"/>
    <s v="television"/>
  </r>
  <r>
    <x v="1"/>
    <n v="1681"/>
    <n v="58.015466983938133"/>
    <s v="US"/>
    <s v="USD"/>
    <n v="1401685200"/>
    <x v="859"/>
    <d v="2014-06-02T05:00:00"/>
    <d v="2014-06-02T00:00:00"/>
    <x v="859"/>
    <n v="1402462800"/>
    <d v="2014-06-11T05:00:00"/>
    <b v="0"/>
    <b v="1"/>
    <s v="technology/web"/>
    <x v="2"/>
    <s v="web"/>
  </r>
  <r>
    <x v="0"/>
    <n v="252"/>
    <n v="103.87301587301587"/>
    <s v="US"/>
    <s v="USD"/>
    <n v="1291960800"/>
    <x v="860"/>
    <d v="2010-12-10T06:00:00"/>
    <d v="2010-12-10T00:00:00"/>
    <x v="860"/>
    <n v="1292133600"/>
    <d v="2010-12-12T06:00:00"/>
    <b v="0"/>
    <b v="1"/>
    <s v="theater/plays"/>
    <x v="3"/>
    <s v="plays"/>
  </r>
  <r>
    <x v="1"/>
    <n v="32"/>
    <n v="93.46875"/>
    <s v="US"/>
    <s v="USD"/>
    <n v="1368853200"/>
    <x v="170"/>
    <d v="2013-05-18T05:00:00"/>
    <d v="2013-05-18T00:00:00"/>
    <x v="170"/>
    <n v="1368939600"/>
    <d v="2013-05-19T05:00:00"/>
    <b v="0"/>
    <b v="0"/>
    <s v="music/indie rock"/>
    <x v="1"/>
    <s v="indie rock"/>
  </r>
  <r>
    <x v="1"/>
    <n v="135"/>
    <n v="61.970370370370368"/>
    <s v="US"/>
    <s v="USD"/>
    <n v="1448776800"/>
    <x v="861"/>
    <d v="2015-11-29T06:00:00"/>
    <d v="2015-11-29T00:00:00"/>
    <x v="861"/>
    <n v="1452146400"/>
    <d v="2016-01-07T06:00:00"/>
    <b v="0"/>
    <b v="1"/>
    <s v="theater/plays"/>
    <x v="3"/>
    <s v="plays"/>
  </r>
  <r>
    <x v="1"/>
    <n v="140"/>
    <n v="92.042857142857144"/>
    <s v="US"/>
    <s v="USD"/>
    <n v="1296194400"/>
    <x v="862"/>
    <d v="2011-01-28T06:00:00"/>
    <d v="2011-01-28T00:00:00"/>
    <x v="862"/>
    <n v="1296712800"/>
    <d v="2011-02-03T06:00:00"/>
    <b v="0"/>
    <b v="1"/>
    <s v="theater/plays"/>
    <x v="3"/>
    <s v="plays"/>
  </r>
  <r>
    <x v="0"/>
    <n v="67"/>
    <n v="77.268656716417908"/>
    <s v="US"/>
    <s v="USD"/>
    <n v="1517983200"/>
    <x v="863"/>
    <d v="2018-02-07T06:00:00"/>
    <d v="2018-02-07T00:00:00"/>
    <x v="863"/>
    <n v="1520748000"/>
    <d v="2018-03-11T06:00:00"/>
    <b v="0"/>
    <b v="0"/>
    <s v="food/food trucks"/>
    <x v="0"/>
    <s v="food trucks"/>
  </r>
  <r>
    <x v="1"/>
    <n v="92"/>
    <n v="93.923913043478265"/>
    <s v="US"/>
    <s v="USD"/>
    <n v="1478930400"/>
    <x v="864"/>
    <d v="2016-11-12T06:00:00"/>
    <d v="2016-11-12T00:00:00"/>
    <x v="864"/>
    <n v="1480831200"/>
    <d v="2016-12-04T06:00:00"/>
    <b v="0"/>
    <b v="0"/>
    <s v="games/video games"/>
    <x v="6"/>
    <s v="video games"/>
  </r>
  <r>
    <x v="1"/>
    <n v="1015"/>
    <n v="84.969458128078813"/>
    <s v="GB"/>
    <s v="GBP"/>
    <n v="1426395600"/>
    <x v="527"/>
    <d v="2015-03-15T05:00:00"/>
    <d v="2015-03-15T00:00:00"/>
    <x v="527"/>
    <n v="1426914000"/>
    <d v="2015-03-21T05:00:00"/>
    <b v="0"/>
    <b v="0"/>
    <s v="theater/plays"/>
    <x v="3"/>
    <s v="plays"/>
  </r>
  <r>
    <x v="0"/>
    <n v="742"/>
    <n v="105.97035040431267"/>
    <s v="US"/>
    <s v="USD"/>
    <n v="1446181200"/>
    <x v="865"/>
    <d v="2015-10-30T05:00:00"/>
    <d v="2015-10-30T00:00:00"/>
    <x v="865"/>
    <n v="1446616800"/>
    <d v="2015-11-04T06:00:00"/>
    <b v="1"/>
    <b v="0"/>
    <s v="publishing/nonfiction"/>
    <x v="5"/>
    <s v="nonfiction"/>
  </r>
  <r>
    <x v="1"/>
    <n v="323"/>
    <n v="36.969040247678016"/>
    <s v="US"/>
    <s v="USD"/>
    <n v="1514181600"/>
    <x v="866"/>
    <d v="2017-12-25T06:00:00"/>
    <d v="2017-12-25T00:00:00"/>
    <x v="866"/>
    <n v="1517032800"/>
    <d v="2018-01-27T06:00:00"/>
    <b v="0"/>
    <b v="0"/>
    <s v="technology/web"/>
    <x v="2"/>
    <s v="web"/>
  </r>
  <r>
    <x v="0"/>
    <n v="75"/>
    <n v="81.533333333333331"/>
    <s v="US"/>
    <s v="USD"/>
    <n v="1311051600"/>
    <x v="867"/>
    <d v="2011-07-19T05:00:00"/>
    <d v="2011-07-19T00:00:00"/>
    <x v="867"/>
    <n v="1311224400"/>
    <d v="2011-07-21T05:00:00"/>
    <b v="0"/>
    <b v="1"/>
    <s v="film &amp; video/documentary"/>
    <x v="4"/>
    <s v="documentary"/>
  </r>
  <r>
    <x v="1"/>
    <n v="2326"/>
    <n v="80.999140154772135"/>
    <s v="US"/>
    <s v="USD"/>
    <n v="1564894800"/>
    <x v="868"/>
    <d v="2019-08-04T05:00:00"/>
    <d v="2019-08-04T00:00:00"/>
    <x v="868"/>
    <n v="1566190800"/>
    <d v="2019-08-19T05:00:00"/>
    <b v="0"/>
    <b v="0"/>
    <s v="film &amp; video/documentary"/>
    <x v="4"/>
    <s v="documentary"/>
  </r>
  <r>
    <x v="1"/>
    <n v="381"/>
    <n v="26.010498687664043"/>
    <s v="US"/>
    <s v="USD"/>
    <n v="1567918800"/>
    <x v="105"/>
    <d v="2019-09-08T05:00:00"/>
    <d v="2019-09-08T00:00:00"/>
    <x v="105"/>
    <n v="1570165200"/>
    <d v="2019-10-04T05:00:00"/>
    <b v="0"/>
    <b v="0"/>
    <s v="theater/plays"/>
    <x v="3"/>
    <s v="plays"/>
  </r>
  <r>
    <x v="0"/>
    <n v="4405"/>
    <n v="25.998410896708286"/>
    <s v="US"/>
    <s v="USD"/>
    <n v="1386309600"/>
    <x v="481"/>
    <d v="2013-12-06T06:00:00"/>
    <d v="2013-12-06T00:00:00"/>
    <x v="481"/>
    <n v="1388556000"/>
    <d v="2014-01-01T06:00:00"/>
    <b v="0"/>
    <b v="1"/>
    <s v="music/rock"/>
    <x v="1"/>
    <s v="rock"/>
  </r>
  <r>
    <x v="0"/>
    <n v="92"/>
    <n v="34.173913043478258"/>
    <s v="US"/>
    <s v="USD"/>
    <n v="1301979600"/>
    <x v="253"/>
    <d v="2011-04-05T05:00:00"/>
    <d v="2011-04-05T00:00:00"/>
    <x v="253"/>
    <n v="1303189200"/>
    <d v="2011-04-19T05:00:00"/>
    <b v="0"/>
    <b v="0"/>
    <s v="music/rock"/>
    <x v="1"/>
    <s v="rock"/>
  </r>
  <r>
    <x v="1"/>
    <n v="480"/>
    <n v="28.002083333333335"/>
    <s v="US"/>
    <s v="USD"/>
    <n v="1493269200"/>
    <x v="869"/>
    <d v="2017-04-27T05:00:00"/>
    <d v="2017-04-27T00:00:00"/>
    <x v="869"/>
    <n v="1494478800"/>
    <d v="2017-05-11T05:00:00"/>
    <b v="0"/>
    <b v="0"/>
    <s v="film &amp; video/documentary"/>
    <x v="4"/>
    <s v="documentary"/>
  </r>
  <r>
    <x v="0"/>
    <n v="64"/>
    <n v="76.546875"/>
    <s v="US"/>
    <s v="USD"/>
    <n v="1478930400"/>
    <x v="864"/>
    <d v="2016-11-12T06:00:00"/>
    <d v="2016-11-12T00:00:00"/>
    <x v="864"/>
    <n v="1480744800"/>
    <d v="2016-12-03T06:00:00"/>
    <b v="0"/>
    <b v="0"/>
    <s v="publishing/radio &amp; podcasts"/>
    <x v="5"/>
    <s v="radio &amp; podcasts"/>
  </r>
  <r>
    <x v="1"/>
    <n v="226"/>
    <n v="53.053097345132741"/>
    <s v="US"/>
    <s v="USD"/>
    <n v="1555390800"/>
    <x v="843"/>
    <d v="2019-04-16T05:00:00"/>
    <d v="2019-04-16T00:00:00"/>
    <x v="843"/>
    <n v="1555822800"/>
    <d v="2019-04-21T05:00:00"/>
    <b v="0"/>
    <b v="0"/>
    <s v="publishing/translations"/>
    <x v="5"/>
    <s v="translations"/>
  </r>
  <r>
    <x v="0"/>
    <n v="64"/>
    <n v="106.859375"/>
    <s v="US"/>
    <s v="USD"/>
    <n v="1456984800"/>
    <x v="289"/>
    <d v="2016-03-03T06:00:00"/>
    <d v="2016-03-03T00:00:00"/>
    <x v="289"/>
    <n v="1458882000"/>
    <d v="2016-03-25T05:00:00"/>
    <b v="0"/>
    <b v="1"/>
    <s v="film &amp; video/drama"/>
    <x v="4"/>
    <s v="drama"/>
  </r>
  <r>
    <x v="1"/>
    <n v="241"/>
    <n v="46.020746887966808"/>
    <s v="US"/>
    <s v="USD"/>
    <n v="1411621200"/>
    <x v="870"/>
    <d v="2014-09-25T05:00:00"/>
    <d v="2014-09-25T00:00:00"/>
    <x v="870"/>
    <n v="1411966800"/>
    <d v="2014-09-29T05:00:00"/>
    <b v="0"/>
    <b v="1"/>
    <s v="music/rock"/>
    <x v="1"/>
    <s v="rock"/>
  </r>
  <r>
    <x v="1"/>
    <n v="132"/>
    <n v="100.17424242424242"/>
    <s v="US"/>
    <s v="USD"/>
    <n v="1525669200"/>
    <x v="871"/>
    <d v="2018-05-07T05:00:00"/>
    <d v="2018-05-07T00:00:00"/>
    <x v="871"/>
    <n v="1526878800"/>
    <d v="2018-05-21T05:00:00"/>
    <b v="0"/>
    <b v="1"/>
    <s v="film &amp; video/drama"/>
    <x v="4"/>
    <s v="drama"/>
  </r>
  <r>
    <x v="3"/>
    <n v="75"/>
    <n v="101.44"/>
    <s v="IT"/>
    <s v="EUR"/>
    <n v="1450936800"/>
    <x v="872"/>
    <d v="2015-12-24T06:00:00"/>
    <d v="2015-12-24T00:00:00"/>
    <x v="872"/>
    <n v="1452405600"/>
    <d v="2016-01-10T06:00:00"/>
    <b v="0"/>
    <b v="1"/>
    <s v="photography/photography books"/>
    <x v="7"/>
    <s v="photography books"/>
  </r>
  <r>
    <x v="0"/>
    <n v="842"/>
    <n v="87.972684085510693"/>
    <s v="US"/>
    <s v="USD"/>
    <n v="1413522000"/>
    <x v="873"/>
    <d v="2014-10-17T05:00:00"/>
    <d v="2014-10-17T00:00:00"/>
    <x v="873"/>
    <n v="1414040400"/>
    <d v="2014-10-23T05:00:00"/>
    <b v="0"/>
    <b v="1"/>
    <s v="publishing/translations"/>
    <x v="5"/>
    <s v="translations"/>
  </r>
  <r>
    <x v="1"/>
    <n v="2043"/>
    <n v="74.995594713656388"/>
    <s v="US"/>
    <s v="USD"/>
    <n v="1541307600"/>
    <x v="874"/>
    <d v="2018-11-04T05:00:00"/>
    <d v="2018-11-04T00:00:00"/>
    <x v="874"/>
    <n v="1543816800"/>
    <d v="2018-12-03T06:00:00"/>
    <b v="0"/>
    <b v="1"/>
    <s v="food/food trucks"/>
    <x v="0"/>
    <s v="food trucks"/>
  </r>
  <r>
    <x v="0"/>
    <n v="112"/>
    <n v="42.982142857142854"/>
    <s v="US"/>
    <s v="USD"/>
    <n v="1357106400"/>
    <x v="875"/>
    <d v="2013-01-02T06:00:00"/>
    <d v="2013-01-02T00:00:00"/>
    <x v="875"/>
    <n v="1359698400"/>
    <d v="2013-02-01T06:00:00"/>
    <b v="0"/>
    <b v="0"/>
    <s v="theater/plays"/>
    <x v="3"/>
    <s v="plays"/>
  </r>
  <r>
    <x v="3"/>
    <n v="139"/>
    <n v="33.115107913669064"/>
    <s v="IT"/>
    <s v="EUR"/>
    <n v="1390197600"/>
    <x v="876"/>
    <d v="2014-01-20T06:00:00"/>
    <d v="2014-01-20T00:00:00"/>
    <x v="876"/>
    <n v="1390629600"/>
    <d v="2014-01-25T06:00:00"/>
    <b v="0"/>
    <b v="0"/>
    <s v="theater/plays"/>
    <x v="3"/>
    <s v="plays"/>
  </r>
  <r>
    <x v="0"/>
    <n v="374"/>
    <n v="101.13101604278074"/>
    <s v="US"/>
    <s v="USD"/>
    <n v="1265868000"/>
    <x v="877"/>
    <d v="2010-02-11T06:00:00"/>
    <d v="2010-02-11T00:00:00"/>
    <x v="877"/>
    <n v="1267077600"/>
    <d v="2010-02-25T06:00:00"/>
    <b v="0"/>
    <b v="1"/>
    <s v="music/indie rock"/>
    <x v="1"/>
    <s v="indie rock"/>
  </r>
  <r>
    <x v="3"/>
    <n v="1122"/>
    <n v="55.98841354723708"/>
    <s v="US"/>
    <s v="USD"/>
    <n v="1467176400"/>
    <x v="878"/>
    <d v="2016-06-29T05:00:00"/>
    <d v="2016-06-29T00:00: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2B966-1A0A-4C73-9CF1-3E9D8284432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H11:M22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1299C9-979F-4823-992B-84B4298089D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4" firstHeaderRow="1" firstDataRow="2" firstDataCol="1" rowPageCount="1" colPageCount="1"/>
  <pivotFields count="19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45402-241E-46A2-B695-C7F276EF586A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30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6DEA3-873E-4461-8839-523E6C417768}" name="PivotTable1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1"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5" hier="-1"/>
    <pageField fld="18" hier="-1"/>
  </pageFields>
  <dataFields count="1">
    <dataField name="Count of outcome" fld="0" subtotal="count" baseField="0" baseItem="0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1AE71-9979-4F77-903B-9219707B224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F12" firstHeaderRow="1" firstDataRow="2" firstDataCol="1"/>
  <pivotFields count="19">
    <pivotField showAll="0"/>
    <pivotField showAll="0"/>
    <pivotField showAll="0"/>
    <pivotField showAll="0"/>
    <pivotField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numFmtId="1"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axis="axisCol" dataField="1" showAll="0">
      <items count="5">
        <item x="3"/>
        <item x="0"/>
        <item x="2"/>
        <item x="1"/>
        <item t="defaul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numFmtId="2" showAll="0">
      <items count="985">
        <item x="0"/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t="default"/>
      </items>
    </pivotField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713E8-F6E1-424F-B3C5-1C7D664718E5}" name="PivotTable2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10:G21" firstHeaderRow="1" firstDataRow="2" firstDataCol="1"/>
  <pivotFields count="19">
    <pivotField showAll="0"/>
    <pivotField showAll="0"/>
    <pivotField showAll="0"/>
    <pivotField showAll="0"/>
    <pivotField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numFmtId="1" showAll="0"/>
    <pivotField axis="axisCol" showAll="0">
      <items count="5">
        <item x="3"/>
        <item x="0"/>
        <item h="1" x="2"/>
        <item x="1"/>
        <item t="defaul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dataField="1" numFmtId="2" showAll="0">
      <items count="985">
        <item x="0"/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dataFields count="1">
    <dataField name="Sum of Average Donation" fld="8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J855" workbookViewId="0">
      <selection activeCell="R852" sqref="R852"/>
    </sheetView>
  </sheetViews>
  <sheetFormatPr defaultColWidth="11" defaultRowHeight="15.75"/>
  <cols>
    <col min="1" max="1" width="4.125" bestFit="1" customWidth="1"/>
    <col min="2" max="2" width="30.625" style="4" bestFit="1" customWidth="1"/>
    <col min="3" max="3" width="33.5" style="3" customWidth="1"/>
    <col min="6" max="6" width="14.5" style="6" bestFit="1" customWidth="1"/>
    <col min="8" max="8" width="13" bestFit="1" customWidth="1"/>
    <col min="9" max="9" width="16.5" style="9" bestFit="1" customWidth="1"/>
    <col min="12" max="12" width="11.5" bestFit="1" customWidth="1"/>
    <col min="13" max="13" width="27.5" style="14" bestFit="1" customWidth="1"/>
    <col min="14" max="14" width="11.125" bestFit="1" customWidth="1"/>
    <col min="15" max="15" width="29.125" style="16" bestFit="1" customWidth="1"/>
    <col min="18" max="18" width="28" bestFit="1" customWidth="1"/>
    <col min="19" max="19" width="14.875" style="11" bestFit="1" customWidth="1"/>
    <col min="20" max="20" width="23.875" style="11" bestFit="1" customWidth="1"/>
  </cols>
  <sheetData>
    <row r="1" spans="1:20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9" t="s">
        <v>2084</v>
      </c>
      <c r="N1" s="1" t="s">
        <v>9</v>
      </c>
      <c r="O1" s="15" t="s">
        <v>2085</v>
      </c>
      <c r="P1" s="1" t="s">
        <v>10</v>
      </c>
      <c r="Q1" s="1" t="s">
        <v>11</v>
      </c>
      <c r="R1" s="1" t="s">
        <v>2028</v>
      </c>
      <c r="S1" s="10" t="s">
        <v>2031</v>
      </c>
      <c r="T1" s="10" t="s">
        <v>2032</v>
      </c>
    </row>
    <row r="2" spans="1:20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9">
        <f>IF(E2&gt;0,E2/H2,0)</f>
        <v>0</v>
      </c>
      <c r="J2" t="s">
        <v>15</v>
      </c>
      <c r="K2" t="s">
        <v>16</v>
      </c>
      <c r="L2">
        <v>1448690400</v>
      </c>
      <c r="M2" s="20">
        <f>(((L2/60)/60)/24)+DATE(1970,1,1)</f>
        <v>42336.25</v>
      </c>
      <c r="N2">
        <v>1450159200</v>
      </c>
      <c r="O2" s="18">
        <f>(((N2/60)/60)/24)+DATE(1970,1,1)</f>
        <v>42353.25</v>
      </c>
      <c r="P2" t="b">
        <v>0</v>
      </c>
      <c r="Q2" t="b">
        <v>0</v>
      </c>
      <c r="R2" t="s">
        <v>17</v>
      </c>
      <c r="S2" s="11" t="str">
        <f>LEFT(R2,SEARCH("/",R2)-1)</f>
        <v>food</v>
      </c>
      <c r="T2" s="11" t="str">
        <f>RIGHT(R2,LEN(R2)-SEARCH("/",R2))</f>
        <v>food trucks</v>
      </c>
    </row>
    <row r="3" spans="1:20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9">
        <f t="shared" ref="I3:I66" si="1">IF(E3&gt;0,E3/H3,0)</f>
        <v>92.151898734177209</v>
      </c>
      <c r="J3" t="s">
        <v>21</v>
      </c>
      <c r="K3" t="s">
        <v>22</v>
      </c>
      <c r="L3">
        <v>1408424400</v>
      </c>
      <c r="M3" s="20">
        <f t="shared" ref="M3:M66" si="2">(((L3/60)/60)/24)+DATE(1970,1,1)</f>
        <v>41870.208333333336</v>
      </c>
      <c r="N3">
        <v>1408597200</v>
      </c>
      <c r="O3" s="18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s="11" t="str">
        <f t="shared" ref="S3:S66" si="4">LEFT(R3,SEARCH("/",R3)-1)</f>
        <v>music</v>
      </c>
      <c r="T3" s="11" t="str">
        <f t="shared" ref="T3:T66" si="5">RIGHT(R3,LEN(R3)-SEARCH("/",R3))</f>
        <v>rock</v>
      </c>
    </row>
    <row r="4" spans="1:20" ht="31.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9">
        <f t="shared" si="1"/>
        <v>100.01614035087719</v>
      </c>
      <c r="J4" t="s">
        <v>26</v>
      </c>
      <c r="K4" t="s">
        <v>27</v>
      </c>
      <c r="L4">
        <v>1384668000</v>
      </c>
      <c r="M4" s="20">
        <f t="shared" si="2"/>
        <v>41595.25</v>
      </c>
      <c r="N4">
        <v>1384840800</v>
      </c>
      <c r="O4" s="18">
        <f t="shared" si="3"/>
        <v>41597.25</v>
      </c>
      <c r="P4" t="b">
        <v>0</v>
      </c>
      <c r="Q4" t="b">
        <v>0</v>
      </c>
      <c r="R4" t="s">
        <v>28</v>
      </c>
      <c r="S4" s="11" t="str">
        <f t="shared" si="4"/>
        <v>technology</v>
      </c>
      <c r="T4" s="11" t="str">
        <f t="shared" si="5"/>
        <v>web</v>
      </c>
    </row>
    <row r="5" spans="1:20" ht="31.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9">
        <f t="shared" si="1"/>
        <v>103.20833333333333</v>
      </c>
      <c r="J5" t="s">
        <v>21</v>
      </c>
      <c r="K5" t="s">
        <v>22</v>
      </c>
      <c r="L5">
        <v>1565499600</v>
      </c>
      <c r="M5" s="20">
        <f t="shared" si="2"/>
        <v>43688.208333333328</v>
      </c>
      <c r="N5">
        <v>1568955600</v>
      </c>
      <c r="O5" s="18">
        <f t="shared" si="3"/>
        <v>43728.208333333328</v>
      </c>
      <c r="P5" t="b">
        <v>0</v>
      </c>
      <c r="Q5" t="b">
        <v>0</v>
      </c>
      <c r="R5" t="s">
        <v>23</v>
      </c>
      <c r="S5" s="11" t="str">
        <f t="shared" si="4"/>
        <v>music</v>
      </c>
      <c r="T5" s="11" t="str">
        <f t="shared" si="5"/>
        <v>rock</v>
      </c>
    </row>
    <row r="6" spans="1:20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9">
        <f t="shared" si="1"/>
        <v>99.339622641509436</v>
      </c>
      <c r="J6" t="s">
        <v>21</v>
      </c>
      <c r="K6" t="s">
        <v>22</v>
      </c>
      <c r="L6">
        <v>1547964000</v>
      </c>
      <c r="M6" s="20">
        <f t="shared" si="2"/>
        <v>43485.25</v>
      </c>
      <c r="N6">
        <v>1548309600</v>
      </c>
      <c r="O6" s="18">
        <f t="shared" si="3"/>
        <v>43489.25</v>
      </c>
      <c r="P6" t="b">
        <v>0</v>
      </c>
      <c r="Q6" t="b">
        <v>0</v>
      </c>
      <c r="R6" t="s">
        <v>33</v>
      </c>
      <c r="S6" s="11" t="str">
        <f t="shared" si="4"/>
        <v>theater</v>
      </c>
      <c r="T6" s="11" t="str">
        <f t="shared" si="5"/>
        <v>plays</v>
      </c>
    </row>
    <row r="7" spans="1:20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9">
        <f t="shared" si="1"/>
        <v>75.833333333333329</v>
      </c>
      <c r="J7" t="s">
        <v>36</v>
      </c>
      <c r="K7" t="s">
        <v>37</v>
      </c>
      <c r="L7">
        <v>1346130000</v>
      </c>
      <c r="M7" s="20">
        <f t="shared" si="2"/>
        <v>41149.208333333336</v>
      </c>
      <c r="N7">
        <v>1347080400</v>
      </c>
      <c r="O7" s="18">
        <f t="shared" si="3"/>
        <v>41160.208333333336</v>
      </c>
      <c r="P7" t="b">
        <v>0</v>
      </c>
      <c r="Q7" t="b">
        <v>0</v>
      </c>
      <c r="R7" t="s">
        <v>33</v>
      </c>
      <c r="S7" s="11" t="str">
        <f t="shared" si="4"/>
        <v>theater</v>
      </c>
      <c r="T7" s="11" t="str">
        <f t="shared" si="5"/>
        <v>plays</v>
      </c>
    </row>
    <row r="8" spans="1:20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9">
        <f t="shared" si="1"/>
        <v>60.555555555555557</v>
      </c>
      <c r="J8" t="s">
        <v>40</v>
      </c>
      <c r="K8" t="s">
        <v>41</v>
      </c>
      <c r="L8">
        <v>1505278800</v>
      </c>
      <c r="M8" s="20">
        <f t="shared" si="2"/>
        <v>42991.208333333328</v>
      </c>
      <c r="N8">
        <v>1505365200</v>
      </c>
      <c r="O8" s="18">
        <f t="shared" si="3"/>
        <v>42992.208333333328</v>
      </c>
      <c r="P8" t="b">
        <v>0</v>
      </c>
      <c r="Q8" t="b">
        <v>0</v>
      </c>
      <c r="R8" t="s">
        <v>42</v>
      </c>
      <c r="S8" s="11" t="str">
        <f t="shared" si="4"/>
        <v>film &amp; video</v>
      </c>
      <c r="T8" s="11" t="str">
        <f t="shared" si="5"/>
        <v>documentary</v>
      </c>
    </row>
    <row r="9" spans="1:20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9">
        <f t="shared" si="1"/>
        <v>64.93832599118943</v>
      </c>
      <c r="J9" t="s">
        <v>36</v>
      </c>
      <c r="K9" t="s">
        <v>37</v>
      </c>
      <c r="L9">
        <v>1439442000</v>
      </c>
      <c r="M9" s="20">
        <f t="shared" si="2"/>
        <v>42229.208333333328</v>
      </c>
      <c r="N9">
        <v>1439614800</v>
      </c>
      <c r="O9" s="18">
        <f t="shared" si="3"/>
        <v>42231.208333333328</v>
      </c>
      <c r="P9" t="b">
        <v>0</v>
      </c>
      <c r="Q9" t="b">
        <v>0</v>
      </c>
      <c r="R9" t="s">
        <v>33</v>
      </c>
      <c r="S9" s="11" t="str">
        <f t="shared" si="4"/>
        <v>theater</v>
      </c>
      <c r="T9" s="11" t="str">
        <f t="shared" si="5"/>
        <v>plays</v>
      </c>
    </row>
    <row r="10" spans="1:20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9">
        <f t="shared" si="1"/>
        <v>30.997175141242938</v>
      </c>
      <c r="J10" t="s">
        <v>36</v>
      </c>
      <c r="K10" t="s">
        <v>37</v>
      </c>
      <c r="L10">
        <v>1281330000</v>
      </c>
      <c r="M10" s="20">
        <f t="shared" si="2"/>
        <v>40399.208333333336</v>
      </c>
      <c r="N10">
        <v>1281502800</v>
      </c>
      <c r="O10" s="18">
        <f t="shared" si="3"/>
        <v>40401.208333333336</v>
      </c>
      <c r="P10" t="b">
        <v>0</v>
      </c>
      <c r="Q10" t="b">
        <v>0</v>
      </c>
      <c r="R10" t="s">
        <v>33</v>
      </c>
      <c r="S10" s="11" t="str">
        <f t="shared" si="4"/>
        <v>theater</v>
      </c>
      <c r="T10" s="11" t="str">
        <f t="shared" si="5"/>
        <v>plays</v>
      </c>
    </row>
    <row r="11" spans="1:20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9">
        <f t="shared" si="1"/>
        <v>72.909090909090907</v>
      </c>
      <c r="J11" t="s">
        <v>21</v>
      </c>
      <c r="K11" t="s">
        <v>22</v>
      </c>
      <c r="L11">
        <v>1379566800</v>
      </c>
      <c r="M11" s="20">
        <f t="shared" si="2"/>
        <v>41536.208333333336</v>
      </c>
      <c r="N11">
        <v>1383804000</v>
      </c>
      <c r="O11" s="18">
        <f t="shared" si="3"/>
        <v>41585.25</v>
      </c>
      <c r="P11" t="b">
        <v>0</v>
      </c>
      <c r="Q11" t="b">
        <v>0</v>
      </c>
      <c r="R11" t="s">
        <v>50</v>
      </c>
      <c r="S11" s="11" t="str">
        <f t="shared" si="4"/>
        <v>music</v>
      </c>
      <c r="T11" s="11" t="str">
        <f t="shared" si="5"/>
        <v>electric music</v>
      </c>
    </row>
    <row r="12" spans="1:20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9">
        <f t="shared" si="1"/>
        <v>62.9</v>
      </c>
      <c r="J12" t="s">
        <v>21</v>
      </c>
      <c r="K12" t="s">
        <v>22</v>
      </c>
      <c r="L12">
        <v>1281762000</v>
      </c>
      <c r="M12" s="20">
        <f t="shared" si="2"/>
        <v>40404.208333333336</v>
      </c>
      <c r="N12">
        <v>1285909200</v>
      </c>
      <c r="O12" s="18">
        <f t="shared" si="3"/>
        <v>40452.208333333336</v>
      </c>
      <c r="P12" t="b">
        <v>0</v>
      </c>
      <c r="Q12" t="b">
        <v>0</v>
      </c>
      <c r="R12" t="s">
        <v>53</v>
      </c>
      <c r="S12" s="11" t="str">
        <f t="shared" si="4"/>
        <v>film &amp; video</v>
      </c>
      <c r="T12" s="11" t="str">
        <f t="shared" si="5"/>
        <v>drama</v>
      </c>
    </row>
    <row r="13" spans="1:20" ht="31.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9">
        <f t="shared" si="1"/>
        <v>112.22222222222223</v>
      </c>
      <c r="J13" t="s">
        <v>21</v>
      </c>
      <c r="K13" t="s">
        <v>22</v>
      </c>
      <c r="L13">
        <v>1285045200</v>
      </c>
      <c r="M13" s="20">
        <f t="shared" si="2"/>
        <v>40442.208333333336</v>
      </c>
      <c r="N13">
        <v>1285563600</v>
      </c>
      <c r="O13" s="18">
        <f t="shared" si="3"/>
        <v>40448.208333333336</v>
      </c>
      <c r="P13" t="b">
        <v>0</v>
      </c>
      <c r="Q13" t="b">
        <v>1</v>
      </c>
      <c r="R13" t="s">
        <v>33</v>
      </c>
      <c r="S13" s="11" t="str">
        <f t="shared" si="4"/>
        <v>theater</v>
      </c>
      <c r="T13" s="11" t="str">
        <f t="shared" si="5"/>
        <v>plays</v>
      </c>
    </row>
    <row r="14" spans="1:20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9">
        <f t="shared" si="1"/>
        <v>102.34545454545454</v>
      </c>
      <c r="J14" t="s">
        <v>21</v>
      </c>
      <c r="K14" t="s">
        <v>22</v>
      </c>
      <c r="L14">
        <v>1571720400</v>
      </c>
      <c r="M14" s="20">
        <f t="shared" si="2"/>
        <v>43760.208333333328</v>
      </c>
      <c r="N14">
        <v>1572411600</v>
      </c>
      <c r="O14" s="18">
        <f t="shared" si="3"/>
        <v>43768.208333333328</v>
      </c>
      <c r="P14" t="b">
        <v>0</v>
      </c>
      <c r="Q14" t="b">
        <v>0</v>
      </c>
      <c r="R14" t="s">
        <v>53</v>
      </c>
      <c r="S14" s="11" t="str">
        <f t="shared" si="4"/>
        <v>film &amp; video</v>
      </c>
      <c r="T14" s="11" t="str">
        <f t="shared" si="5"/>
        <v>drama</v>
      </c>
    </row>
    <row r="15" spans="1:20" ht="31.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9">
        <f t="shared" si="1"/>
        <v>105.05102040816327</v>
      </c>
      <c r="J15" t="s">
        <v>21</v>
      </c>
      <c r="K15" t="s">
        <v>22</v>
      </c>
      <c r="L15">
        <v>1465621200</v>
      </c>
      <c r="M15" s="20">
        <f t="shared" si="2"/>
        <v>42532.208333333328</v>
      </c>
      <c r="N15">
        <v>1466658000</v>
      </c>
      <c r="O15" s="18">
        <f t="shared" si="3"/>
        <v>42544.208333333328</v>
      </c>
      <c r="P15" t="b">
        <v>0</v>
      </c>
      <c r="Q15" t="b">
        <v>0</v>
      </c>
      <c r="R15" t="s">
        <v>60</v>
      </c>
      <c r="S15" s="11" t="str">
        <f t="shared" si="4"/>
        <v>music</v>
      </c>
      <c r="T15" s="11" t="str">
        <f t="shared" si="5"/>
        <v>indie rock</v>
      </c>
    </row>
    <row r="16" spans="1:20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9">
        <f t="shared" si="1"/>
        <v>94.144999999999996</v>
      </c>
      <c r="J16" t="s">
        <v>21</v>
      </c>
      <c r="K16" t="s">
        <v>22</v>
      </c>
      <c r="L16">
        <v>1331013600</v>
      </c>
      <c r="M16" s="20">
        <f t="shared" si="2"/>
        <v>40974.25</v>
      </c>
      <c r="N16">
        <v>1333342800</v>
      </c>
      <c r="O16" s="18">
        <f t="shared" si="3"/>
        <v>41001.208333333336</v>
      </c>
      <c r="P16" t="b">
        <v>0</v>
      </c>
      <c r="Q16" t="b">
        <v>0</v>
      </c>
      <c r="R16" t="s">
        <v>60</v>
      </c>
      <c r="S16" s="11" t="str">
        <f t="shared" si="4"/>
        <v>music</v>
      </c>
      <c r="T16" s="11" t="str">
        <f t="shared" si="5"/>
        <v>indie rock</v>
      </c>
    </row>
    <row r="17" spans="1:20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9">
        <f t="shared" si="1"/>
        <v>84.986725663716811</v>
      </c>
      <c r="J17" t="s">
        <v>21</v>
      </c>
      <c r="K17" t="s">
        <v>22</v>
      </c>
      <c r="L17">
        <v>1575957600</v>
      </c>
      <c r="M17" s="20">
        <f t="shared" si="2"/>
        <v>43809.25</v>
      </c>
      <c r="N17">
        <v>1576303200</v>
      </c>
      <c r="O17" s="18">
        <f t="shared" si="3"/>
        <v>43813.25</v>
      </c>
      <c r="P17" t="b">
        <v>0</v>
      </c>
      <c r="Q17" t="b">
        <v>0</v>
      </c>
      <c r="R17" t="s">
        <v>65</v>
      </c>
      <c r="S17" s="11" t="str">
        <f t="shared" si="4"/>
        <v>technology</v>
      </c>
      <c r="T17" s="11" t="str">
        <f t="shared" si="5"/>
        <v>wearables</v>
      </c>
    </row>
    <row r="18" spans="1:20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9">
        <f t="shared" si="1"/>
        <v>110.41</v>
      </c>
      <c r="J18" t="s">
        <v>21</v>
      </c>
      <c r="K18" t="s">
        <v>22</v>
      </c>
      <c r="L18">
        <v>1390370400</v>
      </c>
      <c r="M18" s="20">
        <f t="shared" si="2"/>
        <v>41661.25</v>
      </c>
      <c r="N18">
        <v>1392271200</v>
      </c>
      <c r="O18" s="18">
        <f t="shared" si="3"/>
        <v>41683.25</v>
      </c>
      <c r="P18" t="b">
        <v>0</v>
      </c>
      <c r="Q18" t="b">
        <v>0</v>
      </c>
      <c r="R18" t="s">
        <v>68</v>
      </c>
      <c r="S18" s="11" t="str">
        <f t="shared" si="4"/>
        <v>publishing</v>
      </c>
      <c r="T18" s="11" t="str">
        <f t="shared" si="5"/>
        <v>nonfiction</v>
      </c>
    </row>
    <row r="19" spans="1:20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9">
        <f t="shared" si="1"/>
        <v>107.96236989591674</v>
      </c>
      <c r="J19" t="s">
        <v>21</v>
      </c>
      <c r="K19" t="s">
        <v>22</v>
      </c>
      <c r="L19">
        <v>1294812000</v>
      </c>
      <c r="M19" s="20">
        <f t="shared" si="2"/>
        <v>40555.25</v>
      </c>
      <c r="N19">
        <v>1294898400</v>
      </c>
      <c r="O19" s="18">
        <f t="shared" si="3"/>
        <v>40556.25</v>
      </c>
      <c r="P19" t="b">
        <v>0</v>
      </c>
      <c r="Q19" t="b">
        <v>0</v>
      </c>
      <c r="R19" t="s">
        <v>71</v>
      </c>
      <c r="S19" s="11" t="str">
        <f t="shared" si="4"/>
        <v>film &amp; video</v>
      </c>
      <c r="T19" s="11" t="str">
        <f t="shared" si="5"/>
        <v>animation</v>
      </c>
    </row>
    <row r="20" spans="1:20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9">
        <f t="shared" si="1"/>
        <v>45.103703703703701</v>
      </c>
      <c r="J20" t="s">
        <v>21</v>
      </c>
      <c r="K20" t="s">
        <v>22</v>
      </c>
      <c r="L20">
        <v>1536382800</v>
      </c>
      <c r="M20" s="20">
        <f t="shared" si="2"/>
        <v>43351.208333333328</v>
      </c>
      <c r="N20">
        <v>1537074000</v>
      </c>
      <c r="O20" s="18">
        <f t="shared" si="3"/>
        <v>43359.208333333328</v>
      </c>
      <c r="P20" t="b">
        <v>0</v>
      </c>
      <c r="Q20" t="b">
        <v>0</v>
      </c>
      <c r="R20" t="s">
        <v>33</v>
      </c>
      <c r="S20" s="11" t="str">
        <f t="shared" si="4"/>
        <v>theater</v>
      </c>
      <c r="T20" s="11" t="str">
        <f t="shared" si="5"/>
        <v>plays</v>
      </c>
    </row>
    <row r="21" spans="1:20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9">
        <f t="shared" si="1"/>
        <v>45.001483679525222</v>
      </c>
      <c r="J21" t="s">
        <v>21</v>
      </c>
      <c r="K21" t="s">
        <v>22</v>
      </c>
      <c r="L21">
        <v>1551679200</v>
      </c>
      <c r="M21" s="20">
        <f t="shared" si="2"/>
        <v>43528.25</v>
      </c>
      <c r="N21">
        <v>1553490000</v>
      </c>
      <c r="O21" s="18">
        <f t="shared" si="3"/>
        <v>43549.208333333328</v>
      </c>
      <c r="P21" t="b">
        <v>0</v>
      </c>
      <c r="Q21" t="b">
        <v>1</v>
      </c>
      <c r="R21" t="s">
        <v>33</v>
      </c>
      <c r="S21" s="11" t="str">
        <f t="shared" si="4"/>
        <v>theater</v>
      </c>
      <c r="T21" s="11" t="str">
        <f t="shared" si="5"/>
        <v>plays</v>
      </c>
    </row>
    <row r="22" spans="1:20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9">
        <f t="shared" si="1"/>
        <v>105.97134670487107</v>
      </c>
      <c r="J22" t="s">
        <v>21</v>
      </c>
      <c r="K22" t="s">
        <v>22</v>
      </c>
      <c r="L22">
        <v>1406523600</v>
      </c>
      <c r="M22" s="20">
        <f t="shared" si="2"/>
        <v>41848.208333333336</v>
      </c>
      <c r="N22">
        <v>1406523600</v>
      </c>
      <c r="O22" s="18">
        <f t="shared" si="3"/>
        <v>41848.208333333336</v>
      </c>
      <c r="P22" t="b">
        <v>0</v>
      </c>
      <c r="Q22" t="b">
        <v>0</v>
      </c>
      <c r="R22" t="s">
        <v>53</v>
      </c>
      <c r="S22" s="11" t="str">
        <f t="shared" si="4"/>
        <v>film &amp; video</v>
      </c>
      <c r="T22" s="11" t="str">
        <f t="shared" si="5"/>
        <v>drama</v>
      </c>
    </row>
    <row r="23" spans="1:20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9">
        <f t="shared" si="1"/>
        <v>69.055555555555557</v>
      </c>
      <c r="J23" t="s">
        <v>21</v>
      </c>
      <c r="K23" t="s">
        <v>22</v>
      </c>
      <c r="L23">
        <v>1313384400</v>
      </c>
      <c r="M23" s="20">
        <f t="shared" si="2"/>
        <v>40770.208333333336</v>
      </c>
      <c r="N23">
        <v>1316322000</v>
      </c>
      <c r="O23" s="18">
        <f t="shared" si="3"/>
        <v>40804.208333333336</v>
      </c>
      <c r="P23" t="b">
        <v>0</v>
      </c>
      <c r="Q23" t="b">
        <v>0</v>
      </c>
      <c r="R23" t="s">
        <v>33</v>
      </c>
      <c r="S23" s="11" t="str">
        <f t="shared" si="4"/>
        <v>theater</v>
      </c>
      <c r="T23" s="11" t="str">
        <f t="shared" si="5"/>
        <v>plays</v>
      </c>
    </row>
    <row r="24" spans="1:20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9">
        <f t="shared" si="1"/>
        <v>85.044943820224717</v>
      </c>
      <c r="J24" t="s">
        <v>21</v>
      </c>
      <c r="K24" t="s">
        <v>22</v>
      </c>
      <c r="L24">
        <v>1522731600</v>
      </c>
      <c r="M24" s="20">
        <f t="shared" si="2"/>
        <v>43193.208333333328</v>
      </c>
      <c r="N24">
        <v>1524027600</v>
      </c>
      <c r="O24" s="18">
        <f t="shared" si="3"/>
        <v>43208.208333333328</v>
      </c>
      <c r="P24" t="b">
        <v>0</v>
      </c>
      <c r="Q24" t="b">
        <v>0</v>
      </c>
      <c r="R24" t="s">
        <v>33</v>
      </c>
      <c r="S24" s="11" t="str">
        <f t="shared" si="4"/>
        <v>theater</v>
      </c>
      <c r="T24" s="11" t="str">
        <f t="shared" si="5"/>
        <v>plays</v>
      </c>
    </row>
    <row r="25" spans="1:20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9">
        <f t="shared" si="1"/>
        <v>105.22535211267606</v>
      </c>
      <c r="J25" t="s">
        <v>40</v>
      </c>
      <c r="K25" t="s">
        <v>41</v>
      </c>
      <c r="L25">
        <v>1550124000</v>
      </c>
      <c r="M25" s="20">
        <f t="shared" si="2"/>
        <v>43510.25</v>
      </c>
      <c r="N25">
        <v>1554699600</v>
      </c>
      <c r="O25" s="18">
        <f t="shared" si="3"/>
        <v>43563.208333333328</v>
      </c>
      <c r="P25" t="b">
        <v>0</v>
      </c>
      <c r="Q25" t="b">
        <v>0</v>
      </c>
      <c r="R25" t="s">
        <v>42</v>
      </c>
      <c r="S25" s="11" t="str">
        <f t="shared" si="4"/>
        <v>film &amp; video</v>
      </c>
      <c r="T25" s="11" t="str">
        <f t="shared" si="5"/>
        <v>documentary</v>
      </c>
    </row>
    <row r="26" spans="1:20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9">
        <f t="shared" si="1"/>
        <v>39.003741114852225</v>
      </c>
      <c r="J26" t="s">
        <v>21</v>
      </c>
      <c r="K26" t="s">
        <v>22</v>
      </c>
      <c r="L26">
        <v>1403326800</v>
      </c>
      <c r="M26" s="20">
        <f t="shared" si="2"/>
        <v>41811.208333333336</v>
      </c>
      <c r="N26">
        <v>1403499600</v>
      </c>
      <c r="O26" s="18">
        <f t="shared" si="3"/>
        <v>41813.208333333336</v>
      </c>
      <c r="P26" t="b">
        <v>0</v>
      </c>
      <c r="Q26" t="b">
        <v>0</v>
      </c>
      <c r="R26" t="s">
        <v>65</v>
      </c>
      <c r="S26" s="11" t="str">
        <f t="shared" si="4"/>
        <v>technology</v>
      </c>
      <c r="T26" s="11" t="str">
        <f t="shared" si="5"/>
        <v>wearables</v>
      </c>
    </row>
    <row r="27" spans="1:20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9">
        <f t="shared" si="1"/>
        <v>73.030674846625772</v>
      </c>
      <c r="J27" t="s">
        <v>21</v>
      </c>
      <c r="K27" t="s">
        <v>22</v>
      </c>
      <c r="L27">
        <v>1305694800</v>
      </c>
      <c r="M27" s="20">
        <f t="shared" si="2"/>
        <v>40681.208333333336</v>
      </c>
      <c r="N27">
        <v>1307422800</v>
      </c>
      <c r="O27" s="18">
        <f t="shared" si="3"/>
        <v>40701.208333333336</v>
      </c>
      <c r="P27" t="b">
        <v>0</v>
      </c>
      <c r="Q27" t="b">
        <v>1</v>
      </c>
      <c r="R27" t="s">
        <v>89</v>
      </c>
      <c r="S27" s="11" t="str">
        <f t="shared" si="4"/>
        <v>games</v>
      </c>
      <c r="T27" s="11" t="str">
        <f t="shared" si="5"/>
        <v>video games</v>
      </c>
    </row>
    <row r="28" spans="1:20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9">
        <f t="shared" si="1"/>
        <v>35.009459459459457</v>
      </c>
      <c r="J28" t="s">
        <v>21</v>
      </c>
      <c r="K28" t="s">
        <v>22</v>
      </c>
      <c r="L28">
        <v>1533013200</v>
      </c>
      <c r="M28" s="20">
        <f t="shared" si="2"/>
        <v>43312.208333333328</v>
      </c>
      <c r="N28">
        <v>1535346000</v>
      </c>
      <c r="O28" s="18">
        <f t="shared" si="3"/>
        <v>43339.208333333328</v>
      </c>
      <c r="P28" t="b">
        <v>0</v>
      </c>
      <c r="Q28" t="b">
        <v>0</v>
      </c>
      <c r="R28" t="s">
        <v>33</v>
      </c>
      <c r="S28" s="11" t="str">
        <f t="shared" si="4"/>
        <v>theater</v>
      </c>
      <c r="T28" s="11" t="str">
        <f t="shared" si="5"/>
        <v>plays</v>
      </c>
    </row>
    <row r="29" spans="1:20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9">
        <f t="shared" si="1"/>
        <v>106.6</v>
      </c>
      <c r="J29" t="s">
        <v>21</v>
      </c>
      <c r="K29" t="s">
        <v>22</v>
      </c>
      <c r="L29">
        <v>1443848400</v>
      </c>
      <c r="M29" s="20">
        <f t="shared" si="2"/>
        <v>42280.208333333328</v>
      </c>
      <c r="N29">
        <v>1444539600</v>
      </c>
      <c r="O29" s="18">
        <f t="shared" si="3"/>
        <v>42288.208333333328</v>
      </c>
      <c r="P29" t="b">
        <v>0</v>
      </c>
      <c r="Q29" t="b">
        <v>0</v>
      </c>
      <c r="R29" t="s">
        <v>23</v>
      </c>
      <c r="S29" s="11" t="str">
        <f t="shared" si="4"/>
        <v>music</v>
      </c>
      <c r="T29" s="11" t="str">
        <f t="shared" si="5"/>
        <v>rock</v>
      </c>
    </row>
    <row r="30" spans="1:20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9">
        <f t="shared" si="1"/>
        <v>61.997747747747745</v>
      </c>
      <c r="J30" t="s">
        <v>21</v>
      </c>
      <c r="K30" t="s">
        <v>22</v>
      </c>
      <c r="L30">
        <v>1265695200</v>
      </c>
      <c r="M30" s="20">
        <f t="shared" si="2"/>
        <v>40218.25</v>
      </c>
      <c r="N30">
        <v>1267682400</v>
      </c>
      <c r="O30" s="18">
        <f t="shared" si="3"/>
        <v>40241.25</v>
      </c>
      <c r="P30" t="b">
        <v>0</v>
      </c>
      <c r="Q30" t="b">
        <v>1</v>
      </c>
      <c r="R30" t="s">
        <v>33</v>
      </c>
      <c r="S30" s="11" t="str">
        <f t="shared" si="4"/>
        <v>theater</v>
      </c>
      <c r="T30" s="11" t="str">
        <f t="shared" si="5"/>
        <v>plays</v>
      </c>
    </row>
    <row r="31" spans="1:20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9">
        <f t="shared" si="1"/>
        <v>94.000622665006233</v>
      </c>
      <c r="J31" t="s">
        <v>98</v>
      </c>
      <c r="K31" t="s">
        <v>99</v>
      </c>
      <c r="L31">
        <v>1532062800</v>
      </c>
      <c r="M31" s="20">
        <f t="shared" si="2"/>
        <v>43301.208333333328</v>
      </c>
      <c r="N31">
        <v>1535518800</v>
      </c>
      <c r="O31" s="18">
        <f t="shared" si="3"/>
        <v>43341.208333333328</v>
      </c>
      <c r="P31" t="b">
        <v>0</v>
      </c>
      <c r="Q31" t="b">
        <v>0</v>
      </c>
      <c r="R31" t="s">
        <v>100</v>
      </c>
      <c r="S31" s="11" t="str">
        <f t="shared" si="4"/>
        <v>film &amp; video</v>
      </c>
      <c r="T31" s="11" t="str">
        <f t="shared" si="5"/>
        <v>shorts</v>
      </c>
    </row>
    <row r="32" spans="1:20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9">
        <f t="shared" si="1"/>
        <v>112.05426356589147</v>
      </c>
      <c r="J32" t="s">
        <v>21</v>
      </c>
      <c r="K32" t="s">
        <v>22</v>
      </c>
      <c r="L32">
        <v>1558674000</v>
      </c>
      <c r="M32" s="20">
        <f t="shared" si="2"/>
        <v>43609.208333333328</v>
      </c>
      <c r="N32">
        <v>1559106000</v>
      </c>
      <c r="O32" s="18">
        <f t="shared" si="3"/>
        <v>43614.208333333328</v>
      </c>
      <c r="P32" t="b">
        <v>0</v>
      </c>
      <c r="Q32" t="b">
        <v>0</v>
      </c>
      <c r="R32" t="s">
        <v>71</v>
      </c>
      <c r="S32" s="11" t="str">
        <f t="shared" si="4"/>
        <v>film &amp; video</v>
      </c>
      <c r="T32" s="11" t="str">
        <f t="shared" si="5"/>
        <v>animation</v>
      </c>
    </row>
    <row r="33" spans="1:20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9">
        <f t="shared" si="1"/>
        <v>48.008849557522126</v>
      </c>
      <c r="J33" t="s">
        <v>40</v>
      </c>
      <c r="K33" t="s">
        <v>41</v>
      </c>
      <c r="L33">
        <v>1451973600</v>
      </c>
      <c r="M33" s="20">
        <f t="shared" si="2"/>
        <v>42374.25</v>
      </c>
      <c r="N33">
        <v>1454392800</v>
      </c>
      <c r="O33" s="18">
        <f t="shared" si="3"/>
        <v>42402.25</v>
      </c>
      <c r="P33" t="b">
        <v>0</v>
      </c>
      <c r="Q33" t="b">
        <v>0</v>
      </c>
      <c r="R33" t="s">
        <v>89</v>
      </c>
      <c r="S33" s="11" t="str">
        <f t="shared" si="4"/>
        <v>games</v>
      </c>
      <c r="T33" s="11" t="str">
        <f t="shared" si="5"/>
        <v>video games</v>
      </c>
    </row>
    <row r="34" spans="1:20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9">
        <f t="shared" si="1"/>
        <v>38.004334633723452</v>
      </c>
      <c r="J34" t="s">
        <v>107</v>
      </c>
      <c r="K34" t="s">
        <v>108</v>
      </c>
      <c r="L34">
        <v>1515564000</v>
      </c>
      <c r="M34" s="20">
        <f t="shared" si="2"/>
        <v>43110.25</v>
      </c>
      <c r="N34">
        <v>1517896800</v>
      </c>
      <c r="O34" s="18">
        <f t="shared" si="3"/>
        <v>43137.25</v>
      </c>
      <c r="P34" t="b">
        <v>0</v>
      </c>
      <c r="Q34" t="b">
        <v>0</v>
      </c>
      <c r="R34" t="s">
        <v>42</v>
      </c>
      <c r="S34" s="11" t="str">
        <f t="shared" si="4"/>
        <v>film &amp; video</v>
      </c>
      <c r="T34" s="11" t="str">
        <f t="shared" si="5"/>
        <v>documentary</v>
      </c>
    </row>
    <row r="35" spans="1:20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9">
        <f t="shared" si="1"/>
        <v>35.000184535892231</v>
      </c>
      <c r="J35" t="s">
        <v>21</v>
      </c>
      <c r="K35" t="s">
        <v>22</v>
      </c>
      <c r="L35">
        <v>1412485200</v>
      </c>
      <c r="M35" s="20">
        <f t="shared" si="2"/>
        <v>41917.208333333336</v>
      </c>
      <c r="N35">
        <v>1415685600</v>
      </c>
      <c r="O35" s="18">
        <f t="shared" si="3"/>
        <v>41954.25</v>
      </c>
      <c r="P35" t="b">
        <v>0</v>
      </c>
      <c r="Q35" t="b">
        <v>0</v>
      </c>
      <c r="R35" t="s">
        <v>33</v>
      </c>
      <c r="S35" s="11" t="str">
        <f t="shared" si="4"/>
        <v>theater</v>
      </c>
      <c r="T35" s="11" t="str">
        <f t="shared" si="5"/>
        <v>plays</v>
      </c>
    </row>
    <row r="36" spans="1:20" ht="31.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9">
        <f t="shared" si="1"/>
        <v>85</v>
      </c>
      <c r="J36" t="s">
        <v>21</v>
      </c>
      <c r="K36" t="s">
        <v>22</v>
      </c>
      <c r="L36">
        <v>1490245200</v>
      </c>
      <c r="M36" s="20">
        <f t="shared" si="2"/>
        <v>42817.208333333328</v>
      </c>
      <c r="N36">
        <v>1490677200</v>
      </c>
      <c r="O36" s="18">
        <f t="shared" si="3"/>
        <v>42822.208333333328</v>
      </c>
      <c r="P36" t="b">
        <v>0</v>
      </c>
      <c r="Q36" t="b">
        <v>0</v>
      </c>
      <c r="R36" t="s">
        <v>42</v>
      </c>
      <c r="S36" s="11" t="str">
        <f t="shared" si="4"/>
        <v>film &amp; video</v>
      </c>
      <c r="T36" s="11" t="str">
        <f t="shared" si="5"/>
        <v>documentary</v>
      </c>
    </row>
    <row r="37" spans="1:20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9">
        <f t="shared" si="1"/>
        <v>95.993893129770996</v>
      </c>
      <c r="J37" t="s">
        <v>36</v>
      </c>
      <c r="K37" t="s">
        <v>37</v>
      </c>
      <c r="L37">
        <v>1547877600</v>
      </c>
      <c r="M37" s="20">
        <f t="shared" si="2"/>
        <v>43484.25</v>
      </c>
      <c r="N37">
        <v>1551506400</v>
      </c>
      <c r="O37" s="18">
        <f t="shared" si="3"/>
        <v>43526.25</v>
      </c>
      <c r="P37" t="b">
        <v>0</v>
      </c>
      <c r="Q37" t="b">
        <v>1</v>
      </c>
      <c r="R37" t="s">
        <v>53</v>
      </c>
      <c r="S37" s="11" t="str">
        <f t="shared" si="4"/>
        <v>film &amp; video</v>
      </c>
      <c r="T37" s="11" t="str">
        <f t="shared" si="5"/>
        <v>drama</v>
      </c>
    </row>
    <row r="38" spans="1:20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9">
        <f t="shared" si="1"/>
        <v>68.8125</v>
      </c>
      <c r="J38" t="s">
        <v>21</v>
      </c>
      <c r="K38" t="s">
        <v>22</v>
      </c>
      <c r="L38">
        <v>1298700000</v>
      </c>
      <c r="M38" s="20">
        <f t="shared" si="2"/>
        <v>40600.25</v>
      </c>
      <c r="N38">
        <v>1300856400</v>
      </c>
      <c r="O38" s="18">
        <f t="shared" si="3"/>
        <v>40625.208333333336</v>
      </c>
      <c r="P38" t="b">
        <v>0</v>
      </c>
      <c r="Q38" t="b">
        <v>0</v>
      </c>
      <c r="R38" t="s">
        <v>33</v>
      </c>
      <c r="S38" s="11" t="str">
        <f t="shared" si="4"/>
        <v>theater</v>
      </c>
      <c r="T38" s="11" t="str">
        <f t="shared" si="5"/>
        <v>plays</v>
      </c>
    </row>
    <row r="39" spans="1:20" ht="31.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9">
        <f t="shared" si="1"/>
        <v>105.97196261682242</v>
      </c>
      <c r="J39" t="s">
        <v>21</v>
      </c>
      <c r="K39" t="s">
        <v>22</v>
      </c>
      <c r="L39">
        <v>1570338000</v>
      </c>
      <c r="M39" s="20">
        <f t="shared" si="2"/>
        <v>43744.208333333328</v>
      </c>
      <c r="N39">
        <v>1573192800</v>
      </c>
      <c r="O39" s="18">
        <f t="shared" si="3"/>
        <v>43777.25</v>
      </c>
      <c r="P39" t="b">
        <v>0</v>
      </c>
      <c r="Q39" t="b">
        <v>1</v>
      </c>
      <c r="R39" t="s">
        <v>119</v>
      </c>
      <c r="S39" s="11" t="str">
        <f t="shared" si="4"/>
        <v>publishing</v>
      </c>
      <c r="T39" s="11" t="str">
        <f t="shared" si="5"/>
        <v>fiction</v>
      </c>
    </row>
    <row r="40" spans="1:20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9">
        <f t="shared" si="1"/>
        <v>75.261194029850742</v>
      </c>
      <c r="J40" t="s">
        <v>21</v>
      </c>
      <c r="K40" t="s">
        <v>22</v>
      </c>
      <c r="L40">
        <v>1287378000</v>
      </c>
      <c r="M40" s="20">
        <f t="shared" si="2"/>
        <v>40469.208333333336</v>
      </c>
      <c r="N40">
        <v>1287810000</v>
      </c>
      <c r="O40" s="18">
        <f t="shared" si="3"/>
        <v>40474.208333333336</v>
      </c>
      <c r="P40" t="b">
        <v>0</v>
      </c>
      <c r="Q40" t="b">
        <v>0</v>
      </c>
      <c r="R40" t="s">
        <v>122</v>
      </c>
      <c r="S40" s="11" t="str">
        <f t="shared" si="4"/>
        <v>photography</v>
      </c>
      <c r="T40" s="11" t="str">
        <f t="shared" si="5"/>
        <v>photography books</v>
      </c>
    </row>
    <row r="41" spans="1:20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9">
        <f t="shared" si="1"/>
        <v>57.125</v>
      </c>
      <c r="J41" t="s">
        <v>36</v>
      </c>
      <c r="K41" t="s">
        <v>37</v>
      </c>
      <c r="L41">
        <v>1361772000</v>
      </c>
      <c r="M41" s="20">
        <f t="shared" si="2"/>
        <v>41330.25</v>
      </c>
      <c r="N41">
        <v>1362978000</v>
      </c>
      <c r="O41" s="18">
        <f t="shared" si="3"/>
        <v>41344.208333333336</v>
      </c>
      <c r="P41" t="b">
        <v>0</v>
      </c>
      <c r="Q41" t="b">
        <v>0</v>
      </c>
      <c r="R41" t="s">
        <v>33</v>
      </c>
      <c r="S41" s="11" t="str">
        <f t="shared" si="4"/>
        <v>theater</v>
      </c>
      <c r="T41" s="11" t="str">
        <f t="shared" si="5"/>
        <v>plays</v>
      </c>
    </row>
    <row r="42" spans="1:20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9">
        <f t="shared" si="1"/>
        <v>75.141414141414145</v>
      </c>
      <c r="J42" t="s">
        <v>21</v>
      </c>
      <c r="K42" t="s">
        <v>22</v>
      </c>
      <c r="L42">
        <v>1275714000</v>
      </c>
      <c r="M42" s="20">
        <f t="shared" si="2"/>
        <v>40334.208333333336</v>
      </c>
      <c r="N42">
        <v>1277355600</v>
      </c>
      <c r="O42" s="18">
        <f t="shared" si="3"/>
        <v>40353.208333333336</v>
      </c>
      <c r="P42" t="b">
        <v>0</v>
      </c>
      <c r="Q42" t="b">
        <v>1</v>
      </c>
      <c r="R42" t="s">
        <v>65</v>
      </c>
      <c r="S42" s="11" t="str">
        <f t="shared" si="4"/>
        <v>technology</v>
      </c>
      <c r="T42" s="11" t="str">
        <f t="shared" si="5"/>
        <v>wearables</v>
      </c>
    </row>
    <row r="43" spans="1:20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9">
        <f t="shared" si="1"/>
        <v>107.42342342342343</v>
      </c>
      <c r="J43" t="s">
        <v>107</v>
      </c>
      <c r="K43" t="s">
        <v>108</v>
      </c>
      <c r="L43">
        <v>1346734800</v>
      </c>
      <c r="M43" s="20">
        <f t="shared" si="2"/>
        <v>41156.208333333336</v>
      </c>
      <c r="N43">
        <v>1348981200</v>
      </c>
      <c r="O43" s="18">
        <f t="shared" si="3"/>
        <v>41182.208333333336</v>
      </c>
      <c r="P43" t="b">
        <v>0</v>
      </c>
      <c r="Q43" t="b">
        <v>1</v>
      </c>
      <c r="R43" t="s">
        <v>23</v>
      </c>
      <c r="S43" s="11" t="str">
        <f t="shared" si="4"/>
        <v>music</v>
      </c>
      <c r="T43" s="11" t="str">
        <f t="shared" si="5"/>
        <v>rock</v>
      </c>
    </row>
    <row r="44" spans="1:20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9">
        <f t="shared" si="1"/>
        <v>35.995495495495497</v>
      </c>
      <c r="J44" t="s">
        <v>21</v>
      </c>
      <c r="K44" t="s">
        <v>22</v>
      </c>
      <c r="L44">
        <v>1309755600</v>
      </c>
      <c r="M44" s="20">
        <f t="shared" si="2"/>
        <v>40728.208333333336</v>
      </c>
      <c r="N44">
        <v>1310533200</v>
      </c>
      <c r="O44" s="18">
        <f t="shared" si="3"/>
        <v>40737.208333333336</v>
      </c>
      <c r="P44" t="b">
        <v>0</v>
      </c>
      <c r="Q44" t="b">
        <v>0</v>
      </c>
      <c r="R44" t="s">
        <v>17</v>
      </c>
      <c r="S44" s="11" t="str">
        <f t="shared" si="4"/>
        <v>food</v>
      </c>
      <c r="T44" s="11" t="str">
        <f t="shared" si="5"/>
        <v>food trucks</v>
      </c>
    </row>
    <row r="45" spans="1:20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9">
        <f t="shared" si="1"/>
        <v>26.998873148744366</v>
      </c>
      <c r="J45" t="s">
        <v>21</v>
      </c>
      <c r="K45" t="s">
        <v>22</v>
      </c>
      <c r="L45">
        <v>1406178000</v>
      </c>
      <c r="M45" s="20">
        <f t="shared" si="2"/>
        <v>41844.208333333336</v>
      </c>
      <c r="N45">
        <v>1407560400</v>
      </c>
      <c r="O45" s="18">
        <f t="shared" si="3"/>
        <v>41860.208333333336</v>
      </c>
      <c r="P45" t="b">
        <v>0</v>
      </c>
      <c r="Q45" t="b">
        <v>0</v>
      </c>
      <c r="R45" t="s">
        <v>133</v>
      </c>
      <c r="S45" s="11" t="str">
        <f t="shared" si="4"/>
        <v>publishing</v>
      </c>
      <c r="T45" s="11" t="str">
        <f t="shared" si="5"/>
        <v>radio &amp; podcasts</v>
      </c>
    </row>
    <row r="46" spans="1:20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9">
        <f t="shared" si="1"/>
        <v>107.56122448979592</v>
      </c>
      <c r="J46" t="s">
        <v>36</v>
      </c>
      <c r="K46" t="s">
        <v>37</v>
      </c>
      <c r="L46">
        <v>1552798800</v>
      </c>
      <c r="M46" s="20">
        <f t="shared" si="2"/>
        <v>43541.208333333328</v>
      </c>
      <c r="N46">
        <v>1552885200</v>
      </c>
      <c r="O46" s="18">
        <f t="shared" si="3"/>
        <v>43542.208333333328</v>
      </c>
      <c r="P46" t="b">
        <v>0</v>
      </c>
      <c r="Q46" t="b">
        <v>0</v>
      </c>
      <c r="R46" t="s">
        <v>119</v>
      </c>
      <c r="S46" s="11" t="str">
        <f t="shared" si="4"/>
        <v>publishing</v>
      </c>
      <c r="T46" s="11" t="str">
        <f t="shared" si="5"/>
        <v>fiction</v>
      </c>
    </row>
    <row r="47" spans="1:20" ht="31.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9">
        <f t="shared" si="1"/>
        <v>94.375</v>
      </c>
      <c r="J47" t="s">
        <v>21</v>
      </c>
      <c r="K47" t="s">
        <v>22</v>
      </c>
      <c r="L47">
        <v>1478062800</v>
      </c>
      <c r="M47" s="20">
        <f t="shared" si="2"/>
        <v>42676.208333333328</v>
      </c>
      <c r="N47">
        <v>1479362400</v>
      </c>
      <c r="O47" s="18">
        <f t="shared" si="3"/>
        <v>42691.25</v>
      </c>
      <c r="P47" t="b">
        <v>0</v>
      </c>
      <c r="Q47" t="b">
        <v>1</v>
      </c>
      <c r="R47" t="s">
        <v>33</v>
      </c>
      <c r="S47" s="11" t="str">
        <f t="shared" si="4"/>
        <v>theater</v>
      </c>
      <c r="T47" s="11" t="str">
        <f t="shared" si="5"/>
        <v>plays</v>
      </c>
    </row>
    <row r="48" spans="1:20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9">
        <f t="shared" si="1"/>
        <v>46.163043478260867</v>
      </c>
      <c r="J48" t="s">
        <v>21</v>
      </c>
      <c r="K48" t="s">
        <v>22</v>
      </c>
      <c r="L48">
        <v>1278565200</v>
      </c>
      <c r="M48" s="20">
        <f t="shared" si="2"/>
        <v>40367.208333333336</v>
      </c>
      <c r="N48">
        <v>1280552400</v>
      </c>
      <c r="O48" s="18">
        <f t="shared" si="3"/>
        <v>40390.208333333336</v>
      </c>
      <c r="P48" t="b">
        <v>0</v>
      </c>
      <c r="Q48" t="b">
        <v>0</v>
      </c>
      <c r="R48" t="s">
        <v>23</v>
      </c>
      <c r="S48" s="11" t="str">
        <f t="shared" si="4"/>
        <v>music</v>
      </c>
      <c r="T48" s="11" t="str">
        <f t="shared" si="5"/>
        <v>rock</v>
      </c>
    </row>
    <row r="49" spans="1:20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9">
        <f t="shared" si="1"/>
        <v>47.845637583892618</v>
      </c>
      <c r="J49" t="s">
        <v>21</v>
      </c>
      <c r="K49" t="s">
        <v>22</v>
      </c>
      <c r="L49">
        <v>1396069200</v>
      </c>
      <c r="M49" s="20">
        <f t="shared" si="2"/>
        <v>41727.208333333336</v>
      </c>
      <c r="N49">
        <v>1398661200</v>
      </c>
      <c r="O49" s="18">
        <f t="shared" si="3"/>
        <v>41757.208333333336</v>
      </c>
      <c r="P49" t="b">
        <v>0</v>
      </c>
      <c r="Q49" t="b">
        <v>0</v>
      </c>
      <c r="R49" t="s">
        <v>33</v>
      </c>
      <c r="S49" s="11" t="str">
        <f t="shared" si="4"/>
        <v>theater</v>
      </c>
      <c r="T49" s="11" t="str">
        <f t="shared" si="5"/>
        <v>plays</v>
      </c>
    </row>
    <row r="50" spans="1:20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9">
        <f t="shared" si="1"/>
        <v>53.007815713698065</v>
      </c>
      <c r="J50" t="s">
        <v>21</v>
      </c>
      <c r="K50" t="s">
        <v>22</v>
      </c>
      <c r="L50">
        <v>1435208400</v>
      </c>
      <c r="M50" s="20">
        <f t="shared" si="2"/>
        <v>42180.208333333328</v>
      </c>
      <c r="N50">
        <v>1436245200</v>
      </c>
      <c r="O50" s="18">
        <f t="shared" si="3"/>
        <v>42192.208333333328</v>
      </c>
      <c r="P50" t="b">
        <v>0</v>
      </c>
      <c r="Q50" t="b">
        <v>0</v>
      </c>
      <c r="R50" t="s">
        <v>33</v>
      </c>
      <c r="S50" s="11" t="str">
        <f t="shared" si="4"/>
        <v>theater</v>
      </c>
      <c r="T50" s="11" t="str">
        <f t="shared" si="5"/>
        <v>plays</v>
      </c>
    </row>
    <row r="51" spans="1:20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9">
        <f t="shared" si="1"/>
        <v>45.059405940594061</v>
      </c>
      <c r="J51" t="s">
        <v>21</v>
      </c>
      <c r="K51" t="s">
        <v>22</v>
      </c>
      <c r="L51">
        <v>1571547600</v>
      </c>
      <c r="M51" s="20">
        <f t="shared" si="2"/>
        <v>43758.208333333328</v>
      </c>
      <c r="N51">
        <v>1575439200</v>
      </c>
      <c r="O51" s="18">
        <f t="shared" si="3"/>
        <v>43803.25</v>
      </c>
      <c r="P51" t="b">
        <v>0</v>
      </c>
      <c r="Q51" t="b">
        <v>0</v>
      </c>
      <c r="R51" t="s">
        <v>23</v>
      </c>
      <c r="S51" s="11" t="str">
        <f t="shared" si="4"/>
        <v>music</v>
      </c>
      <c r="T51" s="11" t="str">
        <f t="shared" si="5"/>
        <v>rock</v>
      </c>
    </row>
    <row r="52" spans="1:20" ht="31.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9">
        <f t="shared" si="1"/>
        <v>2</v>
      </c>
      <c r="J52" t="s">
        <v>107</v>
      </c>
      <c r="K52" t="s">
        <v>108</v>
      </c>
      <c r="L52">
        <v>1375333200</v>
      </c>
      <c r="M52" s="20">
        <f t="shared" si="2"/>
        <v>41487.208333333336</v>
      </c>
      <c r="N52">
        <v>1377752400</v>
      </c>
      <c r="O52" s="18">
        <f t="shared" si="3"/>
        <v>41515.208333333336</v>
      </c>
      <c r="P52" t="b">
        <v>0</v>
      </c>
      <c r="Q52" t="b">
        <v>0</v>
      </c>
      <c r="R52" t="s">
        <v>148</v>
      </c>
      <c r="S52" s="11" t="str">
        <f t="shared" si="4"/>
        <v>music</v>
      </c>
      <c r="T52" s="11" t="str">
        <f t="shared" si="5"/>
        <v>metal</v>
      </c>
    </row>
    <row r="53" spans="1:20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9">
        <f t="shared" si="1"/>
        <v>99.006816632583508</v>
      </c>
      <c r="J53" t="s">
        <v>40</v>
      </c>
      <c r="K53" t="s">
        <v>41</v>
      </c>
      <c r="L53">
        <v>1332824400</v>
      </c>
      <c r="M53" s="20">
        <f t="shared" si="2"/>
        <v>40995.208333333336</v>
      </c>
      <c r="N53">
        <v>1334206800</v>
      </c>
      <c r="O53" s="18">
        <f t="shared" si="3"/>
        <v>41011.208333333336</v>
      </c>
      <c r="P53" t="b">
        <v>0</v>
      </c>
      <c r="Q53" t="b">
        <v>1</v>
      </c>
      <c r="R53" t="s">
        <v>65</v>
      </c>
      <c r="S53" s="11" t="str">
        <f t="shared" si="4"/>
        <v>technology</v>
      </c>
      <c r="T53" s="11" t="str">
        <f t="shared" si="5"/>
        <v>wearables</v>
      </c>
    </row>
    <row r="54" spans="1:20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9">
        <f t="shared" si="1"/>
        <v>32.786666666666669</v>
      </c>
      <c r="J54" t="s">
        <v>21</v>
      </c>
      <c r="K54" t="s">
        <v>22</v>
      </c>
      <c r="L54">
        <v>1284526800</v>
      </c>
      <c r="M54" s="20">
        <f t="shared" si="2"/>
        <v>40436.208333333336</v>
      </c>
      <c r="N54">
        <v>1284872400</v>
      </c>
      <c r="O54" s="18">
        <f t="shared" si="3"/>
        <v>40440.208333333336</v>
      </c>
      <c r="P54" t="b">
        <v>0</v>
      </c>
      <c r="Q54" t="b">
        <v>0</v>
      </c>
      <c r="R54" t="s">
        <v>33</v>
      </c>
      <c r="S54" s="11" t="str">
        <f t="shared" si="4"/>
        <v>theater</v>
      </c>
      <c r="T54" s="11" t="str">
        <f t="shared" si="5"/>
        <v>plays</v>
      </c>
    </row>
    <row r="55" spans="1:20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9">
        <f t="shared" si="1"/>
        <v>59.119617224880386</v>
      </c>
      <c r="J55" t="s">
        <v>21</v>
      </c>
      <c r="K55" t="s">
        <v>22</v>
      </c>
      <c r="L55">
        <v>1400562000</v>
      </c>
      <c r="M55" s="20">
        <f t="shared" si="2"/>
        <v>41779.208333333336</v>
      </c>
      <c r="N55">
        <v>1403931600</v>
      </c>
      <c r="O55" s="18">
        <f t="shared" si="3"/>
        <v>41818.208333333336</v>
      </c>
      <c r="P55" t="b">
        <v>0</v>
      </c>
      <c r="Q55" t="b">
        <v>0</v>
      </c>
      <c r="R55" t="s">
        <v>53</v>
      </c>
      <c r="S55" s="11" t="str">
        <f t="shared" si="4"/>
        <v>film &amp; video</v>
      </c>
      <c r="T55" s="11" t="str">
        <f t="shared" si="5"/>
        <v>drama</v>
      </c>
    </row>
    <row r="56" spans="1:20" ht="31.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9">
        <f t="shared" si="1"/>
        <v>44.93333333333333</v>
      </c>
      <c r="J56" t="s">
        <v>21</v>
      </c>
      <c r="K56" t="s">
        <v>22</v>
      </c>
      <c r="L56">
        <v>1520748000</v>
      </c>
      <c r="M56" s="20">
        <f t="shared" si="2"/>
        <v>43170.25</v>
      </c>
      <c r="N56">
        <v>1521262800</v>
      </c>
      <c r="O56" s="18">
        <f t="shared" si="3"/>
        <v>43176.208333333328</v>
      </c>
      <c r="P56" t="b">
        <v>0</v>
      </c>
      <c r="Q56" t="b">
        <v>0</v>
      </c>
      <c r="R56" t="s">
        <v>65</v>
      </c>
      <c r="S56" s="11" t="str">
        <f t="shared" si="4"/>
        <v>technology</v>
      </c>
      <c r="T56" s="11" t="str">
        <f t="shared" si="5"/>
        <v>wearables</v>
      </c>
    </row>
    <row r="57" spans="1:20" ht="31.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9">
        <f t="shared" si="1"/>
        <v>89.664122137404576</v>
      </c>
      <c r="J57" t="s">
        <v>21</v>
      </c>
      <c r="K57" t="s">
        <v>22</v>
      </c>
      <c r="L57">
        <v>1532926800</v>
      </c>
      <c r="M57" s="20">
        <f t="shared" si="2"/>
        <v>43311.208333333328</v>
      </c>
      <c r="N57">
        <v>1533358800</v>
      </c>
      <c r="O57" s="18">
        <f t="shared" si="3"/>
        <v>43316.208333333328</v>
      </c>
      <c r="P57" t="b">
        <v>0</v>
      </c>
      <c r="Q57" t="b">
        <v>0</v>
      </c>
      <c r="R57" t="s">
        <v>159</v>
      </c>
      <c r="S57" s="11" t="str">
        <f t="shared" si="4"/>
        <v>music</v>
      </c>
      <c r="T57" s="11" t="str">
        <f t="shared" si="5"/>
        <v>jazz</v>
      </c>
    </row>
    <row r="58" spans="1:20" ht="31.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9">
        <f t="shared" si="1"/>
        <v>70.079268292682926</v>
      </c>
      <c r="J58" t="s">
        <v>21</v>
      </c>
      <c r="K58" t="s">
        <v>22</v>
      </c>
      <c r="L58">
        <v>1420869600</v>
      </c>
      <c r="M58" s="20">
        <f t="shared" si="2"/>
        <v>42014.25</v>
      </c>
      <c r="N58">
        <v>1421474400</v>
      </c>
      <c r="O58" s="18">
        <f t="shared" si="3"/>
        <v>42021.25</v>
      </c>
      <c r="P58" t="b">
        <v>0</v>
      </c>
      <c r="Q58" t="b">
        <v>0</v>
      </c>
      <c r="R58" t="s">
        <v>65</v>
      </c>
      <c r="S58" s="11" t="str">
        <f t="shared" si="4"/>
        <v>technology</v>
      </c>
      <c r="T58" s="11" t="str">
        <f t="shared" si="5"/>
        <v>wearables</v>
      </c>
    </row>
    <row r="59" spans="1:20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9">
        <f t="shared" si="1"/>
        <v>31.059701492537314</v>
      </c>
      <c r="J59" t="s">
        <v>21</v>
      </c>
      <c r="K59" t="s">
        <v>22</v>
      </c>
      <c r="L59">
        <v>1504242000</v>
      </c>
      <c r="M59" s="20">
        <f t="shared" si="2"/>
        <v>42979.208333333328</v>
      </c>
      <c r="N59">
        <v>1505278800</v>
      </c>
      <c r="O59" s="18">
        <f t="shared" si="3"/>
        <v>42991.208333333328</v>
      </c>
      <c r="P59" t="b">
        <v>0</v>
      </c>
      <c r="Q59" t="b">
        <v>0</v>
      </c>
      <c r="R59" t="s">
        <v>89</v>
      </c>
      <c r="S59" s="11" t="str">
        <f t="shared" si="4"/>
        <v>games</v>
      </c>
      <c r="T59" s="11" t="str">
        <f t="shared" si="5"/>
        <v>video games</v>
      </c>
    </row>
    <row r="60" spans="1:20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9">
        <f t="shared" si="1"/>
        <v>29.061611374407583</v>
      </c>
      <c r="J60" t="s">
        <v>21</v>
      </c>
      <c r="K60" t="s">
        <v>22</v>
      </c>
      <c r="L60">
        <v>1442811600</v>
      </c>
      <c r="M60" s="20">
        <f t="shared" si="2"/>
        <v>42268.208333333328</v>
      </c>
      <c r="N60">
        <v>1443934800</v>
      </c>
      <c r="O60" s="18">
        <f t="shared" si="3"/>
        <v>42281.208333333328</v>
      </c>
      <c r="P60" t="b">
        <v>0</v>
      </c>
      <c r="Q60" t="b">
        <v>0</v>
      </c>
      <c r="R60" t="s">
        <v>33</v>
      </c>
      <c r="S60" s="11" t="str">
        <f t="shared" si="4"/>
        <v>theater</v>
      </c>
      <c r="T60" s="11" t="str">
        <f t="shared" si="5"/>
        <v>plays</v>
      </c>
    </row>
    <row r="61" spans="1:20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9">
        <f t="shared" si="1"/>
        <v>30.0859375</v>
      </c>
      <c r="J61" t="s">
        <v>21</v>
      </c>
      <c r="K61" t="s">
        <v>22</v>
      </c>
      <c r="L61">
        <v>1497243600</v>
      </c>
      <c r="M61" s="20">
        <f t="shared" si="2"/>
        <v>42898.208333333328</v>
      </c>
      <c r="N61">
        <v>1498539600</v>
      </c>
      <c r="O61" s="18">
        <f t="shared" si="3"/>
        <v>42913.208333333328</v>
      </c>
      <c r="P61" t="b">
        <v>0</v>
      </c>
      <c r="Q61" t="b">
        <v>1</v>
      </c>
      <c r="R61" t="s">
        <v>33</v>
      </c>
      <c r="S61" s="11" t="str">
        <f t="shared" si="4"/>
        <v>theater</v>
      </c>
      <c r="T61" s="11" t="str">
        <f t="shared" si="5"/>
        <v>plays</v>
      </c>
    </row>
    <row r="62" spans="1:20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9">
        <f t="shared" si="1"/>
        <v>84.998125000000002</v>
      </c>
      <c r="J62" t="s">
        <v>15</v>
      </c>
      <c r="K62" t="s">
        <v>16</v>
      </c>
      <c r="L62">
        <v>1342501200</v>
      </c>
      <c r="M62" s="20">
        <f t="shared" si="2"/>
        <v>41107.208333333336</v>
      </c>
      <c r="N62">
        <v>1342760400</v>
      </c>
      <c r="O62" s="18">
        <f t="shared" si="3"/>
        <v>41110.208333333336</v>
      </c>
      <c r="P62" t="b">
        <v>0</v>
      </c>
      <c r="Q62" t="b">
        <v>0</v>
      </c>
      <c r="R62" t="s">
        <v>33</v>
      </c>
      <c r="S62" s="11" t="str">
        <f t="shared" si="4"/>
        <v>theater</v>
      </c>
      <c r="T62" s="11" t="str">
        <f t="shared" si="5"/>
        <v>plays</v>
      </c>
    </row>
    <row r="63" spans="1:20" ht="31.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9">
        <f t="shared" si="1"/>
        <v>82.001775410563695</v>
      </c>
      <c r="J63" t="s">
        <v>15</v>
      </c>
      <c r="K63" t="s">
        <v>16</v>
      </c>
      <c r="L63">
        <v>1298268000</v>
      </c>
      <c r="M63" s="20">
        <f t="shared" si="2"/>
        <v>40595.25</v>
      </c>
      <c r="N63">
        <v>1301720400</v>
      </c>
      <c r="O63" s="18">
        <f t="shared" si="3"/>
        <v>40635.208333333336</v>
      </c>
      <c r="P63" t="b">
        <v>0</v>
      </c>
      <c r="Q63" t="b">
        <v>0</v>
      </c>
      <c r="R63" t="s">
        <v>33</v>
      </c>
      <c r="S63" s="11" t="str">
        <f t="shared" si="4"/>
        <v>theater</v>
      </c>
      <c r="T63" s="11" t="str">
        <f t="shared" si="5"/>
        <v>plays</v>
      </c>
    </row>
    <row r="64" spans="1:20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9">
        <f t="shared" si="1"/>
        <v>58.040160642570278</v>
      </c>
      <c r="J64" t="s">
        <v>21</v>
      </c>
      <c r="K64" t="s">
        <v>22</v>
      </c>
      <c r="L64">
        <v>1433480400</v>
      </c>
      <c r="M64" s="20">
        <f t="shared" si="2"/>
        <v>42160.208333333328</v>
      </c>
      <c r="N64">
        <v>1433566800</v>
      </c>
      <c r="O64" s="18">
        <f t="shared" si="3"/>
        <v>42161.208333333328</v>
      </c>
      <c r="P64" t="b">
        <v>0</v>
      </c>
      <c r="Q64" t="b">
        <v>0</v>
      </c>
      <c r="R64" t="s">
        <v>28</v>
      </c>
      <c r="S64" s="11" t="str">
        <f t="shared" si="4"/>
        <v>technology</v>
      </c>
      <c r="T64" s="11" t="str">
        <f t="shared" si="5"/>
        <v>web</v>
      </c>
    </row>
    <row r="65" spans="1:20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9">
        <f t="shared" si="1"/>
        <v>111.4</v>
      </c>
      <c r="J65" t="s">
        <v>21</v>
      </c>
      <c r="K65" t="s">
        <v>22</v>
      </c>
      <c r="L65">
        <v>1493355600</v>
      </c>
      <c r="M65" s="20">
        <f t="shared" si="2"/>
        <v>42853.208333333328</v>
      </c>
      <c r="N65">
        <v>1493874000</v>
      </c>
      <c r="O65" s="18">
        <f t="shared" si="3"/>
        <v>42859.208333333328</v>
      </c>
      <c r="P65" t="b">
        <v>0</v>
      </c>
      <c r="Q65" t="b">
        <v>0</v>
      </c>
      <c r="R65" t="s">
        <v>33</v>
      </c>
      <c r="S65" s="11" t="str">
        <f t="shared" si="4"/>
        <v>theater</v>
      </c>
      <c r="T65" s="11" t="str">
        <f t="shared" si="5"/>
        <v>plays</v>
      </c>
    </row>
    <row r="66" spans="1:20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9">
        <f t="shared" si="1"/>
        <v>71.94736842105263</v>
      </c>
      <c r="J66" t="s">
        <v>21</v>
      </c>
      <c r="K66" t="s">
        <v>22</v>
      </c>
      <c r="L66">
        <v>1530507600</v>
      </c>
      <c r="M66" s="20">
        <f t="shared" si="2"/>
        <v>43283.208333333328</v>
      </c>
      <c r="N66">
        <v>1531803600</v>
      </c>
      <c r="O66" s="18">
        <f t="shared" si="3"/>
        <v>43298.208333333328</v>
      </c>
      <c r="P66" t="b">
        <v>0</v>
      </c>
      <c r="Q66" t="b">
        <v>1</v>
      </c>
      <c r="R66" t="s">
        <v>28</v>
      </c>
      <c r="S66" s="11" t="str">
        <f t="shared" si="4"/>
        <v>technology</v>
      </c>
      <c r="T66" s="11" t="str">
        <f t="shared" si="5"/>
        <v>web</v>
      </c>
    </row>
    <row r="67" spans="1:20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6">(E67/D67)*100</f>
        <v>236.14754098360655</v>
      </c>
      <c r="G67" t="s">
        <v>20</v>
      </c>
      <c r="H67">
        <v>236</v>
      </c>
      <c r="I67" s="9">
        <f t="shared" ref="I67:I130" si="7">IF(E67&gt;0,E67/H67,0)</f>
        <v>61.038135593220339</v>
      </c>
      <c r="J67" t="s">
        <v>21</v>
      </c>
      <c r="K67" t="s">
        <v>22</v>
      </c>
      <c r="L67">
        <v>1296108000</v>
      </c>
      <c r="M67" s="20">
        <f t="shared" ref="M67:M130" si="8">(((L67/60)/60)/24)+DATE(1970,1,1)</f>
        <v>40570.25</v>
      </c>
      <c r="N67">
        <v>1296712800</v>
      </c>
      <c r="O67" s="18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s="11" t="str">
        <f t="shared" ref="S67:S130" si="10">LEFT(R67,SEARCH("/",R67)-1)</f>
        <v>theater</v>
      </c>
      <c r="T67" s="11" t="str">
        <f t="shared" ref="T67:T130" si="11">RIGHT(R67,LEN(R67)-SEARCH("/",R67))</f>
        <v>plays</v>
      </c>
    </row>
    <row r="68" spans="1:20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9">
        <f t="shared" si="7"/>
        <v>108.91666666666667</v>
      </c>
      <c r="J68" t="s">
        <v>21</v>
      </c>
      <c r="K68" t="s">
        <v>22</v>
      </c>
      <c r="L68">
        <v>1428469200</v>
      </c>
      <c r="M68" s="20">
        <f t="shared" si="8"/>
        <v>42102.208333333328</v>
      </c>
      <c r="N68">
        <v>1428901200</v>
      </c>
      <c r="O68" s="18">
        <f t="shared" si="9"/>
        <v>42107.208333333328</v>
      </c>
      <c r="P68" t="b">
        <v>0</v>
      </c>
      <c r="Q68" t="b">
        <v>1</v>
      </c>
      <c r="R68" t="s">
        <v>33</v>
      </c>
      <c r="S68" s="11" t="str">
        <f t="shared" si="10"/>
        <v>theater</v>
      </c>
      <c r="T68" s="11" t="str">
        <f t="shared" si="11"/>
        <v>plays</v>
      </c>
    </row>
    <row r="69" spans="1:20" ht="31.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9">
        <f t="shared" si="7"/>
        <v>29.001722017220171</v>
      </c>
      <c r="J69" t="s">
        <v>40</v>
      </c>
      <c r="K69" t="s">
        <v>41</v>
      </c>
      <c r="L69">
        <v>1264399200</v>
      </c>
      <c r="M69" s="20">
        <f t="shared" si="8"/>
        <v>40203.25</v>
      </c>
      <c r="N69">
        <v>1264831200</v>
      </c>
      <c r="O69" s="18">
        <f t="shared" si="9"/>
        <v>40208.25</v>
      </c>
      <c r="P69" t="b">
        <v>0</v>
      </c>
      <c r="Q69" t="b">
        <v>1</v>
      </c>
      <c r="R69" t="s">
        <v>65</v>
      </c>
      <c r="S69" s="11" t="str">
        <f t="shared" si="10"/>
        <v>technology</v>
      </c>
      <c r="T69" s="11" t="str">
        <f t="shared" si="11"/>
        <v>wearables</v>
      </c>
    </row>
    <row r="70" spans="1:20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9">
        <f t="shared" si="7"/>
        <v>58.975609756097562</v>
      </c>
      <c r="J70" t="s">
        <v>107</v>
      </c>
      <c r="K70" t="s">
        <v>108</v>
      </c>
      <c r="L70">
        <v>1501131600</v>
      </c>
      <c r="M70" s="20">
        <f t="shared" si="8"/>
        <v>42943.208333333328</v>
      </c>
      <c r="N70">
        <v>1505192400</v>
      </c>
      <c r="O70" s="18">
        <f t="shared" si="9"/>
        <v>42990.208333333328</v>
      </c>
      <c r="P70" t="b">
        <v>0</v>
      </c>
      <c r="Q70" t="b">
        <v>1</v>
      </c>
      <c r="R70" t="s">
        <v>33</v>
      </c>
      <c r="S70" s="11" t="str">
        <f t="shared" si="10"/>
        <v>theater</v>
      </c>
      <c r="T70" s="11" t="str">
        <f t="shared" si="11"/>
        <v>plays</v>
      </c>
    </row>
    <row r="71" spans="1:20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9">
        <f t="shared" si="7"/>
        <v>111.82352941176471</v>
      </c>
      <c r="J71" t="s">
        <v>21</v>
      </c>
      <c r="K71" t="s">
        <v>22</v>
      </c>
      <c r="L71">
        <v>1292738400</v>
      </c>
      <c r="M71" s="20">
        <f t="shared" si="8"/>
        <v>40531.25</v>
      </c>
      <c r="N71">
        <v>1295676000</v>
      </c>
      <c r="O71" s="18">
        <f t="shared" si="9"/>
        <v>40565.25</v>
      </c>
      <c r="P71" t="b">
        <v>0</v>
      </c>
      <c r="Q71" t="b">
        <v>0</v>
      </c>
      <c r="R71" t="s">
        <v>33</v>
      </c>
      <c r="S71" s="11" t="str">
        <f t="shared" si="10"/>
        <v>theater</v>
      </c>
      <c r="T71" s="11" t="str">
        <f t="shared" si="11"/>
        <v>plays</v>
      </c>
    </row>
    <row r="72" spans="1:20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9">
        <f t="shared" si="7"/>
        <v>63.995555555555555</v>
      </c>
      <c r="J72" t="s">
        <v>107</v>
      </c>
      <c r="K72" t="s">
        <v>108</v>
      </c>
      <c r="L72">
        <v>1288674000</v>
      </c>
      <c r="M72" s="20">
        <f t="shared" si="8"/>
        <v>40484.208333333336</v>
      </c>
      <c r="N72">
        <v>1292911200</v>
      </c>
      <c r="O72" s="18">
        <f t="shared" si="9"/>
        <v>40533.25</v>
      </c>
      <c r="P72" t="b">
        <v>0</v>
      </c>
      <c r="Q72" t="b">
        <v>1</v>
      </c>
      <c r="R72" t="s">
        <v>33</v>
      </c>
      <c r="S72" s="11" t="str">
        <f t="shared" si="10"/>
        <v>theater</v>
      </c>
      <c r="T72" s="11" t="str">
        <f t="shared" si="11"/>
        <v>plays</v>
      </c>
    </row>
    <row r="73" spans="1:20" ht="31.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9">
        <f t="shared" si="7"/>
        <v>85.315789473684205</v>
      </c>
      <c r="J73" t="s">
        <v>21</v>
      </c>
      <c r="K73" t="s">
        <v>22</v>
      </c>
      <c r="L73">
        <v>1575093600</v>
      </c>
      <c r="M73" s="20">
        <f t="shared" si="8"/>
        <v>43799.25</v>
      </c>
      <c r="N73">
        <v>1575439200</v>
      </c>
      <c r="O73" s="18">
        <f t="shared" si="9"/>
        <v>43803.25</v>
      </c>
      <c r="P73" t="b">
        <v>0</v>
      </c>
      <c r="Q73" t="b">
        <v>0</v>
      </c>
      <c r="R73" t="s">
        <v>33</v>
      </c>
      <c r="S73" s="11" t="str">
        <f t="shared" si="10"/>
        <v>theater</v>
      </c>
      <c r="T73" s="11" t="str">
        <f t="shared" si="11"/>
        <v>plays</v>
      </c>
    </row>
    <row r="74" spans="1:20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9">
        <f t="shared" si="7"/>
        <v>74.481481481481481</v>
      </c>
      <c r="J74" t="s">
        <v>21</v>
      </c>
      <c r="K74" t="s">
        <v>22</v>
      </c>
      <c r="L74">
        <v>1435726800</v>
      </c>
      <c r="M74" s="20">
        <f t="shared" si="8"/>
        <v>42186.208333333328</v>
      </c>
      <c r="N74">
        <v>1438837200</v>
      </c>
      <c r="O74" s="18">
        <f t="shared" si="9"/>
        <v>42222.208333333328</v>
      </c>
      <c r="P74" t="b">
        <v>0</v>
      </c>
      <c r="Q74" t="b">
        <v>0</v>
      </c>
      <c r="R74" t="s">
        <v>71</v>
      </c>
      <c r="S74" s="11" t="str">
        <f t="shared" si="10"/>
        <v>film &amp; video</v>
      </c>
      <c r="T74" s="11" t="str">
        <f t="shared" si="11"/>
        <v>animation</v>
      </c>
    </row>
    <row r="75" spans="1:20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9">
        <f t="shared" si="7"/>
        <v>105.14772727272727</v>
      </c>
      <c r="J75" t="s">
        <v>21</v>
      </c>
      <c r="K75" t="s">
        <v>22</v>
      </c>
      <c r="L75">
        <v>1480226400</v>
      </c>
      <c r="M75" s="20">
        <f t="shared" si="8"/>
        <v>42701.25</v>
      </c>
      <c r="N75">
        <v>1480485600</v>
      </c>
      <c r="O75" s="18">
        <f t="shared" si="9"/>
        <v>42704.25</v>
      </c>
      <c r="P75" t="b">
        <v>0</v>
      </c>
      <c r="Q75" t="b">
        <v>0</v>
      </c>
      <c r="R75" t="s">
        <v>159</v>
      </c>
      <c r="S75" s="11" t="str">
        <f t="shared" si="10"/>
        <v>music</v>
      </c>
      <c r="T75" s="11" t="str">
        <f t="shared" si="11"/>
        <v>jazz</v>
      </c>
    </row>
    <row r="76" spans="1:20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9">
        <f t="shared" si="7"/>
        <v>56.188235294117646</v>
      </c>
      <c r="J76" t="s">
        <v>40</v>
      </c>
      <c r="K76" t="s">
        <v>41</v>
      </c>
      <c r="L76">
        <v>1459054800</v>
      </c>
      <c r="M76" s="20">
        <f t="shared" si="8"/>
        <v>42456.208333333328</v>
      </c>
      <c r="N76">
        <v>1459141200</v>
      </c>
      <c r="O76" s="18">
        <f t="shared" si="9"/>
        <v>42457.208333333328</v>
      </c>
      <c r="P76" t="b">
        <v>0</v>
      </c>
      <c r="Q76" t="b">
        <v>0</v>
      </c>
      <c r="R76" t="s">
        <v>148</v>
      </c>
      <c r="S76" s="11" t="str">
        <f t="shared" si="10"/>
        <v>music</v>
      </c>
      <c r="T76" s="11" t="str">
        <f t="shared" si="11"/>
        <v>metal</v>
      </c>
    </row>
    <row r="77" spans="1:20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9">
        <f t="shared" si="7"/>
        <v>85.917647058823533</v>
      </c>
      <c r="J77" t="s">
        <v>21</v>
      </c>
      <c r="K77" t="s">
        <v>22</v>
      </c>
      <c r="L77">
        <v>1531630800</v>
      </c>
      <c r="M77" s="20">
        <f t="shared" si="8"/>
        <v>43296.208333333328</v>
      </c>
      <c r="N77">
        <v>1532322000</v>
      </c>
      <c r="O77" s="18">
        <f t="shared" si="9"/>
        <v>43304.208333333328</v>
      </c>
      <c r="P77" t="b">
        <v>0</v>
      </c>
      <c r="Q77" t="b">
        <v>0</v>
      </c>
      <c r="R77" t="s">
        <v>122</v>
      </c>
      <c r="S77" s="11" t="str">
        <f t="shared" si="10"/>
        <v>photography</v>
      </c>
      <c r="T77" s="11" t="str">
        <f t="shared" si="11"/>
        <v>photography books</v>
      </c>
    </row>
    <row r="78" spans="1:20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9">
        <f t="shared" si="7"/>
        <v>57.00296912114014</v>
      </c>
      <c r="J78" t="s">
        <v>21</v>
      </c>
      <c r="K78" t="s">
        <v>22</v>
      </c>
      <c r="L78">
        <v>1421992800</v>
      </c>
      <c r="M78" s="20">
        <f t="shared" si="8"/>
        <v>42027.25</v>
      </c>
      <c r="N78">
        <v>1426222800</v>
      </c>
      <c r="O78" s="18">
        <f t="shared" si="9"/>
        <v>42076.208333333328</v>
      </c>
      <c r="P78" t="b">
        <v>1</v>
      </c>
      <c r="Q78" t="b">
        <v>1</v>
      </c>
      <c r="R78" t="s">
        <v>33</v>
      </c>
      <c r="S78" s="11" t="str">
        <f t="shared" si="10"/>
        <v>theater</v>
      </c>
      <c r="T78" s="11" t="str">
        <f t="shared" si="11"/>
        <v>plays</v>
      </c>
    </row>
    <row r="79" spans="1:20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9">
        <f t="shared" si="7"/>
        <v>79.642857142857139</v>
      </c>
      <c r="J79" t="s">
        <v>21</v>
      </c>
      <c r="K79" t="s">
        <v>22</v>
      </c>
      <c r="L79">
        <v>1285563600</v>
      </c>
      <c r="M79" s="20">
        <f t="shared" si="8"/>
        <v>40448.208333333336</v>
      </c>
      <c r="N79">
        <v>1286773200</v>
      </c>
      <c r="O79" s="18">
        <f t="shared" si="9"/>
        <v>40462.208333333336</v>
      </c>
      <c r="P79" t="b">
        <v>0</v>
      </c>
      <c r="Q79" t="b">
        <v>1</v>
      </c>
      <c r="R79" t="s">
        <v>71</v>
      </c>
      <c r="S79" s="11" t="str">
        <f t="shared" si="10"/>
        <v>film &amp; video</v>
      </c>
      <c r="T79" s="11" t="str">
        <f t="shared" si="11"/>
        <v>animation</v>
      </c>
    </row>
    <row r="80" spans="1:20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9">
        <f t="shared" si="7"/>
        <v>41.018181818181816</v>
      </c>
      <c r="J80" t="s">
        <v>21</v>
      </c>
      <c r="K80" t="s">
        <v>22</v>
      </c>
      <c r="L80">
        <v>1523854800</v>
      </c>
      <c r="M80" s="20">
        <f t="shared" si="8"/>
        <v>43206.208333333328</v>
      </c>
      <c r="N80">
        <v>1523941200</v>
      </c>
      <c r="O80" s="18">
        <f t="shared" si="9"/>
        <v>43207.208333333328</v>
      </c>
      <c r="P80" t="b">
        <v>0</v>
      </c>
      <c r="Q80" t="b">
        <v>0</v>
      </c>
      <c r="R80" t="s">
        <v>206</v>
      </c>
      <c r="S80" s="11" t="str">
        <f t="shared" si="10"/>
        <v>publishing</v>
      </c>
      <c r="T80" s="11" t="str">
        <f t="shared" si="11"/>
        <v>translations</v>
      </c>
    </row>
    <row r="81" spans="1:20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9">
        <f t="shared" si="7"/>
        <v>48.004773269689736</v>
      </c>
      <c r="J81" t="s">
        <v>21</v>
      </c>
      <c r="K81" t="s">
        <v>22</v>
      </c>
      <c r="L81">
        <v>1529125200</v>
      </c>
      <c r="M81" s="20">
        <f t="shared" si="8"/>
        <v>43267.208333333328</v>
      </c>
      <c r="N81">
        <v>1529557200</v>
      </c>
      <c r="O81" s="18">
        <f t="shared" si="9"/>
        <v>43272.208333333328</v>
      </c>
      <c r="P81" t="b">
        <v>0</v>
      </c>
      <c r="Q81" t="b">
        <v>0</v>
      </c>
      <c r="R81" t="s">
        <v>33</v>
      </c>
      <c r="S81" s="11" t="str">
        <f t="shared" si="10"/>
        <v>theater</v>
      </c>
      <c r="T81" s="11" t="str">
        <f t="shared" si="11"/>
        <v>plays</v>
      </c>
    </row>
    <row r="82" spans="1:20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9">
        <f t="shared" si="7"/>
        <v>55.212598425196852</v>
      </c>
      <c r="J82" t="s">
        <v>21</v>
      </c>
      <c r="K82" t="s">
        <v>22</v>
      </c>
      <c r="L82">
        <v>1503982800</v>
      </c>
      <c r="M82" s="20">
        <f t="shared" si="8"/>
        <v>42976.208333333328</v>
      </c>
      <c r="N82">
        <v>1506574800</v>
      </c>
      <c r="O82" s="18">
        <f t="shared" si="9"/>
        <v>43006.208333333328</v>
      </c>
      <c r="P82" t="b">
        <v>0</v>
      </c>
      <c r="Q82" t="b">
        <v>0</v>
      </c>
      <c r="R82" t="s">
        <v>89</v>
      </c>
      <c r="S82" s="11" t="str">
        <f t="shared" si="10"/>
        <v>games</v>
      </c>
      <c r="T82" s="11" t="str">
        <f t="shared" si="11"/>
        <v>video games</v>
      </c>
    </row>
    <row r="83" spans="1:20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9">
        <f t="shared" si="7"/>
        <v>92.109489051094897</v>
      </c>
      <c r="J83" t="s">
        <v>21</v>
      </c>
      <c r="K83" t="s">
        <v>22</v>
      </c>
      <c r="L83">
        <v>1511416800</v>
      </c>
      <c r="M83" s="20">
        <f t="shared" si="8"/>
        <v>43062.25</v>
      </c>
      <c r="N83">
        <v>1513576800</v>
      </c>
      <c r="O83" s="18">
        <f t="shared" si="9"/>
        <v>43087.25</v>
      </c>
      <c r="P83" t="b">
        <v>0</v>
      </c>
      <c r="Q83" t="b">
        <v>0</v>
      </c>
      <c r="R83" t="s">
        <v>23</v>
      </c>
      <c r="S83" s="11" t="str">
        <f t="shared" si="10"/>
        <v>music</v>
      </c>
      <c r="T83" s="11" t="str">
        <f t="shared" si="11"/>
        <v>rock</v>
      </c>
    </row>
    <row r="84" spans="1:20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9">
        <f t="shared" si="7"/>
        <v>83.183333333333337</v>
      </c>
      <c r="J84" t="s">
        <v>40</v>
      </c>
      <c r="K84" t="s">
        <v>41</v>
      </c>
      <c r="L84">
        <v>1547704800</v>
      </c>
      <c r="M84" s="20">
        <f t="shared" si="8"/>
        <v>43482.25</v>
      </c>
      <c r="N84">
        <v>1548309600</v>
      </c>
      <c r="O84" s="18">
        <f t="shared" si="9"/>
        <v>43489.25</v>
      </c>
      <c r="P84" t="b">
        <v>0</v>
      </c>
      <c r="Q84" t="b">
        <v>1</v>
      </c>
      <c r="R84" t="s">
        <v>89</v>
      </c>
      <c r="S84" s="11" t="str">
        <f t="shared" si="10"/>
        <v>games</v>
      </c>
      <c r="T84" s="11" t="str">
        <f t="shared" si="11"/>
        <v>video games</v>
      </c>
    </row>
    <row r="85" spans="1:20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9">
        <f t="shared" si="7"/>
        <v>39.996000000000002</v>
      </c>
      <c r="J85" t="s">
        <v>21</v>
      </c>
      <c r="K85" t="s">
        <v>22</v>
      </c>
      <c r="L85">
        <v>1469682000</v>
      </c>
      <c r="M85" s="20">
        <f t="shared" si="8"/>
        <v>42579.208333333328</v>
      </c>
      <c r="N85">
        <v>1471582800</v>
      </c>
      <c r="O85" s="18">
        <f t="shared" si="9"/>
        <v>42601.208333333328</v>
      </c>
      <c r="P85" t="b">
        <v>0</v>
      </c>
      <c r="Q85" t="b">
        <v>0</v>
      </c>
      <c r="R85" t="s">
        <v>50</v>
      </c>
      <c r="S85" s="11" t="str">
        <f t="shared" si="10"/>
        <v>music</v>
      </c>
      <c r="T85" s="11" t="str">
        <f t="shared" si="11"/>
        <v>electric music</v>
      </c>
    </row>
    <row r="86" spans="1:20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9">
        <f t="shared" si="7"/>
        <v>111.1336898395722</v>
      </c>
      <c r="J86" t="s">
        <v>21</v>
      </c>
      <c r="K86" t="s">
        <v>22</v>
      </c>
      <c r="L86">
        <v>1343451600</v>
      </c>
      <c r="M86" s="20">
        <f t="shared" si="8"/>
        <v>41118.208333333336</v>
      </c>
      <c r="N86">
        <v>1344315600</v>
      </c>
      <c r="O86" s="18">
        <f t="shared" si="9"/>
        <v>41128.208333333336</v>
      </c>
      <c r="P86" t="b">
        <v>0</v>
      </c>
      <c r="Q86" t="b">
        <v>0</v>
      </c>
      <c r="R86" t="s">
        <v>65</v>
      </c>
      <c r="S86" s="11" t="str">
        <f t="shared" si="10"/>
        <v>technology</v>
      </c>
      <c r="T86" s="11" t="str">
        <f t="shared" si="11"/>
        <v>wearables</v>
      </c>
    </row>
    <row r="87" spans="1:20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9">
        <f t="shared" si="7"/>
        <v>90.563380281690144</v>
      </c>
      <c r="J87" t="s">
        <v>26</v>
      </c>
      <c r="K87" t="s">
        <v>27</v>
      </c>
      <c r="L87">
        <v>1315717200</v>
      </c>
      <c r="M87" s="20">
        <f t="shared" si="8"/>
        <v>40797.208333333336</v>
      </c>
      <c r="N87">
        <v>1316408400</v>
      </c>
      <c r="O87" s="18">
        <f t="shared" si="9"/>
        <v>40805.208333333336</v>
      </c>
      <c r="P87" t="b">
        <v>0</v>
      </c>
      <c r="Q87" t="b">
        <v>0</v>
      </c>
      <c r="R87" t="s">
        <v>60</v>
      </c>
      <c r="S87" s="11" t="str">
        <f t="shared" si="10"/>
        <v>music</v>
      </c>
      <c r="T87" s="11" t="str">
        <f t="shared" si="11"/>
        <v>indie rock</v>
      </c>
    </row>
    <row r="88" spans="1:20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9">
        <f t="shared" si="7"/>
        <v>61.108374384236456</v>
      </c>
      <c r="J88" t="s">
        <v>21</v>
      </c>
      <c r="K88" t="s">
        <v>22</v>
      </c>
      <c r="L88">
        <v>1430715600</v>
      </c>
      <c r="M88" s="20">
        <f t="shared" si="8"/>
        <v>42128.208333333328</v>
      </c>
      <c r="N88">
        <v>1431838800</v>
      </c>
      <c r="O88" s="18">
        <f t="shared" si="9"/>
        <v>42141.208333333328</v>
      </c>
      <c r="P88" t="b">
        <v>1</v>
      </c>
      <c r="Q88" t="b">
        <v>0</v>
      </c>
      <c r="R88" t="s">
        <v>33</v>
      </c>
      <c r="S88" s="11" t="str">
        <f t="shared" si="10"/>
        <v>theater</v>
      </c>
      <c r="T88" s="11" t="str">
        <f t="shared" si="11"/>
        <v>plays</v>
      </c>
    </row>
    <row r="89" spans="1:20" ht="31.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9">
        <f t="shared" si="7"/>
        <v>83.022941970310384</v>
      </c>
      <c r="J89" t="s">
        <v>26</v>
      </c>
      <c r="K89" t="s">
        <v>27</v>
      </c>
      <c r="L89">
        <v>1299564000</v>
      </c>
      <c r="M89" s="20">
        <f t="shared" si="8"/>
        <v>40610.25</v>
      </c>
      <c r="N89">
        <v>1300510800</v>
      </c>
      <c r="O89" s="18">
        <f t="shared" si="9"/>
        <v>40621.208333333336</v>
      </c>
      <c r="P89" t="b">
        <v>0</v>
      </c>
      <c r="Q89" t="b">
        <v>1</v>
      </c>
      <c r="R89" t="s">
        <v>23</v>
      </c>
      <c r="S89" s="11" t="str">
        <f t="shared" si="10"/>
        <v>music</v>
      </c>
      <c r="T89" s="11" t="str">
        <f t="shared" si="11"/>
        <v>rock</v>
      </c>
    </row>
    <row r="90" spans="1:20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9">
        <f t="shared" si="7"/>
        <v>110.76106194690266</v>
      </c>
      <c r="J90" t="s">
        <v>21</v>
      </c>
      <c r="K90" t="s">
        <v>22</v>
      </c>
      <c r="L90">
        <v>1429160400</v>
      </c>
      <c r="M90" s="20">
        <f t="shared" si="8"/>
        <v>42110.208333333328</v>
      </c>
      <c r="N90">
        <v>1431061200</v>
      </c>
      <c r="O90" s="18">
        <f t="shared" si="9"/>
        <v>42132.208333333328</v>
      </c>
      <c r="P90" t="b">
        <v>0</v>
      </c>
      <c r="Q90" t="b">
        <v>0</v>
      </c>
      <c r="R90" t="s">
        <v>206</v>
      </c>
      <c r="S90" s="11" t="str">
        <f t="shared" si="10"/>
        <v>publishing</v>
      </c>
      <c r="T90" s="11" t="str">
        <f t="shared" si="11"/>
        <v>translations</v>
      </c>
    </row>
    <row r="91" spans="1:20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9">
        <f t="shared" si="7"/>
        <v>89.458333333333329</v>
      </c>
      <c r="J91" t="s">
        <v>21</v>
      </c>
      <c r="K91" t="s">
        <v>22</v>
      </c>
      <c r="L91">
        <v>1271307600</v>
      </c>
      <c r="M91" s="20">
        <f t="shared" si="8"/>
        <v>40283.208333333336</v>
      </c>
      <c r="N91">
        <v>1271480400</v>
      </c>
      <c r="O91" s="18">
        <f t="shared" si="9"/>
        <v>40285.208333333336</v>
      </c>
      <c r="P91" t="b">
        <v>0</v>
      </c>
      <c r="Q91" t="b">
        <v>0</v>
      </c>
      <c r="R91" t="s">
        <v>33</v>
      </c>
      <c r="S91" s="11" t="str">
        <f t="shared" si="10"/>
        <v>theater</v>
      </c>
      <c r="T91" s="11" t="str">
        <f t="shared" si="11"/>
        <v>plays</v>
      </c>
    </row>
    <row r="92" spans="1:20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9">
        <f t="shared" si="7"/>
        <v>57.849056603773583</v>
      </c>
      <c r="J92" t="s">
        <v>21</v>
      </c>
      <c r="K92" t="s">
        <v>22</v>
      </c>
      <c r="L92">
        <v>1456380000</v>
      </c>
      <c r="M92" s="20">
        <f t="shared" si="8"/>
        <v>42425.25</v>
      </c>
      <c r="N92">
        <v>1456380000</v>
      </c>
      <c r="O92" s="18">
        <f t="shared" si="9"/>
        <v>42425.25</v>
      </c>
      <c r="P92" t="b">
        <v>0</v>
      </c>
      <c r="Q92" t="b">
        <v>1</v>
      </c>
      <c r="R92" t="s">
        <v>33</v>
      </c>
      <c r="S92" s="11" t="str">
        <f t="shared" si="10"/>
        <v>theater</v>
      </c>
      <c r="T92" s="11" t="str">
        <f t="shared" si="11"/>
        <v>plays</v>
      </c>
    </row>
    <row r="93" spans="1:20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9">
        <f t="shared" si="7"/>
        <v>109.99705449189985</v>
      </c>
      <c r="J93" t="s">
        <v>107</v>
      </c>
      <c r="K93" t="s">
        <v>108</v>
      </c>
      <c r="L93">
        <v>1470459600</v>
      </c>
      <c r="M93" s="20">
        <f t="shared" si="8"/>
        <v>42588.208333333328</v>
      </c>
      <c r="N93">
        <v>1472878800</v>
      </c>
      <c r="O93" s="18">
        <f t="shared" si="9"/>
        <v>42616.208333333328</v>
      </c>
      <c r="P93" t="b">
        <v>0</v>
      </c>
      <c r="Q93" t="b">
        <v>0</v>
      </c>
      <c r="R93" t="s">
        <v>206</v>
      </c>
      <c r="S93" s="11" t="str">
        <f t="shared" si="10"/>
        <v>publishing</v>
      </c>
      <c r="T93" s="11" t="str">
        <f t="shared" si="11"/>
        <v>translations</v>
      </c>
    </row>
    <row r="94" spans="1:20" ht="31.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9">
        <f t="shared" si="7"/>
        <v>103.96586345381526</v>
      </c>
      <c r="J94" t="s">
        <v>98</v>
      </c>
      <c r="K94" t="s">
        <v>99</v>
      </c>
      <c r="L94">
        <v>1277269200</v>
      </c>
      <c r="M94" s="20">
        <f t="shared" si="8"/>
        <v>40352.208333333336</v>
      </c>
      <c r="N94">
        <v>1277355600</v>
      </c>
      <c r="O94" s="18">
        <f t="shared" si="9"/>
        <v>40353.208333333336</v>
      </c>
      <c r="P94" t="b">
        <v>0</v>
      </c>
      <c r="Q94" t="b">
        <v>1</v>
      </c>
      <c r="R94" t="s">
        <v>89</v>
      </c>
      <c r="S94" s="11" t="str">
        <f t="shared" si="10"/>
        <v>games</v>
      </c>
      <c r="T94" s="11" t="str">
        <f t="shared" si="11"/>
        <v>video games</v>
      </c>
    </row>
    <row r="95" spans="1:20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9">
        <f t="shared" si="7"/>
        <v>107.99508196721311</v>
      </c>
      <c r="J95" t="s">
        <v>21</v>
      </c>
      <c r="K95" t="s">
        <v>22</v>
      </c>
      <c r="L95">
        <v>1350709200</v>
      </c>
      <c r="M95" s="20">
        <f t="shared" si="8"/>
        <v>41202.208333333336</v>
      </c>
      <c r="N95">
        <v>1351054800</v>
      </c>
      <c r="O95" s="18">
        <f t="shared" si="9"/>
        <v>41206.208333333336</v>
      </c>
      <c r="P95" t="b">
        <v>0</v>
      </c>
      <c r="Q95" t="b">
        <v>1</v>
      </c>
      <c r="R95" t="s">
        <v>33</v>
      </c>
      <c r="S95" s="11" t="str">
        <f t="shared" si="10"/>
        <v>theater</v>
      </c>
      <c r="T95" s="11" t="str">
        <f t="shared" si="11"/>
        <v>plays</v>
      </c>
    </row>
    <row r="96" spans="1:20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9">
        <f t="shared" si="7"/>
        <v>48.927777777777777</v>
      </c>
      <c r="J96" t="s">
        <v>40</v>
      </c>
      <c r="K96" t="s">
        <v>41</v>
      </c>
      <c r="L96">
        <v>1554613200</v>
      </c>
      <c r="M96" s="20">
        <f t="shared" si="8"/>
        <v>43562.208333333328</v>
      </c>
      <c r="N96">
        <v>1555563600</v>
      </c>
      <c r="O96" s="18">
        <f t="shared" si="9"/>
        <v>43573.208333333328</v>
      </c>
      <c r="P96" t="b">
        <v>0</v>
      </c>
      <c r="Q96" t="b">
        <v>0</v>
      </c>
      <c r="R96" t="s">
        <v>28</v>
      </c>
      <c r="S96" s="11" t="str">
        <f t="shared" si="10"/>
        <v>technology</v>
      </c>
      <c r="T96" s="11" t="str">
        <f t="shared" si="11"/>
        <v>web</v>
      </c>
    </row>
    <row r="97" spans="1:20" ht="31.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9">
        <f t="shared" si="7"/>
        <v>37.666666666666664</v>
      </c>
      <c r="J97" t="s">
        <v>21</v>
      </c>
      <c r="K97" t="s">
        <v>22</v>
      </c>
      <c r="L97">
        <v>1571029200</v>
      </c>
      <c r="M97" s="20">
        <f t="shared" si="8"/>
        <v>43752.208333333328</v>
      </c>
      <c r="N97">
        <v>1571634000</v>
      </c>
      <c r="O97" s="18">
        <f t="shared" si="9"/>
        <v>43759.208333333328</v>
      </c>
      <c r="P97" t="b">
        <v>0</v>
      </c>
      <c r="Q97" t="b">
        <v>0</v>
      </c>
      <c r="R97" t="s">
        <v>42</v>
      </c>
      <c r="S97" s="11" t="str">
        <f t="shared" si="10"/>
        <v>film &amp; video</v>
      </c>
      <c r="T97" s="11" t="str">
        <f t="shared" si="11"/>
        <v>documentary</v>
      </c>
    </row>
    <row r="98" spans="1:20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9">
        <f t="shared" si="7"/>
        <v>64.999141999141997</v>
      </c>
      <c r="J98" t="s">
        <v>21</v>
      </c>
      <c r="K98" t="s">
        <v>22</v>
      </c>
      <c r="L98">
        <v>1299736800</v>
      </c>
      <c r="M98" s="20">
        <f t="shared" si="8"/>
        <v>40612.25</v>
      </c>
      <c r="N98">
        <v>1300856400</v>
      </c>
      <c r="O98" s="18">
        <f t="shared" si="9"/>
        <v>40625.208333333336</v>
      </c>
      <c r="P98" t="b">
        <v>0</v>
      </c>
      <c r="Q98" t="b">
        <v>0</v>
      </c>
      <c r="R98" t="s">
        <v>33</v>
      </c>
      <c r="S98" s="11" t="str">
        <f t="shared" si="10"/>
        <v>theater</v>
      </c>
      <c r="T98" s="11" t="str">
        <f t="shared" si="11"/>
        <v>plays</v>
      </c>
    </row>
    <row r="99" spans="1:20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9">
        <f t="shared" si="7"/>
        <v>106.61061946902655</v>
      </c>
      <c r="J99" t="s">
        <v>21</v>
      </c>
      <c r="K99" t="s">
        <v>22</v>
      </c>
      <c r="L99">
        <v>1435208400</v>
      </c>
      <c r="M99" s="20">
        <f t="shared" si="8"/>
        <v>42180.208333333328</v>
      </c>
      <c r="N99">
        <v>1439874000</v>
      </c>
      <c r="O99" s="18">
        <f t="shared" si="9"/>
        <v>42234.208333333328</v>
      </c>
      <c r="P99" t="b">
        <v>0</v>
      </c>
      <c r="Q99" t="b">
        <v>0</v>
      </c>
      <c r="R99" t="s">
        <v>17</v>
      </c>
      <c r="S99" s="11" t="str">
        <f t="shared" si="10"/>
        <v>food</v>
      </c>
      <c r="T99" s="11" t="str">
        <f t="shared" si="11"/>
        <v>food trucks</v>
      </c>
    </row>
    <row r="100" spans="1:20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9">
        <f t="shared" si="7"/>
        <v>27.009016393442622</v>
      </c>
      <c r="J100" t="s">
        <v>26</v>
      </c>
      <c r="K100" t="s">
        <v>27</v>
      </c>
      <c r="L100">
        <v>1437973200</v>
      </c>
      <c r="M100" s="20">
        <f t="shared" si="8"/>
        <v>42212.208333333328</v>
      </c>
      <c r="N100">
        <v>1438318800</v>
      </c>
      <c r="O100" s="18">
        <f t="shared" si="9"/>
        <v>42216.208333333328</v>
      </c>
      <c r="P100" t="b">
        <v>0</v>
      </c>
      <c r="Q100" t="b">
        <v>0</v>
      </c>
      <c r="R100" t="s">
        <v>89</v>
      </c>
      <c r="S100" s="11" t="str">
        <f t="shared" si="10"/>
        <v>games</v>
      </c>
      <c r="T100" s="11" t="str">
        <f t="shared" si="11"/>
        <v>video games</v>
      </c>
    </row>
    <row r="101" spans="1:20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9">
        <f t="shared" si="7"/>
        <v>91.16463414634147</v>
      </c>
      <c r="J101" t="s">
        <v>21</v>
      </c>
      <c r="K101" t="s">
        <v>22</v>
      </c>
      <c r="L101">
        <v>1416895200</v>
      </c>
      <c r="M101" s="20">
        <f t="shared" si="8"/>
        <v>41968.25</v>
      </c>
      <c r="N101">
        <v>1419400800</v>
      </c>
      <c r="O101" s="18">
        <f t="shared" si="9"/>
        <v>41997.25</v>
      </c>
      <c r="P101" t="b">
        <v>0</v>
      </c>
      <c r="Q101" t="b">
        <v>0</v>
      </c>
      <c r="R101" t="s">
        <v>33</v>
      </c>
      <c r="S101" s="11" t="str">
        <f t="shared" si="10"/>
        <v>theater</v>
      </c>
      <c r="T101" s="11" t="str">
        <f t="shared" si="11"/>
        <v>plays</v>
      </c>
    </row>
    <row r="102" spans="1:20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9">
        <f t="shared" si="7"/>
        <v>1</v>
      </c>
      <c r="J102" t="s">
        <v>21</v>
      </c>
      <c r="K102" t="s">
        <v>22</v>
      </c>
      <c r="L102">
        <v>1319000400</v>
      </c>
      <c r="M102" s="20">
        <f t="shared" si="8"/>
        <v>40835.208333333336</v>
      </c>
      <c r="N102">
        <v>1320555600</v>
      </c>
      <c r="O102" s="18">
        <f t="shared" si="9"/>
        <v>40853.208333333336</v>
      </c>
      <c r="P102" t="b">
        <v>0</v>
      </c>
      <c r="Q102" t="b">
        <v>0</v>
      </c>
      <c r="R102" t="s">
        <v>33</v>
      </c>
      <c r="S102" s="11" t="str">
        <f t="shared" si="10"/>
        <v>theater</v>
      </c>
      <c r="T102" s="11" t="str">
        <f t="shared" si="11"/>
        <v>plays</v>
      </c>
    </row>
    <row r="103" spans="1:20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9">
        <f t="shared" si="7"/>
        <v>56.054878048780488</v>
      </c>
      <c r="J103" t="s">
        <v>21</v>
      </c>
      <c r="K103" t="s">
        <v>22</v>
      </c>
      <c r="L103">
        <v>1424498400</v>
      </c>
      <c r="M103" s="20">
        <f t="shared" si="8"/>
        <v>42056.25</v>
      </c>
      <c r="N103">
        <v>1425103200</v>
      </c>
      <c r="O103" s="18">
        <f t="shared" si="9"/>
        <v>42063.25</v>
      </c>
      <c r="P103" t="b">
        <v>0</v>
      </c>
      <c r="Q103" t="b">
        <v>1</v>
      </c>
      <c r="R103" t="s">
        <v>50</v>
      </c>
      <c r="S103" s="11" t="str">
        <f t="shared" si="10"/>
        <v>music</v>
      </c>
      <c r="T103" s="11" t="str">
        <f t="shared" si="11"/>
        <v>electric music</v>
      </c>
    </row>
    <row r="104" spans="1:20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9">
        <f t="shared" si="7"/>
        <v>31.017857142857142</v>
      </c>
      <c r="J104" t="s">
        <v>21</v>
      </c>
      <c r="K104" t="s">
        <v>22</v>
      </c>
      <c r="L104">
        <v>1526274000</v>
      </c>
      <c r="M104" s="20">
        <f t="shared" si="8"/>
        <v>43234.208333333328</v>
      </c>
      <c r="N104">
        <v>1526878800</v>
      </c>
      <c r="O104" s="18">
        <f t="shared" si="9"/>
        <v>43241.208333333328</v>
      </c>
      <c r="P104" t="b">
        <v>0</v>
      </c>
      <c r="Q104" t="b">
        <v>1</v>
      </c>
      <c r="R104" t="s">
        <v>65</v>
      </c>
      <c r="S104" s="11" t="str">
        <f t="shared" si="10"/>
        <v>technology</v>
      </c>
      <c r="T104" s="11" t="str">
        <f t="shared" si="11"/>
        <v>wearables</v>
      </c>
    </row>
    <row r="105" spans="1:20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9">
        <f t="shared" si="7"/>
        <v>66.513513513513516</v>
      </c>
      <c r="J105" t="s">
        <v>107</v>
      </c>
      <c r="K105" t="s">
        <v>108</v>
      </c>
      <c r="L105">
        <v>1287896400</v>
      </c>
      <c r="M105" s="20">
        <f t="shared" si="8"/>
        <v>40475.208333333336</v>
      </c>
      <c r="N105">
        <v>1288674000</v>
      </c>
      <c r="O105" s="18">
        <f t="shared" si="9"/>
        <v>40484.208333333336</v>
      </c>
      <c r="P105" t="b">
        <v>0</v>
      </c>
      <c r="Q105" t="b">
        <v>0</v>
      </c>
      <c r="R105" t="s">
        <v>50</v>
      </c>
      <c r="S105" s="11" t="str">
        <f t="shared" si="10"/>
        <v>music</v>
      </c>
      <c r="T105" s="11" t="str">
        <f t="shared" si="11"/>
        <v>electric music</v>
      </c>
    </row>
    <row r="106" spans="1:20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9">
        <f t="shared" si="7"/>
        <v>89.005216484089729</v>
      </c>
      <c r="J106" t="s">
        <v>21</v>
      </c>
      <c r="K106" t="s">
        <v>22</v>
      </c>
      <c r="L106">
        <v>1495515600</v>
      </c>
      <c r="M106" s="20">
        <f t="shared" si="8"/>
        <v>42878.208333333328</v>
      </c>
      <c r="N106">
        <v>1495602000</v>
      </c>
      <c r="O106" s="18">
        <f t="shared" si="9"/>
        <v>42879.208333333328</v>
      </c>
      <c r="P106" t="b">
        <v>0</v>
      </c>
      <c r="Q106" t="b">
        <v>0</v>
      </c>
      <c r="R106" t="s">
        <v>60</v>
      </c>
      <c r="S106" s="11" t="str">
        <f t="shared" si="10"/>
        <v>music</v>
      </c>
      <c r="T106" s="11" t="str">
        <f t="shared" si="11"/>
        <v>indie rock</v>
      </c>
    </row>
    <row r="107" spans="1:20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9">
        <f t="shared" si="7"/>
        <v>103.46315789473684</v>
      </c>
      <c r="J107" t="s">
        <v>21</v>
      </c>
      <c r="K107" t="s">
        <v>22</v>
      </c>
      <c r="L107">
        <v>1364878800</v>
      </c>
      <c r="M107" s="20">
        <f t="shared" si="8"/>
        <v>41366.208333333336</v>
      </c>
      <c r="N107">
        <v>1366434000</v>
      </c>
      <c r="O107" s="18">
        <f t="shared" si="9"/>
        <v>41384.208333333336</v>
      </c>
      <c r="P107" t="b">
        <v>0</v>
      </c>
      <c r="Q107" t="b">
        <v>0</v>
      </c>
      <c r="R107" t="s">
        <v>28</v>
      </c>
      <c r="S107" s="11" t="str">
        <f t="shared" si="10"/>
        <v>technology</v>
      </c>
      <c r="T107" s="11" t="str">
        <f t="shared" si="11"/>
        <v>web</v>
      </c>
    </row>
    <row r="108" spans="1:20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9">
        <f t="shared" si="7"/>
        <v>95.278911564625844</v>
      </c>
      <c r="J108" t="s">
        <v>21</v>
      </c>
      <c r="K108" t="s">
        <v>22</v>
      </c>
      <c r="L108">
        <v>1567918800</v>
      </c>
      <c r="M108" s="20">
        <f t="shared" si="8"/>
        <v>43716.208333333328</v>
      </c>
      <c r="N108">
        <v>1568350800</v>
      </c>
      <c r="O108" s="18">
        <f t="shared" si="9"/>
        <v>43721.208333333328</v>
      </c>
      <c r="P108" t="b">
        <v>0</v>
      </c>
      <c r="Q108" t="b">
        <v>0</v>
      </c>
      <c r="R108" t="s">
        <v>33</v>
      </c>
      <c r="S108" s="11" t="str">
        <f t="shared" si="10"/>
        <v>theater</v>
      </c>
      <c r="T108" s="11" t="str">
        <f t="shared" si="11"/>
        <v>plays</v>
      </c>
    </row>
    <row r="109" spans="1:20" ht="31.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9">
        <f t="shared" si="7"/>
        <v>75.895348837209298</v>
      </c>
      <c r="J109" t="s">
        <v>21</v>
      </c>
      <c r="K109" t="s">
        <v>22</v>
      </c>
      <c r="L109">
        <v>1524459600</v>
      </c>
      <c r="M109" s="20">
        <f t="shared" si="8"/>
        <v>43213.208333333328</v>
      </c>
      <c r="N109">
        <v>1525928400</v>
      </c>
      <c r="O109" s="18">
        <f t="shared" si="9"/>
        <v>43230.208333333328</v>
      </c>
      <c r="P109" t="b">
        <v>0</v>
      </c>
      <c r="Q109" t="b">
        <v>1</v>
      </c>
      <c r="R109" t="s">
        <v>33</v>
      </c>
      <c r="S109" s="11" t="str">
        <f t="shared" si="10"/>
        <v>theater</v>
      </c>
      <c r="T109" s="11" t="str">
        <f t="shared" si="11"/>
        <v>plays</v>
      </c>
    </row>
    <row r="110" spans="1:20" ht="31.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9">
        <f t="shared" si="7"/>
        <v>107.57831325301204</v>
      </c>
      <c r="J110" t="s">
        <v>21</v>
      </c>
      <c r="K110" t="s">
        <v>22</v>
      </c>
      <c r="L110">
        <v>1333688400</v>
      </c>
      <c r="M110" s="20">
        <f t="shared" si="8"/>
        <v>41005.208333333336</v>
      </c>
      <c r="N110">
        <v>1336885200</v>
      </c>
      <c r="O110" s="18">
        <f t="shared" si="9"/>
        <v>41042.208333333336</v>
      </c>
      <c r="P110" t="b">
        <v>0</v>
      </c>
      <c r="Q110" t="b">
        <v>0</v>
      </c>
      <c r="R110" t="s">
        <v>42</v>
      </c>
      <c r="S110" s="11" t="str">
        <f t="shared" si="10"/>
        <v>film &amp; video</v>
      </c>
      <c r="T110" s="11" t="str">
        <f t="shared" si="11"/>
        <v>documentary</v>
      </c>
    </row>
    <row r="111" spans="1:20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9">
        <f t="shared" si="7"/>
        <v>51.31666666666667</v>
      </c>
      <c r="J111" t="s">
        <v>21</v>
      </c>
      <c r="K111" t="s">
        <v>22</v>
      </c>
      <c r="L111">
        <v>1389506400</v>
      </c>
      <c r="M111" s="20">
        <f t="shared" si="8"/>
        <v>41651.25</v>
      </c>
      <c r="N111">
        <v>1389679200</v>
      </c>
      <c r="O111" s="18">
        <f t="shared" si="9"/>
        <v>41653.25</v>
      </c>
      <c r="P111" t="b">
        <v>0</v>
      </c>
      <c r="Q111" t="b">
        <v>0</v>
      </c>
      <c r="R111" t="s">
        <v>269</v>
      </c>
      <c r="S111" s="11" t="str">
        <f t="shared" si="10"/>
        <v>film &amp; video</v>
      </c>
      <c r="T111" s="11" t="str">
        <f t="shared" si="11"/>
        <v>television</v>
      </c>
    </row>
    <row r="112" spans="1:20" ht="31.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9">
        <f t="shared" si="7"/>
        <v>71.983108108108112</v>
      </c>
      <c r="J112" t="s">
        <v>21</v>
      </c>
      <c r="K112" t="s">
        <v>22</v>
      </c>
      <c r="L112">
        <v>1536642000</v>
      </c>
      <c r="M112" s="20">
        <f t="shared" si="8"/>
        <v>43354.208333333328</v>
      </c>
      <c r="N112">
        <v>1538283600</v>
      </c>
      <c r="O112" s="18">
        <f t="shared" si="9"/>
        <v>43373.208333333328</v>
      </c>
      <c r="P112" t="b">
        <v>0</v>
      </c>
      <c r="Q112" t="b">
        <v>0</v>
      </c>
      <c r="R112" t="s">
        <v>17</v>
      </c>
      <c r="S112" s="11" t="str">
        <f t="shared" si="10"/>
        <v>food</v>
      </c>
      <c r="T112" s="11" t="str">
        <f t="shared" si="11"/>
        <v>food trucks</v>
      </c>
    </row>
    <row r="113" spans="1:20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9">
        <f t="shared" si="7"/>
        <v>108.95414201183432</v>
      </c>
      <c r="J113" t="s">
        <v>21</v>
      </c>
      <c r="K113" t="s">
        <v>22</v>
      </c>
      <c r="L113">
        <v>1348290000</v>
      </c>
      <c r="M113" s="20">
        <f t="shared" si="8"/>
        <v>41174.208333333336</v>
      </c>
      <c r="N113">
        <v>1348808400</v>
      </c>
      <c r="O113" s="18">
        <f t="shared" si="9"/>
        <v>41180.208333333336</v>
      </c>
      <c r="P113" t="b">
        <v>0</v>
      </c>
      <c r="Q113" t="b">
        <v>0</v>
      </c>
      <c r="R113" t="s">
        <v>133</v>
      </c>
      <c r="S113" s="11" t="str">
        <f t="shared" si="10"/>
        <v>publishing</v>
      </c>
      <c r="T113" s="11" t="str">
        <f t="shared" si="11"/>
        <v>radio &amp; podcasts</v>
      </c>
    </row>
    <row r="114" spans="1:20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9">
        <f t="shared" si="7"/>
        <v>35</v>
      </c>
      <c r="J114" t="s">
        <v>26</v>
      </c>
      <c r="K114" t="s">
        <v>27</v>
      </c>
      <c r="L114">
        <v>1408856400</v>
      </c>
      <c r="M114" s="20">
        <f t="shared" si="8"/>
        <v>41875.208333333336</v>
      </c>
      <c r="N114">
        <v>1410152400</v>
      </c>
      <c r="O114" s="18">
        <f t="shared" si="9"/>
        <v>41890.208333333336</v>
      </c>
      <c r="P114" t="b">
        <v>0</v>
      </c>
      <c r="Q114" t="b">
        <v>0</v>
      </c>
      <c r="R114" t="s">
        <v>28</v>
      </c>
      <c r="S114" s="11" t="str">
        <f t="shared" si="10"/>
        <v>technology</v>
      </c>
      <c r="T114" s="11" t="str">
        <f t="shared" si="11"/>
        <v>web</v>
      </c>
    </row>
    <row r="115" spans="1:20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9">
        <f t="shared" si="7"/>
        <v>94.938931297709928</v>
      </c>
      <c r="J115" t="s">
        <v>21</v>
      </c>
      <c r="K115" t="s">
        <v>22</v>
      </c>
      <c r="L115">
        <v>1505192400</v>
      </c>
      <c r="M115" s="20">
        <f t="shared" si="8"/>
        <v>42990.208333333328</v>
      </c>
      <c r="N115">
        <v>1505797200</v>
      </c>
      <c r="O115" s="18">
        <f t="shared" si="9"/>
        <v>42997.208333333328</v>
      </c>
      <c r="P115" t="b">
        <v>0</v>
      </c>
      <c r="Q115" t="b">
        <v>0</v>
      </c>
      <c r="R115" t="s">
        <v>17</v>
      </c>
      <c r="S115" s="11" t="str">
        <f t="shared" si="10"/>
        <v>food</v>
      </c>
      <c r="T115" s="11" t="str">
        <f t="shared" si="11"/>
        <v>food trucks</v>
      </c>
    </row>
    <row r="116" spans="1:20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9">
        <f t="shared" si="7"/>
        <v>109.65079365079364</v>
      </c>
      <c r="J116" t="s">
        <v>21</v>
      </c>
      <c r="K116" t="s">
        <v>22</v>
      </c>
      <c r="L116">
        <v>1554786000</v>
      </c>
      <c r="M116" s="20">
        <f t="shared" si="8"/>
        <v>43564.208333333328</v>
      </c>
      <c r="N116">
        <v>1554872400</v>
      </c>
      <c r="O116" s="18">
        <f t="shared" si="9"/>
        <v>43565.208333333328</v>
      </c>
      <c r="P116" t="b">
        <v>0</v>
      </c>
      <c r="Q116" t="b">
        <v>1</v>
      </c>
      <c r="R116" t="s">
        <v>65</v>
      </c>
      <c r="S116" s="11" t="str">
        <f t="shared" si="10"/>
        <v>technology</v>
      </c>
      <c r="T116" s="11" t="str">
        <f t="shared" si="11"/>
        <v>wearables</v>
      </c>
    </row>
    <row r="117" spans="1:20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9">
        <f t="shared" si="7"/>
        <v>44.001815980629537</v>
      </c>
      <c r="J117" t="s">
        <v>107</v>
      </c>
      <c r="K117" t="s">
        <v>108</v>
      </c>
      <c r="L117">
        <v>1510898400</v>
      </c>
      <c r="M117" s="20">
        <f t="shared" si="8"/>
        <v>43056.25</v>
      </c>
      <c r="N117">
        <v>1513922400</v>
      </c>
      <c r="O117" s="18">
        <f t="shared" si="9"/>
        <v>43091.25</v>
      </c>
      <c r="P117" t="b">
        <v>0</v>
      </c>
      <c r="Q117" t="b">
        <v>0</v>
      </c>
      <c r="R117" t="s">
        <v>119</v>
      </c>
      <c r="S117" s="11" t="str">
        <f t="shared" si="10"/>
        <v>publishing</v>
      </c>
      <c r="T117" s="11" t="str">
        <f t="shared" si="11"/>
        <v>fiction</v>
      </c>
    </row>
    <row r="118" spans="1:20" ht="31.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9">
        <f t="shared" si="7"/>
        <v>86.794520547945211</v>
      </c>
      <c r="J118" t="s">
        <v>21</v>
      </c>
      <c r="K118" t="s">
        <v>22</v>
      </c>
      <c r="L118">
        <v>1442552400</v>
      </c>
      <c r="M118" s="20">
        <f t="shared" si="8"/>
        <v>42265.208333333328</v>
      </c>
      <c r="N118">
        <v>1442638800</v>
      </c>
      <c r="O118" s="18">
        <f t="shared" si="9"/>
        <v>42266.208333333328</v>
      </c>
      <c r="P118" t="b">
        <v>0</v>
      </c>
      <c r="Q118" t="b">
        <v>0</v>
      </c>
      <c r="R118" t="s">
        <v>33</v>
      </c>
      <c r="S118" s="11" t="str">
        <f t="shared" si="10"/>
        <v>theater</v>
      </c>
      <c r="T118" s="11" t="str">
        <f t="shared" si="11"/>
        <v>plays</v>
      </c>
    </row>
    <row r="119" spans="1:20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9">
        <f t="shared" si="7"/>
        <v>30.992727272727272</v>
      </c>
      <c r="J119" t="s">
        <v>21</v>
      </c>
      <c r="K119" t="s">
        <v>22</v>
      </c>
      <c r="L119">
        <v>1316667600</v>
      </c>
      <c r="M119" s="20">
        <f t="shared" si="8"/>
        <v>40808.208333333336</v>
      </c>
      <c r="N119">
        <v>1317186000</v>
      </c>
      <c r="O119" s="18">
        <f t="shared" si="9"/>
        <v>40814.208333333336</v>
      </c>
      <c r="P119" t="b">
        <v>0</v>
      </c>
      <c r="Q119" t="b">
        <v>0</v>
      </c>
      <c r="R119" t="s">
        <v>269</v>
      </c>
      <c r="S119" s="11" t="str">
        <f t="shared" si="10"/>
        <v>film &amp; video</v>
      </c>
      <c r="T119" s="11" t="str">
        <f t="shared" si="11"/>
        <v>television</v>
      </c>
    </row>
    <row r="120" spans="1:20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9">
        <f t="shared" si="7"/>
        <v>94.791044776119406</v>
      </c>
      <c r="J120" t="s">
        <v>21</v>
      </c>
      <c r="K120" t="s">
        <v>22</v>
      </c>
      <c r="L120">
        <v>1390716000</v>
      </c>
      <c r="M120" s="20">
        <f t="shared" si="8"/>
        <v>41665.25</v>
      </c>
      <c r="N120">
        <v>1391234400</v>
      </c>
      <c r="O120" s="18">
        <f t="shared" si="9"/>
        <v>41671.25</v>
      </c>
      <c r="P120" t="b">
        <v>0</v>
      </c>
      <c r="Q120" t="b">
        <v>0</v>
      </c>
      <c r="R120" t="s">
        <v>122</v>
      </c>
      <c r="S120" s="11" t="str">
        <f t="shared" si="10"/>
        <v>photography</v>
      </c>
      <c r="T120" s="11" t="str">
        <f t="shared" si="11"/>
        <v>photography books</v>
      </c>
    </row>
    <row r="121" spans="1:20" ht="31.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9">
        <f t="shared" si="7"/>
        <v>69.79220779220779</v>
      </c>
      <c r="J121" t="s">
        <v>21</v>
      </c>
      <c r="K121" t="s">
        <v>22</v>
      </c>
      <c r="L121">
        <v>1402894800</v>
      </c>
      <c r="M121" s="20">
        <f t="shared" si="8"/>
        <v>41806.208333333336</v>
      </c>
      <c r="N121">
        <v>1404363600</v>
      </c>
      <c r="O121" s="18">
        <f t="shared" si="9"/>
        <v>41823.208333333336</v>
      </c>
      <c r="P121" t="b">
        <v>0</v>
      </c>
      <c r="Q121" t="b">
        <v>1</v>
      </c>
      <c r="R121" t="s">
        <v>42</v>
      </c>
      <c r="S121" s="11" t="str">
        <f t="shared" si="10"/>
        <v>film &amp; video</v>
      </c>
      <c r="T121" s="11" t="str">
        <f t="shared" si="11"/>
        <v>documentary</v>
      </c>
    </row>
    <row r="122" spans="1:20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9">
        <f t="shared" si="7"/>
        <v>63.003367003367003</v>
      </c>
      <c r="J122" t="s">
        <v>21</v>
      </c>
      <c r="K122" t="s">
        <v>22</v>
      </c>
      <c r="L122">
        <v>1429246800</v>
      </c>
      <c r="M122" s="20">
        <f t="shared" si="8"/>
        <v>42111.208333333328</v>
      </c>
      <c r="N122">
        <v>1429592400</v>
      </c>
      <c r="O122" s="18">
        <f t="shared" si="9"/>
        <v>42115.208333333328</v>
      </c>
      <c r="P122" t="b">
        <v>0</v>
      </c>
      <c r="Q122" t="b">
        <v>1</v>
      </c>
      <c r="R122" t="s">
        <v>292</v>
      </c>
      <c r="S122" s="11" t="str">
        <f t="shared" si="10"/>
        <v>games</v>
      </c>
      <c r="T122" s="11" t="str">
        <f t="shared" si="11"/>
        <v>mobile games</v>
      </c>
    </row>
    <row r="123" spans="1:20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9">
        <f t="shared" si="7"/>
        <v>110.0343300110742</v>
      </c>
      <c r="J123" t="s">
        <v>21</v>
      </c>
      <c r="K123" t="s">
        <v>22</v>
      </c>
      <c r="L123">
        <v>1412485200</v>
      </c>
      <c r="M123" s="20">
        <f t="shared" si="8"/>
        <v>41917.208333333336</v>
      </c>
      <c r="N123">
        <v>1413608400</v>
      </c>
      <c r="O123" s="18">
        <f t="shared" si="9"/>
        <v>41930.208333333336</v>
      </c>
      <c r="P123" t="b">
        <v>0</v>
      </c>
      <c r="Q123" t="b">
        <v>0</v>
      </c>
      <c r="R123" t="s">
        <v>89</v>
      </c>
      <c r="S123" s="11" t="str">
        <f t="shared" si="10"/>
        <v>games</v>
      </c>
      <c r="T123" s="11" t="str">
        <f t="shared" si="11"/>
        <v>video games</v>
      </c>
    </row>
    <row r="124" spans="1:20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9">
        <f t="shared" si="7"/>
        <v>25.997933274284026</v>
      </c>
      <c r="J124" t="s">
        <v>21</v>
      </c>
      <c r="K124" t="s">
        <v>22</v>
      </c>
      <c r="L124">
        <v>1417068000</v>
      </c>
      <c r="M124" s="20">
        <f t="shared" si="8"/>
        <v>41970.25</v>
      </c>
      <c r="N124">
        <v>1419400800</v>
      </c>
      <c r="O124" s="18">
        <f t="shared" si="9"/>
        <v>41997.25</v>
      </c>
      <c r="P124" t="b">
        <v>0</v>
      </c>
      <c r="Q124" t="b">
        <v>0</v>
      </c>
      <c r="R124" t="s">
        <v>119</v>
      </c>
      <c r="S124" s="11" t="str">
        <f t="shared" si="10"/>
        <v>publishing</v>
      </c>
      <c r="T124" s="11" t="str">
        <f t="shared" si="11"/>
        <v>fiction</v>
      </c>
    </row>
    <row r="125" spans="1:20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9">
        <f t="shared" si="7"/>
        <v>49.987915407854985</v>
      </c>
      <c r="J125" t="s">
        <v>15</v>
      </c>
      <c r="K125" t="s">
        <v>16</v>
      </c>
      <c r="L125">
        <v>1448344800</v>
      </c>
      <c r="M125" s="20">
        <f t="shared" si="8"/>
        <v>42332.25</v>
      </c>
      <c r="N125">
        <v>1448604000</v>
      </c>
      <c r="O125" s="18">
        <f t="shared" si="9"/>
        <v>42335.25</v>
      </c>
      <c r="P125" t="b">
        <v>1</v>
      </c>
      <c r="Q125" t="b">
        <v>0</v>
      </c>
      <c r="R125" t="s">
        <v>33</v>
      </c>
      <c r="S125" s="11" t="str">
        <f t="shared" si="10"/>
        <v>theater</v>
      </c>
      <c r="T125" s="11" t="str">
        <f t="shared" si="11"/>
        <v>plays</v>
      </c>
    </row>
    <row r="126" spans="1:20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9">
        <f t="shared" si="7"/>
        <v>101.72340425531915</v>
      </c>
      <c r="J126" t="s">
        <v>107</v>
      </c>
      <c r="K126" t="s">
        <v>108</v>
      </c>
      <c r="L126">
        <v>1557723600</v>
      </c>
      <c r="M126" s="20">
        <f t="shared" si="8"/>
        <v>43598.208333333328</v>
      </c>
      <c r="N126">
        <v>1562302800</v>
      </c>
      <c r="O126" s="18">
        <f t="shared" si="9"/>
        <v>43651.208333333328</v>
      </c>
      <c r="P126" t="b">
        <v>0</v>
      </c>
      <c r="Q126" t="b">
        <v>0</v>
      </c>
      <c r="R126" t="s">
        <v>122</v>
      </c>
      <c r="S126" s="11" t="str">
        <f t="shared" si="10"/>
        <v>photography</v>
      </c>
      <c r="T126" s="11" t="str">
        <f t="shared" si="11"/>
        <v>photography books</v>
      </c>
    </row>
    <row r="127" spans="1:20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9">
        <f t="shared" si="7"/>
        <v>47.083333333333336</v>
      </c>
      <c r="J127" t="s">
        <v>21</v>
      </c>
      <c r="K127" t="s">
        <v>22</v>
      </c>
      <c r="L127">
        <v>1537333200</v>
      </c>
      <c r="M127" s="20">
        <f t="shared" si="8"/>
        <v>43362.208333333328</v>
      </c>
      <c r="N127">
        <v>1537678800</v>
      </c>
      <c r="O127" s="18">
        <f t="shared" si="9"/>
        <v>43366.208333333328</v>
      </c>
      <c r="P127" t="b">
        <v>0</v>
      </c>
      <c r="Q127" t="b">
        <v>0</v>
      </c>
      <c r="R127" t="s">
        <v>33</v>
      </c>
      <c r="S127" s="11" t="str">
        <f t="shared" si="10"/>
        <v>theater</v>
      </c>
      <c r="T127" s="11" t="str">
        <f t="shared" si="11"/>
        <v>plays</v>
      </c>
    </row>
    <row r="128" spans="1:20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9">
        <f t="shared" si="7"/>
        <v>89.944444444444443</v>
      </c>
      <c r="J128" t="s">
        <v>21</v>
      </c>
      <c r="K128" t="s">
        <v>22</v>
      </c>
      <c r="L128">
        <v>1471150800</v>
      </c>
      <c r="M128" s="20">
        <f t="shared" si="8"/>
        <v>42596.208333333328</v>
      </c>
      <c r="N128">
        <v>1473570000</v>
      </c>
      <c r="O128" s="18">
        <f t="shared" si="9"/>
        <v>42624.208333333328</v>
      </c>
      <c r="P128" t="b">
        <v>0</v>
      </c>
      <c r="Q128" t="b">
        <v>1</v>
      </c>
      <c r="R128" t="s">
        <v>33</v>
      </c>
      <c r="S128" s="11" t="str">
        <f t="shared" si="10"/>
        <v>theater</v>
      </c>
      <c r="T128" s="11" t="str">
        <f t="shared" si="11"/>
        <v>plays</v>
      </c>
    </row>
    <row r="129" spans="1:20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9">
        <f t="shared" si="7"/>
        <v>78.96875</v>
      </c>
      <c r="J129" t="s">
        <v>15</v>
      </c>
      <c r="K129" t="s">
        <v>16</v>
      </c>
      <c r="L129">
        <v>1273640400</v>
      </c>
      <c r="M129" s="20">
        <f t="shared" si="8"/>
        <v>40310.208333333336</v>
      </c>
      <c r="N129">
        <v>1273899600</v>
      </c>
      <c r="O129" s="18">
        <f t="shared" si="9"/>
        <v>40313.208333333336</v>
      </c>
      <c r="P129" t="b">
        <v>0</v>
      </c>
      <c r="Q129" t="b">
        <v>0</v>
      </c>
      <c r="R129" t="s">
        <v>33</v>
      </c>
      <c r="S129" s="11" t="str">
        <f t="shared" si="10"/>
        <v>theater</v>
      </c>
      <c r="T129" s="11" t="str">
        <f t="shared" si="11"/>
        <v>plays</v>
      </c>
    </row>
    <row r="130" spans="1:20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9">
        <f t="shared" si="7"/>
        <v>80.067669172932327</v>
      </c>
      <c r="J130" t="s">
        <v>21</v>
      </c>
      <c r="K130" t="s">
        <v>22</v>
      </c>
      <c r="L130">
        <v>1282885200</v>
      </c>
      <c r="M130" s="20">
        <f t="shared" si="8"/>
        <v>40417.208333333336</v>
      </c>
      <c r="N130">
        <v>1284008400</v>
      </c>
      <c r="O130" s="18">
        <f t="shared" si="9"/>
        <v>40430.208333333336</v>
      </c>
      <c r="P130" t="b">
        <v>0</v>
      </c>
      <c r="Q130" t="b">
        <v>0</v>
      </c>
      <c r="R130" t="s">
        <v>23</v>
      </c>
      <c r="S130" s="11" t="str">
        <f t="shared" si="10"/>
        <v>music</v>
      </c>
      <c r="T130" s="11" t="str">
        <f t="shared" si="11"/>
        <v>rock</v>
      </c>
    </row>
    <row r="131" spans="1:20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2">(E131/D131)*100</f>
        <v>3.202693602693603</v>
      </c>
      <c r="G131" t="s">
        <v>74</v>
      </c>
      <c r="H131">
        <v>55</v>
      </c>
      <c r="I131" s="9">
        <f t="shared" ref="I131:I194" si="13">IF(E131&gt;0,E131/H131,0)</f>
        <v>86.472727272727269</v>
      </c>
      <c r="J131" t="s">
        <v>26</v>
      </c>
      <c r="K131" t="s">
        <v>27</v>
      </c>
      <c r="L131">
        <v>1422943200</v>
      </c>
      <c r="M131" s="20">
        <f t="shared" ref="M131:M194" si="14">(((L131/60)/60)/24)+DATE(1970,1,1)</f>
        <v>42038.25</v>
      </c>
      <c r="N131">
        <v>1425103200</v>
      </c>
      <c r="O131" s="18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s="11" t="str">
        <f t="shared" ref="S131:S194" si="16">LEFT(R131,SEARCH("/",R131)-1)</f>
        <v>food</v>
      </c>
      <c r="T131" s="11" t="str">
        <f t="shared" ref="T131:T194" si="17">RIGHT(R131,LEN(R131)-SEARCH("/",R131))</f>
        <v>food trucks</v>
      </c>
    </row>
    <row r="132" spans="1:20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9">
        <f t="shared" si="13"/>
        <v>28.001876172607879</v>
      </c>
      <c r="J132" t="s">
        <v>36</v>
      </c>
      <c r="K132" t="s">
        <v>37</v>
      </c>
      <c r="L132">
        <v>1319605200</v>
      </c>
      <c r="M132" s="20">
        <f t="shared" si="14"/>
        <v>40842.208333333336</v>
      </c>
      <c r="N132">
        <v>1320991200</v>
      </c>
      <c r="O132" s="18">
        <f t="shared" si="15"/>
        <v>40858.25</v>
      </c>
      <c r="P132" t="b">
        <v>0</v>
      </c>
      <c r="Q132" t="b">
        <v>0</v>
      </c>
      <c r="R132" t="s">
        <v>53</v>
      </c>
      <c r="S132" s="11" t="str">
        <f t="shared" si="16"/>
        <v>film &amp; video</v>
      </c>
      <c r="T132" s="11" t="str">
        <f t="shared" si="17"/>
        <v>drama</v>
      </c>
    </row>
    <row r="133" spans="1:20" ht="31.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9">
        <f t="shared" si="13"/>
        <v>67.996725337699544</v>
      </c>
      <c r="J133" t="s">
        <v>40</v>
      </c>
      <c r="K133" t="s">
        <v>41</v>
      </c>
      <c r="L133">
        <v>1385704800</v>
      </c>
      <c r="M133" s="20">
        <f t="shared" si="14"/>
        <v>41607.25</v>
      </c>
      <c r="N133">
        <v>1386828000</v>
      </c>
      <c r="O133" s="18">
        <f t="shared" si="15"/>
        <v>41620.25</v>
      </c>
      <c r="P133" t="b">
        <v>0</v>
      </c>
      <c r="Q133" t="b">
        <v>0</v>
      </c>
      <c r="R133" t="s">
        <v>28</v>
      </c>
      <c r="S133" s="11" t="str">
        <f t="shared" si="16"/>
        <v>technology</v>
      </c>
      <c r="T133" s="11" t="str">
        <f t="shared" si="17"/>
        <v>web</v>
      </c>
    </row>
    <row r="134" spans="1:20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9">
        <f t="shared" si="13"/>
        <v>43.078651685393261</v>
      </c>
      <c r="J134" t="s">
        <v>21</v>
      </c>
      <c r="K134" t="s">
        <v>22</v>
      </c>
      <c r="L134">
        <v>1515736800</v>
      </c>
      <c r="M134" s="20">
        <f t="shared" si="14"/>
        <v>43112.25</v>
      </c>
      <c r="N134">
        <v>1517119200</v>
      </c>
      <c r="O134" s="18">
        <f t="shared" si="15"/>
        <v>43128.25</v>
      </c>
      <c r="P134" t="b">
        <v>0</v>
      </c>
      <c r="Q134" t="b">
        <v>1</v>
      </c>
      <c r="R134" t="s">
        <v>33</v>
      </c>
      <c r="S134" s="11" t="str">
        <f t="shared" si="16"/>
        <v>theater</v>
      </c>
      <c r="T134" s="11" t="str">
        <f t="shared" si="17"/>
        <v>plays</v>
      </c>
    </row>
    <row r="135" spans="1:20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9">
        <f t="shared" si="13"/>
        <v>87.95597484276729</v>
      </c>
      <c r="J135" t="s">
        <v>21</v>
      </c>
      <c r="K135" t="s">
        <v>22</v>
      </c>
      <c r="L135">
        <v>1313125200</v>
      </c>
      <c r="M135" s="20">
        <f t="shared" si="14"/>
        <v>40767.208333333336</v>
      </c>
      <c r="N135">
        <v>1315026000</v>
      </c>
      <c r="O135" s="18">
        <f t="shared" si="15"/>
        <v>40789.208333333336</v>
      </c>
      <c r="P135" t="b">
        <v>0</v>
      </c>
      <c r="Q135" t="b">
        <v>0</v>
      </c>
      <c r="R135" t="s">
        <v>319</v>
      </c>
      <c r="S135" s="11" t="str">
        <f t="shared" si="16"/>
        <v>music</v>
      </c>
      <c r="T135" s="11" t="str">
        <f t="shared" si="17"/>
        <v>world music</v>
      </c>
    </row>
    <row r="136" spans="1:20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 s="9">
        <f t="shared" si="13"/>
        <v>94.987234042553197</v>
      </c>
      <c r="J136" t="s">
        <v>98</v>
      </c>
      <c r="K136" t="s">
        <v>99</v>
      </c>
      <c r="L136">
        <v>1308459600</v>
      </c>
      <c r="M136" s="20">
        <f t="shared" si="14"/>
        <v>40713.208333333336</v>
      </c>
      <c r="N136">
        <v>1312693200</v>
      </c>
      <c r="O136" s="18">
        <f t="shared" si="15"/>
        <v>40762.208333333336</v>
      </c>
      <c r="P136" t="b">
        <v>0</v>
      </c>
      <c r="Q136" t="b">
        <v>1</v>
      </c>
      <c r="R136" t="s">
        <v>42</v>
      </c>
      <c r="S136" s="11" t="str">
        <f t="shared" si="16"/>
        <v>film &amp; video</v>
      </c>
      <c r="T136" s="11" t="str">
        <f t="shared" si="17"/>
        <v>documentary</v>
      </c>
    </row>
    <row r="137" spans="1:20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>
        <v>117</v>
      </c>
      <c r="I137" s="9">
        <f t="shared" si="13"/>
        <v>46.905982905982903</v>
      </c>
      <c r="J137" t="s">
        <v>21</v>
      </c>
      <c r="K137" t="s">
        <v>22</v>
      </c>
      <c r="L137">
        <v>1362636000</v>
      </c>
      <c r="M137" s="20">
        <f t="shared" si="14"/>
        <v>41340.25</v>
      </c>
      <c r="N137">
        <v>1363064400</v>
      </c>
      <c r="O137" s="18">
        <f t="shared" si="15"/>
        <v>41345.208333333336</v>
      </c>
      <c r="P137" t="b">
        <v>0</v>
      </c>
      <c r="Q137" t="b">
        <v>1</v>
      </c>
      <c r="R137" t="s">
        <v>33</v>
      </c>
      <c r="S137" s="11" t="str">
        <f t="shared" si="16"/>
        <v>theater</v>
      </c>
      <c r="T137" s="11" t="str">
        <f t="shared" si="17"/>
        <v>plays</v>
      </c>
    </row>
    <row r="138" spans="1:20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 s="9">
        <f t="shared" si="13"/>
        <v>46.913793103448278</v>
      </c>
      <c r="J138" t="s">
        <v>21</v>
      </c>
      <c r="K138" t="s">
        <v>22</v>
      </c>
      <c r="L138">
        <v>1402117200</v>
      </c>
      <c r="M138" s="20">
        <f t="shared" si="14"/>
        <v>41797.208333333336</v>
      </c>
      <c r="N138">
        <v>1403154000</v>
      </c>
      <c r="O138" s="18">
        <f t="shared" si="15"/>
        <v>41809.208333333336</v>
      </c>
      <c r="P138" t="b">
        <v>0</v>
      </c>
      <c r="Q138" t="b">
        <v>1</v>
      </c>
      <c r="R138" t="s">
        <v>53</v>
      </c>
      <c r="S138" s="11" t="str">
        <f t="shared" si="16"/>
        <v>film &amp; video</v>
      </c>
      <c r="T138" s="11" t="str">
        <f t="shared" si="17"/>
        <v>drama</v>
      </c>
    </row>
    <row r="139" spans="1:20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 s="9">
        <f t="shared" si="13"/>
        <v>94.24</v>
      </c>
      <c r="J139" t="s">
        <v>21</v>
      </c>
      <c r="K139" t="s">
        <v>22</v>
      </c>
      <c r="L139">
        <v>1286341200</v>
      </c>
      <c r="M139" s="20">
        <f t="shared" si="14"/>
        <v>40457.208333333336</v>
      </c>
      <c r="N139">
        <v>1286859600</v>
      </c>
      <c r="O139" s="18">
        <f t="shared" si="15"/>
        <v>40463.208333333336</v>
      </c>
      <c r="P139" t="b">
        <v>0</v>
      </c>
      <c r="Q139" t="b">
        <v>0</v>
      </c>
      <c r="R139" t="s">
        <v>68</v>
      </c>
      <c r="S139" s="11" t="str">
        <f t="shared" si="16"/>
        <v>publishing</v>
      </c>
      <c r="T139" s="11" t="str">
        <f t="shared" si="17"/>
        <v>nonfiction</v>
      </c>
    </row>
    <row r="140" spans="1:20" ht="31.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9">
        <f t="shared" si="13"/>
        <v>80.139130434782615</v>
      </c>
      <c r="J140" t="s">
        <v>21</v>
      </c>
      <c r="K140" t="s">
        <v>22</v>
      </c>
      <c r="L140">
        <v>1348808400</v>
      </c>
      <c r="M140" s="20">
        <f t="shared" si="14"/>
        <v>41180.208333333336</v>
      </c>
      <c r="N140">
        <v>1349326800</v>
      </c>
      <c r="O140" s="18">
        <f t="shared" si="15"/>
        <v>41186.208333333336</v>
      </c>
      <c r="P140" t="b">
        <v>0</v>
      </c>
      <c r="Q140" t="b">
        <v>0</v>
      </c>
      <c r="R140" t="s">
        <v>292</v>
      </c>
      <c r="S140" s="11" t="str">
        <f t="shared" si="16"/>
        <v>games</v>
      </c>
      <c r="T140" s="11" t="str">
        <f t="shared" si="17"/>
        <v>mobile games</v>
      </c>
    </row>
    <row r="141" spans="1:20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 s="9">
        <f t="shared" si="13"/>
        <v>59.036809815950917</v>
      </c>
      <c r="J141" t="s">
        <v>21</v>
      </c>
      <c r="K141" t="s">
        <v>22</v>
      </c>
      <c r="L141">
        <v>1429592400</v>
      </c>
      <c r="M141" s="20">
        <f t="shared" si="14"/>
        <v>42115.208333333328</v>
      </c>
      <c r="N141">
        <v>1430974800</v>
      </c>
      <c r="O141" s="18">
        <f t="shared" si="15"/>
        <v>42131.208333333328</v>
      </c>
      <c r="P141" t="b">
        <v>0</v>
      </c>
      <c r="Q141" t="b">
        <v>1</v>
      </c>
      <c r="R141" t="s">
        <v>65</v>
      </c>
      <c r="S141" s="11" t="str">
        <f t="shared" si="16"/>
        <v>technology</v>
      </c>
      <c r="T141" s="11" t="str">
        <f t="shared" si="17"/>
        <v>wearables</v>
      </c>
    </row>
    <row r="142" spans="1:20" ht="31.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 s="9">
        <f t="shared" si="13"/>
        <v>65.989247311827953</v>
      </c>
      <c r="J142" t="s">
        <v>21</v>
      </c>
      <c r="K142" t="s">
        <v>22</v>
      </c>
      <c r="L142">
        <v>1519538400</v>
      </c>
      <c r="M142" s="20">
        <f t="shared" si="14"/>
        <v>43156.25</v>
      </c>
      <c r="N142">
        <v>1519970400</v>
      </c>
      <c r="O142" s="18">
        <f t="shared" si="15"/>
        <v>43161.25</v>
      </c>
      <c r="P142" t="b">
        <v>0</v>
      </c>
      <c r="Q142" t="b">
        <v>0</v>
      </c>
      <c r="R142" t="s">
        <v>42</v>
      </c>
      <c r="S142" s="11" t="str">
        <f t="shared" si="16"/>
        <v>film &amp; video</v>
      </c>
      <c r="T142" s="11" t="str">
        <f t="shared" si="17"/>
        <v>documentary</v>
      </c>
    </row>
    <row r="143" spans="1:20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 s="9">
        <f t="shared" si="13"/>
        <v>60.992530345471522</v>
      </c>
      <c r="J143" t="s">
        <v>21</v>
      </c>
      <c r="K143" t="s">
        <v>22</v>
      </c>
      <c r="L143">
        <v>1434085200</v>
      </c>
      <c r="M143" s="20">
        <f t="shared" si="14"/>
        <v>42167.208333333328</v>
      </c>
      <c r="N143">
        <v>1434603600</v>
      </c>
      <c r="O143" s="18">
        <f t="shared" si="15"/>
        <v>42173.208333333328</v>
      </c>
      <c r="P143" t="b">
        <v>0</v>
      </c>
      <c r="Q143" t="b">
        <v>0</v>
      </c>
      <c r="R143" t="s">
        <v>28</v>
      </c>
      <c r="S143" s="11" t="str">
        <f t="shared" si="16"/>
        <v>technology</v>
      </c>
      <c r="T143" s="11" t="str">
        <f t="shared" si="17"/>
        <v>web</v>
      </c>
    </row>
    <row r="144" spans="1:20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>
        <v>117</v>
      </c>
      <c r="I144" s="9">
        <f t="shared" si="13"/>
        <v>98.307692307692307</v>
      </c>
      <c r="J144" t="s">
        <v>21</v>
      </c>
      <c r="K144" t="s">
        <v>22</v>
      </c>
      <c r="L144">
        <v>1333688400</v>
      </c>
      <c r="M144" s="20">
        <f t="shared" si="14"/>
        <v>41005.208333333336</v>
      </c>
      <c r="N144">
        <v>1337230800</v>
      </c>
      <c r="O144" s="18">
        <f t="shared" si="15"/>
        <v>41046.208333333336</v>
      </c>
      <c r="P144" t="b">
        <v>0</v>
      </c>
      <c r="Q144" t="b">
        <v>0</v>
      </c>
      <c r="R144" t="s">
        <v>28</v>
      </c>
      <c r="S144" s="11" t="str">
        <f t="shared" si="16"/>
        <v>technology</v>
      </c>
      <c r="T144" s="11" t="str">
        <f t="shared" si="17"/>
        <v>web</v>
      </c>
    </row>
    <row r="145" spans="1:20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>
        <v>70</v>
      </c>
      <c r="I145" s="9">
        <f t="shared" si="13"/>
        <v>104.6</v>
      </c>
      <c r="J145" t="s">
        <v>21</v>
      </c>
      <c r="K145" t="s">
        <v>22</v>
      </c>
      <c r="L145">
        <v>1277701200</v>
      </c>
      <c r="M145" s="20">
        <f t="shared" si="14"/>
        <v>40357.208333333336</v>
      </c>
      <c r="N145">
        <v>1279429200</v>
      </c>
      <c r="O145" s="18">
        <f t="shared" si="15"/>
        <v>40377.208333333336</v>
      </c>
      <c r="P145" t="b">
        <v>0</v>
      </c>
      <c r="Q145" t="b">
        <v>0</v>
      </c>
      <c r="R145" t="s">
        <v>60</v>
      </c>
      <c r="S145" s="11" t="str">
        <f t="shared" si="16"/>
        <v>music</v>
      </c>
      <c r="T145" s="11" t="str">
        <f t="shared" si="17"/>
        <v>indie rock</v>
      </c>
    </row>
    <row r="146" spans="1:20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 s="9">
        <f t="shared" si="13"/>
        <v>86.066666666666663</v>
      </c>
      <c r="J146" t="s">
        <v>21</v>
      </c>
      <c r="K146" t="s">
        <v>22</v>
      </c>
      <c r="L146">
        <v>1560747600</v>
      </c>
      <c r="M146" s="20">
        <f t="shared" si="14"/>
        <v>43633.208333333328</v>
      </c>
      <c r="N146">
        <v>1561438800</v>
      </c>
      <c r="O146" s="18">
        <f t="shared" si="15"/>
        <v>43641.208333333328</v>
      </c>
      <c r="P146" t="b">
        <v>0</v>
      </c>
      <c r="Q146" t="b">
        <v>0</v>
      </c>
      <c r="R146" t="s">
        <v>33</v>
      </c>
      <c r="S146" s="11" t="str">
        <f t="shared" si="16"/>
        <v>theater</v>
      </c>
      <c r="T146" s="11" t="str">
        <f t="shared" si="17"/>
        <v>plays</v>
      </c>
    </row>
    <row r="147" spans="1:20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 s="9">
        <f t="shared" si="13"/>
        <v>76.989583333333329</v>
      </c>
      <c r="J147" t="s">
        <v>98</v>
      </c>
      <c r="K147" t="s">
        <v>99</v>
      </c>
      <c r="L147">
        <v>1410066000</v>
      </c>
      <c r="M147" s="20">
        <f t="shared" si="14"/>
        <v>41889.208333333336</v>
      </c>
      <c r="N147">
        <v>1410498000</v>
      </c>
      <c r="O147" s="18">
        <f t="shared" si="15"/>
        <v>41894.208333333336</v>
      </c>
      <c r="P147" t="b">
        <v>0</v>
      </c>
      <c r="Q147" t="b">
        <v>0</v>
      </c>
      <c r="R147" t="s">
        <v>65</v>
      </c>
      <c r="S147" s="11" t="str">
        <f t="shared" si="16"/>
        <v>technology</v>
      </c>
      <c r="T147" s="11" t="str">
        <f t="shared" si="17"/>
        <v>wearables</v>
      </c>
    </row>
    <row r="148" spans="1:20" ht="31.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 s="9">
        <f t="shared" si="13"/>
        <v>29.764705882352942</v>
      </c>
      <c r="J148" t="s">
        <v>21</v>
      </c>
      <c r="K148" t="s">
        <v>22</v>
      </c>
      <c r="L148">
        <v>1320732000</v>
      </c>
      <c r="M148" s="20">
        <f t="shared" si="14"/>
        <v>40855.25</v>
      </c>
      <c r="N148">
        <v>1322460000</v>
      </c>
      <c r="O148" s="18">
        <f t="shared" si="15"/>
        <v>40875.25</v>
      </c>
      <c r="P148" t="b">
        <v>0</v>
      </c>
      <c r="Q148" t="b">
        <v>0</v>
      </c>
      <c r="R148" t="s">
        <v>33</v>
      </c>
      <c r="S148" s="11" t="str">
        <f t="shared" si="16"/>
        <v>theater</v>
      </c>
      <c r="T148" s="11" t="str">
        <f t="shared" si="17"/>
        <v>plays</v>
      </c>
    </row>
    <row r="149" spans="1:20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 s="9">
        <f t="shared" si="13"/>
        <v>46.91959798994975</v>
      </c>
      <c r="J149" t="s">
        <v>21</v>
      </c>
      <c r="K149" t="s">
        <v>22</v>
      </c>
      <c r="L149">
        <v>1465794000</v>
      </c>
      <c r="M149" s="20">
        <f t="shared" si="14"/>
        <v>42534.208333333328</v>
      </c>
      <c r="N149">
        <v>1466312400</v>
      </c>
      <c r="O149" s="18">
        <f t="shared" si="15"/>
        <v>42540.208333333328</v>
      </c>
      <c r="P149" t="b">
        <v>0</v>
      </c>
      <c r="Q149" t="b">
        <v>1</v>
      </c>
      <c r="R149" t="s">
        <v>33</v>
      </c>
      <c r="S149" s="11" t="str">
        <f t="shared" si="16"/>
        <v>theater</v>
      </c>
      <c r="T149" s="11" t="str">
        <f t="shared" si="17"/>
        <v>plays</v>
      </c>
    </row>
    <row r="150" spans="1:20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 s="9">
        <f t="shared" si="13"/>
        <v>105.18691588785046</v>
      </c>
      <c r="J150" t="s">
        <v>21</v>
      </c>
      <c r="K150" t="s">
        <v>22</v>
      </c>
      <c r="L150">
        <v>1500958800</v>
      </c>
      <c r="M150" s="20">
        <f t="shared" si="14"/>
        <v>42941.208333333328</v>
      </c>
      <c r="N150">
        <v>1501736400</v>
      </c>
      <c r="O150" s="18">
        <f t="shared" si="15"/>
        <v>42950.208333333328</v>
      </c>
      <c r="P150" t="b">
        <v>0</v>
      </c>
      <c r="Q150" t="b">
        <v>0</v>
      </c>
      <c r="R150" t="s">
        <v>65</v>
      </c>
      <c r="S150" s="11" t="str">
        <f t="shared" si="16"/>
        <v>technology</v>
      </c>
      <c r="T150" s="11" t="str">
        <f t="shared" si="17"/>
        <v>wearables</v>
      </c>
    </row>
    <row r="151" spans="1:20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 s="9">
        <f t="shared" si="13"/>
        <v>69.907692307692301</v>
      </c>
      <c r="J151" t="s">
        <v>21</v>
      </c>
      <c r="K151" t="s">
        <v>22</v>
      </c>
      <c r="L151">
        <v>1357020000</v>
      </c>
      <c r="M151" s="20">
        <f t="shared" si="14"/>
        <v>41275.25</v>
      </c>
      <c r="N151">
        <v>1361512800</v>
      </c>
      <c r="O151" s="18">
        <f t="shared" si="15"/>
        <v>41327.25</v>
      </c>
      <c r="P151" t="b">
        <v>0</v>
      </c>
      <c r="Q151" t="b">
        <v>0</v>
      </c>
      <c r="R151" t="s">
        <v>60</v>
      </c>
      <c r="S151" s="11" t="str">
        <f t="shared" si="16"/>
        <v>music</v>
      </c>
      <c r="T151" s="11" t="str">
        <f t="shared" si="17"/>
        <v>indie rock</v>
      </c>
    </row>
    <row r="152" spans="1:20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9">
        <f t="shared" si="13"/>
        <v>1</v>
      </c>
      <c r="J152" t="s">
        <v>21</v>
      </c>
      <c r="K152" t="s">
        <v>22</v>
      </c>
      <c r="L152">
        <v>1544940000</v>
      </c>
      <c r="M152" s="20">
        <f t="shared" si="14"/>
        <v>43450.25</v>
      </c>
      <c r="N152">
        <v>1545026400</v>
      </c>
      <c r="O152" s="18">
        <f t="shared" si="15"/>
        <v>43451.25</v>
      </c>
      <c r="P152" t="b">
        <v>0</v>
      </c>
      <c r="Q152" t="b">
        <v>0</v>
      </c>
      <c r="R152" t="s">
        <v>23</v>
      </c>
      <c r="S152" s="11" t="str">
        <f t="shared" si="16"/>
        <v>music</v>
      </c>
      <c r="T152" s="11" t="str">
        <f t="shared" si="17"/>
        <v>rock</v>
      </c>
    </row>
    <row r="153" spans="1:20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 s="9">
        <f t="shared" si="13"/>
        <v>60.011588275391958</v>
      </c>
      <c r="J153" t="s">
        <v>21</v>
      </c>
      <c r="K153" t="s">
        <v>22</v>
      </c>
      <c r="L153">
        <v>1402290000</v>
      </c>
      <c r="M153" s="20">
        <f t="shared" si="14"/>
        <v>41799.208333333336</v>
      </c>
      <c r="N153">
        <v>1406696400</v>
      </c>
      <c r="O153" s="18">
        <f t="shared" si="15"/>
        <v>41850.208333333336</v>
      </c>
      <c r="P153" t="b">
        <v>0</v>
      </c>
      <c r="Q153" t="b">
        <v>0</v>
      </c>
      <c r="R153" t="s">
        <v>50</v>
      </c>
      <c r="S153" s="11" t="str">
        <f t="shared" si="16"/>
        <v>music</v>
      </c>
      <c r="T153" s="11" t="str">
        <f t="shared" si="17"/>
        <v>electric music</v>
      </c>
    </row>
    <row r="154" spans="1:20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 s="9">
        <f t="shared" si="13"/>
        <v>52.006220379146917</v>
      </c>
      <c r="J154" t="s">
        <v>21</v>
      </c>
      <c r="K154" t="s">
        <v>22</v>
      </c>
      <c r="L154">
        <v>1487311200</v>
      </c>
      <c r="M154" s="20">
        <f t="shared" si="14"/>
        <v>42783.25</v>
      </c>
      <c r="N154">
        <v>1487916000</v>
      </c>
      <c r="O154" s="18">
        <f t="shared" si="15"/>
        <v>42790.25</v>
      </c>
      <c r="P154" t="b">
        <v>0</v>
      </c>
      <c r="Q154" t="b">
        <v>0</v>
      </c>
      <c r="R154" t="s">
        <v>60</v>
      </c>
      <c r="S154" s="11" t="str">
        <f t="shared" si="16"/>
        <v>music</v>
      </c>
      <c r="T154" s="11" t="str">
        <f t="shared" si="17"/>
        <v>indie rock</v>
      </c>
    </row>
    <row r="155" spans="1:20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 s="9">
        <f t="shared" si="13"/>
        <v>31.000176025347649</v>
      </c>
      <c r="J155" t="s">
        <v>21</v>
      </c>
      <c r="K155" t="s">
        <v>22</v>
      </c>
      <c r="L155">
        <v>1350622800</v>
      </c>
      <c r="M155" s="20">
        <f t="shared" si="14"/>
        <v>41201.208333333336</v>
      </c>
      <c r="N155">
        <v>1351141200</v>
      </c>
      <c r="O155" s="18">
        <f t="shared" si="15"/>
        <v>41207.208333333336</v>
      </c>
      <c r="P155" t="b">
        <v>0</v>
      </c>
      <c r="Q155" t="b">
        <v>0</v>
      </c>
      <c r="R155" t="s">
        <v>33</v>
      </c>
      <c r="S155" s="11" t="str">
        <f t="shared" si="16"/>
        <v>theater</v>
      </c>
      <c r="T155" s="11" t="str">
        <f t="shared" si="17"/>
        <v>plays</v>
      </c>
    </row>
    <row r="156" spans="1:20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>
        <v>1059</v>
      </c>
      <c r="I156" s="9">
        <f t="shared" si="13"/>
        <v>95.042492917847028</v>
      </c>
      <c r="J156" t="s">
        <v>21</v>
      </c>
      <c r="K156" t="s">
        <v>22</v>
      </c>
      <c r="L156">
        <v>1463029200</v>
      </c>
      <c r="M156" s="20">
        <f t="shared" si="14"/>
        <v>42502.208333333328</v>
      </c>
      <c r="N156">
        <v>1465016400</v>
      </c>
      <c r="O156" s="18">
        <f t="shared" si="15"/>
        <v>42525.208333333328</v>
      </c>
      <c r="P156" t="b">
        <v>0</v>
      </c>
      <c r="Q156" t="b">
        <v>1</v>
      </c>
      <c r="R156" t="s">
        <v>60</v>
      </c>
      <c r="S156" s="11" t="str">
        <f t="shared" si="16"/>
        <v>music</v>
      </c>
      <c r="T156" s="11" t="str">
        <f t="shared" si="17"/>
        <v>indie rock</v>
      </c>
    </row>
    <row r="157" spans="1:20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 s="9">
        <f t="shared" si="13"/>
        <v>75.968174204355108</v>
      </c>
      <c r="J157" t="s">
        <v>21</v>
      </c>
      <c r="K157" t="s">
        <v>22</v>
      </c>
      <c r="L157">
        <v>1269493200</v>
      </c>
      <c r="M157" s="20">
        <f t="shared" si="14"/>
        <v>40262.208333333336</v>
      </c>
      <c r="N157">
        <v>1270789200</v>
      </c>
      <c r="O157" s="18">
        <f t="shared" si="15"/>
        <v>40277.208333333336</v>
      </c>
      <c r="P157" t="b">
        <v>0</v>
      </c>
      <c r="Q157" t="b">
        <v>0</v>
      </c>
      <c r="R157" t="s">
        <v>33</v>
      </c>
      <c r="S157" s="11" t="str">
        <f t="shared" si="16"/>
        <v>theater</v>
      </c>
      <c r="T157" s="11" t="str">
        <f t="shared" si="17"/>
        <v>plays</v>
      </c>
    </row>
    <row r="158" spans="1:20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 s="9">
        <f t="shared" si="13"/>
        <v>71.013192612137203</v>
      </c>
      <c r="J158" t="s">
        <v>26</v>
      </c>
      <c r="K158" t="s">
        <v>27</v>
      </c>
      <c r="L158">
        <v>1570251600</v>
      </c>
      <c r="M158" s="20">
        <f t="shared" si="14"/>
        <v>43743.208333333328</v>
      </c>
      <c r="N158">
        <v>1572325200</v>
      </c>
      <c r="O158" s="18">
        <f t="shared" si="15"/>
        <v>43767.208333333328</v>
      </c>
      <c r="P158" t="b">
        <v>0</v>
      </c>
      <c r="Q158" t="b">
        <v>0</v>
      </c>
      <c r="R158" t="s">
        <v>23</v>
      </c>
      <c r="S158" s="11" t="str">
        <f t="shared" si="16"/>
        <v>music</v>
      </c>
      <c r="T158" s="11" t="str">
        <f t="shared" si="17"/>
        <v>rock</v>
      </c>
    </row>
    <row r="159" spans="1:20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 s="9">
        <f t="shared" si="13"/>
        <v>73.733333333333334</v>
      </c>
      <c r="J159" t="s">
        <v>26</v>
      </c>
      <c r="K159" t="s">
        <v>27</v>
      </c>
      <c r="L159">
        <v>1388383200</v>
      </c>
      <c r="M159" s="20">
        <f t="shared" si="14"/>
        <v>41638.25</v>
      </c>
      <c r="N159">
        <v>1389420000</v>
      </c>
      <c r="O159" s="18">
        <f t="shared" si="15"/>
        <v>41650.25</v>
      </c>
      <c r="P159" t="b">
        <v>0</v>
      </c>
      <c r="Q159" t="b">
        <v>0</v>
      </c>
      <c r="R159" t="s">
        <v>122</v>
      </c>
      <c r="S159" s="11" t="str">
        <f t="shared" si="16"/>
        <v>photography</v>
      </c>
      <c r="T159" s="11" t="str">
        <f t="shared" si="17"/>
        <v>photography books</v>
      </c>
    </row>
    <row r="160" spans="1:20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 s="9">
        <f t="shared" si="13"/>
        <v>113.17073170731707</v>
      </c>
      <c r="J160" t="s">
        <v>21</v>
      </c>
      <c r="K160" t="s">
        <v>22</v>
      </c>
      <c r="L160">
        <v>1449554400</v>
      </c>
      <c r="M160" s="20">
        <f t="shared" si="14"/>
        <v>42346.25</v>
      </c>
      <c r="N160">
        <v>1449640800</v>
      </c>
      <c r="O160" s="18">
        <f t="shared" si="15"/>
        <v>42347.25</v>
      </c>
      <c r="P160" t="b">
        <v>0</v>
      </c>
      <c r="Q160" t="b">
        <v>0</v>
      </c>
      <c r="R160" t="s">
        <v>23</v>
      </c>
      <c r="S160" s="11" t="str">
        <f t="shared" si="16"/>
        <v>music</v>
      </c>
      <c r="T160" s="11" t="str">
        <f t="shared" si="17"/>
        <v>rock</v>
      </c>
    </row>
    <row r="161" spans="1:20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 s="9">
        <f t="shared" si="13"/>
        <v>105.00933552992861</v>
      </c>
      <c r="J161" t="s">
        <v>21</v>
      </c>
      <c r="K161" t="s">
        <v>22</v>
      </c>
      <c r="L161">
        <v>1553662800</v>
      </c>
      <c r="M161" s="20">
        <f t="shared" si="14"/>
        <v>43551.208333333328</v>
      </c>
      <c r="N161">
        <v>1555218000</v>
      </c>
      <c r="O161" s="18">
        <f t="shared" si="15"/>
        <v>43569.208333333328</v>
      </c>
      <c r="P161" t="b">
        <v>0</v>
      </c>
      <c r="Q161" t="b">
        <v>1</v>
      </c>
      <c r="R161" t="s">
        <v>33</v>
      </c>
      <c r="S161" s="11" t="str">
        <f t="shared" si="16"/>
        <v>theater</v>
      </c>
      <c r="T161" s="11" t="str">
        <f t="shared" si="17"/>
        <v>plays</v>
      </c>
    </row>
    <row r="162" spans="1:20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 s="9">
        <f t="shared" si="13"/>
        <v>79.176829268292678</v>
      </c>
      <c r="J162" t="s">
        <v>21</v>
      </c>
      <c r="K162" t="s">
        <v>22</v>
      </c>
      <c r="L162">
        <v>1556341200</v>
      </c>
      <c r="M162" s="20">
        <f t="shared" si="14"/>
        <v>43582.208333333328</v>
      </c>
      <c r="N162">
        <v>1557723600</v>
      </c>
      <c r="O162" s="18">
        <f t="shared" si="15"/>
        <v>43598.208333333328</v>
      </c>
      <c r="P162" t="b">
        <v>0</v>
      </c>
      <c r="Q162" t="b">
        <v>0</v>
      </c>
      <c r="R162" t="s">
        <v>65</v>
      </c>
      <c r="S162" s="11" t="str">
        <f t="shared" si="16"/>
        <v>technology</v>
      </c>
      <c r="T162" s="11" t="str">
        <f t="shared" si="17"/>
        <v>wearables</v>
      </c>
    </row>
    <row r="163" spans="1:20" ht="31.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 s="9">
        <f t="shared" si="13"/>
        <v>57.333333333333336</v>
      </c>
      <c r="J163" t="s">
        <v>21</v>
      </c>
      <c r="K163" t="s">
        <v>22</v>
      </c>
      <c r="L163">
        <v>1442984400</v>
      </c>
      <c r="M163" s="20">
        <f t="shared" si="14"/>
        <v>42270.208333333328</v>
      </c>
      <c r="N163">
        <v>1443502800</v>
      </c>
      <c r="O163" s="18">
        <f t="shared" si="15"/>
        <v>42276.208333333328</v>
      </c>
      <c r="P163" t="b">
        <v>0</v>
      </c>
      <c r="Q163" t="b">
        <v>1</v>
      </c>
      <c r="R163" t="s">
        <v>28</v>
      </c>
      <c r="S163" s="11" t="str">
        <f t="shared" si="16"/>
        <v>technology</v>
      </c>
      <c r="T163" s="11" t="str">
        <f t="shared" si="17"/>
        <v>web</v>
      </c>
    </row>
    <row r="164" spans="1:20" ht="31.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 s="9">
        <f t="shared" si="13"/>
        <v>58.178343949044589</v>
      </c>
      <c r="J164" t="s">
        <v>98</v>
      </c>
      <c r="K164" t="s">
        <v>99</v>
      </c>
      <c r="L164">
        <v>1544248800</v>
      </c>
      <c r="M164" s="20">
        <f t="shared" si="14"/>
        <v>43442.25</v>
      </c>
      <c r="N164">
        <v>1546840800</v>
      </c>
      <c r="O164" s="18">
        <f t="shared" si="15"/>
        <v>43472.25</v>
      </c>
      <c r="P164" t="b">
        <v>0</v>
      </c>
      <c r="Q164" t="b">
        <v>0</v>
      </c>
      <c r="R164" t="s">
        <v>23</v>
      </c>
      <c r="S164" s="11" t="str">
        <f t="shared" si="16"/>
        <v>music</v>
      </c>
      <c r="T164" s="11" t="str">
        <f t="shared" si="17"/>
        <v>rock</v>
      </c>
    </row>
    <row r="165" spans="1:20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>
        <v>246</v>
      </c>
      <c r="I165" s="9">
        <f t="shared" si="13"/>
        <v>36.032520325203251</v>
      </c>
      <c r="J165" t="s">
        <v>21</v>
      </c>
      <c r="K165" t="s">
        <v>22</v>
      </c>
      <c r="L165">
        <v>1508475600</v>
      </c>
      <c r="M165" s="20">
        <f t="shared" si="14"/>
        <v>43028.208333333328</v>
      </c>
      <c r="N165">
        <v>1512712800</v>
      </c>
      <c r="O165" s="18">
        <f t="shared" si="15"/>
        <v>43077.25</v>
      </c>
      <c r="P165" t="b">
        <v>0</v>
      </c>
      <c r="Q165" t="b">
        <v>1</v>
      </c>
      <c r="R165" t="s">
        <v>122</v>
      </c>
      <c r="S165" s="11" t="str">
        <f t="shared" si="16"/>
        <v>photography</v>
      </c>
      <c r="T165" s="11" t="str">
        <f t="shared" si="17"/>
        <v>photography books</v>
      </c>
    </row>
    <row r="166" spans="1:20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>
        <v>1396</v>
      </c>
      <c r="I166" s="9">
        <f t="shared" si="13"/>
        <v>107.99068767908309</v>
      </c>
      <c r="J166" t="s">
        <v>21</v>
      </c>
      <c r="K166" t="s">
        <v>22</v>
      </c>
      <c r="L166">
        <v>1507438800</v>
      </c>
      <c r="M166" s="20">
        <f t="shared" si="14"/>
        <v>43016.208333333328</v>
      </c>
      <c r="N166">
        <v>1507525200</v>
      </c>
      <c r="O166" s="18">
        <f t="shared" si="15"/>
        <v>43017.208333333328</v>
      </c>
      <c r="P166" t="b">
        <v>0</v>
      </c>
      <c r="Q166" t="b">
        <v>0</v>
      </c>
      <c r="R166" t="s">
        <v>33</v>
      </c>
      <c r="S166" s="11" t="str">
        <f t="shared" si="16"/>
        <v>theater</v>
      </c>
      <c r="T166" s="11" t="str">
        <f t="shared" si="17"/>
        <v>plays</v>
      </c>
    </row>
    <row r="167" spans="1:20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 s="9">
        <f t="shared" si="13"/>
        <v>44.005985634477256</v>
      </c>
      <c r="J167" t="s">
        <v>21</v>
      </c>
      <c r="K167" t="s">
        <v>22</v>
      </c>
      <c r="L167">
        <v>1501563600</v>
      </c>
      <c r="M167" s="20">
        <f t="shared" si="14"/>
        <v>42948.208333333328</v>
      </c>
      <c r="N167">
        <v>1504328400</v>
      </c>
      <c r="O167" s="18">
        <f t="shared" si="15"/>
        <v>42980.208333333328</v>
      </c>
      <c r="P167" t="b">
        <v>0</v>
      </c>
      <c r="Q167" t="b">
        <v>0</v>
      </c>
      <c r="R167" t="s">
        <v>28</v>
      </c>
      <c r="S167" s="11" t="str">
        <f t="shared" si="16"/>
        <v>technology</v>
      </c>
      <c r="T167" s="11" t="str">
        <f t="shared" si="17"/>
        <v>web</v>
      </c>
    </row>
    <row r="168" spans="1:20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 s="9">
        <f t="shared" si="13"/>
        <v>55.077868852459019</v>
      </c>
      <c r="J168" t="s">
        <v>21</v>
      </c>
      <c r="K168" t="s">
        <v>22</v>
      </c>
      <c r="L168">
        <v>1292997600</v>
      </c>
      <c r="M168" s="20">
        <f t="shared" si="14"/>
        <v>40534.25</v>
      </c>
      <c r="N168">
        <v>1293343200</v>
      </c>
      <c r="O168" s="18">
        <f t="shared" si="15"/>
        <v>40538.25</v>
      </c>
      <c r="P168" t="b">
        <v>0</v>
      </c>
      <c r="Q168" t="b">
        <v>0</v>
      </c>
      <c r="R168" t="s">
        <v>122</v>
      </c>
      <c r="S168" s="11" t="str">
        <f t="shared" si="16"/>
        <v>photography</v>
      </c>
      <c r="T168" s="11" t="str">
        <f t="shared" si="17"/>
        <v>photography books</v>
      </c>
    </row>
    <row r="169" spans="1:20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>
        <v>146</v>
      </c>
      <c r="I169" s="9">
        <f t="shared" si="13"/>
        <v>74</v>
      </c>
      <c r="J169" t="s">
        <v>26</v>
      </c>
      <c r="K169" t="s">
        <v>27</v>
      </c>
      <c r="L169">
        <v>1370840400</v>
      </c>
      <c r="M169" s="20">
        <f t="shared" si="14"/>
        <v>41435.208333333336</v>
      </c>
      <c r="N169">
        <v>1371704400</v>
      </c>
      <c r="O169" s="18">
        <f t="shared" si="15"/>
        <v>41445.208333333336</v>
      </c>
      <c r="P169" t="b">
        <v>0</v>
      </c>
      <c r="Q169" t="b">
        <v>0</v>
      </c>
      <c r="R169" t="s">
        <v>33</v>
      </c>
      <c r="S169" s="11" t="str">
        <f t="shared" si="16"/>
        <v>theater</v>
      </c>
      <c r="T169" s="11" t="str">
        <f t="shared" si="17"/>
        <v>plays</v>
      </c>
    </row>
    <row r="170" spans="1:20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 s="9">
        <f t="shared" si="13"/>
        <v>41.996858638743454</v>
      </c>
      <c r="J170" t="s">
        <v>36</v>
      </c>
      <c r="K170" t="s">
        <v>37</v>
      </c>
      <c r="L170">
        <v>1550815200</v>
      </c>
      <c r="M170" s="20">
        <f t="shared" si="14"/>
        <v>43518.25</v>
      </c>
      <c r="N170">
        <v>1552798800</v>
      </c>
      <c r="O170" s="18">
        <f t="shared" si="15"/>
        <v>43541.208333333328</v>
      </c>
      <c r="P170" t="b">
        <v>0</v>
      </c>
      <c r="Q170" t="b">
        <v>1</v>
      </c>
      <c r="R170" t="s">
        <v>60</v>
      </c>
      <c r="S170" s="11" t="str">
        <f t="shared" si="16"/>
        <v>music</v>
      </c>
      <c r="T170" s="11" t="str">
        <f t="shared" si="17"/>
        <v>indie rock</v>
      </c>
    </row>
    <row r="171" spans="1:20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 s="9">
        <f t="shared" si="13"/>
        <v>77.988161010260455</v>
      </c>
      <c r="J171" t="s">
        <v>21</v>
      </c>
      <c r="K171" t="s">
        <v>22</v>
      </c>
      <c r="L171">
        <v>1339909200</v>
      </c>
      <c r="M171" s="20">
        <f t="shared" si="14"/>
        <v>41077.208333333336</v>
      </c>
      <c r="N171">
        <v>1342328400</v>
      </c>
      <c r="O171" s="18">
        <f t="shared" si="15"/>
        <v>41105.208333333336</v>
      </c>
      <c r="P171" t="b">
        <v>0</v>
      </c>
      <c r="Q171" t="b">
        <v>1</v>
      </c>
      <c r="R171" t="s">
        <v>100</v>
      </c>
      <c r="S171" s="11" t="str">
        <f t="shared" si="16"/>
        <v>film &amp; video</v>
      </c>
      <c r="T171" s="11" t="str">
        <f t="shared" si="17"/>
        <v>shorts</v>
      </c>
    </row>
    <row r="172" spans="1:20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 s="9">
        <f t="shared" si="13"/>
        <v>82.507462686567166</v>
      </c>
      <c r="J172" t="s">
        <v>21</v>
      </c>
      <c r="K172" t="s">
        <v>22</v>
      </c>
      <c r="L172">
        <v>1501736400</v>
      </c>
      <c r="M172" s="20">
        <f t="shared" si="14"/>
        <v>42950.208333333328</v>
      </c>
      <c r="N172">
        <v>1502341200</v>
      </c>
      <c r="O172" s="18">
        <f t="shared" si="15"/>
        <v>42957.208333333328</v>
      </c>
      <c r="P172" t="b">
        <v>0</v>
      </c>
      <c r="Q172" t="b">
        <v>0</v>
      </c>
      <c r="R172" t="s">
        <v>60</v>
      </c>
      <c r="S172" s="11" t="str">
        <f t="shared" si="16"/>
        <v>music</v>
      </c>
      <c r="T172" s="11" t="str">
        <f t="shared" si="17"/>
        <v>indie rock</v>
      </c>
    </row>
    <row r="173" spans="1:20" ht="31.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 s="9">
        <f t="shared" si="13"/>
        <v>104.2</v>
      </c>
      <c r="J173" t="s">
        <v>21</v>
      </c>
      <c r="K173" t="s">
        <v>22</v>
      </c>
      <c r="L173">
        <v>1395291600</v>
      </c>
      <c r="M173" s="20">
        <f t="shared" si="14"/>
        <v>41718.208333333336</v>
      </c>
      <c r="N173">
        <v>1397192400</v>
      </c>
      <c r="O173" s="18">
        <f t="shared" si="15"/>
        <v>41740.208333333336</v>
      </c>
      <c r="P173" t="b">
        <v>0</v>
      </c>
      <c r="Q173" t="b">
        <v>0</v>
      </c>
      <c r="R173" t="s">
        <v>206</v>
      </c>
      <c r="S173" s="11" t="str">
        <f t="shared" si="16"/>
        <v>publishing</v>
      </c>
      <c r="T173" s="11" t="str">
        <f t="shared" si="17"/>
        <v>translations</v>
      </c>
    </row>
    <row r="174" spans="1:20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 s="9">
        <f t="shared" si="13"/>
        <v>25.5</v>
      </c>
      <c r="J174" t="s">
        <v>21</v>
      </c>
      <c r="K174" t="s">
        <v>22</v>
      </c>
      <c r="L174">
        <v>1405746000</v>
      </c>
      <c r="M174" s="20">
        <f t="shared" si="14"/>
        <v>41839.208333333336</v>
      </c>
      <c r="N174">
        <v>1407042000</v>
      </c>
      <c r="O174" s="18">
        <f t="shared" si="15"/>
        <v>41854.208333333336</v>
      </c>
      <c r="P174" t="b">
        <v>0</v>
      </c>
      <c r="Q174" t="b">
        <v>1</v>
      </c>
      <c r="R174" t="s">
        <v>42</v>
      </c>
      <c r="S174" s="11" t="str">
        <f t="shared" si="16"/>
        <v>film &amp; video</v>
      </c>
      <c r="T174" s="11" t="str">
        <f t="shared" si="17"/>
        <v>documentary</v>
      </c>
    </row>
    <row r="175" spans="1:20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 s="9">
        <f t="shared" si="13"/>
        <v>100.98334401024984</v>
      </c>
      <c r="J175" t="s">
        <v>21</v>
      </c>
      <c r="K175" t="s">
        <v>22</v>
      </c>
      <c r="L175">
        <v>1368853200</v>
      </c>
      <c r="M175" s="20">
        <f t="shared" si="14"/>
        <v>41412.208333333336</v>
      </c>
      <c r="N175">
        <v>1369371600</v>
      </c>
      <c r="O175" s="18">
        <f t="shared" si="15"/>
        <v>41418.208333333336</v>
      </c>
      <c r="P175" t="b">
        <v>0</v>
      </c>
      <c r="Q175" t="b">
        <v>0</v>
      </c>
      <c r="R175" t="s">
        <v>33</v>
      </c>
      <c r="S175" s="11" t="str">
        <f t="shared" si="16"/>
        <v>theater</v>
      </c>
      <c r="T175" s="11" t="str">
        <f t="shared" si="17"/>
        <v>plays</v>
      </c>
    </row>
    <row r="176" spans="1:20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>
        <v>48</v>
      </c>
      <c r="I176" s="9">
        <f t="shared" si="13"/>
        <v>111.83333333333333</v>
      </c>
      <c r="J176" t="s">
        <v>21</v>
      </c>
      <c r="K176" t="s">
        <v>22</v>
      </c>
      <c r="L176">
        <v>1444021200</v>
      </c>
      <c r="M176" s="20">
        <f t="shared" si="14"/>
        <v>42282.208333333328</v>
      </c>
      <c r="N176">
        <v>1444107600</v>
      </c>
      <c r="O176" s="18">
        <f t="shared" si="15"/>
        <v>42283.208333333328</v>
      </c>
      <c r="P176" t="b">
        <v>0</v>
      </c>
      <c r="Q176" t="b">
        <v>1</v>
      </c>
      <c r="R176" t="s">
        <v>65</v>
      </c>
      <c r="S176" s="11" t="str">
        <f t="shared" si="16"/>
        <v>technology</v>
      </c>
      <c r="T176" s="11" t="str">
        <f t="shared" si="17"/>
        <v>wearables</v>
      </c>
    </row>
    <row r="177" spans="1:20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>
        <v>1130</v>
      </c>
      <c r="I177" s="9">
        <f t="shared" si="13"/>
        <v>41.999115044247787</v>
      </c>
      <c r="J177" t="s">
        <v>21</v>
      </c>
      <c r="K177" t="s">
        <v>22</v>
      </c>
      <c r="L177">
        <v>1472619600</v>
      </c>
      <c r="M177" s="20">
        <f t="shared" si="14"/>
        <v>42613.208333333328</v>
      </c>
      <c r="N177">
        <v>1474261200</v>
      </c>
      <c r="O177" s="18">
        <f t="shared" si="15"/>
        <v>42632.208333333328</v>
      </c>
      <c r="P177" t="b">
        <v>0</v>
      </c>
      <c r="Q177" t="b">
        <v>0</v>
      </c>
      <c r="R177" t="s">
        <v>33</v>
      </c>
      <c r="S177" s="11" t="str">
        <f t="shared" si="16"/>
        <v>theater</v>
      </c>
      <c r="T177" s="11" t="str">
        <f t="shared" si="17"/>
        <v>plays</v>
      </c>
    </row>
    <row r="178" spans="1:20" ht="31.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 s="9">
        <f t="shared" si="13"/>
        <v>110.05115089514067</v>
      </c>
      <c r="J178" t="s">
        <v>21</v>
      </c>
      <c r="K178" t="s">
        <v>22</v>
      </c>
      <c r="L178">
        <v>1472878800</v>
      </c>
      <c r="M178" s="20">
        <f t="shared" si="14"/>
        <v>42616.208333333328</v>
      </c>
      <c r="N178">
        <v>1473656400</v>
      </c>
      <c r="O178" s="18">
        <f t="shared" si="15"/>
        <v>42625.208333333328</v>
      </c>
      <c r="P178" t="b">
        <v>0</v>
      </c>
      <c r="Q178" t="b">
        <v>0</v>
      </c>
      <c r="R178" t="s">
        <v>33</v>
      </c>
      <c r="S178" s="11" t="str">
        <f t="shared" si="16"/>
        <v>theater</v>
      </c>
      <c r="T178" s="11" t="str">
        <f t="shared" si="17"/>
        <v>plays</v>
      </c>
    </row>
    <row r="179" spans="1:20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 s="9">
        <f t="shared" si="13"/>
        <v>58.997079225994888</v>
      </c>
      <c r="J179" t="s">
        <v>21</v>
      </c>
      <c r="K179" t="s">
        <v>22</v>
      </c>
      <c r="L179">
        <v>1289800800</v>
      </c>
      <c r="M179" s="20">
        <f t="shared" si="14"/>
        <v>40497.25</v>
      </c>
      <c r="N179">
        <v>1291960800</v>
      </c>
      <c r="O179" s="18">
        <f t="shared" si="15"/>
        <v>40522.25</v>
      </c>
      <c r="P179" t="b">
        <v>0</v>
      </c>
      <c r="Q179" t="b">
        <v>0</v>
      </c>
      <c r="R179" t="s">
        <v>33</v>
      </c>
      <c r="S179" s="11" t="str">
        <f t="shared" si="16"/>
        <v>theater</v>
      </c>
      <c r="T179" s="11" t="str">
        <f t="shared" si="17"/>
        <v>plays</v>
      </c>
    </row>
    <row r="180" spans="1:20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 s="9">
        <f t="shared" si="13"/>
        <v>32.985714285714288</v>
      </c>
      <c r="J180" t="s">
        <v>21</v>
      </c>
      <c r="K180" t="s">
        <v>22</v>
      </c>
      <c r="L180">
        <v>1505970000</v>
      </c>
      <c r="M180" s="20">
        <f t="shared" si="14"/>
        <v>42999.208333333328</v>
      </c>
      <c r="N180">
        <v>1506747600</v>
      </c>
      <c r="O180" s="18">
        <f t="shared" si="15"/>
        <v>43008.208333333328</v>
      </c>
      <c r="P180" t="b">
        <v>0</v>
      </c>
      <c r="Q180" t="b">
        <v>0</v>
      </c>
      <c r="R180" t="s">
        <v>17</v>
      </c>
      <c r="S180" s="11" t="str">
        <f t="shared" si="16"/>
        <v>food</v>
      </c>
      <c r="T180" s="11" t="str">
        <f t="shared" si="17"/>
        <v>food trucks</v>
      </c>
    </row>
    <row r="181" spans="1:20" ht="31.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>
        <v>3537</v>
      </c>
      <c r="I181" s="9">
        <f t="shared" si="13"/>
        <v>45.005654509471306</v>
      </c>
      <c r="J181" t="s">
        <v>15</v>
      </c>
      <c r="K181" t="s">
        <v>16</v>
      </c>
      <c r="L181">
        <v>1363496400</v>
      </c>
      <c r="M181" s="20">
        <f t="shared" si="14"/>
        <v>41350.208333333336</v>
      </c>
      <c r="N181">
        <v>1363582800</v>
      </c>
      <c r="O181" s="18">
        <f t="shared" si="15"/>
        <v>41351.208333333336</v>
      </c>
      <c r="P181" t="b">
        <v>0</v>
      </c>
      <c r="Q181" t="b">
        <v>1</v>
      </c>
      <c r="R181" t="s">
        <v>33</v>
      </c>
      <c r="S181" s="11" t="str">
        <f t="shared" si="16"/>
        <v>theater</v>
      </c>
      <c r="T181" s="11" t="str">
        <f t="shared" si="17"/>
        <v>plays</v>
      </c>
    </row>
    <row r="182" spans="1:20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 s="9">
        <f t="shared" si="13"/>
        <v>81.98196487897485</v>
      </c>
      <c r="J182" t="s">
        <v>26</v>
      </c>
      <c r="K182" t="s">
        <v>27</v>
      </c>
      <c r="L182">
        <v>1269234000</v>
      </c>
      <c r="M182" s="20">
        <f t="shared" si="14"/>
        <v>40259.208333333336</v>
      </c>
      <c r="N182">
        <v>1269666000</v>
      </c>
      <c r="O182" s="18">
        <f t="shared" si="15"/>
        <v>40264.208333333336</v>
      </c>
      <c r="P182" t="b">
        <v>0</v>
      </c>
      <c r="Q182" t="b">
        <v>0</v>
      </c>
      <c r="R182" t="s">
        <v>65</v>
      </c>
      <c r="S182" s="11" t="str">
        <f t="shared" si="16"/>
        <v>technology</v>
      </c>
      <c r="T182" s="11" t="str">
        <f t="shared" si="17"/>
        <v>wearables</v>
      </c>
    </row>
    <row r="183" spans="1:20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>
        <v>136</v>
      </c>
      <c r="I183" s="9">
        <f t="shared" si="13"/>
        <v>39.080882352941174</v>
      </c>
      <c r="J183" t="s">
        <v>21</v>
      </c>
      <c r="K183" t="s">
        <v>22</v>
      </c>
      <c r="L183">
        <v>1507093200</v>
      </c>
      <c r="M183" s="20">
        <f t="shared" si="14"/>
        <v>43012.208333333328</v>
      </c>
      <c r="N183">
        <v>1508648400</v>
      </c>
      <c r="O183" s="18">
        <f t="shared" si="15"/>
        <v>43030.208333333328</v>
      </c>
      <c r="P183" t="b">
        <v>0</v>
      </c>
      <c r="Q183" t="b">
        <v>0</v>
      </c>
      <c r="R183" t="s">
        <v>28</v>
      </c>
      <c r="S183" s="11" t="str">
        <f t="shared" si="16"/>
        <v>technology</v>
      </c>
      <c r="T183" s="11" t="str">
        <f t="shared" si="17"/>
        <v>web</v>
      </c>
    </row>
    <row r="184" spans="1:20" ht="31.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 s="9">
        <f t="shared" si="13"/>
        <v>58.996383363471971</v>
      </c>
      <c r="J184" t="s">
        <v>36</v>
      </c>
      <c r="K184" t="s">
        <v>37</v>
      </c>
      <c r="L184">
        <v>1560574800</v>
      </c>
      <c r="M184" s="20">
        <f t="shared" si="14"/>
        <v>43631.208333333328</v>
      </c>
      <c r="N184">
        <v>1561957200</v>
      </c>
      <c r="O184" s="18">
        <f t="shared" si="15"/>
        <v>43647.208333333328</v>
      </c>
      <c r="P184" t="b">
        <v>0</v>
      </c>
      <c r="Q184" t="b">
        <v>0</v>
      </c>
      <c r="R184" t="s">
        <v>33</v>
      </c>
      <c r="S184" s="11" t="str">
        <f t="shared" si="16"/>
        <v>theater</v>
      </c>
      <c r="T184" s="11" t="str">
        <f t="shared" si="17"/>
        <v>plays</v>
      </c>
    </row>
    <row r="185" spans="1:20" ht="31.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>
        <v>86</v>
      </c>
      <c r="I185" s="9">
        <f t="shared" si="13"/>
        <v>40.988372093023258</v>
      </c>
      <c r="J185" t="s">
        <v>15</v>
      </c>
      <c r="K185" t="s">
        <v>16</v>
      </c>
      <c r="L185">
        <v>1284008400</v>
      </c>
      <c r="M185" s="20">
        <f t="shared" si="14"/>
        <v>40430.208333333336</v>
      </c>
      <c r="N185">
        <v>1285131600</v>
      </c>
      <c r="O185" s="18">
        <f t="shared" si="15"/>
        <v>40443.208333333336</v>
      </c>
      <c r="P185" t="b">
        <v>0</v>
      </c>
      <c r="Q185" t="b">
        <v>0</v>
      </c>
      <c r="R185" t="s">
        <v>23</v>
      </c>
      <c r="S185" s="11" t="str">
        <f t="shared" si="16"/>
        <v>music</v>
      </c>
      <c r="T185" s="11" t="str">
        <f t="shared" si="17"/>
        <v>rock</v>
      </c>
    </row>
    <row r="186" spans="1:20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 s="9">
        <f t="shared" si="13"/>
        <v>31.029411764705884</v>
      </c>
      <c r="J186" t="s">
        <v>21</v>
      </c>
      <c r="K186" t="s">
        <v>22</v>
      </c>
      <c r="L186">
        <v>1556859600</v>
      </c>
      <c r="M186" s="20">
        <f t="shared" si="14"/>
        <v>43588.208333333328</v>
      </c>
      <c r="N186">
        <v>1556946000</v>
      </c>
      <c r="O186" s="18">
        <f t="shared" si="15"/>
        <v>43589.208333333328</v>
      </c>
      <c r="P186" t="b">
        <v>0</v>
      </c>
      <c r="Q186" t="b">
        <v>0</v>
      </c>
      <c r="R186" t="s">
        <v>33</v>
      </c>
      <c r="S186" s="11" t="str">
        <f t="shared" si="16"/>
        <v>theater</v>
      </c>
      <c r="T186" s="11" t="str">
        <f t="shared" si="17"/>
        <v>plays</v>
      </c>
    </row>
    <row r="187" spans="1:20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 s="9">
        <f t="shared" si="13"/>
        <v>37.789473684210527</v>
      </c>
      <c r="J187" t="s">
        <v>21</v>
      </c>
      <c r="K187" t="s">
        <v>22</v>
      </c>
      <c r="L187">
        <v>1526187600</v>
      </c>
      <c r="M187" s="20">
        <f t="shared" si="14"/>
        <v>43233.208333333328</v>
      </c>
      <c r="N187">
        <v>1527138000</v>
      </c>
      <c r="O187" s="18">
        <f t="shared" si="15"/>
        <v>43244.208333333328</v>
      </c>
      <c r="P187" t="b">
        <v>0</v>
      </c>
      <c r="Q187" t="b">
        <v>0</v>
      </c>
      <c r="R187" t="s">
        <v>269</v>
      </c>
      <c r="S187" s="11" t="str">
        <f t="shared" si="16"/>
        <v>film &amp; video</v>
      </c>
      <c r="T187" s="11" t="str">
        <f t="shared" si="17"/>
        <v>television</v>
      </c>
    </row>
    <row r="188" spans="1:20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 s="9">
        <f t="shared" si="13"/>
        <v>32.006772009029348</v>
      </c>
      <c r="J188" t="s">
        <v>21</v>
      </c>
      <c r="K188" t="s">
        <v>22</v>
      </c>
      <c r="L188">
        <v>1400821200</v>
      </c>
      <c r="M188" s="20">
        <f t="shared" si="14"/>
        <v>41782.208333333336</v>
      </c>
      <c r="N188">
        <v>1402117200</v>
      </c>
      <c r="O188" s="18">
        <f t="shared" si="15"/>
        <v>41797.208333333336</v>
      </c>
      <c r="P188" t="b">
        <v>0</v>
      </c>
      <c r="Q188" t="b">
        <v>0</v>
      </c>
      <c r="R188" t="s">
        <v>33</v>
      </c>
      <c r="S188" s="11" t="str">
        <f t="shared" si="16"/>
        <v>theater</v>
      </c>
      <c r="T188" s="11" t="str">
        <f t="shared" si="17"/>
        <v>plays</v>
      </c>
    </row>
    <row r="189" spans="1:20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 s="9">
        <f t="shared" si="13"/>
        <v>95.966712898751737</v>
      </c>
      <c r="J189" t="s">
        <v>15</v>
      </c>
      <c r="K189" t="s">
        <v>16</v>
      </c>
      <c r="L189">
        <v>1361599200</v>
      </c>
      <c r="M189" s="20">
        <f t="shared" si="14"/>
        <v>41328.25</v>
      </c>
      <c r="N189">
        <v>1364014800</v>
      </c>
      <c r="O189" s="18">
        <f t="shared" si="15"/>
        <v>41356.208333333336</v>
      </c>
      <c r="P189" t="b">
        <v>0</v>
      </c>
      <c r="Q189" t="b">
        <v>1</v>
      </c>
      <c r="R189" t="s">
        <v>100</v>
      </c>
      <c r="S189" s="11" t="str">
        <f t="shared" si="16"/>
        <v>film &amp; video</v>
      </c>
      <c r="T189" s="11" t="str">
        <f t="shared" si="17"/>
        <v>shorts</v>
      </c>
    </row>
    <row r="190" spans="1:20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 s="9">
        <f t="shared" si="13"/>
        <v>75</v>
      </c>
      <c r="J190" t="s">
        <v>107</v>
      </c>
      <c r="K190" t="s">
        <v>108</v>
      </c>
      <c r="L190">
        <v>1417500000</v>
      </c>
      <c r="M190" s="20">
        <f t="shared" si="14"/>
        <v>41975.25</v>
      </c>
      <c r="N190">
        <v>1417586400</v>
      </c>
      <c r="O190" s="18">
        <f t="shared" si="15"/>
        <v>41976.25</v>
      </c>
      <c r="P190" t="b">
        <v>0</v>
      </c>
      <c r="Q190" t="b">
        <v>0</v>
      </c>
      <c r="R190" t="s">
        <v>33</v>
      </c>
      <c r="S190" s="11" t="str">
        <f t="shared" si="16"/>
        <v>theater</v>
      </c>
      <c r="T190" s="11" t="str">
        <f t="shared" si="17"/>
        <v>plays</v>
      </c>
    </row>
    <row r="191" spans="1:20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 s="9">
        <f t="shared" si="13"/>
        <v>102.0498866213152</v>
      </c>
      <c r="J191" t="s">
        <v>21</v>
      </c>
      <c r="K191" t="s">
        <v>22</v>
      </c>
      <c r="L191">
        <v>1457071200</v>
      </c>
      <c r="M191" s="20">
        <f t="shared" si="14"/>
        <v>42433.25</v>
      </c>
      <c r="N191">
        <v>1457071200</v>
      </c>
      <c r="O191" s="18">
        <f t="shared" si="15"/>
        <v>42433.25</v>
      </c>
      <c r="P191" t="b">
        <v>0</v>
      </c>
      <c r="Q191" t="b">
        <v>0</v>
      </c>
      <c r="R191" t="s">
        <v>33</v>
      </c>
      <c r="S191" s="11" t="str">
        <f t="shared" si="16"/>
        <v>theater</v>
      </c>
      <c r="T191" s="11" t="str">
        <f t="shared" si="17"/>
        <v>plays</v>
      </c>
    </row>
    <row r="192" spans="1:20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 s="9">
        <f t="shared" si="13"/>
        <v>105.75</v>
      </c>
      <c r="J192" t="s">
        <v>21</v>
      </c>
      <c r="K192" t="s">
        <v>22</v>
      </c>
      <c r="L192">
        <v>1370322000</v>
      </c>
      <c r="M192" s="20">
        <f t="shared" si="14"/>
        <v>41429.208333333336</v>
      </c>
      <c r="N192">
        <v>1370408400</v>
      </c>
      <c r="O192" s="18">
        <f t="shared" si="15"/>
        <v>41430.208333333336</v>
      </c>
      <c r="P192" t="b">
        <v>0</v>
      </c>
      <c r="Q192" t="b">
        <v>1</v>
      </c>
      <c r="R192" t="s">
        <v>33</v>
      </c>
      <c r="S192" s="11" t="str">
        <f t="shared" si="16"/>
        <v>theater</v>
      </c>
      <c r="T192" s="11" t="str">
        <f t="shared" si="17"/>
        <v>plays</v>
      </c>
    </row>
    <row r="193" spans="1:20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>
        <v>86</v>
      </c>
      <c r="I193" s="9">
        <f t="shared" si="13"/>
        <v>37.069767441860463</v>
      </c>
      <c r="J193" t="s">
        <v>107</v>
      </c>
      <c r="K193" t="s">
        <v>108</v>
      </c>
      <c r="L193">
        <v>1552366800</v>
      </c>
      <c r="M193" s="20">
        <f t="shared" si="14"/>
        <v>43536.208333333328</v>
      </c>
      <c r="N193">
        <v>1552626000</v>
      </c>
      <c r="O193" s="18">
        <f t="shared" si="15"/>
        <v>43539.208333333328</v>
      </c>
      <c r="P193" t="b">
        <v>0</v>
      </c>
      <c r="Q193" t="b">
        <v>0</v>
      </c>
      <c r="R193" t="s">
        <v>33</v>
      </c>
      <c r="S193" s="11" t="str">
        <f t="shared" si="16"/>
        <v>theater</v>
      </c>
      <c r="T193" s="11" t="str">
        <f t="shared" si="17"/>
        <v>plays</v>
      </c>
    </row>
    <row r="194" spans="1:20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t="s">
        <v>14</v>
      </c>
      <c r="H194">
        <v>243</v>
      </c>
      <c r="I194" s="9">
        <f t="shared" si="13"/>
        <v>35.049382716049379</v>
      </c>
      <c r="J194" t="s">
        <v>21</v>
      </c>
      <c r="K194" t="s">
        <v>22</v>
      </c>
      <c r="L194">
        <v>1403845200</v>
      </c>
      <c r="M194" s="20">
        <f t="shared" si="14"/>
        <v>41817.208333333336</v>
      </c>
      <c r="N194">
        <v>1404190800</v>
      </c>
      <c r="O194" s="18">
        <f t="shared" si="15"/>
        <v>41821.208333333336</v>
      </c>
      <c r="P194" t="b">
        <v>0</v>
      </c>
      <c r="Q194" t="b">
        <v>0</v>
      </c>
      <c r="R194" t="s">
        <v>23</v>
      </c>
      <c r="S194" s="11" t="str">
        <f t="shared" si="16"/>
        <v>music</v>
      </c>
      <c r="T194" s="11" t="str">
        <f t="shared" si="17"/>
        <v>rock</v>
      </c>
    </row>
    <row r="195" spans="1:20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8">(E195/D195)*100</f>
        <v>45.636363636363633</v>
      </c>
      <c r="G195" t="s">
        <v>14</v>
      </c>
      <c r="H195">
        <v>65</v>
      </c>
      <c r="I195" s="9">
        <f t="shared" ref="I195:I258" si="19">IF(E195&gt;0,E195/H195,0)</f>
        <v>46.338461538461537</v>
      </c>
      <c r="J195" t="s">
        <v>21</v>
      </c>
      <c r="K195" t="s">
        <v>22</v>
      </c>
      <c r="L195">
        <v>1523163600</v>
      </c>
      <c r="M195" s="20">
        <f t="shared" ref="M195:M258" si="20">(((L195/60)/60)/24)+DATE(1970,1,1)</f>
        <v>43198.208333333328</v>
      </c>
      <c r="N195">
        <v>1523509200</v>
      </c>
      <c r="O195" s="18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s="11" t="str">
        <f t="shared" ref="S195:S258" si="22">LEFT(R195,SEARCH("/",R195)-1)</f>
        <v>music</v>
      </c>
      <c r="T195" s="11" t="str">
        <f t="shared" ref="T195:T258" si="23">RIGHT(R195,LEN(R195)-SEARCH("/",R195))</f>
        <v>indie rock</v>
      </c>
    </row>
    <row r="196" spans="1:20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9">
        <f t="shared" si="19"/>
        <v>69.174603174603178</v>
      </c>
      <c r="J196" t="s">
        <v>21</v>
      </c>
      <c r="K196" t="s">
        <v>22</v>
      </c>
      <c r="L196">
        <v>1442206800</v>
      </c>
      <c r="M196" s="20">
        <f t="shared" si="20"/>
        <v>42261.208333333328</v>
      </c>
      <c r="N196">
        <v>1443589200</v>
      </c>
      <c r="O196" s="18">
        <f t="shared" si="21"/>
        <v>42277.208333333328</v>
      </c>
      <c r="P196" t="b">
        <v>0</v>
      </c>
      <c r="Q196" t="b">
        <v>0</v>
      </c>
      <c r="R196" t="s">
        <v>148</v>
      </c>
      <c r="S196" s="11" t="str">
        <f t="shared" si="22"/>
        <v>music</v>
      </c>
      <c r="T196" s="11" t="str">
        <f t="shared" si="23"/>
        <v>metal</v>
      </c>
    </row>
    <row r="197" spans="1:20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9">
        <f t="shared" si="19"/>
        <v>109.07824427480917</v>
      </c>
      <c r="J197" t="s">
        <v>21</v>
      </c>
      <c r="K197" t="s">
        <v>22</v>
      </c>
      <c r="L197">
        <v>1532840400</v>
      </c>
      <c r="M197" s="20">
        <f t="shared" si="20"/>
        <v>43310.208333333328</v>
      </c>
      <c r="N197">
        <v>1533445200</v>
      </c>
      <c r="O197" s="18">
        <f t="shared" si="21"/>
        <v>43317.208333333328</v>
      </c>
      <c r="P197" t="b">
        <v>0</v>
      </c>
      <c r="Q197" t="b">
        <v>0</v>
      </c>
      <c r="R197" t="s">
        <v>50</v>
      </c>
      <c r="S197" s="11" t="str">
        <f t="shared" si="22"/>
        <v>music</v>
      </c>
      <c r="T197" s="11" t="str">
        <f t="shared" si="23"/>
        <v>electric music</v>
      </c>
    </row>
    <row r="198" spans="1:20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9">
        <f t="shared" si="19"/>
        <v>51.78</v>
      </c>
      <c r="J198" t="s">
        <v>36</v>
      </c>
      <c r="K198" t="s">
        <v>37</v>
      </c>
      <c r="L198">
        <v>1472878800</v>
      </c>
      <c r="M198" s="20">
        <f t="shared" si="20"/>
        <v>42616.208333333328</v>
      </c>
      <c r="N198">
        <v>1474520400</v>
      </c>
      <c r="O198" s="18">
        <f t="shared" si="21"/>
        <v>42635.208333333328</v>
      </c>
      <c r="P198" t="b">
        <v>0</v>
      </c>
      <c r="Q198" t="b">
        <v>0</v>
      </c>
      <c r="R198" t="s">
        <v>65</v>
      </c>
      <c r="S198" s="11" t="str">
        <f t="shared" si="22"/>
        <v>technology</v>
      </c>
      <c r="T198" s="11" t="str">
        <f t="shared" si="23"/>
        <v>wearables</v>
      </c>
    </row>
    <row r="199" spans="1:20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9">
        <f t="shared" si="19"/>
        <v>82.010055304172951</v>
      </c>
      <c r="J199" t="s">
        <v>21</v>
      </c>
      <c r="K199" t="s">
        <v>22</v>
      </c>
      <c r="L199">
        <v>1498194000</v>
      </c>
      <c r="M199" s="20">
        <f t="shared" si="20"/>
        <v>42909.208333333328</v>
      </c>
      <c r="N199">
        <v>1499403600</v>
      </c>
      <c r="O199" s="18">
        <f t="shared" si="21"/>
        <v>42923.208333333328</v>
      </c>
      <c r="P199" t="b">
        <v>0</v>
      </c>
      <c r="Q199" t="b">
        <v>0</v>
      </c>
      <c r="R199" t="s">
        <v>53</v>
      </c>
      <c r="S199" s="11" t="str">
        <f t="shared" si="22"/>
        <v>film &amp; video</v>
      </c>
      <c r="T199" s="11" t="str">
        <f t="shared" si="23"/>
        <v>drama</v>
      </c>
    </row>
    <row r="200" spans="1:20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 s="9">
        <f t="shared" si="19"/>
        <v>35.958333333333336</v>
      </c>
      <c r="J200" t="s">
        <v>21</v>
      </c>
      <c r="K200" t="s">
        <v>22</v>
      </c>
      <c r="L200">
        <v>1281070800</v>
      </c>
      <c r="M200" s="20">
        <f t="shared" si="20"/>
        <v>40396.208333333336</v>
      </c>
      <c r="N200">
        <v>1283576400</v>
      </c>
      <c r="O200" s="18">
        <f t="shared" si="21"/>
        <v>40425.208333333336</v>
      </c>
      <c r="P200" t="b">
        <v>0</v>
      </c>
      <c r="Q200" t="b">
        <v>0</v>
      </c>
      <c r="R200" t="s">
        <v>50</v>
      </c>
      <c r="S200" s="11" t="str">
        <f t="shared" si="22"/>
        <v>music</v>
      </c>
      <c r="T200" s="11" t="str">
        <f t="shared" si="23"/>
        <v>electric music</v>
      </c>
    </row>
    <row r="201" spans="1:20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 s="9">
        <f t="shared" si="19"/>
        <v>74.461538461538467</v>
      </c>
      <c r="J201" t="s">
        <v>21</v>
      </c>
      <c r="K201" t="s">
        <v>22</v>
      </c>
      <c r="L201">
        <v>1436245200</v>
      </c>
      <c r="M201" s="20">
        <f t="shared" si="20"/>
        <v>42192.208333333328</v>
      </c>
      <c r="N201">
        <v>1436590800</v>
      </c>
      <c r="O201" s="18">
        <f t="shared" si="21"/>
        <v>42196.208333333328</v>
      </c>
      <c r="P201" t="b">
        <v>0</v>
      </c>
      <c r="Q201" t="b">
        <v>0</v>
      </c>
      <c r="R201" t="s">
        <v>23</v>
      </c>
      <c r="S201" s="11" t="str">
        <f t="shared" si="22"/>
        <v>music</v>
      </c>
      <c r="T201" s="11" t="str">
        <f t="shared" si="23"/>
        <v>rock</v>
      </c>
    </row>
    <row r="202" spans="1:20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9">
        <f t="shared" si="19"/>
        <v>2</v>
      </c>
      <c r="J202" t="s">
        <v>15</v>
      </c>
      <c r="K202" t="s">
        <v>16</v>
      </c>
      <c r="L202">
        <v>1269493200</v>
      </c>
      <c r="M202" s="20">
        <f t="shared" si="20"/>
        <v>40262.208333333336</v>
      </c>
      <c r="N202">
        <v>1270443600</v>
      </c>
      <c r="O202" s="18">
        <f t="shared" si="21"/>
        <v>40273.208333333336</v>
      </c>
      <c r="P202" t="b">
        <v>0</v>
      </c>
      <c r="Q202" t="b">
        <v>0</v>
      </c>
      <c r="R202" t="s">
        <v>33</v>
      </c>
      <c r="S202" s="11" t="str">
        <f t="shared" si="22"/>
        <v>theater</v>
      </c>
      <c r="T202" s="11" t="str">
        <f t="shared" si="23"/>
        <v>plays</v>
      </c>
    </row>
    <row r="203" spans="1:20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 s="9">
        <f t="shared" si="19"/>
        <v>91.114649681528661</v>
      </c>
      <c r="J203" t="s">
        <v>21</v>
      </c>
      <c r="K203" t="s">
        <v>22</v>
      </c>
      <c r="L203">
        <v>1406264400</v>
      </c>
      <c r="M203" s="20">
        <f t="shared" si="20"/>
        <v>41845.208333333336</v>
      </c>
      <c r="N203">
        <v>1407819600</v>
      </c>
      <c r="O203" s="18">
        <f t="shared" si="21"/>
        <v>41863.208333333336</v>
      </c>
      <c r="P203" t="b">
        <v>0</v>
      </c>
      <c r="Q203" t="b">
        <v>0</v>
      </c>
      <c r="R203" t="s">
        <v>28</v>
      </c>
      <c r="S203" s="11" t="str">
        <f t="shared" si="22"/>
        <v>technology</v>
      </c>
      <c r="T203" s="11" t="str">
        <f t="shared" si="23"/>
        <v>web</v>
      </c>
    </row>
    <row r="204" spans="1:20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>
        <v>82</v>
      </c>
      <c r="I204" s="9">
        <f t="shared" si="19"/>
        <v>79.792682926829272</v>
      </c>
      <c r="J204" t="s">
        <v>21</v>
      </c>
      <c r="K204" t="s">
        <v>22</v>
      </c>
      <c r="L204">
        <v>1317531600</v>
      </c>
      <c r="M204" s="20">
        <f t="shared" si="20"/>
        <v>40818.208333333336</v>
      </c>
      <c r="N204">
        <v>1317877200</v>
      </c>
      <c r="O204" s="18">
        <f t="shared" si="21"/>
        <v>40822.208333333336</v>
      </c>
      <c r="P204" t="b">
        <v>0</v>
      </c>
      <c r="Q204" t="b">
        <v>0</v>
      </c>
      <c r="R204" t="s">
        <v>17</v>
      </c>
      <c r="S204" s="11" t="str">
        <f t="shared" si="22"/>
        <v>food</v>
      </c>
      <c r="T204" s="11" t="str">
        <f t="shared" si="23"/>
        <v>food trucks</v>
      </c>
    </row>
    <row r="205" spans="1:20" ht="31.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 s="9">
        <f t="shared" si="19"/>
        <v>42.999777678968428</v>
      </c>
      <c r="J205" t="s">
        <v>26</v>
      </c>
      <c r="K205" t="s">
        <v>27</v>
      </c>
      <c r="L205">
        <v>1484632800</v>
      </c>
      <c r="M205" s="20">
        <f t="shared" si="20"/>
        <v>42752.25</v>
      </c>
      <c r="N205">
        <v>1484805600</v>
      </c>
      <c r="O205" s="18">
        <f t="shared" si="21"/>
        <v>42754.25</v>
      </c>
      <c r="P205" t="b">
        <v>0</v>
      </c>
      <c r="Q205" t="b">
        <v>0</v>
      </c>
      <c r="R205" t="s">
        <v>33</v>
      </c>
      <c r="S205" s="11" t="str">
        <f t="shared" si="22"/>
        <v>theater</v>
      </c>
      <c r="T205" s="11" t="str">
        <f t="shared" si="23"/>
        <v>plays</v>
      </c>
    </row>
    <row r="206" spans="1:20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 s="9">
        <f t="shared" si="19"/>
        <v>63.225000000000001</v>
      </c>
      <c r="J206" t="s">
        <v>21</v>
      </c>
      <c r="K206" t="s">
        <v>22</v>
      </c>
      <c r="L206">
        <v>1301806800</v>
      </c>
      <c r="M206" s="20">
        <f t="shared" si="20"/>
        <v>40636.208333333336</v>
      </c>
      <c r="N206">
        <v>1302670800</v>
      </c>
      <c r="O206" s="18">
        <f t="shared" si="21"/>
        <v>40646.208333333336</v>
      </c>
      <c r="P206" t="b">
        <v>0</v>
      </c>
      <c r="Q206" t="b">
        <v>0</v>
      </c>
      <c r="R206" t="s">
        <v>159</v>
      </c>
      <c r="S206" s="11" t="str">
        <f t="shared" si="22"/>
        <v>music</v>
      </c>
      <c r="T206" s="11" t="str">
        <f t="shared" si="23"/>
        <v>jazz</v>
      </c>
    </row>
    <row r="207" spans="1:20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 s="9">
        <f t="shared" si="19"/>
        <v>70.174999999999997</v>
      </c>
      <c r="J207" t="s">
        <v>21</v>
      </c>
      <c r="K207" t="s">
        <v>22</v>
      </c>
      <c r="L207">
        <v>1539752400</v>
      </c>
      <c r="M207" s="20">
        <f t="shared" si="20"/>
        <v>43390.208333333328</v>
      </c>
      <c r="N207">
        <v>1540789200</v>
      </c>
      <c r="O207" s="18">
        <f t="shared" si="21"/>
        <v>43402.208333333328</v>
      </c>
      <c r="P207" t="b">
        <v>1</v>
      </c>
      <c r="Q207" t="b">
        <v>0</v>
      </c>
      <c r="R207" t="s">
        <v>33</v>
      </c>
      <c r="S207" s="11" t="str">
        <f t="shared" si="22"/>
        <v>theater</v>
      </c>
      <c r="T207" s="11" t="str">
        <f t="shared" si="23"/>
        <v>plays</v>
      </c>
    </row>
    <row r="208" spans="1:20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 s="9">
        <f t="shared" si="19"/>
        <v>61.333333333333336</v>
      </c>
      <c r="J208" t="s">
        <v>21</v>
      </c>
      <c r="K208" t="s">
        <v>22</v>
      </c>
      <c r="L208">
        <v>1267250400</v>
      </c>
      <c r="M208" s="20">
        <f t="shared" si="20"/>
        <v>40236.25</v>
      </c>
      <c r="N208">
        <v>1268028000</v>
      </c>
      <c r="O208" s="18">
        <f t="shared" si="21"/>
        <v>40245.25</v>
      </c>
      <c r="P208" t="b">
        <v>0</v>
      </c>
      <c r="Q208" t="b">
        <v>0</v>
      </c>
      <c r="R208" t="s">
        <v>119</v>
      </c>
      <c r="S208" s="11" t="str">
        <f t="shared" si="22"/>
        <v>publishing</v>
      </c>
      <c r="T208" s="11" t="str">
        <f t="shared" si="23"/>
        <v>fiction</v>
      </c>
    </row>
    <row r="209" spans="1:20" ht="31.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 s="9">
        <f t="shared" si="19"/>
        <v>99</v>
      </c>
      <c r="J209" t="s">
        <v>21</v>
      </c>
      <c r="K209" t="s">
        <v>22</v>
      </c>
      <c r="L209">
        <v>1535432400</v>
      </c>
      <c r="M209" s="20">
        <f t="shared" si="20"/>
        <v>43340.208333333328</v>
      </c>
      <c r="N209">
        <v>1537160400</v>
      </c>
      <c r="O209" s="18">
        <f t="shared" si="21"/>
        <v>43360.208333333328</v>
      </c>
      <c r="P209" t="b">
        <v>0</v>
      </c>
      <c r="Q209" t="b">
        <v>1</v>
      </c>
      <c r="R209" t="s">
        <v>23</v>
      </c>
      <c r="S209" s="11" t="str">
        <f t="shared" si="22"/>
        <v>music</v>
      </c>
      <c r="T209" s="11" t="str">
        <f t="shared" si="23"/>
        <v>rock</v>
      </c>
    </row>
    <row r="210" spans="1:20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 s="9">
        <f t="shared" si="19"/>
        <v>96.984900146127615</v>
      </c>
      <c r="J210" t="s">
        <v>21</v>
      </c>
      <c r="K210" t="s">
        <v>22</v>
      </c>
      <c r="L210">
        <v>1510207200</v>
      </c>
      <c r="M210" s="20">
        <f t="shared" si="20"/>
        <v>43048.25</v>
      </c>
      <c r="N210">
        <v>1512280800</v>
      </c>
      <c r="O210" s="18">
        <f t="shared" si="21"/>
        <v>43072.25</v>
      </c>
      <c r="P210" t="b">
        <v>0</v>
      </c>
      <c r="Q210" t="b">
        <v>0</v>
      </c>
      <c r="R210" t="s">
        <v>42</v>
      </c>
      <c r="S210" s="11" t="str">
        <f t="shared" si="22"/>
        <v>film &amp; video</v>
      </c>
      <c r="T210" s="11" t="str">
        <f t="shared" si="23"/>
        <v>documentary</v>
      </c>
    </row>
    <row r="211" spans="1:20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 s="9">
        <f t="shared" si="19"/>
        <v>51.004950495049506</v>
      </c>
      <c r="J211" t="s">
        <v>26</v>
      </c>
      <c r="K211" t="s">
        <v>27</v>
      </c>
      <c r="L211">
        <v>1462510800</v>
      </c>
      <c r="M211" s="20">
        <f t="shared" si="20"/>
        <v>42496.208333333328</v>
      </c>
      <c r="N211">
        <v>1463115600</v>
      </c>
      <c r="O211" s="18">
        <f t="shared" si="21"/>
        <v>42503.208333333328</v>
      </c>
      <c r="P211" t="b">
        <v>0</v>
      </c>
      <c r="Q211" t="b">
        <v>0</v>
      </c>
      <c r="R211" t="s">
        <v>42</v>
      </c>
      <c r="S211" s="11" t="str">
        <f t="shared" si="22"/>
        <v>film &amp; video</v>
      </c>
      <c r="T211" s="11" t="str">
        <f t="shared" si="23"/>
        <v>documentary</v>
      </c>
    </row>
    <row r="212" spans="1:20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>
        <v>226</v>
      </c>
      <c r="I212" s="9">
        <f t="shared" si="19"/>
        <v>28.044247787610619</v>
      </c>
      <c r="J212" t="s">
        <v>36</v>
      </c>
      <c r="K212" t="s">
        <v>37</v>
      </c>
      <c r="L212">
        <v>1488520800</v>
      </c>
      <c r="M212" s="20">
        <f t="shared" si="20"/>
        <v>42797.25</v>
      </c>
      <c r="N212">
        <v>1490850000</v>
      </c>
      <c r="O212" s="18">
        <f t="shared" si="21"/>
        <v>42824.208333333328</v>
      </c>
      <c r="P212" t="b">
        <v>0</v>
      </c>
      <c r="Q212" t="b">
        <v>0</v>
      </c>
      <c r="R212" t="s">
        <v>474</v>
      </c>
      <c r="S212" s="11" t="str">
        <f t="shared" si="22"/>
        <v>film &amp; video</v>
      </c>
      <c r="T212" s="11" t="str">
        <f t="shared" si="23"/>
        <v>science fiction</v>
      </c>
    </row>
    <row r="213" spans="1:20" ht="31.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 s="9">
        <f t="shared" si="19"/>
        <v>60.984615384615381</v>
      </c>
      <c r="J213" t="s">
        <v>21</v>
      </c>
      <c r="K213" t="s">
        <v>22</v>
      </c>
      <c r="L213">
        <v>1377579600</v>
      </c>
      <c r="M213" s="20">
        <f t="shared" si="20"/>
        <v>41513.208333333336</v>
      </c>
      <c r="N213">
        <v>1379653200</v>
      </c>
      <c r="O213" s="18">
        <f t="shared" si="21"/>
        <v>41537.208333333336</v>
      </c>
      <c r="P213" t="b">
        <v>0</v>
      </c>
      <c r="Q213" t="b">
        <v>0</v>
      </c>
      <c r="R213" t="s">
        <v>33</v>
      </c>
      <c r="S213" s="11" t="str">
        <f t="shared" si="22"/>
        <v>theater</v>
      </c>
      <c r="T213" s="11" t="str">
        <f t="shared" si="23"/>
        <v>plays</v>
      </c>
    </row>
    <row r="214" spans="1:20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 s="9">
        <f t="shared" si="19"/>
        <v>73.214285714285708</v>
      </c>
      <c r="J214" t="s">
        <v>21</v>
      </c>
      <c r="K214" t="s">
        <v>22</v>
      </c>
      <c r="L214">
        <v>1576389600</v>
      </c>
      <c r="M214" s="20">
        <f t="shared" si="20"/>
        <v>43814.25</v>
      </c>
      <c r="N214">
        <v>1580364000</v>
      </c>
      <c r="O214" s="18">
        <f t="shared" si="21"/>
        <v>43860.25</v>
      </c>
      <c r="P214" t="b">
        <v>0</v>
      </c>
      <c r="Q214" t="b">
        <v>0</v>
      </c>
      <c r="R214" t="s">
        <v>33</v>
      </c>
      <c r="S214" s="11" t="str">
        <f t="shared" si="22"/>
        <v>theater</v>
      </c>
      <c r="T214" s="11" t="str">
        <f t="shared" si="23"/>
        <v>plays</v>
      </c>
    </row>
    <row r="215" spans="1:20" ht="31.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 s="9">
        <f t="shared" si="19"/>
        <v>39.997435299603637</v>
      </c>
      <c r="J215" t="s">
        <v>21</v>
      </c>
      <c r="K215" t="s">
        <v>22</v>
      </c>
      <c r="L215">
        <v>1289019600</v>
      </c>
      <c r="M215" s="20">
        <f t="shared" si="20"/>
        <v>40488.208333333336</v>
      </c>
      <c r="N215">
        <v>1289714400</v>
      </c>
      <c r="O215" s="18">
        <f t="shared" si="21"/>
        <v>40496.25</v>
      </c>
      <c r="P215" t="b">
        <v>0</v>
      </c>
      <c r="Q215" t="b">
        <v>1</v>
      </c>
      <c r="R215" t="s">
        <v>60</v>
      </c>
      <c r="S215" s="11" t="str">
        <f t="shared" si="22"/>
        <v>music</v>
      </c>
      <c r="T215" s="11" t="str">
        <f t="shared" si="23"/>
        <v>indie rock</v>
      </c>
    </row>
    <row r="216" spans="1:20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 s="9">
        <f t="shared" si="19"/>
        <v>86.812121212121212</v>
      </c>
      <c r="J216" t="s">
        <v>21</v>
      </c>
      <c r="K216" t="s">
        <v>22</v>
      </c>
      <c r="L216">
        <v>1282194000</v>
      </c>
      <c r="M216" s="20">
        <f t="shared" si="20"/>
        <v>40409.208333333336</v>
      </c>
      <c r="N216">
        <v>1282712400</v>
      </c>
      <c r="O216" s="18">
        <f t="shared" si="21"/>
        <v>40415.208333333336</v>
      </c>
      <c r="P216" t="b">
        <v>0</v>
      </c>
      <c r="Q216" t="b">
        <v>0</v>
      </c>
      <c r="R216" t="s">
        <v>23</v>
      </c>
      <c r="S216" s="11" t="str">
        <f t="shared" si="22"/>
        <v>music</v>
      </c>
      <c r="T216" s="11" t="str">
        <f t="shared" si="23"/>
        <v>rock</v>
      </c>
    </row>
    <row r="217" spans="1:20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>
        <v>143</v>
      </c>
      <c r="I217" s="9">
        <f t="shared" si="19"/>
        <v>42.125874125874127</v>
      </c>
      <c r="J217" t="s">
        <v>21</v>
      </c>
      <c r="K217" t="s">
        <v>22</v>
      </c>
      <c r="L217">
        <v>1550037600</v>
      </c>
      <c r="M217" s="20">
        <f t="shared" si="20"/>
        <v>43509.25</v>
      </c>
      <c r="N217">
        <v>1550210400</v>
      </c>
      <c r="O217" s="18">
        <f t="shared" si="21"/>
        <v>43511.25</v>
      </c>
      <c r="P217" t="b">
        <v>0</v>
      </c>
      <c r="Q217" t="b">
        <v>0</v>
      </c>
      <c r="R217" t="s">
        <v>33</v>
      </c>
      <c r="S217" s="11" t="str">
        <f t="shared" si="22"/>
        <v>theater</v>
      </c>
      <c r="T217" s="11" t="str">
        <f t="shared" si="23"/>
        <v>plays</v>
      </c>
    </row>
    <row r="218" spans="1:20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>
        <v>1815</v>
      </c>
      <c r="I218" s="9">
        <f t="shared" si="19"/>
        <v>103.97851239669421</v>
      </c>
      <c r="J218" t="s">
        <v>21</v>
      </c>
      <c r="K218" t="s">
        <v>22</v>
      </c>
      <c r="L218">
        <v>1321941600</v>
      </c>
      <c r="M218" s="20">
        <f t="shared" si="20"/>
        <v>40869.25</v>
      </c>
      <c r="N218">
        <v>1322114400</v>
      </c>
      <c r="O218" s="18">
        <f t="shared" si="21"/>
        <v>40871.25</v>
      </c>
      <c r="P218" t="b">
        <v>0</v>
      </c>
      <c r="Q218" t="b">
        <v>0</v>
      </c>
      <c r="R218" t="s">
        <v>33</v>
      </c>
      <c r="S218" s="11" t="str">
        <f t="shared" si="22"/>
        <v>theater</v>
      </c>
      <c r="T218" s="11" t="str">
        <f t="shared" si="23"/>
        <v>plays</v>
      </c>
    </row>
    <row r="219" spans="1:20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 s="9">
        <f t="shared" si="19"/>
        <v>62.003211991434689</v>
      </c>
      <c r="J219" t="s">
        <v>21</v>
      </c>
      <c r="K219" t="s">
        <v>22</v>
      </c>
      <c r="L219">
        <v>1556427600</v>
      </c>
      <c r="M219" s="20">
        <f t="shared" si="20"/>
        <v>43583.208333333328</v>
      </c>
      <c r="N219">
        <v>1557205200</v>
      </c>
      <c r="O219" s="18">
        <f t="shared" si="21"/>
        <v>43592.208333333328</v>
      </c>
      <c r="P219" t="b">
        <v>0</v>
      </c>
      <c r="Q219" t="b">
        <v>0</v>
      </c>
      <c r="R219" t="s">
        <v>474</v>
      </c>
      <c r="S219" s="11" t="str">
        <f t="shared" si="22"/>
        <v>film &amp; video</v>
      </c>
      <c r="T219" s="11" t="str">
        <f t="shared" si="23"/>
        <v>science fiction</v>
      </c>
    </row>
    <row r="220" spans="1:20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 s="9">
        <f t="shared" si="19"/>
        <v>31.005037783375315</v>
      </c>
      <c r="J220" t="s">
        <v>40</v>
      </c>
      <c r="K220" t="s">
        <v>41</v>
      </c>
      <c r="L220">
        <v>1320991200</v>
      </c>
      <c r="M220" s="20">
        <f t="shared" si="20"/>
        <v>40858.25</v>
      </c>
      <c r="N220">
        <v>1323928800</v>
      </c>
      <c r="O220" s="18">
        <f t="shared" si="21"/>
        <v>40892.25</v>
      </c>
      <c r="P220" t="b">
        <v>0</v>
      </c>
      <c r="Q220" t="b">
        <v>1</v>
      </c>
      <c r="R220" t="s">
        <v>100</v>
      </c>
      <c r="S220" s="11" t="str">
        <f t="shared" si="22"/>
        <v>film &amp; video</v>
      </c>
      <c r="T220" s="11" t="str">
        <f t="shared" si="23"/>
        <v>shorts</v>
      </c>
    </row>
    <row r="221" spans="1:20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>
        <v>1539</v>
      </c>
      <c r="I221" s="9">
        <f t="shared" si="19"/>
        <v>89.991552956465242</v>
      </c>
      <c r="J221" t="s">
        <v>21</v>
      </c>
      <c r="K221" t="s">
        <v>22</v>
      </c>
      <c r="L221">
        <v>1345093200</v>
      </c>
      <c r="M221" s="20">
        <f t="shared" si="20"/>
        <v>41137.208333333336</v>
      </c>
      <c r="N221">
        <v>1346130000</v>
      </c>
      <c r="O221" s="18">
        <f t="shared" si="21"/>
        <v>41149.208333333336</v>
      </c>
      <c r="P221" t="b">
        <v>0</v>
      </c>
      <c r="Q221" t="b">
        <v>0</v>
      </c>
      <c r="R221" t="s">
        <v>71</v>
      </c>
      <c r="S221" s="11" t="str">
        <f t="shared" si="22"/>
        <v>film &amp; video</v>
      </c>
      <c r="T221" s="11" t="str">
        <f t="shared" si="23"/>
        <v>animation</v>
      </c>
    </row>
    <row r="222" spans="1:20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 s="9">
        <f t="shared" si="19"/>
        <v>39.235294117647058</v>
      </c>
      <c r="J222" t="s">
        <v>21</v>
      </c>
      <c r="K222" t="s">
        <v>22</v>
      </c>
      <c r="L222">
        <v>1309496400</v>
      </c>
      <c r="M222" s="20">
        <f t="shared" si="20"/>
        <v>40725.208333333336</v>
      </c>
      <c r="N222">
        <v>1311051600</v>
      </c>
      <c r="O222" s="18">
        <f t="shared" si="21"/>
        <v>40743.208333333336</v>
      </c>
      <c r="P222" t="b">
        <v>1</v>
      </c>
      <c r="Q222" t="b">
        <v>0</v>
      </c>
      <c r="R222" t="s">
        <v>33</v>
      </c>
      <c r="S222" s="11" t="str">
        <f t="shared" si="22"/>
        <v>theater</v>
      </c>
      <c r="T222" s="11" t="str">
        <f t="shared" si="23"/>
        <v>plays</v>
      </c>
    </row>
    <row r="223" spans="1:20" ht="31.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 s="9">
        <f t="shared" si="19"/>
        <v>54.993116108306566</v>
      </c>
      <c r="J223" t="s">
        <v>21</v>
      </c>
      <c r="K223" t="s">
        <v>22</v>
      </c>
      <c r="L223">
        <v>1340254800</v>
      </c>
      <c r="M223" s="20">
        <f t="shared" si="20"/>
        <v>41081.208333333336</v>
      </c>
      <c r="N223">
        <v>1340427600</v>
      </c>
      <c r="O223" s="18">
        <f t="shared" si="21"/>
        <v>41083.208333333336</v>
      </c>
      <c r="P223" t="b">
        <v>1</v>
      </c>
      <c r="Q223" t="b">
        <v>0</v>
      </c>
      <c r="R223" t="s">
        <v>17</v>
      </c>
      <c r="S223" s="11" t="str">
        <f t="shared" si="22"/>
        <v>food</v>
      </c>
      <c r="T223" s="11" t="str">
        <f t="shared" si="23"/>
        <v>food trucks</v>
      </c>
    </row>
    <row r="224" spans="1:20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>
        <v>138</v>
      </c>
      <c r="I224" s="9">
        <f t="shared" si="19"/>
        <v>47.992753623188406</v>
      </c>
      <c r="J224" t="s">
        <v>21</v>
      </c>
      <c r="K224" t="s">
        <v>22</v>
      </c>
      <c r="L224">
        <v>1412226000</v>
      </c>
      <c r="M224" s="20">
        <f t="shared" si="20"/>
        <v>41914.208333333336</v>
      </c>
      <c r="N224">
        <v>1412312400</v>
      </c>
      <c r="O224" s="18">
        <f t="shared" si="21"/>
        <v>41915.208333333336</v>
      </c>
      <c r="P224" t="b">
        <v>0</v>
      </c>
      <c r="Q224" t="b">
        <v>0</v>
      </c>
      <c r="R224" t="s">
        <v>122</v>
      </c>
      <c r="S224" s="11" t="str">
        <f t="shared" si="22"/>
        <v>photography</v>
      </c>
      <c r="T224" s="11" t="str">
        <f t="shared" si="23"/>
        <v>photography books</v>
      </c>
    </row>
    <row r="225" spans="1:20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 s="9">
        <f t="shared" si="19"/>
        <v>87.966702470461868</v>
      </c>
      <c r="J225" t="s">
        <v>21</v>
      </c>
      <c r="K225" t="s">
        <v>22</v>
      </c>
      <c r="L225">
        <v>1458104400</v>
      </c>
      <c r="M225" s="20">
        <f t="shared" si="20"/>
        <v>42445.208333333328</v>
      </c>
      <c r="N225">
        <v>1459314000</v>
      </c>
      <c r="O225" s="18">
        <f t="shared" si="21"/>
        <v>42459.208333333328</v>
      </c>
      <c r="P225" t="b">
        <v>0</v>
      </c>
      <c r="Q225" t="b">
        <v>0</v>
      </c>
      <c r="R225" t="s">
        <v>33</v>
      </c>
      <c r="S225" s="11" t="str">
        <f t="shared" si="22"/>
        <v>theater</v>
      </c>
      <c r="T225" s="11" t="str">
        <f t="shared" si="23"/>
        <v>plays</v>
      </c>
    </row>
    <row r="226" spans="1:20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 s="9">
        <f t="shared" si="19"/>
        <v>51.999165275459099</v>
      </c>
      <c r="J226" t="s">
        <v>21</v>
      </c>
      <c r="K226" t="s">
        <v>22</v>
      </c>
      <c r="L226">
        <v>1411534800</v>
      </c>
      <c r="M226" s="20">
        <f t="shared" si="20"/>
        <v>41906.208333333336</v>
      </c>
      <c r="N226">
        <v>1415426400</v>
      </c>
      <c r="O226" s="18">
        <f t="shared" si="21"/>
        <v>41951.25</v>
      </c>
      <c r="P226" t="b">
        <v>0</v>
      </c>
      <c r="Q226" t="b">
        <v>0</v>
      </c>
      <c r="R226" t="s">
        <v>474</v>
      </c>
      <c r="S226" s="11" t="str">
        <f t="shared" si="22"/>
        <v>film &amp; video</v>
      </c>
      <c r="T226" s="11" t="str">
        <f t="shared" si="23"/>
        <v>science fiction</v>
      </c>
    </row>
    <row r="227" spans="1:20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 s="9">
        <f t="shared" si="19"/>
        <v>29.999659863945578</v>
      </c>
      <c r="J227" t="s">
        <v>21</v>
      </c>
      <c r="K227" t="s">
        <v>22</v>
      </c>
      <c r="L227">
        <v>1399093200</v>
      </c>
      <c r="M227" s="20">
        <f t="shared" si="20"/>
        <v>41762.208333333336</v>
      </c>
      <c r="N227">
        <v>1399093200</v>
      </c>
      <c r="O227" s="18">
        <f t="shared" si="21"/>
        <v>41762.208333333336</v>
      </c>
      <c r="P227" t="b">
        <v>1</v>
      </c>
      <c r="Q227" t="b">
        <v>0</v>
      </c>
      <c r="R227" t="s">
        <v>23</v>
      </c>
      <c r="S227" s="11" t="str">
        <f t="shared" si="22"/>
        <v>music</v>
      </c>
      <c r="T227" s="11" t="str">
        <f t="shared" si="23"/>
        <v>rock</v>
      </c>
    </row>
    <row r="228" spans="1:20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 s="9">
        <f t="shared" si="19"/>
        <v>98.205357142857139</v>
      </c>
      <c r="J228" t="s">
        <v>21</v>
      </c>
      <c r="K228" t="s">
        <v>22</v>
      </c>
      <c r="L228">
        <v>1270702800</v>
      </c>
      <c r="M228" s="20">
        <f t="shared" si="20"/>
        <v>40276.208333333336</v>
      </c>
      <c r="N228">
        <v>1273899600</v>
      </c>
      <c r="O228" s="18">
        <f t="shared" si="21"/>
        <v>40313.208333333336</v>
      </c>
      <c r="P228" t="b">
        <v>0</v>
      </c>
      <c r="Q228" t="b">
        <v>0</v>
      </c>
      <c r="R228" t="s">
        <v>122</v>
      </c>
      <c r="S228" s="11" t="str">
        <f t="shared" si="22"/>
        <v>photography</v>
      </c>
      <c r="T228" s="11" t="str">
        <f t="shared" si="23"/>
        <v>photography books</v>
      </c>
    </row>
    <row r="229" spans="1:20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 s="9">
        <f t="shared" si="19"/>
        <v>108.96182396606575</v>
      </c>
      <c r="J229" t="s">
        <v>21</v>
      </c>
      <c r="K229" t="s">
        <v>22</v>
      </c>
      <c r="L229">
        <v>1431666000</v>
      </c>
      <c r="M229" s="20">
        <f t="shared" si="20"/>
        <v>42139.208333333328</v>
      </c>
      <c r="N229">
        <v>1432184400</v>
      </c>
      <c r="O229" s="18">
        <f t="shared" si="21"/>
        <v>42145.208333333328</v>
      </c>
      <c r="P229" t="b">
        <v>0</v>
      </c>
      <c r="Q229" t="b">
        <v>0</v>
      </c>
      <c r="R229" t="s">
        <v>292</v>
      </c>
      <c r="S229" s="11" t="str">
        <f t="shared" si="22"/>
        <v>games</v>
      </c>
      <c r="T229" s="11" t="str">
        <f t="shared" si="23"/>
        <v>mobile games</v>
      </c>
    </row>
    <row r="230" spans="1:20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>
        <v>2468</v>
      </c>
      <c r="I230" s="9">
        <f t="shared" si="19"/>
        <v>66.998379254457049</v>
      </c>
      <c r="J230" t="s">
        <v>21</v>
      </c>
      <c r="K230" t="s">
        <v>22</v>
      </c>
      <c r="L230">
        <v>1472619600</v>
      </c>
      <c r="M230" s="20">
        <f t="shared" si="20"/>
        <v>42613.208333333328</v>
      </c>
      <c r="N230">
        <v>1474779600</v>
      </c>
      <c r="O230" s="18">
        <f t="shared" si="21"/>
        <v>42638.208333333328</v>
      </c>
      <c r="P230" t="b">
        <v>0</v>
      </c>
      <c r="Q230" t="b">
        <v>0</v>
      </c>
      <c r="R230" t="s">
        <v>71</v>
      </c>
      <c r="S230" s="11" t="str">
        <f t="shared" si="22"/>
        <v>film &amp; video</v>
      </c>
      <c r="T230" s="11" t="str">
        <f t="shared" si="23"/>
        <v>animation</v>
      </c>
    </row>
    <row r="231" spans="1:20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 s="9">
        <f t="shared" si="19"/>
        <v>64.99333594668758</v>
      </c>
      <c r="J231" t="s">
        <v>21</v>
      </c>
      <c r="K231" t="s">
        <v>22</v>
      </c>
      <c r="L231">
        <v>1496293200</v>
      </c>
      <c r="M231" s="20">
        <f t="shared" si="20"/>
        <v>42887.208333333328</v>
      </c>
      <c r="N231">
        <v>1500440400</v>
      </c>
      <c r="O231" s="18">
        <f t="shared" si="21"/>
        <v>42935.208333333328</v>
      </c>
      <c r="P231" t="b">
        <v>0</v>
      </c>
      <c r="Q231" t="b">
        <v>1</v>
      </c>
      <c r="R231" t="s">
        <v>292</v>
      </c>
      <c r="S231" s="11" t="str">
        <f t="shared" si="22"/>
        <v>games</v>
      </c>
      <c r="T231" s="11" t="str">
        <f t="shared" si="23"/>
        <v>mobile games</v>
      </c>
    </row>
    <row r="232" spans="1:20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 s="9">
        <f t="shared" si="19"/>
        <v>99.841584158415841</v>
      </c>
      <c r="J232" t="s">
        <v>21</v>
      </c>
      <c r="K232" t="s">
        <v>22</v>
      </c>
      <c r="L232">
        <v>1575612000</v>
      </c>
      <c r="M232" s="20">
        <f t="shared" si="20"/>
        <v>43805.25</v>
      </c>
      <c r="N232">
        <v>1575612000</v>
      </c>
      <c r="O232" s="18">
        <f t="shared" si="21"/>
        <v>43805.25</v>
      </c>
      <c r="P232" t="b">
        <v>0</v>
      </c>
      <c r="Q232" t="b">
        <v>0</v>
      </c>
      <c r="R232" t="s">
        <v>89</v>
      </c>
      <c r="S232" s="11" t="str">
        <f t="shared" si="22"/>
        <v>games</v>
      </c>
      <c r="T232" s="11" t="str">
        <f t="shared" si="23"/>
        <v>video games</v>
      </c>
    </row>
    <row r="233" spans="1:20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 s="9">
        <f t="shared" si="19"/>
        <v>82.432835820895519</v>
      </c>
      <c r="J233" t="s">
        <v>21</v>
      </c>
      <c r="K233" t="s">
        <v>22</v>
      </c>
      <c r="L233">
        <v>1369112400</v>
      </c>
      <c r="M233" s="20">
        <f t="shared" si="20"/>
        <v>41415.208333333336</v>
      </c>
      <c r="N233">
        <v>1374123600</v>
      </c>
      <c r="O233" s="18">
        <f t="shared" si="21"/>
        <v>41473.208333333336</v>
      </c>
      <c r="P233" t="b">
        <v>0</v>
      </c>
      <c r="Q233" t="b">
        <v>0</v>
      </c>
      <c r="R233" t="s">
        <v>33</v>
      </c>
      <c r="S233" s="11" t="str">
        <f t="shared" si="22"/>
        <v>theater</v>
      </c>
      <c r="T233" s="11" t="str">
        <f t="shared" si="23"/>
        <v>plays</v>
      </c>
    </row>
    <row r="234" spans="1:20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 s="9">
        <f t="shared" si="19"/>
        <v>63.293478260869563</v>
      </c>
      <c r="J234" t="s">
        <v>21</v>
      </c>
      <c r="K234" t="s">
        <v>22</v>
      </c>
      <c r="L234">
        <v>1469422800</v>
      </c>
      <c r="M234" s="20">
        <f t="shared" si="20"/>
        <v>42576.208333333328</v>
      </c>
      <c r="N234">
        <v>1469509200</v>
      </c>
      <c r="O234" s="18">
        <f t="shared" si="21"/>
        <v>42577.208333333328</v>
      </c>
      <c r="P234" t="b">
        <v>0</v>
      </c>
      <c r="Q234" t="b">
        <v>0</v>
      </c>
      <c r="R234" t="s">
        <v>33</v>
      </c>
      <c r="S234" s="11" t="str">
        <f t="shared" si="22"/>
        <v>theater</v>
      </c>
      <c r="T234" s="11" t="str">
        <f t="shared" si="23"/>
        <v>plays</v>
      </c>
    </row>
    <row r="235" spans="1:20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 s="9">
        <f t="shared" si="19"/>
        <v>96.774193548387103</v>
      </c>
      <c r="J235" t="s">
        <v>21</v>
      </c>
      <c r="K235" t="s">
        <v>22</v>
      </c>
      <c r="L235">
        <v>1307854800</v>
      </c>
      <c r="M235" s="20">
        <f t="shared" si="20"/>
        <v>40706.208333333336</v>
      </c>
      <c r="N235">
        <v>1309237200</v>
      </c>
      <c r="O235" s="18">
        <f t="shared" si="21"/>
        <v>40722.208333333336</v>
      </c>
      <c r="P235" t="b">
        <v>0</v>
      </c>
      <c r="Q235" t="b">
        <v>0</v>
      </c>
      <c r="R235" t="s">
        <v>71</v>
      </c>
      <c r="S235" s="11" t="str">
        <f t="shared" si="22"/>
        <v>film &amp; video</v>
      </c>
      <c r="T235" s="11" t="str">
        <f t="shared" si="23"/>
        <v>animation</v>
      </c>
    </row>
    <row r="236" spans="1:20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 s="9">
        <f t="shared" si="19"/>
        <v>54.906040268456373</v>
      </c>
      <c r="J236" t="s">
        <v>107</v>
      </c>
      <c r="K236" t="s">
        <v>108</v>
      </c>
      <c r="L236">
        <v>1503378000</v>
      </c>
      <c r="M236" s="20">
        <f t="shared" si="20"/>
        <v>42969.208333333328</v>
      </c>
      <c r="N236">
        <v>1503982800</v>
      </c>
      <c r="O236" s="18">
        <f t="shared" si="21"/>
        <v>42976.208333333328</v>
      </c>
      <c r="P236" t="b">
        <v>0</v>
      </c>
      <c r="Q236" t="b">
        <v>1</v>
      </c>
      <c r="R236" t="s">
        <v>89</v>
      </c>
      <c r="S236" s="11" t="str">
        <f t="shared" si="22"/>
        <v>games</v>
      </c>
      <c r="T236" s="11" t="str">
        <f t="shared" si="23"/>
        <v>video games</v>
      </c>
    </row>
    <row r="237" spans="1:20" ht="31.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 s="9">
        <f t="shared" si="19"/>
        <v>39.010869565217391</v>
      </c>
      <c r="J237" t="s">
        <v>21</v>
      </c>
      <c r="K237" t="s">
        <v>22</v>
      </c>
      <c r="L237">
        <v>1486965600</v>
      </c>
      <c r="M237" s="20">
        <f t="shared" si="20"/>
        <v>42779.25</v>
      </c>
      <c r="N237">
        <v>1487397600</v>
      </c>
      <c r="O237" s="18">
        <f t="shared" si="21"/>
        <v>42784.25</v>
      </c>
      <c r="P237" t="b">
        <v>0</v>
      </c>
      <c r="Q237" t="b">
        <v>0</v>
      </c>
      <c r="R237" t="s">
        <v>71</v>
      </c>
      <c r="S237" s="11" t="str">
        <f t="shared" si="22"/>
        <v>film &amp; video</v>
      </c>
      <c r="T237" s="11" t="str">
        <f t="shared" si="23"/>
        <v>animation</v>
      </c>
    </row>
    <row r="238" spans="1:20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 s="9">
        <f t="shared" si="19"/>
        <v>75.84210526315789</v>
      </c>
      <c r="J238" t="s">
        <v>26</v>
      </c>
      <c r="K238" t="s">
        <v>27</v>
      </c>
      <c r="L238">
        <v>1561438800</v>
      </c>
      <c r="M238" s="20">
        <f t="shared" si="20"/>
        <v>43641.208333333328</v>
      </c>
      <c r="N238">
        <v>1562043600</v>
      </c>
      <c r="O238" s="18">
        <f t="shared" si="21"/>
        <v>43648.208333333328</v>
      </c>
      <c r="P238" t="b">
        <v>0</v>
      </c>
      <c r="Q238" t="b">
        <v>1</v>
      </c>
      <c r="R238" t="s">
        <v>23</v>
      </c>
      <c r="S238" s="11" t="str">
        <f t="shared" si="22"/>
        <v>music</v>
      </c>
      <c r="T238" s="11" t="str">
        <f t="shared" si="23"/>
        <v>rock</v>
      </c>
    </row>
    <row r="239" spans="1:20" ht="31.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 s="9">
        <f t="shared" si="19"/>
        <v>45.051671732522799</v>
      </c>
      <c r="J239" t="s">
        <v>21</v>
      </c>
      <c r="K239" t="s">
        <v>22</v>
      </c>
      <c r="L239">
        <v>1398402000</v>
      </c>
      <c r="M239" s="20">
        <f t="shared" si="20"/>
        <v>41754.208333333336</v>
      </c>
      <c r="N239">
        <v>1398574800</v>
      </c>
      <c r="O239" s="18">
        <f t="shared" si="21"/>
        <v>41756.208333333336</v>
      </c>
      <c r="P239" t="b">
        <v>0</v>
      </c>
      <c r="Q239" t="b">
        <v>0</v>
      </c>
      <c r="R239" t="s">
        <v>71</v>
      </c>
      <c r="S239" s="11" t="str">
        <f t="shared" si="22"/>
        <v>film &amp; video</v>
      </c>
      <c r="T239" s="11" t="str">
        <f t="shared" si="23"/>
        <v>animation</v>
      </c>
    </row>
    <row r="240" spans="1:20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 s="9">
        <f t="shared" si="19"/>
        <v>104.51546391752578</v>
      </c>
      <c r="J240" t="s">
        <v>36</v>
      </c>
      <c r="K240" t="s">
        <v>37</v>
      </c>
      <c r="L240">
        <v>1513231200</v>
      </c>
      <c r="M240" s="20">
        <f t="shared" si="20"/>
        <v>43083.25</v>
      </c>
      <c r="N240">
        <v>1515391200</v>
      </c>
      <c r="O240" s="18">
        <f t="shared" si="21"/>
        <v>43108.25</v>
      </c>
      <c r="P240" t="b">
        <v>0</v>
      </c>
      <c r="Q240" t="b">
        <v>1</v>
      </c>
      <c r="R240" t="s">
        <v>33</v>
      </c>
      <c r="S240" s="11" t="str">
        <f t="shared" si="22"/>
        <v>theater</v>
      </c>
      <c r="T240" s="11" t="str">
        <f t="shared" si="23"/>
        <v>plays</v>
      </c>
    </row>
    <row r="241" spans="1:20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 s="9">
        <f t="shared" si="19"/>
        <v>76.268292682926827</v>
      </c>
      <c r="J241" t="s">
        <v>21</v>
      </c>
      <c r="K241" t="s">
        <v>22</v>
      </c>
      <c r="L241">
        <v>1440824400</v>
      </c>
      <c r="M241" s="20">
        <f t="shared" si="20"/>
        <v>42245.208333333328</v>
      </c>
      <c r="N241">
        <v>1441170000</v>
      </c>
      <c r="O241" s="18">
        <f t="shared" si="21"/>
        <v>42249.208333333328</v>
      </c>
      <c r="P241" t="b">
        <v>0</v>
      </c>
      <c r="Q241" t="b">
        <v>0</v>
      </c>
      <c r="R241" t="s">
        <v>65</v>
      </c>
      <c r="S241" s="11" t="str">
        <f t="shared" si="22"/>
        <v>technology</v>
      </c>
      <c r="T241" s="11" t="str">
        <f t="shared" si="23"/>
        <v>wearables</v>
      </c>
    </row>
    <row r="242" spans="1:20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 s="9">
        <f t="shared" si="19"/>
        <v>69.015695067264573</v>
      </c>
      <c r="J242" t="s">
        <v>21</v>
      </c>
      <c r="K242" t="s">
        <v>22</v>
      </c>
      <c r="L242">
        <v>1281070800</v>
      </c>
      <c r="M242" s="20">
        <f t="shared" si="20"/>
        <v>40396.208333333336</v>
      </c>
      <c r="N242">
        <v>1281157200</v>
      </c>
      <c r="O242" s="18">
        <f t="shared" si="21"/>
        <v>40397.208333333336</v>
      </c>
      <c r="P242" t="b">
        <v>0</v>
      </c>
      <c r="Q242" t="b">
        <v>0</v>
      </c>
      <c r="R242" t="s">
        <v>33</v>
      </c>
      <c r="S242" s="11" t="str">
        <f t="shared" si="22"/>
        <v>theater</v>
      </c>
      <c r="T242" s="11" t="str">
        <f t="shared" si="23"/>
        <v>plays</v>
      </c>
    </row>
    <row r="243" spans="1:20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 s="9">
        <f t="shared" si="19"/>
        <v>101.97684085510689</v>
      </c>
      <c r="J243" t="s">
        <v>26</v>
      </c>
      <c r="K243" t="s">
        <v>27</v>
      </c>
      <c r="L243">
        <v>1397365200</v>
      </c>
      <c r="M243" s="20">
        <f t="shared" si="20"/>
        <v>41742.208333333336</v>
      </c>
      <c r="N243">
        <v>1398229200</v>
      </c>
      <c r="O243" s="18">
        <f t="shared" si="21"/>
        <v>41752.208333333336</v>
      </c>
      <c r="P243" t="b">
        <v>0</v>
      </c>
      <c r="Q243" t="b">
        <v>1</v>
      </c>
      <c r="R243" t="s">
        <v>68</v>
      </c>
      <c r="S243" s="11" t="str">
        <f t="shared" si="22"/>
        <v>publishing</v>
      </c>
      <c r="T243" s="11" t="str">
        <f t="shared" si="23"/>
        <v>nonfiction</v>
      </c>
    </row>
    <row r="244" spans="1:20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>
        <v>250</v>
      </c>
      <c r="I244" s="9">
        <f t="shared" si="19"/>
        <v>42.915999999999997</v>
      </c>
      <c r="J244" t="s">
        <v>21</v>
      </c>
      <c r="K244" t="s">
        <v>22</v>
      </c>
      <c r="L244">
        <v>1494392400</v>
      </c>
      <c r="M244" s="20">
        <f t="shared" si="20"/>
        <v>42865.208333333328</v>
      </c>
      <c r="N244">
        <v>1495256400</v>
      </c>
      <c r="O244" s="18">
        <f t="shared" si="21"/>
        <v>42875.208333333328</v>
      </c>
      <c r="P244" t="b">
        <v>0</v>
      </c>
      <c r="Q244" t="b">
        <v>1</v>
      </c>
      <c r="R244" t="s">
        <v>23</v>
      </c>
      <c r="S244" s="11" t="str">
        <f t="shared" si="22"/>
        <v>music</v>
      </c>
      <c r="T244" s="11" t="str">
        <f t="shared" si="23"/>
        <v>rock</v>
      </c>
    </row>
    <row r="245" spans="1:20" ht="31.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 s="9">
        <f t="shared" si="19"/>
        <v>43.025210084033617</v>
      </c>
      <c r="J245" t="s">
        <v>21</v>
      </c>
      <c r="K245" t="s">
        <v>22</v>
      </c>
      <c r="L245">
        <v>1520143200</v>
      </c>
      <c r="M245" s="20">
        <f t="shared" si="20"/>
        <v>43163.25</v>
      </c>
      <c r="N245">
        <v>1520402400</v>
      </c>
      <c r="O245" s="18">
        <f t="shared" si="21"/>
        <v>43166.25</v>
      </c>
      <c r="P245" t="b">
        <v>0</v>
      </c>
      <c r="Q245" t="b">
        <v>0</v>
      </c>
      <c r="R245" t="s">
        <v>33</v>
      </c>
      <c r="S245" s="11" t="str">
        <f t="shared" si="22"/>
        <v>theater</v>
      </c>
      <c r="T245" s="11" t="str">
        <f t="shared" si="23"/>
        <v>plays</v>
      </c>
    </row>
    <row r="246" spans="1:20" ht="31.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>
        <v>53</v>
      </c>
      <c r="I246" s="9">
        <f t="shared" si="19"/>
        <v>75.245283018867923</v>
      </c>
      <c r="J246" t="s">
        <v>21</v>
      </c>
      <c r="K246" t="s">
        <v>22</v>
      </c>
      <c r="L246">
        <v>1405314000</v>
      </c>
      <c r="M246" s="20">
        <f t="shared" si="20"/>
        <v>41834.208333333336</v>
      </c>
      <c r="N246">
        <v>1409806800</v>
      </c>
      <c r="O246" s="18">
        <f t="shared" si="21"/>
        <v>41886.208333333336</v>
      </c>
      <c r="P246" t="b">
        <v>0</v>
      </c>
      <c r="Q246" t="b">
        <v>0</v>
      </c>
      <c r="R246" t="s">
        <v>33</v>
      </c>
      <c r="S246" s="11" t="str">
        <f t="shared" si="22"/>
        <v>theater</v>
      </c>
      <c r="T246" s="11" t="str">
        <f t="shared" si="23"/>
        <v>plays</v>
      </c>
    </row>
    <row r="247" spans="1:20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>
        <v>214</v>
      </c>
      <c r="I247" s="9">
        <f t="shared" si="19"/>
        <v>69.023364485981304</v>
      </c>
      <c r="J247" t="s">
        <v>21</v>
      </c>
      <c r="K247" t="s">
        <v>22</v>
      </c>
      <c r="L247">
        <v>1396846800</v>
      </c>
      <c r="M247" s="20">
        <f t="shared" si="20"/>
        <v>41736.208333333336</v>
      </c>
      <c r="N247">
        <v>1396933200</v>
      </c>
      <c r="O247" s="18">
        <f t="shared" si="21"/>
        <v>41737.208333333336</v>
      </c>
      <c r="P247" t="b">
        <v>0</v>
      </c>
      <c r="Q247" t="b">
        <v>0</v>
      </c>
      <c r="R247" t="s">
        <v>33</v>
      </c>
      <c r="S247" s="11" t="str">
        <f t="shared" si="22"/>
        <v>theater</v>
      </c>
      <c r="T247" s="11" t="str">
        <f t="shared" si="23"/>
        <v>plays</v>
      </c>
    </row>
    <row r="248" spans="1:20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>
        <v>222</v>
      </c>
      <c r="I248" s="9">
        <f t="shared" si="19"/>
        <v>65.986486486486484</v>
      </c>
      <c r="J248" t="s">
        <v>21</v>
      </c>
      <c r="K248" t="s">
        <v>22</v>
      </c>
      <c r="L248">
        <v>1375678800</v>
      </c>
      <c r="M248" s="20">
        <f t="shared" si="20"/>
        <v>41491.208333333336</v>
      </c>
      <c r="N248">
        <v>1376024400</v>
      </c>
      <c r="O248" s="18">
        <f t="shared" si="21"/>
        <v>41495.208333333336</v>
      </c>
      <c r="P248" t="b">
        <v>0</v>
      </c>
      <c r="Q248" t="b">
        <v>0</v>
      </c>
      <c r="R248" t="s">
        <v>28</v>
      </c>
      <c r="S248" s="11" t="str">
        <f t="shared" si="22"/>
        <v>technology</v>
      </c>
      <c r="T248" s="11" t="str">
        <f t="shared" si="23"/>
        <v>web</v>
      </c>
    </row>
    <row r="249" spans="1:20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 s="9">
        <f t="shared" si="19"/>
        <v>98.013800424628457</v>
      </c>
      <c r="J249" t="s">
        <v>21</v>
      </c>
      <c r="K249" t="s">
        <v>22</v>
      </c>
      <c r="L249">
        <v>1482386400</v>
      </c>
      <c r="M249" s="20">
        <f t="shared" si="20"/>
        <v>42726.25</v>
      </c>
      <c r="N249">
        <v>1483682400</v>
      </c>
      <c r="O249" s="18">
        <f t="shared" si="21"/>
        <v>42741.25</v>
      </c>
      <c r="P249" t="b">
        <v>0</v>
      </c>
      <c r="Q249" t="b">
        <v>1</v>
      </c>
      <c r="R249" t="s">
        <v>119</v>
      </c>
      <c r="S249" s="11" t="str">
        <f t="shared" si="22"/>
        <v>publishing</v>
      </c>
      <c r="T249" s="11" t="str">
        <f t="shared" si="23"/>
        <v>fiction</v>
      </c>
    </row>
    <row r="250" spans="1:20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>
        <v>218</v>
      </c>
      <c r="I250" s="9">
        <f t="shared" si="19"/>
        <v>60.105504587155963</v>
      </c>
      <c r="J250" t="s">
        <v>26</v>
      </c>
      <c r="K250" t="s">
        <v>27</v>
      </c>
      <c r="L250">
        <v>1420005600</v>
      </c>
      <c r="M250" s="20">
        <f t="shared" si="20"/>
        <v>42004.25</v>
      </c>
      <c r="N250">
        <v>1420437600</v>
      </c>
      <c r="O250" s="18">
        <f t="shared" si="21"/>
        <v>42009.25</v>
      </c>
      <c r="P250" t="b">
        <v>0</v>
      </c>
      <c r="Q250" t="b">
        <v>0</v>
      </c>
      <c r="R250" t="s">
        <v>292</v>
      </c>
      <c r="S250" s="11" t="str">
        <f t="shared" si="22"/>
        <v>games</v>
      </c>
      <c r="T250" s="11" t="str">
        <f t="shared" si="23"/>
        <v>mobile games</v>
      </c>
    </row>
    <row r="251" spans="1:20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 s="9">
        <f t="shared" si="19"/>
        <v>26.000773395204948</v>
      </c>
      <c r="J251" t="s">
        <v>21</v>
      </c>
      <c r="K251" t="s">
        <v>22</v>
      </c>
      <c r="L251">
        <v>1420178400</v>
      </c>
      <c r="M251" s="20">
        <f t="shared" si="20"/>
        <v>42006.25</v>
      </c>
      <c r="N251">
        <v>1420783200</v>
      </c>
      <c r="O251" s="18">
        <f t="shared" si="21"/>
        <v>42013.25</v>
      </c>
      <c r="P251" t="b">
        <v>0</v>
      </c>
      <c r="Q251" t="b">
        <v>0</v>
      </c>
      <c r="R251" t="s">
        <v>206</v>
      </c>
      <c r="S251" s="11" t="str">
        <f t="shared" si="22"/>
        <v>publishing</v>
      </c>
      <c r="T251" s="11" t="str">
        <f t="shared" si="23"/>
        <v>translations</v>
      </c>
    </row>
    <row r="252" spans="1:20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9">
        <f t="shared" si="19"/>
        <v>3</v>
      </c>
      <c r="J252" t="s">
        <v>21</v>
      </c>
      <c r="K252" t="s">
        <v>22</v>
      </c>
      <c r="L252">
        <v>1264399200</v>
      </c>
      <c r="M252" s="20">
        <f t="shared" si="20"/>
        <v>40203.25</v>
      </c>
      <c r="N252">
        <v>1267423200</v>
      </c>
      <c r="O252" s="18">
        <f t="shared" si="21"/>
        <v>40238.25</v>
      </c>
      <c r="P252" t="b">
        <v>0</v>
      </c>
      <c r="Q252" t="b">
        <v>0</v>
      </c>
      <c r="R252" t="s">
        <v>23</v>
      </c>
      <c r="S252" s="11" t="str">
        <f t="shared" si="22"/>
        <v>music</v>
      </c>
      <c r="T252" s="11" t="str">
        <f t="shared" si="23"/>
        <v>rock</v>
      </c>
    </row>
    <row r="253" spans="1:20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>
        <v>101</v>
      </c>
      <c r="I253" s="9">
        <f t="shared" si="19"/>
        <v>38.019801980198018</v>
      </c>
      <c r="J253" t="s">
        <v>21</v>
      </c>
      <c r="K253" t="s">
        <v>22</v>
      </c>
      <c r="L253">
        <v>1355032800</v>
      </c>
      <c r="M253" s="20">
        <f t="shared" si="20"/>
        <v>41252.25</v>
      </c>
      <c r="N253">
        <v>1355205600</v>
      </c>
      <c r="O253" s="18">
        <f t="shared" si="21"/>
        <v>41254.25</v>
      </c>
      <c r="P253" t="b">
        <v>0</v>
      </c>
      <c r="Q253" t="b">
        <v>0</v>
      </c>
      <c r="R253" t="s">
        <v>33</v>
      </c>
      <c r="S253" s="11" t="str">
        <f t="shared" si="22"/>
        <v>theater</v>
      </c>
      <c r="T253" s="11" t="str">
        <f t="shared" si="23"/>
        <v>plays</v>
      </c>
    </row>
    <row r="254" spans="1:20" ht="31.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 s="9">
        <f t="shared" si="19"/>
        <v>106.15254237288136</v>
      </c>
      <c r="J254" t="s">
        <v>21</v>
      </c>
      <c r="K254" t="s">
        <v>22</v>
      </c>
      <c r="L254">
        <v>1382677200</v>
      </c>
      <c r="M254" s="20">
        <f t="shared" si="20"/>
        <v>41572.208333333336</v>
      </c>
      <c r="N254">
        <v>1383109200</v>
      </c>
      <c r="O254" s="18">
        <f t="shared" si="21"/>
        <v>41577.208333333336</v>
      </c>
      <c r="P254" t="b">
        <v>0</v>
      </c>
      <c r="Q254" t="b">
        <v>0</v>
      </c>
      <c r="R254" t="s">
        <v>33</v>
      </c>
      <c r="S254" s="11" t="str">
        <f t="shared" si="22"/>
        <v>theater</v>
      </c>
      <c r="T254" s="11" t="str">
        <f t="shared" si="23"/>
        <v>plays</v>
      </c>
    </row>
    <row r="255" spans="1:20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 s="9">
        <f t="shared" si="19"/>
        <v>81.019475655430711</v>
      </c>
      <c r="J255" t="s">
        <v>15</v>
      </c>
      <c r="K255" t="s">
        <v>16</v>
      </c>
      <c r="L255">
        <v>1302238800</v>
      </c>
      <c r="M255" s="20">
        <f t="shared" si="20"/>
        <v>40641.208333333336</v>
      </c>
      <c r="N255">
        <v>1303275600</v>
      </c>
      <c r="O255" s="18">
        <f t="shared" si="21"/>
        <v>40653.208333333336</v>
      </c>
      <c r="P255" t="b">
        <v>0</v>
      </c>
      <c r="Q255" t="b">
        <v>0</v>
      </c>
      <c r="R255" t="s">
        <v>53</v>
      </c>
      <c r="S255" s="11" t="str">
        <f t="shared" si="22"/>
        <v>film &amp; video</v>
      </c>
      <c r="T255" s="11" t="str">
        <f t="shared" si="23"/>
        <v>drama</v>
      </c>
    </row>
    <row r="256" spans="1:20" ht="31.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 s="9">
        <f t="shared" si="19"/>
        <v>96.647727272727266</v>
      </c>
      <c r="J256" t="s">
        <v>21</v>
      </c>
      <c r="K256" t="s">
        <v>22</v>
      </c>
      <c r="L256">
        <v>1487656800</v>
      </c>
      <c r="M256" s="20">
        <f t="shared" si="20"/>
        <v>42787.25</v>
      </c>
      <c r="N256">
        <v>1487829600</v>
      </c>
      <c r="O256" s="18">
        <f t="shared" si="21"/>
        <v>42789.25</v>
      </c>
      <c r="P256" t="b">
        <v>0</v>
      </c>
      <c r="Q256" t="b">
        <v>0</v>
      </c>
      <c r="R256" t="s">
        <v>68</v>
      </c>
      <c r="S256" s="11" t="str">
        <f t="shared" si="22"/>
        <v>publishing</v>
      </c>
      <c r="T256" s="11" t="str">
        <f t="shared" si="23"/>
        <v>nonfiction</v>
      </c>
    </row>
    <row r="257" spans="1:20" ht="31.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 s="9">
        <f t="shared" si="19"/>
        <v>57.003535651149086</v>
      </c>
      <c r="J257" t="s">
        <v>21</v>
      </c>
      <c r="K257" t="s">
        <v>22</v>
      </c>
      <c r="L257">
        <v>1297836000</v>
      </c>
      <c r="M257" s="20">
        <f t="shared" si="20"/>
        <v>40590.25</v>
      </c>
      <c r="N257">
        <v>1298268000</v>
      </c>
      <c r="O257" s="18">
        <f t="shared" si="21"/>
        <v>40595.25</v>
      </c>
      <c r="P257" t="b">
        <v>0</v>
      </c>
      <c r="Q257" t="b">
        <v>1</v>
      </c>
      <c r="R257" t="s">
        <v>23</v>
      </c>
      <c r="S257" s="11" t="str">
        <f t="shared" si="22"/>
        <v>music</v>
      </c>
      <c r="T257" s="11" t="str">
        <f t="shared" si="23"/>
        <v>rock</v>
      </c>
    </row>
    <row r="258" spans="1:20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t="s">
        <v>14</v>
      </c>
      <c r="H258">
        <v>15</v>
      </c>
      <c r="I258" s="9">
        <f t="shared" si="19"/>
        <v>63.93333333333333</v>
      </c>
      <c r="J258" t="s">
        <v>40</v>
      </c>
      <c r="K258" t="s">
        <v>41</v>
      </c>
      <c r="L258">
        <v>1453615200</v>
      </c>
      <c r="M258" s="20">
        <f t="shared" si="20"/>
        <v>42393.25</v>
      </c>
      <c r="N258">
        <v>1456812000</v>
      </c>
      <c r="O258" s="18">
        <f t="shared" si="21"/>
        <v>42430.25</v>
      </c>
      <c r="P258" t="b">
        <v>0</v>
      </c>
      <c r="Q258" t="b">
        <v>0</v>
      </c>
      <c r="R258" t="s">
        <v>23</v>
      </c>
      <c r="S258" s="11" t="str">
        <f t="shared" si="22"/>
        <v>music</v>
      </c>
      <c r="T258" s="11" t="str">
        <f t="shared" si="23"/>
        <v>rock</v>
      </c>
    </row>
    <row r="259" spans="1:20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4">(E259/D259)*100</f>
        <v>146</v>
      </c>
      <c r="G259" t="s">
        <v>20</v>
      </c>
      <c r="H259">
        <v>92</v>
      </c>
      <c r="I259" s="9">
        <f t="shared" ref="I259:I322" si="25">IF(E259&gt;0,E259/H259,0)</f>
        <v>90.456521739130437</v>
      </c>
      <c r="J259" t="s">
        <v>21</v>
      </c>
      <c r="K259" t="s">
        <v>22</v>
      </c>
      <c r="L259">
        <v>1362463200</v>
      </c>
      <c r="M259" s="20">
        <f t="shared" ref="M259:M322" si="26">(((L259/60)/60)/24)+DATE(1970,1,1)</f>
        <v>41338.25</v>
      </c>
      <c r="N259">
        <v>1363669200</v>
      </c>
      <c r="O259" s="18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s="11" t="str">
        <f t="shared" ref="S259:S322" si="28">LEFT(R259,SEARCH("/",R259)-1)</f>
        <v>theater</v>
      </c>
      <c r="T259" s="11" t="str">
        <f t="shared" ref="T259:T322" si="29">RIGHT(R259,LEN(R259)-SEARCH("/",R259))</f>
        <v>plays</v>
      </c>
    </row>
    <row r="260" spans="1:20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9">
        <f t="shared" si="25"/>
        <v>72.172043010752688</v>
      </c>
      <c r="J260" t="s">
        <v>21</v>
      </c>
      <c r="K260" t="s">
        <v>22</v>
      </c>
      <c r="L260">
        <v>1481176800</v>
      </c>
      <c r="M260" s="20">
        <f t="shared" si="26"/>
        <v>42712.25</v>
      </c>
      <c r="N260">
        <v>1482904800</v>
      </c>
      <c r="O260" s="18">
        <f t="shared" si="27"/>
        <v>42732.25</v>
      </c>
      <c r="P260" t="b">
        <v>0</v>
      </c>
      <c r="Q260" t="b">
        <v>1</v>
      </c>
      <c r="R260" t="s">
        <v>33</v>
      </c>
      <c r="S260" s="11" t="str">
        <f t="shared" si="28"/>
        <v>theater</v>
      </c>
      <c r="T260" s="11" t="str">
        <f t="shared" si="29"/>
        <v>plays</v>
      </c>
    </row>
    <row r="261" spans="1:20" ht="31.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9">
        <f t="shared" si="25"/>
        <v>77.934782608695656</v>
      </c>
      <c r="J261" t="s">
        <v>21</v>
      </c>
      <c r="K261" t="s">
        <v>22</v>
      </c>
      <c r="L261">
        <v>1354946400</v>
      </c>
      <c r="M261" s="20">
        <f t="shared" si="26"/>
        <v>41251.25</v>
      </c>
      <c r="N261">
        <v>1356588000</v>
      </c>
      <c r="O261" s="18">
        <f t="shared" si="27"/>
        <v>41270.25</v>
      </c>
      <c r="P261" t="b">
        <v>1</v>
      </c>
      <c r="Q261" t="b">
        <v>0</v>
      </c>
      <c r="R261" t="s">
        <v>122</v>
      </c>
      <c r="S261" s="11" t="str">
        <f t="shared" si="28"/>
        <v>photography</v>
      </c>
      <c r="T261" s="11" t="str">
        <f t="shared" si="29"/>
        <v>photography books</v>
      </c>
    </row>
    <row r="262" spans="1:20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 s="9">
        <f t="shared" si="25"/>
        <v>38.065134099616856</v>
      </c>
      <c r="J262" t="s">
        <v>21</v>
      </c>
      <c r="K262" t="s">
        <v>22</v>
      </c>
      <c r="L262">
        <v>1348808400</v>
      </c>
      <c r="M262" s="20">
        <f t="shared" si="26"/>
        <v>41180.208333333336</v>
      </c>
      <c r="N262">
        <v>1349845200</v>
      </c>
      <c r="O262" s="18">
        <f t="shared" si="27"/>
        <v>41192.208333333336</v>
      </c>
      <c r="P262" t="b">
        <v>0</v>
      </c>
      <c r="Q262" t="b">
        <v>0</v>
      </c>
      <c r="R262" t="s">
        <v>23</v>
      </c>
      <c r="S262" s="11" t="str">
        <f t="shared" si="28"/>
        <v>music</v>
      </c>
      <c r="T262" s="11" t="str">
        <f t="shared" si="29"/>
        <v>rock</v>
      </c>
    </row>
    <row r="263" spans="1:20" ht="31.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 s="9">
        <f t="shared" si="25"/>
        <v>57.936123348017624</v>
      </c>
      <c r="J263" t="s">
        <v>21</v>
      </c>
      <c r="K263" t="s">
        <v>22</v>
      </c>
      <c r="L263">
        <v>1282712400</v>
      </c>
      <c r="M263" s="20">
        <f t="shared" si="26"/>
        <v>40415.208333333336</v>
      </c>
      <c r="N263">
        <v>1283058000</v>
      </c>
      <c r="O263" s="18">
        <f t="shared" si="27"/>
        <v>40419.208333333336</v>
      </c>
      <c r="P263" t="b">
        <v>0</v>
      </c>
      <c r="Q263" t="b">
        <v>1</v>
      </c>
      <c r="R263" t="s">
        <v>23</v>
      </c>
      <c r="S263" s="11" t="str">
        <f t="shared" si="28"/>
        <v>music</v>
      </c>
      <c r="T263" s="11" t="str">
        <f t="shared" si="29"/>
        <v>rock</v>
      </c>
    </row>
    <row r="264" spans="1:20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9">
        <f t="shared" si="25"/>
        <v>49.794392523364486</v>
      </c>
      <c r="J264" t="s">
        <v>21</v>
      </c>
      <c r="K264" t="s">
        <v>22</v>
      </c>
      <c r="L264">
        <v>1301979600</v>
      </c>
      <c r="M264" s="20">
        <f t="shared" si="26"/>
        <v>40638.208333333336</v>
      </c>
      <c r="N264">
        <v>1304226000</v>
      </c>
      <c r="O264" s="18">
        <f t="shared" si="27"/>
        <v>40664.208333333336</v>
      </c>
      <c r="P264" t="b">
        <v>0</v>
      </c>
      <c r="Q264" t="b">
        <v>1</v>
      </c>
      <c r="R264" t="s">
        <v>60</v>
      </c>
      <c r="S264" s="11" t="str">
        <f t="shared" si="28"/>
        <v>music</v>
      </c>
      <c r="T264" s="11" t="str">
        <f t="shared" si="29"/>
        <v>indie rock</v>
      </c>
    </row>
    <row r="265" spans="1:20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9">
        <f t="shared" si="25"/>
        <v>54.050251256281406</v>
      </c>
      <c r="J265" t="s">
        <v>21</v>
      </c>
      <c r="K265" t="s">
        <v>22</v>
      </c>
      <c r="L265">
        <v>1263016800</v>
      </c>
      <c r="M265" s="20">
        <f t="shared" si="26"/>
        <v>40187.25</v>
      </c>
      <c r="N265">
        <v>1263016800</v>
      </c>
      <c r="O265" s="18">
        <f t="shared" si="27"/>
        <v>40187.25</v>
      </c>
      <c r="P265" t="b">
        <v>0</v>
      </c>
      <c r="Q265" t="b">
        <v>0</v>
      </c>
      <c r="R265" t="s">
        <v>122</v>
      </c>
      <c r="S265" s="11" t="str">
        <f t="shared" si="28"/>
        <v>photography</v>
      </c>
      <c r="T265" s="11" t="str">
        <f t="shared" si="29"/>
        <v>photography books</v>
      </c>
    </row>
    <row r="266" spans="1:20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9">
        <f t="shared" si="25"/>
        <v>30.002721335268504</v>
      </c>
      <c r="J266" t="s">
        <v>21</v>
      </c>
      <c r="K266" t="s">
        <v>22</v>
      </c>
      <c r="L266">
        <v>1360648800</v>
      </c>
      <c r="M266" s="20">
        <f t="shared" si="26"/>
        <v>41317.25</v>
      </c>
      <c r="N266">
        <v>1362031200</v>
      </c>
      <c r="O266" s="18">
        <f t="shared" si="27"/>
        <v>41333.25</v>
      </c>
      <c r="P266" t="b">
        <v>0</v>
      </c>
      <c r="Q266" t="b">
        <v>0</v>
      </c>
      <c r="R266" t="s">
        <v>33</v>
      </c>
      <c r="S266" s="11" t="str">
        <f t="shared" si="28"/>
        <v>theater</v>
      </c>
      <c r="T266" s="11" t="str">
        <f t="shared" si="29"/>
        <v>plays</v>
      </c>
    </row>
    <row r="267" spans="1:20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9">
        <f t="shared" si="25"/>
        <v>70.127906976744185</v>
      </c>
      <c r="J267" t="s">
        <v>21</v>
      </c>
      <c r="K267" t="s">
        <v>22</v>
      </c>
      <c r="L267">
        <v>1451800800</v>
      </c>
      <c r="M267" s="20">
        <f t="shared" si="26"/>
        <v>42372.25</v>
      </c>
      <c r="N267">
        <v>1455602400</v>
      </c>
      <c r="O267" s="18">
        <f t="shared" si="27"/>
        <v>42416.25</v>
      </c>
      <c r="P267" t="b">
        <v>0</v>
      </c>
      <c r="Q267" t="b">
        <v>0</v>
      </c>
      <c r="R267" t="s">
        <v>33</v>
      </c>
      <c r="S267" s="11" t="str">
        <f t="shared" si="28"/>
        <v>theater</v>
      </c>
      <c r="T267" s="11" t="str">
        <f t="shared" si="29"/>
        <v>plays</v>
      </c>
    </row>
    <row r="268" spans="1:20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9">
        <f t="shared" si="25"/>
        <v>26.996228786926462</v>
      </c>
      <c r="J268" t="s">
        <v>107</v>
      </c>
      <c r="K268" t="s">
        <v>108</v>
      </c>
      <c r="L268">
        <v>1415340000</v>
      </c>
      <c r="M268" s="20">
        <f t="shared" si="26"/>
        <v>41950.25</v>
      </c>
      <c r="N268">
        <v>1418191200</v>
      </c>
      <c r="O268" s="18">
        <f t="shared" si="27"/>
        <v>41983.25</v>
      </c>
      <c r="P268" t="b">
        <v>0</v>
      </c>
      <c r="Q268" t="b">
        <v>1</v>
      </c>
      <c r="R268" t="s">
        <v>159</v>
      </c>
      <c r="S268" s="11" t="str">
        <f t="shared" si="28"/>
        <v>music</v>
      </c>
      <c r="T268" s="11" t="str">
        <f t="shared" si="29"/>
        <v>jazz</v>
      </c>
    </row>
    <row r="269" spans="1:20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>
        <v>2768</v>
      </c>
      <c r="I269" s="9">
        <f t="shared" si="25"/>
        <v>51.990606936416185</v>
      </c>
      <c r="J269" t="s">
        <v>26</v>
      </c>
      <c r="K269" t="s">
        <v>27</v>
      </c>
      <c r="L269">
        <v>1351054800</v>
      </c>
      <c r="M269" s="20">
        <f t="shared" si="26"/>
        <v>41206.208333333336</v>
      </c>
      <c r="N269">
        <v>1352440800</v>
      </c>
      <c r="O269" s="18">
        <f t="shared" si="27"/>
        <v>41222.25</v>
      </c>
      <c r="P269" t="b">
        <v>0</v>
      </c>
      <c r="Q269" t="b">
        <v>0</v>
      </c>
      <c r="R269" t="s">
        <v>33</v>
      </c>
      <c r="S269" s="11" t="str">
        <f t="shared" si="28"/>
        <v>theater</v>
      </c>
      <c r="T269" s="11" t="str">
        <f t="shared" si="29"/>
        <v>plays</v>
      </c>
    </row>
    <row r="270" spans="1:20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9">
        <f t="shared" si="25"/>
        <v>56.416666666666664</v>
      </c>
      <c r="J270" t="s">
        <v>21</v>
      </c>
      <c r="K270" t="s">
        <v>22</v>
      </c>
      <c r="L270">
        <v>1349326800</v>
      </c>
      <c r="M270" s="20">
        <f t="shared" si="26"/>
        <v>41186.208333333336</v>
      </c>
      <c r="N270">
        <v>1353304800</v>
      </c>
      <c r="O270" s="18">
        <f t="shared" si="27"/>
        <v>41232.25</v>
      </c>
      <c r="P270" t="b">
        <v>0</v>
      </c>
      <c r="Q270" t="b">
        <v>0</v>
      </c>
      <c r="R270" t="s">
        <v>42</v>
      </c>
      <c r="S270" s="11" t="str">
        <f t="shared" si="28"/>
        <v>film &amp; video</v>
      </c>
      <c r="T270" s="11" t="str">
        <f t="shared" si="29"/>
        <v>documentary</v>
      </c>
    </row>
    <row r="271" spans="1:20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9">
        <f t="shared" si="25"/>
        <v>101.63218390804597</v>
      </c>
      <c r="J271" t="s">
        <v>21</v>
      </c>
      <c r="K271" t="s">
        <v>22</v>
      </c>
      <c r="L271">
        <v>1548914400</v>
      </c>
      <c r="M271" s="20">
        <f t="shared" si="26"/>
        <v>43496.25</v>
      </c>
      <c r="N271">
        <v>1550728800</v>
      </c>
      <c r="O271" s="18">
        <f t="shared" si="27"/>
        <v>43517.25</v>
      </c>
      <c r="P271" t="b">
        <v>0</v>
      </c>
      <c r="Q271" t="b">
        <v>0</v>
      </c>
      <c r="R271" t="s">
        <v>269</v>
      </c>
      <c r="S271" s="11" t="str">
        <f t="shared" si="28"/>
        <v>film &amp; video</v>
      </c>
      <c r="T271" s="11" t="str">
        <f t="shared" si="29"/>
        <v>television</v>
      </c>
    </row>
    <row r="272" spans="1:20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>
        <v>1890</v>
      </c>
      <c r="I272" s="9">
        <f t="shared" si="25"/>
        <v>25.005291005291006</v>
      </c>
      <c r="J272" t="s">
        <v>21</v>
      </c>
      <c r="K272" t="s">
        <v>22</v>
      </c>
      <c r="L272">
        <v>1291269600</v>
      </c>
      <c r="M272" s="20">
        <f t="shared" si="26"/>
        <v>40514.25</v>
      </c>
      <c r="N272">
        <v>1291442400</v>
      </c>
      <c r="O272" s="18">
        <f t="shared" si="27"/>
        <v>40516.25</v>
      </c>
      <c r="P272" t="b">
        <v>0</v>
      </c>
      <c r="Q272" t="b">
        <v>0</v>
      </c>
      <c r="R272" t="s">
        <v>89</v>
      </c>
      <c r="S272" s="11" t="str">
        <f t="shared" si="28"/>
        <v>games</v>
      </c>
      <c r="T272" s="11" t="str">
        <f t="shared" si="29"/>
        <v>video games</v>
      </c>
    </row>
    <row r="273" spans="1:20" ht="31.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9">
        <f t="shared" si="25"/>
        <v>32.016393442622949</v>
      </c>
      <c r="J273" t="s">
        <v>21</v>
      </c>
      <c r="K273" t="s">
        <v>22</v>
      </c>
      <c r="L273">
        <v>1449468000</v>
      </c>
      <c r="M273" s="20">
        <f t="shared" si="26"/>
        <v>42345.25</v>
      </c>
      <c r="N273">
        <v>1452146400</v>
      </c>
      <c r="O273" s="18">
        <f t="shared" si="27"/>
        <v>42376.25</v>
      </c>
      <c r="P273" t="b">
        <v>0</v>
      </c>
      <c r="Q273" t="b">
        <v>0</v>
      </c>
      <c r="R273" t="s">
        <v>122</v>
      </c>
      <c r="S273" s="11" t="str">
        <f t="shared" si="28"/>
        <v>photography</v>
      </c>
      <c r="T273" s="11" t="str">
        <f t="shared" si="29"/>
        <v>photography books</v>
      </c>
    </row>
    <row r="274" spans="1:20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>
        <v>1894</v>
      </c>
      <c r="I274" s="9">
        <f t="shared" si="25"/>
        <v>82.021647307286173</v>
      </c>
      <c r="J274" t="s">
        <v>21</v>
      </c>
      <c r="K274" t="s">
        <v>22</v>
      </c>
      <c r="L274">
        <v>1562734800</v>
      </c>
      <c r="M274" s="20">
        <f t="shared" si="26"/>
        <v>43656.208333333328</v>
      </c>
      <c r="N274">
        <v>1564894800</v>
      </c>
      <c r="O274" s="18">
        <f t="shared" si="27"/>
        <v>43681.208333333328</v>
      </c>
      <c r="P274" t="b">
        <v>0</v>
      </c>
      <c r="Q274" t="b">
        <v>1</v>
      </c>
      <c r="R274" t="s">
        <v>33</v>
      </c>
      <c r="S274" s="11" t="str">
        <f t="shared" si="28"/>
        <v>theater</v>
      </c>
      <c r="T274" s="11" t="str">
        <f t="shared" si="29"/>
        <v>plays</v>
      </c>
    </row>
    <row r="275" spans="1:20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9">
        <f t="shared" si="25"/>
        <v>37.957446808510639</v>
      </c>
      <c r="J275" t="s">
        <v>15</v>
      </c>
      <c r="K275" t="s">
        <v>16</v>
      </c>
      <c r="L275">
        <v>1505624400</v>
      </c>
      <c r="M275" s="20">
        <f t="shared" si="26"/>
        <v>42995.208333333328</v>
      </c>
      <c r="N275">
        <v>1505883600</v>
      </c>
      <c r="O275" s="18">
        <f t="shared" si="27"/>
        <v>42998.208333333328</v>
      </c>
      <c r="P275" t="b">
        <v>0</v>
      </c>
      <c r="Q275" t="b">
        <v>0</v>
      </c>
      <c r="R275" t="s">
        <v>33</v>
      </c>
      <c r="S275" s="11" t="str">
        <f t="shared" si="28"/>
        <v>theater</v>
      </c>
      <c r="T275" s="11" t="str">
        <f t="shared" si="29"/>
        <v>plays</v>
      </c>
    </row>
    <row r="276" spans="1:20" ht="31.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9">
        <f t="shared" si="25"/>
        <v>51.533333333333331</v>
      </c>
      <c r="J276" t="s">
        <v>21</v>
      </c>
      <c r="K276" t="s">
        <v>22</v>
      </c>
      <c r="L276">
        <v>1509948000</v>
      </c>
      <c r="M276" s="20">
        <f t="shared" si="26"/>
        <v>43045.25</v>
      </c>
      <c r="N276">
        <v>1510380000</v>
      </c>
      <c r="O276" s="18">
        <f t="shared" si="27"/>
        <v>43050.25</v>
      </c>
      <c r="P276" t="b">
        <v>0</v>
      </c>
      <c r="Q276" t="b">
        <v>0</v>
      </c>
      <c r="R276" t="s">
        <v>33</v>
      </c>
      <c r="S276" s="11" t="str">
        <f t="shared" si="28"/>
        <v>theater</v>
      </c>
      <c r="T276" s="11" t="str">
        <f t="shared" si="29"/>
        <v>plays</v>
      </c>
    </row>
    <row r="277" spans="1:20" ht="31.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9">
        <f t="shared" si="25"/>
        <v>81.198275862068968</v>
      </c>
      <c r="J277" t="s">
        <v>21</v>
      </c>
      <c r="K277" t="s">
        <v>22</v>
      </c>
      <c r="L277">
        <v>1554526800</v>
      </c>
      <c r="M277" s="20">
        <f t="shared" si="26"/>
        <v>43561.208333333328</v>
      </c>
      <c r="N277">
        <v>1555218000</v>
      </c>
      <c r="O277" s="18">
        <f t="shared" si="27"/>
        <v>43569.208333333328</v>
      </c>
      <c r="P277" t="b">
        <v>0</v>
      </c>
      <c r="Q277" t="b">
        <v>0</v>
      </c>
      <c r="R277" t="s">
        <v>206</v>
      </c>
      <c r="S277" s="11" t="str">
        <f t="shared" si="28"/>
        <v>publishing</v>
      </c>
      <c r="T277" s="11" t="str">
        <f t="shared" si="29"/>
        <v>translations</v>
      </c>
    </row>
    <row r="278" spans="1:20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9">
        <f t="shared" si="25"/>
        <v>40.030075187969928</v>
      </c>
      <c r="J278" t="s">
        <v>21</v>
      </c>
      <c r="K278" t="s">
        <v>22</v>
      </c>
      <c r="L278">
        <v>1334811600</v>
      </c>
      <c r="M278" s="20">
        <f t="shared" si="26"/>
        <v>41018.208333333336</v>
      </c>
      <c r="N278">
        <v>1335243600</v>
      </c>
      <c r="O278" s="18">
        <f t="shared" si="27"/>
        <v>41023.208333333336</v>
      </c>
      <c r="P278" t="b">
        <v>0</v>
      </c>
      <c r="Q278" t="b">
        <v>1</v>
      </c>
      <c r="R278" t="s">
        <v>89</v>
      </c>
      <c r="S278" s="11" t="str">
        <f t="shared" si="28"/>
        <v>games</v>
      </c>
      <c r="T278" s="11" t="str">
        <f t="shared" si="29"/>
        <v>video games</v>
      </c>
    </row>
    <row r="279" spans="1:20" ht="31.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>
        <v>83</v>
      </c>
      <c r="I279" s="9">
        <f t="shared" si="25"/>
        <v>89.939759036144579</v>
      </c>
      <c r="J279" t="s">
        <v>21</v>
      </c>
      <c r="K279" t="s">
        <v>22</v>
      </c>
      <c r="L279">
        <v>1279515600</v>
      </c>
      <c r="M279" s="20">
        <f t="shared" si="26"/>
        <v>40378.208333333336</v>
      </c>
      <c r="N279">
        <v>1279688400</v>
      </c>
      <c r="O279" s="18">
        <f t="shared" si="27"/>
        <v>40380.208333333336</v>
      </c>
      <c r="P279" t="b">
        <v>0</v>
      </c>
      <c r="Q279" t="b">
        <v>0</v>
      </c>
      <c r="R279" t="s">
        <v>33</v>
      </c>
      <c r="S279" s="11" t="str">
        <f t="shared" si="28"/>
        <v>theater</v>
      </c>
      <c r="T279" s="11" t="str">
        <f t="shared" si="29"/>
        <v>plays</v>
      </c>
    </row>
    <row r="280" spans="1:20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9">
        <f t="shared" si="25"/>
        <v>96.692307692307693</v>
      </c>
      <c r="J280" t="s">
        <v>21</v>
      </c>
      <c r="K280" t="s">
        <v>22</v>
      </c>
      <c r="L280">
        <v>1353909600</v>
      </c>
      <c r="M280" s="20">
        <f t="shared" si="26"/>
        <v>41239.25</v>
      </c>
      <c r="N280">
        <v>1356069600</v>
      </c>
      <c r="O280" s="18">
        <f t="shared" si="27"/>
        <v>41264.25</v>
      </c>
      <c r="P280" t="b">
        <v>0</v>
      </c>
      <c r="Q280" t="b">
        <v>0</v>
      </c>
      <c r="R280" t="s">
        <v>28</v>
      </c>
      <c r="S280" s="11" t="str">
        <f t="shared" si="28"/>
        <v>technology</v>
      </c>
      <c r="T280" s="11" t="str">
        <f t="shared" si="29"/>
        <v>web</v>
      </c>
    </row>
    <row r="281" spans="1:20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>
        <v>546</v>
      </c>
      <c r="I281" s="9">
        <f t="shared" si="25"/>
        <v>25.010989010989011</v>
      </c>
      <c r="J281" t="s">
        <v>21</v>
      </c>
      <c r="K281" t="s">
        <v>22</v>
      </c>
      <c r="L281">
        <v>1535950800</v>
      </c>
      <c r="M281" s="20">
        <f t="shared" si="26"/>
        <v>43346.208333333328</v>
      </c>
      <c r="N281">
        <v>1536210000</v>
      </c>
      <c r="O281" s="18">
        <f t="shared" si="27"/>
        <v>43349.208333333328</v>
      </c>
      <c r="P281" t="b">
        <v>0</v>
      </c>
      <c r="Q281" t="b">
        <v>0</v>
      </c>
      <c r="R281" t="s">
        <v>33</v>
      </c>
      <c r="S281" s="11" t="str">
        <f t="shared" si="28"/>
        <v>theater</v>
      </c>
      <c r="T281" s="11" t="str">
        <f t="shared" si="29"/>
        <v>plays</v>
      </c>
    </row>
    <row r="282" spans="1:20" ht="31.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9">
        <f t="shared" si="25"/>
        <v>36.987277353689571</v>
      </c>
      <c r="J282" t="s">
        <v>21</v>
      </c>
      <c r="K282" t="s">
        <v>22</v>
      </c>
      <c r="L282">
        <v>1511244000</v>
      </c>
      <c r="M282" s="20">
        <f t="shared" si="26"/>
        <v>43060.25</v>
      </c>
      <c r="N282">
        <v>1511762400</v>
      </c>
      <c r="O282" s="18">
        <f t="shared" si="27"/>
        <v>43066.25</v>
      </c>
      <c r="P282" t="b">
        <v>0</v>
      </c>
      <c r="Q282" t="b">
        <v>0</v>
      </c>
      <c r="R282" t="s">
        <v>71</v>
      </c>
      <c r="S282" s="11" t="str">
        <f t="shared" si="28"/>
        <v>film &amp; video</v>
      </c>
      <c r="T282" s="11" t="str">
        <f t="shared" si="29"/>
        <v>animation</v>
      </c>
    </row>
    <row r="283" spans="1:20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9">
        <f t="shared" si="25"/>
        <v>73.012609117361791</v>
      </c>
      <c r="J283" t="s">
        <v>21</v>
      </c>
      <c r="K283" t="s">
        <v>22</v>
      </c>
      <c r="L283">
        <v>1331445600</v>
      </c>
      <c r="M283" s="20">
        <f t="shared" si="26"/>
        <v>40979.25</v>
      </c>
      <c r="N283">
        <v>1333256400</v>
      </c>
      <c r="O283" s="18">
        <f t="shared" si="27"/>
        <v>41000.208333333336</v>
      </c>
      <c r="P283" t="b">
        <v>0</v>
      </c>
      <c r="Q283" t="b">
        <v>1</v>
      </c>
      <c r="R283" t="s">
        <v>33</v>
      </c>
      <c r="S283" s="11" t="str">
        <f t="shared" si="28"/>
        <v>theater</v>
      </c>
      <c r="T283" s="11" t="str">
        <f t="shared" si="29"/>
        <v>plays</v>
      </c>
    </row>
    <row r="284" spans="1:20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>
        <v>133</v>
      </c>
      <c r="I284" s="9">
        <f t="shared" si="25"/>
        <v>68.240601503759393</v>
      </c>
      <c r="J284" t="s">
        <v>21</v>
      </c>
      <c r="K284" t="s">
        <v>22</v>
      </c>
      <c r="L284">
        <v>1480226400</v>
      </c>
      <c r="M284" s="20">
        <f t="shared" si="26"/>
        <v>42701.25</v>
      </c>
      <c r="N284">
        <v>1480744800</v>
      </c>
      <c r="O284" s="18">
        <f t="shared" si="27"/>
        <v>42707.25</v>
      </c>
      <c r="P284" t="b">
        <v>0</v>
      </c>
      <c r="Q284" t="b">
        <v>1</v>
      </c>
      <c r="R284" t="s">
        <v>269</v>
      </c>
      <c r="S284" s="11" t="str">
        <f t="shared" si="28"/>
        <v>film &amp; video</v>
      </c>
      <c r="T284" s="11" t="str">
        <f t="shared" si="29"/>
        <v>television</v>
      </c>
    </row>
    <row r="285" spans="1:20" ht="31.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9">
        <f t="shared" si="25"/>
        <v>52.310344827586206</v>
      </c>
      <c r="J285" t="s">
        <v>36</v>
      </c>
      <c r="K285" t="s">
        <v>37</v>
      </c>
      <c r="L285">
        <v>1464584400</v>
      </c>
      <c r="M285" s="20">
        <f t="shared" si="26"/>
        <v>42520.208333333328</v>
      </c>
      <c r="N285">
        <v>1465016400</v>
      </c>
      <c r="O285" s="18">
        <f t="shared" si="27"/>
        <v>42525.208333333328</v>
      </c>
      <c r="P285" t="b">
        <v>0</v>
      </c>
      <c r="Q285" t="b">
        <v>0</v>
      </c>
      <c r="R285" t="s">
        <v>23</v>
      </c>
      <c r="S285" s="11" t="str">
        <f t="shared" si="28"/>
        <v>music</v>
      </c>
      <c r="T285" s="11" t="str">
        <f t="shared" si="29"/>
        <v>rock</v>
      </c>
    </row>
    <row r="286" spans="1:20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9">
        <f t="shared" si="25"/>
        <v>61.765151515151516</v>
      </c>
      <c r="J286" t="s">
        <v>21</v>
      </c>
      <c r="K286" t="s">
        <v>22</v>
      </c>
      <c r="L286">
        <v>1335848400</v>
      </c>
      <c r="M286" s="20">
        <f t="shared" si="26"/>
        <v>41030.208333333336</v>
      </c>
      <c r="N286">
        <v>1336280400</v>
      </c>
      <c r="O286" s="18">
        <f t="shared" si="27"/>
        <v>41035.208333333336</v>
      </c>
      <c r="P286" t="b">
        <v>0</v>
      </c>
      <c r="Q286" t="b">
        <v>0</v>
      </c>
      <c r="R286" t="s">
        <v>28</v>
      </c>
      <c r="S286" s="11" t="str">
        <f t="shared" si="28"/>
        <v>technology</v>
      </c>
      <c r="T286" s="11" t="str">
        <f t="shared" si="29"/>
        <v>web</v>
      </c>
    </row>
    <row r="287" spans="1:20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9">
        <f t="shared" si="25"/>
        <v>25.027559055118111</v>
      </c>
      <c r="J287" t="s">
        <v>21</v>
      </c>
      <c r="K287" t="s">
        <v>22</v>
      </c>
      <c r="L287">
        <v>1473483600</v>
      </c>
      <c r="M287" s="20">
        <f t="shared" si="26"/>
        <v>42623.208333333328</v>
      </c>
      <c r="N287">
        <v>1476766800</v>
      </c>
      <c r="O287" s="18">
        <f t="shared" si="27"/>
        <v>42661.208333333328</v>
      </c>
      <c r="P287" t="b">
        <v>0</v>
      </c>
      <c r="Q287" t="b">
        <v>0</v>
      </c>
      <c r="R287" t="s">
        <v>33</v>
      </c>
      <c r="S287" s="11" t="str">
        <f t="shared" si="28"/>
        <v>theater</v>
      </c>
      <c r="T287" s="11" t="str">
        <f t="shared" si="29"/>
        <v>plays</v>
      </c>
    </row>
    <row r="288" spans="1:20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9">
        <f t="shared" si="25"/>
        <v>106.28804347826087</v>
      </c>
      <c r="J288" t="s">
        <v>21</v>
      </c>
      <c r="K288" t="s">
        <v>22</v>
      </c>
      <c r="L288">
        <v>1479880800</v>
      </c>
      <c r="M288" s="20">
        <f t="shared" si="26"/>
        <v>42697.25</v>
      </c>
      <c r="N288">
        <v>1480485600</v>
      </c>
      <c r="O288" s="18">
        <f t="shared" si="27"/>
        <v>42704.25</v>
      </c>
      <c r="P288" t="b">
        <v>0</v>
      </c>
      <c r="Q288" t="b">
        <v>0</v>
      </c>
      <c r="R288" t="s">
        <v>33</v>
      </c>
      <c r="S288" s="11" t="str">
        <f t="shared" si="28"/>
        <v>theater</v>
      </c>
      <c r="T288" s="11" t="str">
        <f t="shared" si="29"/>
        <v>plays</v>
      </c>
    </row>
    <row r="289" spans="1:20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9">
        <f t="shared" si="25"/>
        <v>75.07386363636364</v>
      </c>
      <c r="J289" t="s">
        <v>21</v>
      </c>
      <c r="K289" t="s">
        <v>22</v>
      </c>
      <c r="L289">
        <v>1430197200</v>
      </c>
      <c r="M289" s="20">
        <f t="shared" si="26"/>
        <v>42122.208333333328</v>
      </c>
      <c r="N289">
        <v>1430197200</v>
      </c>
      <c r="O289" s="18">
        <f t="shared" si="27"/>
        <v>42122.208333333328</v>
      </c>
      <c r="P289" t="b">
        <v>0</v>
      </c>
      <c r="Q289" t="b">
        <v>0</v>
      </c>
      <c r="R289" t="s">
        <v>50</v>
      </c>
      <c r="S289" s="11" t="str">
        <f t="shared" si="28"/>
        <v>music</v>
      </c>
      <c r="T289" s="11" t="str">
        <f t="shared" si="29"/>
        <v>electric music</v>
      </c>
    </row>
    <row r="290" spans="1:20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9">
        <f t="shared" si="25"/>
        <v>39.970802919708028</v>
      </c>
      <c r="J290" t="s">
        <v>36</v>
      </c>
      <c r="K290" t="s">
        <v>37</v>
      </c>
      <c r="L290">
        <v>1331701200</v>
      </c>
      <c r="M290" s="20">
        <f t="shared" si="26"/>
        <v>40982.208333333336</v>
      </c>
      <c r="N290">
        <v>1331787600</v>
      </c>
      <c r="O290" s="18">
        <f t="shared" si="27"/>
        <v>40983.208333333336</v>
      </c>
      <c r="P290" t="b">
        <v>0</v>
      </c>
      <c r="Q290" t="b">
        <v>1</v>
      </c>
      <c r="R290" t="s">
        <v>148</v>
      </c>
      <c r="S290" s="11" t="str">
        <f t="shared" si="28"/>
        <v>music</v>
      </c>
      <c r="T290" s="11" t="str">
        <f t="shared" si="29"/>
        <v>metal</v>
      </c>
    </row>
    <row r="291" spans="1:20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9">
        <f t="shared" si="25"/>
        <v>39.982195845697326</v>
      </c>
      <c r="J291" t="s">
        <v>15</v>
      </c>
      <c r="K291" t="s">
        <v>16</v>
      </c>
      <c r="L291">
        <v>1438578000</v>
      </c>
      <c r="M291" s="20">
        <f t="shared" si="26"/>
        <v>42219.208333333328</v>
      </c>
      <c r="N291">
        <v>1438837200</v>
      </c>
      <c r="O291" s="18">
        <f t="shared" si="27"/>
        <v>42222.208333333328</v>
      </c>
      <c r="P291" t="b">
        <v>0</v>
      </c>
      <c r="Q291" t="b">
        <v>0</v>
      </c>
      <c r="R291" t="s">
        <v>33</v>
      </c>
      <c r="S291" s="11" t="str">
        <f t="shared" si="28"/>
        <v>theater</v>
      </c>
      <c r="T291" s="11" t="str">
        <f t="shared" si="29"/>
        <v>plays</v>
      </c>
    </row>
    <row r="292" spans="1:20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9">
        <f t="shared" si="25"/>
        <v>101.01541850220265</v>
      </c>
      <c r="J292" t="s">
        <v>21</v>
      </c>
      <c r="K292" t="s">
        <v>22</v>
      </c>
      <c r="L292">
        <v>1368162000</v>
      </c>
      <c r="M292" s="20">
        <f t="shared" si="26"/>
        <v>41404.208333333336</v>
      </c>
      <c r="N292">
        <v>1370926800</v>
      </c>
      <c r="O292" s="18">
        <f t="shared" si="27"/>
        <v>41436.208333333336</v>
      </c>
      <c r="P292" t="b">
        <v>0</v>
      </c>
      <c r="Q292" t="b">
        <v>1</v>
      </c>
      <c r="R292" t="s">
        <v>42</v>
      </c>
      <c r="S292" s="11" t="str">
        <f t="shared" si="28"/>
        <v>film &amp; video</v>
      </c>
      <c r="T292" s="11" t="str">
        <f t="shared" si="29"/>
        <v>documentary</v>
      </c>
    </row>
    <row r="293" spans="1:20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9">
        <f t="shared" si="25"/>
        <v>76.813084112149539</v>
      </c>
      <c r="J293" t="s">
        <v>21</v>
      </c>
      <c r="K293" t="s">
        <v>22</v>
      </c>
      <c r="L293">
        <v>1318654800</v>
      </c>
      <c r="M293" s="20">
        <f t="shared" si="26"/>
        <v>40831.208333333336</v>
      </c>
      <c r="N293">
        <v>1319000400</v>
      </c>
      <c r="O293" s="18">
        <f t="shared" si="27"/>
        <v>40835.208333333336</v>
      </c>
      <c r="P293" t="b">
        <v>1</v>
      </c>
      <c r="Q293" t="b">
        <v>0</v>
      </c>
      <c r="R293" t="s">
        <v>28</v>
      </c>
      <c r="S293" s="11" t="str">
        <f t="shared" si="28"/>
        <v>technology</v>
      </c>
      <c r="T293" s="11" t="str">
        <f t="shared" si="29"/>
        <v>web</v>
      </c>
    </row>
    <row r="294" spans="1:20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9">
        <f t="shared" si="25"/>
        <v>71.7</v>
      </c>
      <c r="J294" t="s">
        <v>21</v>
      </c>
      <c r="K294" t="s">
        <v>22</v>
      </c>
      <c r="L294">
        <v>1331874000</v>
      </c>
      <c r="M294" s="20">
        <f t="shared" si="26"/>
        <v>40984.208333333336</v>
      </c>
      <c r="N294">
        <v>1333429200</v>
      </c>
      <c r="O294" s="18">
        <f t="shared" si="27"/>
        <v>41002.208333333336</v>
      </c>
      <c r="P294" t="b">
        <v>0</v>
      </c>
      <c r="Q294" t="b">
        <v>0</v>
      </c>
      <c r="R294" t="s">
        <v>17</v>
      </c>
      <c r="S294" s="11" t="str">
        <f t="shared" si="28"/>
        <v>food</v>
      </c>
      <c r="T294" s="11" t="str">
        <f t="shared" si="29"/>
        <v>food trucks</v>
      </c>
    </row>
    <row r="295" spans="1:20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9">
        <f t="shared" si="25"/>
        <v>33.28125</v>
      </c>
      <c r="J295" t="s">
        <v>107</v>
      </c>
      <c r="K295" t="s">
        <v>108</v>
      </c>
      <c r="L295">
        <v>1286254800</v>
      </c>
      <c r="M295" s="20">
        <f t="shared" si="26"/>
        <v>40456.208333333336</v>
      </c>
      <c r="N295">
        <v>1287032400</v>
      </c>
      <c r="O295" s="18">
        <f t="shared" si="27"/>
        <v>40465.208333333336</v>
      </c>
      <c r="P295" t="b">
        <v>0</v>
      </c>
      <c r="Q295" t="b">
        <v>0</v>
      </c>
      <c r="R295" t="s">
        <v>33</v>
      </c>
      <c r="S295" s="11" t="str">
        <f t="shared" si="28"/>
        <v>theater</v>
      </c>
      <c r="T295" s="11" t="str">
        <f t="shared" si="29"/>
        <v>plays</v>
      </c>
    </row>
    <row r="296" spans="1:20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9">
        <f t="shared" si="25"/>
        <v>43.923497267759565</v>
      </c>
      <c r="J296" t="s">
        <v>21</v>
      </c>
      <c r="K296" t="s">
        <v>22</v>
      </c>
      <c r="L296">
        <v>1540530000</v>
      </c>
      <c r="M296" s="20">
        <f t="shared" si="26"/>
        <v>43399.208333333328</v>
      </c>
      <c r="N296">
        <v>1541570400</v>
      </c>
      <c r="O296" s="18">
        <f t="shared" si="27"/>
        <v>43411.25</v>
      </c>
      <c r="P296" t="b">
        <v>0</v>
      </c>
      <c r="Q296" t="b">
        <v>0</v>
      </c>
      <c r="R296" t="s">
        <v>33</v>
      </c>
      <c r="S296" s="11" t="str">
        <f t="shared" si="28"/>
        <v>theater</v>
      </c>
      <c r="T296" s="11" t="str">
        <f t="shared" si="29"/>
        <v>plays</v>
      </c>
    </row>
    <row r="297" spans="1:20" ht="31.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9">
        <f t="shared" si="25"/>
        <v>36.004712041884815</v>
      </c>
      <c r="J297" t="s">
        <v>98</v>
      </c>
      <c r="K297" t="s">
        <v>99</v>
      </c>
      <c r="L297">
        <v>1381813200</v>
      </c>
      <c r="M297" s="20">
        <f t="shared" si="26"/>
        <v>41562.208333333336</v>
      </c>
      <c r="N297">
        <v>1383976800</v>
      </c>
      <c r="O297" s="18">
        <f t="shared" si="27"/>
        <v>41587.25</v>
      </c>
      <c r="P297" t="b">
        <v>0</v>
      </c>
      <c r="Q297" t="b">
        <v>0</v>
      </c>
      <c r="R297" t="s">
        <v>33</v>
      </c>
      <c r="S297" s="11" t="str">
        <f t="shared" si="28"/>
        <v>theater</v>
      </c>
      <c r="T297" s="11" t="str">
        <f t="shared" si="29"/>
        <v>plays</v>
      </c>
    </row>
    <row r="298" spans="1:20" ht="31.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9">
        <f t="shared" si="25"/>
        <v>88.21052631578948</v>
      </c>
      <c r="J298" t="s">
        <v>26</v>
      </c>
      <c r="K298" t="s">
        <v>27</v>
      </c>
      <c r="L298">
        <v>1548655200</v>
      </c>
      <c r="M298" s="20">
        <f t="shared" si="26"/>
        <v>43493.25</v>
      </c>
      <c r="N298">
        <v>1550556000</v>
      </c>
      <c r="O298" s="18">
        <f t="shared" si="27"/>
        <v>43515.25</v>
      </c>
      <c r="P298" t="b">
        <v>0</v>
      </c>
      <c r="Q298" t="b">
        <v>0</v>
      </c>
      <c r="R298" t="s">
        <v>33</v>
      </c>
      <c r="S298" s="11" t="str">
        <f t="shared" si="28"/>
        <v>theater</v>
      </c>
      <c r="T298" s="11" t="str">
        <f t="shared" si="29"/>
        <v>plays</v>
      </c>
    </row>
    <row r="299" spans="1:20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9">
        <f t="shared" si="25"/>
        <v>65.240384615384613</v>
      </c>
      <c r="J299" t="s">
        <v>26</v>
      </c>
      <c r="K299" t="s">
        <v>27</v>
      </c>
      <c r="L299">
        <v>1389679200</v>
      </c>
      <c r="M299" s="20">
        <f t="shared" si="26"/>
        <v>41653.25</v>
      </c>
      <c r="N299">
        <v>1390456800</v>
      </c>
      <c r="O299" s="18">
        <f t="shared" si="27"/>
        <v>41662.25</v>
      </c>
      <c r="P299" t="b">
        <v>0</v>
      </c>
      <c r="Q299" t="b">
        <v>1</v>
      </c>
      <c r="R299" t="s">
        <v>33</v>
      </c>
      <c r="S299" s="11" t="str">
        <f t="shared" si="28"/>
        <v>theater</v>
      </c>
      <c r="T299" s="11" t="str">
        <f t="shared" si="29"/>
        <v>plays</v>
      </c>
    </row>
    <row r="300" spans="1:20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9">
        <f t="shared" si="25"/>
        <v>69.958333333333329</v>
      </c>
      <c r="J300" t="s">
        <v>21</v>
      </c>
      <c r="K300" t="s">
        <v>22</v>
      </c>
      <c r="L300">
        <v>1456466400</v>
      </c>
      <c r="M300" s="20">
        <f t="shared" si="26"/>
        <v>42426.25</v>
      </c>
      <c r="N300">
        <v>1458018000</v>
      </c>
      <c r="O300" s="18">
        <f t="shared" si="27"/>
        <v>42444.208333333328</v>
      </c>
      <c r="P300" t="b">
        <v>0</v>
      </c>
      <c r="Q300" t="b">
        <v>1</v>
      </c>
      <c r="R300" t="s">
        <v>23</v>
      </c>
      <c r="S300" s="11" t="str">
        <f t="shared" si="28"/>
        <v>music</v>
      </c>
      <c r="T300" s="11" t="str">
        <f t="shared" si="29"/>
        <v>rock</v>
      </c>
    </row>
    <row r="301" spans="1:20" ht="31.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9">
        <f t="shared" si="25"/>
        <v>39.877551020408163</v>
      </c>
      <c r="J301" t="s">
        <v>21</v>
      </c>
      <c r="K301" t="s">
        <v>22</v>
      </c>
      <c r="L301">
        <v>1456984800</v>
      </c>
      <c r="M301" s="20">
        <f t="shared" si="26"/>
        <v>42432.25</v>
      </c>
      <c r="N301">
        <v>1461819600</v>
      </c>
      <c r="O301" s="18">
        <f t="shared" si="27"/>
        <v>42488.208333333328</v>
      </c>
      <c r="P301" t="b">
        <v>0</v>
      </c>
      <c r="Q301" t="b">
        <v>0</v>
      </c>
      <c r="R301" t="s">
        <v>17</v>
      </c>
      <c r="S301" s="11" t="str">
        <f t="shared" si="28"/>
        <v>food</v>
      </c>
      <c r="T301" s="11" t="str">
        <f t="shared" si="29"/>
        <v>food trucks</v>
      </c>
    </row>
    <row r="302" spans="1:20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9">
        <f t="shared" si="25"/>
        <v>5</v>
      </c>
      <c r="J302" t="s">
        <v>36</v>
      </c>
      <c r="K302" t="s">
        <v>37</v>
      </c>
      <c r="L302">
        <v>1504069200</v>
      </c>
      <c r="M302" s="20">
        <f t="shared" si="26"/>
        <v>42977.208333333328</v>
      </c>
      <c r="N302">
        <v>1504155600</v>
      </c>
      <c r="O302" s="18">
        <f t="shared" si="27"/>
        <v>42978.208333333328</v>
      </c>
      <c r="P302" t="b">
        <v>0</v>
      </c>
      <c r="Q302" t="b">
        <v>1</v>
      </c>
      <c r="R302" t="s">
        <v>68</v>
      </c>
      <c r="S302" s="11" t="str">
        <f t="shared" si="28"/>
        <v>publishing</v>
      </c>
      <c r="T302" s="11" t="str">
        <f t="shared" si="29"/>
        <v>nonfiction</v>
      </c>
    </row>
    <row r="303" spans="1:20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9">
        <f t="shared" si="25"/>
        <v>41.023728813559323</v>
      </c>
      <c r="J303" t="s">
        <v>21</v>
      </c>
      <c r="K303" t="s">
        <v>22</v>
      </c>
      <c r="L303">
        <v>1424930400</v>
      </c>
      <c r="M303" s="20">
        <f t="shared" si="26"/>
        <v>42061.25</v>
      </c>
      <c r="N303">
        <v>1426395600</v>
      </c>
      <c r="O303" s="18">
        <f t="shared" si="27"/>
        <v>42078.208333333328</v>
      </c>
      <c r="P303" t="b">
        <v>0</v>
      </c>
      <c r="Q303" t="b">
        <v>0</v>
      </c>
      <c r="R303" t="s">
        <v>42</v>
      </c>
      <c r="S303" s="11" t="str">
        <f t="shared" si="28"/>
        <v>film &amp; video</v>
      </c>
      <c r="T303" s="11" t="str">
        <f t="shared" si="29"/>
        <v>documentary</v>
      </c>
    </row>
    <row r="304" spans="1:20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>
        <v>245</v>
      </c>
      <c r="I304" s="9">
        <f t="shared" si="25"/>
        <v>98.914285714285711</v>
      </c>
      <c r="J304" t="s">
        <v>21</v>
      </c>
      <c r="K304" t="s">
        <v>22</v>
      </c>
      <c r="L304">
        <v>1535864400</v>
      </c>
      <c r="M304" s="20">
        <f t="shared" si="26"/>
        <v>43345.208333333328</v>
      </c>
      <c r="N304">
        <v>1537074000</v>
      </c>
      <c r="O304" s="18">
        <f t="shared" si="27"/>
        <v>43359.208333333328</v>
      </c>
      <c r="P304" t="b">
        <v>0</v>
      </c>
      <c r="Q304" t="b">
        <v>0</v>
      </c>
      <c r="R304" t="s">
        <v>33</v>
      </c>
      <c r="S304" s="11" t="str">
        <f t="shared" si="28"/>
        <v>theater</v>
      </c>
      <c r="T304" s="11" t="str">
        <f t="shared" si="29"/>
        <v>plays</v>
      </c>
    </row>
    <row r="305" spans="1:20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9">
        <f t="shared" si="25"/>
        <v>87.78125</v>
      </c>
      <c r="J305" t="s">
        <v>21</v>
      </c>
      <c r="K305" t="s">
        <v>22</v>
      </c>
      <c r="L305">
        <v>1452146400</v>
      </c>
      <c r="M305" s="20">
        <f t="shared" si="26"/>
        <v>42376.25</v>
      </c>
      <c r="N305">
        <v>1452578400</v>
      </c>
      <c r="O305" s="18">
        <f t="shared" si="27"/>
        <v>42381.25</v>
      </c>
      <c r="P305" t="b">
        <v>0</v>
      </c>
      <c r="Q305" t="b">
        <v>0</v>
      </c>
      <c r="R305" t="s">
        <v>60</v>
      </c>
      <c r="S305" s="11" t="str">
        <f t="shared" si="28"/>
        <v>music</v>
      </c>
      <c r="T305" s="11" t="str">
        <f t="shared" si="29"/>
        <v>indie rock</v>
      </c>
    </row>
    <row r="306" spans="1:20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>
        <v>142</v>
      </c>
      <c r="I306" s="9">
        <f t="shared" si="25"/>
        <v>80.767605633802816</v>
      </c>
      <c r="J306" t="s">
        <v>21</v>
      </c>
      <c r="K306" t="s">
        <v>22</v>
      </c>
      <c r="L306">
        <v>1470546000</v>
      </c>
      <c r="M306" s="20">
        <f t="shared" si="26"/>
        <v>42589.208333333328</v>
      </c>
      <c r="N306">
        <v>1474088400</v>
      </c>
      <c r="O306" s="18">
        <f t="shared" si="27"/>
        <v>42630.208333333328</v>
      </c>
      <c r="P306" t="b">
        <v>0</v>
      </c>
      <c r="Q306" t="b">
        <v>0</v>
      </c>
      <c r="R306" t="s">
        <v>42</v>
      </c>
      <c r="S306" s="11" t="str">
        <f t="shared" si="28"/>
        <v>film &amp; video</v>
      </c>
      <c r="T306" s="11" t="str">
        <f t="shared" si="29"/>
        <v>documentary</v>
      </c>
    </row>
    <row r="307" spans="1:20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9">
        <f t="shared" si="25"/>
        <v>94.28235294117647</v>
      </c>
      <c r="J307" t="s">
        <v>21</v>
      </c>
      <c r="K307" t="s">
        <v>22</v>
      </c>
      <c r="L307">
        <v>1458363600</v>
      </c>
      <c r="M307" s="20">
        <f t="shared" si="26"/>
        <v>42448.208333333328</v>
      </c>
      <c r="N307">
        <v>1461906000</v>
      </c>
      <c r="O307" s="18">
        <f t="shared" si="27"/>
        <v>42489.208333333328</v>
      </c>
      <c r="P307" t="b">
        <v>0</v>
      </c>
      <c r="Q307" t="b">
        <v>0</v>
      </c>
      <c r="R307" t="s">
        <v>33</v>
      </c>
      <c r="S307" s="11" t="str">
        <f t="shared" si="28"/>
        <v>theater</v>
      </c>
      <c r="T307" s="11" t="str">
        <f t="shared" si="29"/>
        <v>plays</v>
      </c>
    </row>
    <row r="308" spans="1:20" ht="31.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>
        <v>7</v>
      </c>
      <c r="I308" s="9">
        <f t="shared" si="25"/>
        <v>73.428571428571431</v>
      </c>
      <c r="J308" t="s">
        <v>21</v>
      </c>
      <c r="K308" t="s">
        <v>22</v>
      </c>
      <c r="L308">
        <v>1500008400</v>
      </c>
      <c r="M308" s="20">
        <f t="shared" si="26"/>
        <v>42930.208333333328</v>
      </c>
      <c r="N308">
        <v>1500267600</v>
      </c>
      <c r="O308" s="18">
        <f t="shared" si="27"/>
        <v>42933.208333333328</v>
      </c>
      <c r="P308" t="b">
        <v>0</v>
      </c>
      <c r="Q308" t="b">
        <v>1</v>
      </c>
      <c r="R308" t="s">
        <v>33</v>
      </c>
      <c r="S308" s="11" t="str">
        <f t="shared" si="28"/>
        <v>theater</v>
      </c>
      <c r="T308" s="11" t="str">
        <f t="shared" si="29"/>
        <v>plays</v>
      </c>
    </row>
    <row r="309" spans="1:20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9">
        <f t="shared" si="25"/>
        <v>65.968133535660087</v>
      </c>
      <c r="J309" t="s">
        <v>36</v>
      </c>
      <c r="K309" t="s">
        <v>37</v>
      </c>
      <c r="L309">
        <v>1338958800</v>
      </c>
      <c r="M309" s="20">
        <f t="shared" si="26"/>
        <v>41066.208333333336</v>
      </c>
      <c r="N309">
        <v>1340686800</v>
      </c>
      <c r="O309" s="18">
        <f t="shared" si="27"/>
        <v>41086.208333333336</v>
      </c>
      <c r="P309" t="b">
        <v>0</v>
      </c>
      <c r="Q309" t="b">
        <v>1</v>
      </c>
      <c r="R309" t="s">
        <v>119</v>
      </c>
      <c r="S309" s="11" t="str">
        <f t="shared" si="28"/>
        <v>publishing</v>
      </c>
      <c r="T309" s="11" t="str">
        <f t="shared" si="29"/>
        <v>fiction</v>
      </c>
    </row>
    <row r="310" spans="1:20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9">
        <f t="shared" si="25"/>
        <v>109.04109589041096</v>
      </c>
      <c r="J310" t="s">
        <v>21</v>
      </c>
      <c r="K310" t="s">
        <v>22</v>
      </c>
      <c r="L310">
        <v>1303102800</v>
      </c>
      <c r="M310" s="20">
        <f t="shared" si="26"/>
        <v>40651.208333333336</v>
      </c>
      <c r="N310">
        <v>1303189200</v>
      </c>
      <c r="O310" s="18">
        <f t="shared" si="27"/>
        <v>40652.208333333336</v>
      </c>
      <c r="P310" t="b">
        <v>0</v>
      </c>
      <c r="Q310" t="b">
        <v>0</v>
      </c>
      <c r="R310" t="s">
        <v>33</v>
      </c>
      <c r="S310" s="11" t="str">
        <f t="shared" si="28"/>
        <v>theater</v>
      </c>
      <c r="T310" s="11" t="str">
        <f t="shared" si="29"/>
        <v>plays</v>
      </c>
    </row>
    <row r="311" spans="1:20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9">
        <f t="shared" si="25"/>
        <v>41.16</v>
      </c>
      <c r="J311" t="s">
        <v>21</v>
      </c>
      <c r="K311" t="s">
        <v>22</v>
      </c>
      <c r="L311">
        <v>1316581200</v>
      </c>
      <c r="M311" s="20">
        <f t="shared" si="26"/>
        <v>40807.208333333336</v>
      </c>
      <c r="N311">
        <v>1318309200</v>
      </c>
      <c r="O311" s="18">
        <f t="shared" si="27"/>
        <v>40827.208333333336</v>
      </c>
      <c r="P311" t="b">
        <v>0</v>
      </c>
      <c r="Q311" t="b">
        <v>1</v>
      </c>
      <c r="R311" t="s">
        <v>60</v>
      </c>
      <c r="S311" s="11" t="str">
        <f t="shared" si="28"/>
        <v>music</v>
      </c>
      <c r="T311" s="11" t="str">
        <f t="shared" si="29"/>
        <v>indie rock</v>
      </c>
    </row>
    <row r="312" spans="1:20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9">
        <f t="shared" si="25"/>
        <v>99.125</v>
      </c>
      <c r="J312" t="s">
        <v>21</v>
      </c>
      <c r="K312" t="s">
        <v>22</v>
      </c>
      <c r="L312">
        <v>1270789200</v>
      </c>
      <c r="M312" s="20">
        <f t="shared" si="26"/>
        <v>40277.208333333336</v>
      </c>
      <c r="N312">
        <v>1272171600</v>
      </c>
      <c r="O312" s="18">
        <f t="shared" si="27"/>
        <v>40293.208333333336</v>
      </c>
      <c r="P312" t="b">
        <v>0</v>
      </c>
      <c r="Q312" t="b">
        <v>0</v>
      </c>
      <c r="R312" t="s">
        <v>89</v>
      </c>
      <c r="S312" s="11" t="str">
        <f t="shared" si="28"/>
        <v>games</v>
      </c>
      <c r="T312" s="11" t="str">
        <f t="shared" si="29"/>
        <v>video games</v>
      </c>
    </row>
    <row r="313" spans="1:20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9">
        <f t="shared" si="25"/>
        <v>105.88429752066116</v>
      </c>
      <c r="J313" t="s">
        <v>21</v>
      </c>
      <c r="K313" t="s">
        <v>22</v>
      </c>
      <c r="L313">
        <v>1297836000</v>
      </c>
      <c r="M313" s="20">
        <f t="shared" si="26"/>
        <v>40590.25</v>
      </c>
      <c r="N313">
        <v>1298872800</v>
      </c>
      <c r="O313" s="18">
        <f t="shared" si="27"/>
        <v>40602.25</v>
      </c>
      <c r="P313" t="b">
        <v>0</v>
      </c>
      <c r="Q313" t="b">
        <v>0</v>
      </c>
      <c r="R313" t="s">
        <v>33</v>
      </c>
      <c r="S313" s="11" t="str">
        <f t="shared" si="28"/>
        <v>theater</v>
      </c>
      <c r="T313" s="11" t="str">
        <f t="shared" si="29"/>
        <v>plays</v>
      </c>
    </row>
    <row r="314" spans="1:20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9">
        <f t="shared" si="25"/>
        <v>48.996525921966864</v>
      </c>
      <c r="J314" t="s">
        <v>21</v>
      </c>
      <c r="K314" t="s">
        <v>22</v>
      </c>
      <c r="L314">
        <v>1382677200</v>
      </c>
      <c r="M314" s="20">
        <f t="shared" si="26"/>
        <v>41572.208333333336</v>
      </c>
      <c r="N314">
        <v>1383282000</v>
      </c>
      <c r="O314" s="18">
        <f t="shared" si="27"/>
        <v>41579.208333333336</v>
      </c>
      <c r="P314" t="b">
        <v>0</v>
      </c>
      <c r="Q314" t="b">
        <v>0</v>
      </c>
      <c r="R314" t="s">
        <v>33</v>
      </c>
      <c r="S314" s="11" t="str">
        <f t="shared" si="28"/>
        <v>theater</v>
      </c>
      <c r="T314" s="11" t="str">
        <f t="shared" si="29"/>
        <v>plays</v>
      </c>
    </row>
    <row r="315" spans="1:20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9">
        <f t="shared" si="25"/>
        <v>39</v>
      </c>
      <c r="J315" t="s">
        <v>21</v>
      </c>
      <c r="K315" t="s">
        <v>22</v>
      </c>
      <c r="L315">
        <v>1330322400</v>
      </c>
      <c r="M315" s="20">
        <f t="shared" si="26"/>
        <v>40966.25</v>
      </c>
      <c r="N315">
        <v>1330495200</v>
      </c>
      <c r="O315" s="18">
        <f t="shared" si="27"/>
        <v>40968.25</v>
      </c>
      <c r="P315" t="b">
        <v>0</v>
      </c>
      <c r="Q315" t="b">
        <v>0</v>
      </c>
      <c r="R315" t="s">
        <v>23</v>
      </c>
      <c r="S315" s="11" t="str">
        <f t="shared" si="28"/>
        <v>music</v>
      </c>
      <c r="T315" s="11" t="str">
        <f t="shared" si="29"/>
        <v>rock</v>
      </c>
    </row>
    <row r="316" spans="1:20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9">
        <f t="shared" si="25"/>
        <v>31.022556390977442</v>
      </c>
      <c r="J316" t="s">
        <v>21</v>
      </c>
      <c r="K316" t="s">
        <v>22</v>
      </c>
      <c r="L316">
        <v>1552366800</v>
      </c>
      <c r="M316" s="20">
        <f t="shared" si="26"/>
        <v>43536.208333333328</v>
      </c>
      <c r="N316">
        <v>1552798800</v>
      </c>
      <c r="O316" s="18">
        <f t="shared" si="27"/>
        <v>43541.208333333328</v>
      </c>
      <c r="P316" t="b">
        <v>0</v>
      </c>
      <c r="Q316" t="b">
        <v>1</v>
      </c>
      <c r="R316" t="s">
        <v>42</v>
      </c>
      <c r="S316" s="11" t="str">
        <f t="shared" si="28"/>
        <v>film &amp; video</v>
      </c>
      <c r="T316" s="11" t="str">
        <f t="shared" si="29"/>
        <v>documentary</v>
      </c>
    </row>
    <row r="317" spans="1:20" ht="31.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9">
        <f t="shared" si="25"/>
        <v>103.87096774193549</v>
      </c>
      <c r="J317" t="s">
        <v>21</v>
      </c>
      <c r="K317" t="s">
        <v>22</v>
      </c>
      <c r="L317">
        <v>1400907600</v>
      </c>
      <c r="M317" s="20">
        <f t="shared" si="26"/>
        <v>41783.208333333336</v>
      </c>
      <c r="N317">
        <v>1403413200</v>
      </c>
      <c r="O317" s="18">
        <f t="shared" si="27"/>
        <v>41812.208333333336</v>
      </c>
      <c r="P317" t="b">
        <v>0</v>
      </c>
      <c r="Q317" t="b">
        <v>0</v>
      </c>
      <c r="R317" t="s">
        <v>33</v>
      </c>
      <c r="S317" s="11" t="str">
        <f t="shared" si="28"/>
        <v>theater</v>
      </c>
      <c r="T317" s="11" t="str">
        <f t="shared" si="29"/>
        <v>plays</v>
      </c>
    </row>
    <row r="318" spans="1:20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9">
        <f t="shared" si="25"/>
        <v>59.268518518518519</v>
      </c>
      <c r="J318" t="s">
        <v>107</v>
      </c>
      <c r="K318" t="s">
        <v>108</v>
      </c>
      <c r="L318">
        <v>1574143200</v>
      </c>
      <c r="M318" s="20">
        <f t="shared" si="26"/>
        <v>43788.25</v>
      </c>
      <c r="N318">
        <v>1574229600</v>
      </c>
      <c r="O318" s="18">
        <f t="shared" si="27"/>
        <v>43789.25</v>
      </c>
      <c r="P318" t="b">
        <v>0</v>
      </c>
      <c r="Q318" t="b">
        <v>1</v>
      </c>
      <c r="R318" t="s">
        <v>17</v>
      </c>
      <c r="S318" s="11" t="str">
        <f t="shared" si="28"/>
        <v>food</v>
      </c>
      <c r="T318" s="11" t="str">
        <f t="shared" si="29"/>
        <v>food trucks</v>
      </c>
    </row>
    <row r="319" spans="1:20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9">
        <f t="shared" si="25"/>
        <v>42.3</v>
      </c>
      <c r="J319" t="s">
        <v>21</v>
      </c>
      <c r="K319" t="s">
        <v>22</v>
      </c>
      <c r="L319">
        <v>1494738000</v>
      </c>
      <c r="M319" s="20">
        <f t="shared" si="26"/>
        <v>42869.208333333328</v>
      </c>
      <c r="N319">
        <v>1495861200</v>
      </c>
      <c r="O319" s="18">
        <f t="shared" si="27"/>
        <v>42882.208333333328</v>
      </c>
      <c r="P319" t="b">
        <v>0</v>
      </c>
      <c r="Q319" t="b">
        <v>0</v>
      </c>
      <c r="R319" t="s">
        <v>33</v>
      </c>
      <c r="S319" s="11" t="str">
        <f t="shared" si="28"/>
        <v>theater</v>
      </c>
      <c r="T319" s="11" t="str">
        <f t="shared" si="29"/>
        <v>plays</v>
      </c>
    </row>
    <row r="320" spans="1:20" ht="31.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>
        <v>17</v>
      </c>
      <c r="I320" s="9">
        <f t="shared" si="25"/>
        <v>53.117647058823529</v>
      </c>
      <c r="J320" t="s">
        <v>21</v>
      </c>
      <c r="K320" t="s">
        <v>22</v>
      </c>
      <c r="L320">
        <v>1392357600</v>
      </c>
      <c r="M320" s="20">
        <f t="shared" si="26"/>
        <v>41684.25</v>
      </c>
      <c r="N320">
        <v>1392530400</v>
      </c>
      <c r="O320" s="18">
        <f t="shared" si="27"/>
        <v>41686.25</v>
      </c>
      <c r="P320" t="b">
        <v>0</v>
      </c>
      <c r="Q320" t="b">
        <v>0</v>
      </c>
      <c r="R320" t="s">
        <v>23</v>
      </c>
      <c r="S320" s="11" t="str">
        <f t="shared" si="28"/>
        <v>music</v>
      </c>
      <c r="T320" s="11" t="str">
        <f t="shared" si="29"/>
        <v>rock</v>
      </c>
    </row>
    <row r="321" spans="1:20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>
        <v>64</v>
      </c>
      <c r="I321" s="9">
        <f t="shared" si="25"/>
        <v>50.796875</v>
      </c>
      <c r="J321" t="s">
        <v>21</v>
      </c>
      <c r="K321" t="s">
        <v>22</v>
      </c>
      <c r="L321">
        <v>1281589200</v>
      </c>
      <c r="M321" s="20">
        <f t="shared" si="26"/>
        <v>40402.208333333336</v>
      </c>
      <c r="N321">
        <v>1283662800</v>
      </c>
      <c r="O321" s="18">
        <f t="shared" si="27"/>
        <v>40426.208333333336</v>
      </c>
      <c r="P321" t="b">
        <v>0</v>
      </c>
      <c r="Q321" t="b">
        <v>0</v>
      </c>
      <c r="R321" t="s">
        <v>28</v>
      </c>
      <c r="S321" s="11" t="str">
        <f t="shared" si="28"/>
        <v>technology</v>
      </c>
      <c r="T321" s="11" t="str">
        <f t="shared" si="29"/>
        <v>web</v>
      </c>
    </row>
    <row r="322" spans="1:20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>
        <v>80</v>
      </c>
      <c r="I322" s="9">
        <f t="shared" si="25"/>
        <v>101.15</v>
      </c>
      <c r="J322" t="s">
        <v>21</v>
      </c>
      <c r="K322" t="s">
        <v>22</v>
      </c>
      <c r="L322">
        <v>1305003600</v>
      </c>
      <c r="M322" s="20">
        <f t="shared" si="26"/>
        <v>40673.208333333336</v>
      </c>
      <c r="N322">
        <v>1305781200</v>
      </c>
      <c r="O322" s="18">
        <f t="shared" si="27"/>
        <v>40682.208333333336</v>
      </c>
      <c r="P322" t="b">
        <v>0</v>
      </c>
      <c r="Q322" t="b">
        <v>0</v>
      </c>
      <c r="R322" t="s">
        <v>119</v>
      </c>
      <c r="S322" s="11" t="str">
        <f t="shared" si="28"/>
        <v>publishing</v>
      </c>
      <c r="T322" s="11" t="str">
        <f t="shared" si="29"/>
        <v>fiction</v>
      </c>
    </row>
    <row r="323" spans="1:20" ht="31.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30">(E323/D323)*100</f>
        <v>94.144366197183089</v>
      </c>
      <c r="G323" t="s">
        <v>14</v>
      </c>
      <c r="H323">
        <v>2468</v>
      </c>
      <c r="I323" s="9">
        <f t="shared" ref="I323:I386" si="31">IF(E323&gt;0,E323/H323,0)</f>
        <v>65.000810372771468</v>
      </c>
      <c r="J323" t="s">
        <v>21</v>
      </c>
      <c r="K323" t="s">
        <v>22</v>
      </c>
      <c r="L323">
        <v>1301634000</v>
      </c>
      <c r="M323" s="20">
        <f t="shared" ref="M323:M386" si="32">(((L323/60)/60)/24)+DATE(1970,1,1)</f>
        <v>40634.208333333336</v>
      </c>
      <c r="N323">
        <v>1302325200</v>
      </c>
      <c r="O323" s="18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s="11" t="str">
        <f t="shared" ref="S323:S386" si="34">LEFT(R323,SEARCH("/",R323)-1)</f>
        <v>film &amp; video</v>
      </c>
      <c r="T323" s="11" t="str">
        <f t="shared" ref="T323:T386" si="35">RIGHT(R323,LEN(R323)-SEARCH("/",R323))</f>
        <v>shorts</v>
      </c>
    </row>
    <row r="324" spans="1:20" ht="31.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 s="9">
        <f t="shared" si="31"/>
        <v>37.998645510835914</v>
      </c>
      <c r="J324" t="s">
        <v>21</v>
      </c>
      <c r="K324" t="s">
        <v>22</v>
      </c>
      <c r="L324">
        <v>1290664800</v>
      </c>
      <c r="M324" s="20">
        <f t="shared" si="32"/>
        <v>40507.25</v>
      </c>
      <c r="N324">
        <v>1291788000</v>
      </c>
      <c r="O324" s="18">
        <f t="shared" si="33"/>
        <v>40520.25</v>
      </c>
      <c r="P324" t="b">
        <v>0</v>
      </c>
      <c r="Q324" t="b">
        <v>0</v>
      </c>
      <c r="R324" t="s">
        <v>33</v>
      </c>
      <c r="S324" s="11" t="str">
        <f t="shared" si="34"/>
        <v>theater</v>
      </c>
      <c r="T324" s="11" t="str">
        <f t="shared" si="35"/>
        <v>plays</v>
      </c>
    </row>
    <row r="325" spans="1:20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9">
        <f t="shared" si="31"/>
        <v>82.615384615384613</v>
      </c>
      <c r="J325" t="s">
        <v>40</v>
      </c>
      <c r="K325" t="s">
        <v>41</v>
      </c>
      <c r="L325">
        <v>1395896400</v>
      </c>
      <c r="M325" s="20">
        <f t="shared" si="32"/>
        <v>41725.208333333336</v>
      </c>
      <c r="N325">
        <v>1396069200</v>
      </c>
      <c r="O325" s="18">
        <f t="shared" si="33"/>
        <v>41727.208333333336</v>
      </c>
      <c r="P325" t="b">
        <v>0</v>
      </c>
      <c r="Q325" t="b">
        <v>0</v>
      </c>
      <c r="R325" t="s">
        <v>42</v>
      </c>
      <c r="S325" s="11" t="str">
        <f t="shared" si="34"/>
        <v>film &amp; video</v>
      </c>
      <c r="T325" s="11" t="str">
        <f t="shared" si="35"/>
        <v>documentary</v>
      </c>
    </row>
    <row r="326" spans="1:20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9">
        <f t="shared" si="31"/>
        <v>37.941368078175898</v>
      </c>
      <c r="J326" t="s">
        <v>21</v>
      </c>
      <c r="K326" t="s">
        <v>22</v>
      </c>
      <c r="L326">
        <v>1434862800</v>
      </c>
      <c r="M326" s="20">
        <f t="shared" si="32"/>
        <v>42176.208333333328</v>
      </c>
      <c r="N326">
        <v>1435899600</v>
      </c>
      <c r="O326" s="18">
        <f t="shared" si="33"/>
        <v>42188.208333333328</v>
      </c>
      <c r="P326" t="b">
        <v>0</v>
      </c>
      <c r="Q326" t="b">
        <v>1</v>
      </c>
      <c r="R326" t="s">
        <v>33</v>
      </c>
      <c r="S326" s="11" t="str">
        <f t="shared" si="34"/>
        <v>theater</v>
      </c>
      <c r="T326" s="11" t="str">
        <f t="shared" si="35"/>
        <v>plays</v>
      </c>
    </row>
    <row r="327" spans="1:20" ht="31.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 s="9">
        <f t="shared" si="31"/>
        <v>80.780821917808225</v>
      </c>
      <c r="J327" t="s">
        <v>21</v>
      </c>
      <c r="K327" t="s">
        <v>22</v>
      </c>
      <c r="L327">
        <v>1529125200</v>
      </c>
      <c r="M327" s="20">
        <f t="shared" si="32"/>
        <v>43267.208333333328</v>
      </c>
      <c r="N327">
        <v>1531112400</v>
      </c>
      <c r="O327" s="18">
        <f t="shared" si="33"/>
        <v>43290.208333333328</v>
      </c>
      <c r="P327" t="b">
        <v>0</v>
      </c>
      <c r="Q327" t="b">
        <v>1</v>
      </c>
      <c r="R327" t="s">
        <v>33</v>
      </c>
      <c r="S327" s="11" t="str">
        <f t="shared" si="34"/>
        <v>theater</v>
      </c>
      <c r="T327" s="11" t="str">
        <f t="shared" si="35"/>
        <v>plays</v>
      </c>
    </row>
    <row r="328" spans="1:20" ht="31.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 s="9">
        <f t="shared" si="31"/>
        <v>25.984375</v>
      </c>
      <c r="J328" t="s">
        <v>21</v>
      </c>
      <c r="K328" t="s">
        <v>22</v>
      </c>
      <c r="L328">
        <v>1451109600</v>
      </c>
      <c r="M328" s="20">
        <f t="shared" si="32"/>
        <v>42364.25</v>
      </c>
      <c r="N328">
        <v>1451628000</v>
      </c>
      <c r="O328" s="18">
        <f t="shared" si="33"/>
        <v>42370.25</v>
      </c>
      <c r="P328" t="b">
        <v>0</v>
      </c>
      <c r="Q328" t="b">
        <v>0</v>
      </c>
      <c r="R328" t="s">
        <v>71</v>
      </c>
      <c r="S328" s="11" t="str">
        <f t="shared" si="34"/>
        <v>film &amp; video</v>
      </c>
      <c r="T328" s="11" t="str">
        <f t="shared" si="35"/>
        <v>animation</v>
      </c>
    </row>
    <row r="329" spans="1:20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 s="9">
        <f t="shared" si="31"/>
        <v>30.363636363636363</v>
      </c>
      <c r="J329" t="s">
        <v>21</v>
      </c>
      <c r="K329" t="s">
        <v>22</v>
      </c>
      <c r="L329">
        <v>1566968400</v>
      </c>
      <c r="M329" s="20">
        <f t="shared" si="32"/>
        <v>43705.208333333328</v>
      </c>
      <c r="N329">
        <v>1567314000</v>
      </c>
      <c r="O329" s="18">
        <f t="shared" si="33"/>
        <v>43709.208333333328</v>
      </c>
      <c r="P329" t="b">
        <v>0</v>
      </c>
      <c r="Q329" t="b">
        <v>1</v>
      </c>
      <c r="R329" t="s">
        <v>33</v>
      </c>
      <c r="S329" s="11" t="str">
        <f t="shared" si="34"/>
        <v>theater</v>
      </c>
      <c r="T329" s="11" t="str">
        <f t="shared" si="35"/>
        <v>plays</v>
      </c>
    </row>
    <row r="330" spans="1:20" ht="31.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 s="9">
        <f t="shared" si="31"/>
        <v>54.004916018025398</v>
      </c>
      <c r="J330" t="s">
        <v>21</v>
      </c>
      <c r="K330" t="s">
        <v>22</v>
      </c>
      <c r="L330">
        <v>1543557600</v>
      </c>
      <c r="M330" s="20">
        <f t="shared" si="32"/>
        <v>43434.25</v>
      </c>
      <c r="N330">
        <v>1544508000</v>
      </c>
      <c r="O330" s="18">
        <f t="shared" si="33"/>
        <v>43445.25</v>
      </c>
      <c r="P330" t="b">
        <v>0</v>
      </c>
      <c r="Q330" t="b">
        <v>0</v>
      </c>
      <c r="R330" t="s">
        <v>23</v>
      </c>
      <c r="S330" s="11" t="str">
        <f t="shared" si="34"/>
        <v>music</v>
      </c>
      <c r="T330" s="11" t="str">
        <f t="shared" si="35"/>
        <v>rock</v>
      </c>
    </row>
    <row r="331" spans="1:20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 s="9">
        <f t="shared" si="31"/>
        <v>101.78672985781991</v>
      </c>
      <c r="J331" t="s">
        <v>21</v>
      </c>
      <c r="K331" t="s">
        <v>22</v>
      </c>
      <c r="L331">
        <v>1481522400</v>
      </c>
      <c r="M331" s="20">
        <f t="shared" si="32"/>
        <v>42716.25</v>
      </c>
      <c r="N331">
        <v>1482472800</v>
      </c>
      <c r="O331" s="18">
        <f t="shared" si="33"/>
        <v>42727.25</v>
      </c>
      <c r="P331" t="b">
        <v>0</v>
      </c>
      <c r="Q331" t="b">
        <v>0</v>
      </c>
      <c r="R331" t="s">
        <v>89</v>
      </c>
      <c r="S331" s="11" t="str">
        <f t="shared" si="34"/>
        <v>games</v>
      </c>
      <c r="T331" s="11" t="str">
        <f t="shared" si="35"/>
        <v>video games</v>
      </c>
    </row>
    <row r="332" spans="1:20" ht="31.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 s="9">
        <f t="shared" si="31"/>
        <v>45.003610108303249</v>
      </c>
      <c r="J332" t="s">
        <v>40</v>
      </c>
      <c r="K332" t="s">
        <v>41</v>
      </c>
      <c r="L332">
        <v>1512712800</v>
      </c>
      <c r="M332" s="20">
        <f t="shared" si="32"/>
        <v>43077.25</v>
      </c>
      <c r="N332">
        <v>1512799200</v>
      </c>
      <c r="O332" s="18">
        <f t="shared" si="33"/>
        <v>43078.25</v>
      </c>
      <c r="P332" t="b">
        <v>0</v>
      </c>
      <c r="Q332" t="b">
        <v>0</v>
      </c>
      <c r="R332" t="s">
        <v>42</v>
      </c>
      <c r="S332" s="11" t="str">
        <f t="shared" si="34"/>
        <v>film &amp; video</v>
      </c>
      <c r="T332" s="11" t="str">
        <f t="shared" si="35"/>
        <v>documentary</v>
      </c>
    </row>
    <row r="333" spans="1:20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 s="9">
        <f t="shared" si="31"/>
        <v>77.068421052631578</v>
      </c>
      <c r="J333" t="s">
        <v>21</v>
      </c>
      <c r="K333" t="s">
        <v>22</v>
      </c>
      <c r="L333">
        <v>1324274400</v>
      </c>
      <c r="M333" s="20">
        <f t="shared" si="32"/>
        <v>40896.25</v>
      </c>
      <c r="N333">
        <v>1324360800</v>
      </c>
      <c r="O333" s="18">
        <f t="shared" si="33"/>
        <v>40897.25</v>
      </c>
      <c r="P333" t="b">
        <v>0</v>
      </c>
      <c r="Q333" t="b">
        <v>0</v>
      </c>
      <c r="R333" t="s">
        <v>17</v>
      </c>
      <c r="S333" s="11" t="str">
        <f t="shared" si="34"/>
        <v>food</v>
      </c>
      <c r="T333" s="11" t="str">
        <f t="shared" si="35"/>
        <v>food trucks</v>
      </c>
    </row>
    <row r="334" spans="1:20" ht="31.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>
        <v>470</v>
      </c>
      <c r="I334" s="9">
        <f t="shared" si="31"/>
        <v>88.076595744680844</v>
      </c>
      <c r="J334" t="s">
        <v>21</v>
      </c>
      <c r="K334" t="s">
        <v>22</v>
      </c>
      <c r="L334">
        <v>1364446800</v>
      </c>
      <c r="M334" s="20">
        <f t="shared" si="32"/>
        <v>41361.208333333336</v>
      </c>
      <c r="N334">
        <v>1364533200</v>
      </c>
      <c r="O334" s="18">
        <f t="shared" si="33"/>
        <v>41362.208333333336</v>
      </c>
      <c r="P334" t="b">
        <v>0</v>
      </c>
      <c r="Q334" t="b">
        <v>0</v>
      </c>
      <c r="R334" t="s">
        <v>65</v>
      </c>
      <c r="S334" s="11" t="str">
        <f t="shared" si="34"/>
        <v>technology</v>
      </c>
      <c r="T334" s="11" t="str">
        <f t="shared" si="35"/>
        <v>wearables</v>
      </c>
    </row>
    <row r="335" spans="1:20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 s="9">
        <f t="shared" si="31"/>
        <v>47.035573122529641</v>
      </c>
      <c r="J335" t="s">
        <v>21</v>
      </c>
      <c r="K335" t="s">
        <v>22</v>
      </c>
      <c r="L335">
        <v>1542693600</v>
      </c>
      <c r="M335" s="20">
        <f t="shared" si="32"/>
        <v>43424.25</v>
      </c>
      <c r="N335">
        <v>1545112800</v>
      </c>
      <c r="O335" s="18">
        <f t="shared" si="33"/>
        <v>43452.25</v>
      </c>
      <c r="P335" t="b">
        <v>0</v>
      </c>
      <c r="Q335" t="b">
        <v>0</v>
      </c>
      <c r="R335" t="s">
        <v>33</v>
      </c>
      <c r="S335" s="11" t="str">
        <f t="shared" si="34"/>
        <v>theater</v>
      </c>
      <c r="T335" s="11" t="str">
        <f t="shared" si="35"/>
        <v>plays</v>
      </c>
    </row>
    <row r="336" spans="1:20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 s="9">
        <f t="shared" si="31"/>
        <v>110.99550763701707</v>
      </c>
      <c r="J336" t="s">
        <v>21</v>
      </c>
      <c r="K336" t="s">
        <v>22</v>
      </c>
      <c r="L336">
        <v>1515564000</v>
      </c>
      <c r="M336" s="20">
        <f t="shared" si="32"/>
        <v>43110.25</v>
      </c>
      <c r="N336">
        <v>1516168800</v>
      </c>
      <c r="O336" s="18">
        <f t="shared" si="33"/>
        <v>43117.25</v>
      </c>
      <c r="P336" t="b">
        <v>0</v>
      </c>
      <c r="Q336" t="b">
        <v>0</v>
      </c>
      <c r="R336" t="s">
        <v>23</v>
      </c>
      <c r="S336" s="11" t="str">
        <f t="shared" si="34"/>
        <v>music</v>
      </c>
      <c r="T336" s="11" t="str">
        <f t="shared" si="35"/>
        <v>rock</v>
      </c>
    </row>
    <row r="337" spans="1:20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>
        <v>2283</v>
      </c>
      <c r="I337" s="9">
        <f t="shared" si="31"/>
        <v>87.003066141042481</v>
      </c>
      <c r="J337" t="s">
        <v>21</v>
      </c>
      <c r="K337" t="s">
        <v>22</v>
      </c>
      <c r="L337">
        <v>1573797600</v>
      </c>
      <c r="M337" s="20">
        <f t="shared" si="32"/>
        <v>43784.25</v>
      </c>
      <c r="N337">
        <v>1574920800</v>
      </c>
      <c r="O337" s="18">
        <f t="shared" si="33"/>
        <v>43797.25</v>
      </c>
      <c r="P337" t="b">
        <v>0</v>
      </c>
      <c r="Q337" t="b">
        <v>0</v>
      </c>
      <c r="R337" t="s">
        <v>23</v>
      </c>
      <c r="S337" s="11" t="str">
        <f t="shared" si="34"/>
        <v>music</v>
      </c>
      <c r="T337" s="11" t="str">
        <f t="shared" si="35"/>
        <v>rock</v>
      </c>
    </row>
    <row r="338" spans="1:20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>
        <v>1072</v>
      </c>
      <c r="I338" s="9">
        <f t="shared" si="31"/>
        <v>63.994402985074629</v>
      </c>
      <c r="J338" t="s">
        <v>21</v>
      </c>
      <c r="K338" t="s">
        <v>22</v>
      </c>
      <c r="L338">
        <v>1292392800</v>
      </c>
      <c r="M338" s="20">
        <f t="shared" si="32"/>
        <v>40527.25</v>
      </c>
      <c r="N338">
        <v>1292479200</v>
      </c>
      <c r="O338" s="18">
        <f t="shared" si="33"/>
        <v>40528.25</v>
      </c>
      <c r="P338" t="b">
        <v>0</v>
      </c>
      <c r="Q338" t="b">
        <v>1</v>
      </c>
      <c r="R338" t="s">
        <v>23</v>
      </c>
      <c r="S338" s="11" t="str">
        <f t="shared" si="34"/>
        <v>music</v>
      </c>
      <c r="T338" s="11" t="str">
        <f t="shared" si="35"/>
        <v>rock</v>
      </c>
    </row>
    <row r="339" spans="1:20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 s="9">
        <f t="shared" si="31"/>
        <v>105.9945205479452</v>
      </c>
      <c r="J339" t="s">
        <v>21</v>
      </c>
      <c r="K339" t="s">
        <v>22</v>
      </c>
      <c r="L339">
        <v>1573452000</v>
      </c>
      <c r="M339" s="20">
        <f t="shared" si="32"/>
        <v>43780.25</v>
      </c>
      <c r="N339">
        <v>1573538400</v>
      </c>
      <c r="O339" s="18">
        <f t="shared" si="33"/>
        <v>43781.25</v>
      </c>
      <c r="P339" t="b">
        <v>0</v>
      </c>
      <c r="Q339" t="b">
        <v>0</v>
      </c>
      <c r="R339" t="s">
        <v>33</v>
      </c>
      <c r="S339" s="11" t="str">
        <f t="shared" si="34"/>
        <v>theater</v>
      </c>
      <c r="T339" s="11" t="str">
        <f t="shared" si="35"/>
        <v>plays</v>
      </c>
    </row>
    <row r="340" spans="1:20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>
        <v>1690</v>
      </c>
      <c r="I340" s="9">
        <f t="shared" si="31"/>
        <v>73.989349112426041</v>
      </c>
      <c r="J340" t="s">
        <v>21</v>
      </c>
      <c r="K340" t="s">
        <v>22</v>
      </c>
      <c r="L340">
        <v>1317790800</v>
      </c>
      <c r="M340" s="20">
        <f t="shared" si="32"/>
        <v>40821.208333333336</v>
      </c>
      <c r="N340">
        <v>1320382800</v>
      </c>
      <c r="O340" s="18">
        <f t="shared" si="33"/>
        <v>40851.208333333336</v>
      </c>
      <c r="P340" t="b">
        <v>0</v>
      </c>
      <c r="Q340" t="b">
        <v>0</v>
      </c>
      <c r="R340" t="s">
        <v>33</v>
      </c>
      <c r="S340" s="11" t="str">
        <f t="shared" si="34"/>
        <v>theater</v>
      </c>
      <c r="T340" s="11" t="str">
        <f t="shared" si="35"/>
        <v>plays</v>
      </c>
    </row>
    <row r="341" spans="1:20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 s="9">
        <f t="shared" si="31"/>
        <v>84.02004626060139</v>
      </c>
      <c r="J341" t="s">
        <v>15</v>
      </c>
      <c r="K341" t="s">
        <v>16</v>
      </c>
      <c r="L341">
        <v>1501650000</v>
      </c>
      <c r="M341" s="20">
        <f t="shared" si="32"/>
        <v>42949.208333333328</v>
      </c>
      <c r="N341">
        <v>1502859600</v>
      </c>
      <c r="O341" s="18">
        <f t="shared" si="33"/>
        <v>42963.208333333328</v>
      </c>
      <c r="P341" t="b">
        <v>0</v>
      </c>
      <c r="Q341" t="b">
        <v>0</v>
      </c>
      <c r="R341" t="s">
        <v>33</v>
      </c>
      <c r="S341" s="11" t="str">
        <f t="shared" si="34"/>
        <v>theater</v>
      </c>
      <c r="T341" s="11" t="str">
        <f t="shared" si="35"/>
        <v>plays</v>
      </c>
    </row>
    <row r="342" spans="1:20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 s="9">
        <f t="shared" si="31"/>
        <v>88.966921119592882</v>
      </c>
      <c r="J342" t="s">
        <v>21</v>
      </c>
      <c r="K342" t="s">
        <v>22</v>
      </c>
      <c r="L342">
        <v>1323669600</v>
      </c>
      <c r="M342" s="20">
        <f t="shared" si="32"/>
        <v>40889.25</v>
      </c>
      <c r="N342">
        <v>1323756000</v>
      </c>
      <c r="O342" s="18">
        <f t="shared" si="33"/>
        <v>40890.25</v>
      </c>
      <c r="P342" t="b">
        <v>0</v>
      </c>
      <c r="Q342" t="b">
        <v>0</v>
      </c>
      <c r="R342" t="s">
        <v>122</v>
      </c>
      <c r="S342" s="11" t="str">
        <f t="shared" si="34"/>
        <v>photography</v>
      </c>
      <c r="T342" s="11" t="str">
        <f t="shared" si="35"/>
        <v>photography books</v>
      </c>
    </row>
    <row r="343" spans="1:20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 s="9">
        <f t="shared" si="31"/>
        <v>76.990453460620529</v>
      </c>
      <c r="J343" t="s">
        <v>21</v>
      </c>
      <c r="K343" t="s">
        <v>22</v>
      </c>
      <c r="L343">
        <v>1440738000</v>
      </c>
      <c r="M343" s="20">
        <f t="shared" si="32"/>
        <v>42244.208333333328</v>
      </c>
      <c r="N343">
        <v>1441342800</v>
      </c>
      <c r="O343" s="18">
        <f t="shared" si="33"/>
        <v>42251.208333333328</v>
      </c>
      <c r="P343" t="b">
        <v>0</v>
      </c>
      <c r="Q343" t="b">
        <v>0</v>
      </c>
      <c r="R343" t="s">
        <v>60</v>
      </c>
      <c r="S343" s="11" t="str">
        <f t="shared" si="34"/>
        <v>music</v>
      </c>
      <c r="T343" s="11" t="str">
        <f t="shared" si="35"/>
        <v>indie rock</v>
      </c>
    </row>
    <row r="344" spans="1:20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 s="9">
        <f t="shared" si="31"/>
        <v>97.146341463414629</v>
      </c>
      <c r="J344" t="s">
        <v>21</v>
      </c>
      <c r="K344" t="s">
        <v>22</v>
      </c>
      <c r="L344">
        <v>1374296400</v>
      </c>
      <c r="M344" s="20">
        <f t="shared" si="32"/>
        <v>41475.208333333336</v>
      </c>
      <c r="N344">
        <v>1375333200</v>
      </c>
      <c r="O344" s="18">
        <f t="shared" si="33"/>
        <v>41487.208333333336</v>
      </c>
      <c r="P344" t="b">
        <v>0</v>
      </c>
      <c r="Q344" t="b">
        <v>0</v>
      </c>
      <c r="R344" t="s">
        <v>33</v>
      </c>
      <c r="S344" s="11" t="str">
        <f t="shared" si="34"/>
        <v>theater</v>
      </c>
      <c r="T344" s="11" t="str">
        <f t="shared" si="35"/>
        <v>plays</v>
      </c>
    </row>
    <row r="345" spans="1:20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 s="9">
        <f t="shared" si="31"/>
        <v>33.013605442176868</v>
      </c>
      <c r="J345" t="s">
        <v>21</v>
      </c>
      <c r="K345" t="s">
        <v>22</v>
      </c>
      <c r="L345">
        <v>1384840800</v>
      </c>
      <c r="M345" s="20">
        <f t="shared" si="32"/>
        <v>41597.25</v>
      </c>
      <c r="N345">
        <v>1389420000</v>
      </c>
      <c r="O345" s="18">
        <f t="shared" si="33"/>
        <v>41650.25</v>
      </c>
      <c r="P345" t="b">
        <v>0</v>
      </c>
      <c r="Q345" t="b">
        <v>0</v>
      </c>
      <c r="R345" t="s">
        <v>33</v>
      </c>
      <c r="S345" s="11" t="str">
        <f t="shared" si="34"/>
        <v>theater</v>
      </c>
      <c r="T345" s="11" t="str">
        <f t="shared" si="35"/>
        <v>plays</v>
      </c>
    </row>
    <row r="346" spans="1:20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 s="9">
        <f t="shared" si="31"/>
        <v>99.950602409638549</v>
      </c>
      <c r="J346" t="s">
        <v>21</v>
      </c>
      <c r="K346" t="s">
        <v>22</v>
      </c>
      <c r="L346">
        <v>1516600800</v>
      </c>
      <c r="M346" s="20">
        <f t="shared" si="32"/>
        <v>43122.25</v>
      </c>
      <c r="N346">
        <v>1520056800</v>
      </c>
      <c r="O346" s="18">
        <f t="shared" si="33"/>
        <v>43162.25</v>
      </c>
      <c r="P346" t="b">
        <v>0</v>
      </c>
      <c r="Q346" t="b">
        <v>0</v>
      </c>
      <c r="R346" t="s">
        <v>89</v>
      </c>
      <c r="S346" s="11" t="str">
        <f t="shared" si="34"/>
        <v>games</v>
      </c>
      <c r="T346" s="11" t="str">
        <f t="shared" si="35"/>
        <v>video games</v>
      </c>
    </row>
    <row r="347" spans="1:20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>
        <v>331</v>
      </c>
      <c r="I347" s="9">
        <f t="shared" si="31"/>
        <v>69.966767371601208</v>
      </c>
      <c r="J347" t="s">
        <v>40</v>
      </c>
      <c r="K347" t="s">
        <v>41</v>
      </c>
      <c r="L347">
        <v>1436418000</v>
      </c>
      <c r="M347" s="20">
        <f t="shared" si="32"/>
        <v>42194.208333333328</v>
      </c>
      <c r="N347">
        <v>1436504400</v>
      </c>
      <c r="O347" s="18">
        <f t="shared" si="33"/>
        <v>42195.208333333328</v>
      </c>
      <c r="P347" t="b">
        <v>0</v>
      </c>
      <c r="Q347" t="b">
        <v>0</v>
      </c>
      <c r="R347" t="s">
        <v>53</v>
      </c>
      <c r="S347" s="11" t="str">
        <f t="shared" si="34"/>
        <v>film &amp; video</v>
      </c>
      <c r="T347" s="11" t="str">
        <f t="shared" si="35"/>
        <v>drama</v>
      </c>
    </row>
    <row r="348" spans="1:20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 s="9">
        <f t="shared" si="31"/>
        <v>110.32</v>
      </c>
      <c r="J348" t="s">
        <v>21</v>
      </c>
      <c r="K348" t="s">
        <v>22</v>
      </c>
      <c r="L348">
        <v>1503550800</v>
      </c>
      <c r="M348" s="20">
        <f t="shared" si="32"/>
        <v>42971.208333333328</v>
      </c>
      <c r="N348">
        <v>1508302800</v>
      </c>
      <c r="O348" s="18">
        <f t="shared" si="33"/>
        <v>43026.208333333328</v>
      </c>
      <c r="P348" t="b">
        <v>0</v>
      </c>
      <c r="Q348" t="b">
        <v>1</v>
      </c>
      <c r="R348" t="s">
        <v>60</v>
      </c>
      <c r="S348" s="11" t="str">
        <f t="shared" si="34"/>
        <v>music</v>
      </c>
      <c r="T348" s="11" t="str">
        <f t="shared" si="35"/>
        <v>indie rock</v>
      </c>
    </row>
    <row r="349" spans="1:20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 s="9">
        <f t="shared" si="31"/>
        <v>66.005235602094245</v>
      </c>
      <c r="J349" t="s">
        <v>21</v>
      </c>
      <c r="K349" t="s">
        <v>22</v>
      </c>
      <c r="L349">
        <v>1423634400</v>
      </c>
      <c r="M349" s="20">
        <f t="shared" si="32"/>
        <v>42046.25</v>
      </c>
      <c r="N349">
        <v>1425708000</v>
      </c>
      <c r="O349" s="18">
        <f t="shared" si="33"/>
        <v>42070.25</v>
      </c>
      <c r="P349" t="b">
        <v>0</v>
      </c>
      <c r="Q349" t="b">
        <v>0</v>
      </c>
      <c r="R349" t="s">
        <v>28</v>
      </c>
      <c r="S349" s="11" t="str">
        <f t="shared" si="34"/>
        <v>technology</v>
      </c>
      <c r="T349" s="11" t="str">
        <f t="shared" si="35"/>
        <v>web</v>
      </c>
    </row>
    <row r="350" spans="1:20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 s="9">
        <f t="shared" si="31"/>
        <v>41.005742176284812</v>
      </c>
      <c r="J350" t="s">
        <v>21</v>
      </c>
      <c r="K350" t="s">
        <v>22</v>
      </c>
      <c r="L350">
        <v>1487224800</v>
      </c>
      <c r="M350" s="20">
        <f t="shared" si="32"/>
        <v>42782.25</v>
      </c>
      <c r="N350">
        <v>1488348000</v>
      </c>
      <c r="O350" s="18">
        <f t="shared" si="33"/>
        <v>42795.25</v>
      </c>
      <c r="P350" t="b">
        <v>0</v>
      </c>
      <c r="Q350" t="b">
        <v>0</v>
      </c>
      <c r="R350" t="s">
        <v>17</v>
      </c>
      <c r="S350" s="11" t="str">
        <f t="shared" si="34"/>
        <v>food</v>
      </c>
      <c r="T350" s="11" t="str">
        <f t="shared" si="35"/>
        <v>food trucks</v>
      </c>
    </row>
    <row r="351" spans="1:20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>
        <v>923</v>
      </c>
      <c r="I351" s="9">
        <f t="shared" si="31"/>
        <v>103.96316359696641</v>
      </c>
      <c r="J351" t="s">
        <v>21</v>
      </c>
      <c r="K351" t="s">
        <v>22</v>
      </c>
      <c r="L351">
        <v>1500008400</v>
      </c>
      <c r="M351" s="20">
        <f t="shared" si="32"/>
        <v>42930.208333333328</v>
      </c>
      <c r="N351">
        <v>1502600400</v>
      </c>
      <c r="O351" s="18">
        <f t="shared" si="33"/>
        <v>42960.208333333328</v>
      </c>
      <c r="P351" t="b">
        <v>0</v>
      </c>
      <c r="Q351" t="b">
        <v>0</v>
      </c>
      <c r="R351" t="s">
        <v>33</v>
      </c>
      <c r="S351" s="11" t="str">
        <f t="shared" si="34"/>
        <v>theater</v>
      </c>
      <c r="T351" s="11" t="str">
        <f t="shared" si="35"/>
        <v>plays</v>
      </c>
    </row>
    <row r="352" spans="1:20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9">
        <f t="shared" si="31"/>
        <v>5</v>
      </c>
      <c r="J352" t="s">
        <v>21</v>
      </c>
      <c r="K352" t="s">
        <v>22</v>
      </c>
      <c r="L352">
        <v>1432098000</v>
      </c>
      <c r="M352" s="20">
        <f t="shared" si="32"/>
        <v>42144.208333333328</v>
      </c>
      <c r="N352">
        <v>1433653200</v>
      </c>
      <c r="O352" s="18">
        <f t="shared" si="33"/>
        <v>42162.208333333328</v>
      </c>
      <c r="P352" t="b">
        <v>0</v>
      </c>
      <c r="Q352" t="b">
        <v>1</v>
      </c>
      <c r="R352" t="s">
        <v>159</v>
      </c>
      <c r="S352" s="11" t="str">
        <f t="shared" si="34"/>
        <v>music</v>
      </c>
      <c r="T352" s="11" t="str">
        <f t="shared" si="35"/>
        <v>jazz</v>
      </c>
    </row>
    <row r="353" spans="1:20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 s="9">
        <f t="shared" si="31"/>
        <v>47.009935419771487</v>
      </c>
      <c r="J353" t="s">
        <v>21</v>
      </c>
      <c r="K353" t="s">
        <v>22</v>
      </c>
      <c r="L353">
        <v>1440392400</v>
      </c>
      <c r="M353" s="20">
        <f t="shared" si="32"/>
        <v>42240.208333333328</v>
      </c>
      <c r="N353">
        <v>1441602000</v>
      </c>
      <c r="O353" s="18">
        <f t="shared" si="33"/>
        <v>42254.208333333328</v>
      </c>
      <c r="P353" t="b">
        <v>0</v>
      </c>
      <c r="Q353" t="b">
        <v>0</v>
      </c>
      <c r="R353" t="s">
        <v>23</v>
      </c>
      <c r="S353" s="11" t="str">
        <f t="shared" si="34"/>
        <v>music</v>
      </c>
      <c r="T353" s="11" t="str">
        <f t="shared" si="35"/>
        <v>rock</v>
      </c>
    </row>
    <row r="354" spans="1:20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>
        <v>33</v>
      </c>
      <c r="I354" s="9">
        <f t="shared" si="31"/>
        <v>29.606060606060606</v>
      </c>
      <c r="J354" t="s">
        <v>15</v>
      </c>
      <c r="K354" t="s">
        <v>16</v>
      </c>
      <c r="L354">
        <v>1446876000</v>
      </c>
      <c r="M354" s="20">
        <f t="shared" si="32"/>
        <v>42315.25</v>
      </c>
      <c r="N354">
        <v>1447567200</v>
      </c>
      <c r="O354" s="18">
        <f t="shared" si="33"/>
        <v>42323.25</v>
      </c>
      <c r="P354" t="b">
        <v>0</v>
      </c>
      <c r="Q354" t="b">
        <v>0</v>
      </c>
      <c r="R354" t="s">
        <v>33</v>
      </c>
      <c r="S354" s="11" t="str">
        <f t="shared" si="34"/>
        <v>theater</v>
      </c>
      <c r="T354" s="11" t="str">
        <f t="shared" si="35"/>
        <v>plays</v>
      </c>
    </row>
    <row r="355" spans="1:20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 s="9">
        <f t="shared" si="31"/>
        <v>81.010569583088667</v>
      </c>
      <c r="J355" t="s">
        <v>21</v>
      </c>
      <c r="K355" t="s">
        <v>22</v>
      </c>
      <c r="L355">
        <v>1562302800</v>
      </c>
      <c r="M355" s="20">
        <f t="shared" si="32"/>
        <v>43651.208333333328</v>
      </c>
      <c r="N355">
        <v>1562389200</v>
      </c>
      <c r="O355" s="18">
        <f t="shared" si="33"/>
        <v>43652.208333333328</v>
      </c>
      <c r="P355" t="b">
        <v>0</v>
      </c>
      <c r="Q355" t="b">
        <v>0</v>
      </c>
      <c r="R355" t="s">
        <v>33</v>
      </c>
      <c r="S355" s="11" t="str">
        <f t="shared" si="34"/>
        <v>theater</v>
      </c>
      <c r="T355" s="11" t="str">
        <f t="shared" si="35"/>
        <v>plays</v>
      </c>
    </row>
    <row r="356" spans="1:20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>
        <v>80</v>
      </c>
      <c r="I356" s="9">
        <f t="shared" si="31"/>
        <v>94.35</v>
      </c>
      <c r="J356" t="s">
        <v>36</v>
      </c>
      <c r="K356" t="s">
        <v>37</v>
      </c>
      <c r="L356">
        <v>1378184400</v>
      </c>
      <c r="M356" s="20">
        <f t="shared" si="32"/>
        <v>41520.208333333336</v>
      </c>
      <c r="N356">
        <v>1378789200</v>
      </c>
      <c r="O356" s="18">
        <f t="shared" si="33"/>
        <v>41527.208333333336</v>
      </c>
      <c r="P356" t="b">
        <v>0</v>
      </c>
      <c r="Q356" t="b">
        <v>0</v>
      </c>
      <c r="R356" t="s">
        <v>42</v>
      </c>
      <c r="S356" s="11" t="str">
        <f t="shared" si="34"/>
        <v>film &amp; video</v>
      </c>
      <c r="T356" s="11" t="str">
        <f t="shared" si="35"/>
        <v>documentary</v>
      </c>
    </row>
    <row r="357" spans="1:20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 s="9">
        <f t="shared" si="31"/>
        <v>26.058139534883722</v>
      </c>
      <c r="J357" t="s">
        <v>21</v>
      </c>
      <c r="K357" t="s">
        <v>22</v>
      </c>
      <c r="L357">
        <v>1485064800</v>
      </c>
      <c r="M357" s="20">
        <f t="shared" si="32"/>
        <v>42757.25</v>
      </c>
      <c r="N357">
        <v>1488520800</v>
      </c>
      <c r="O357" s="18">
        <f t="shared" si="33"/>
        <v>42797.25</v>
      </c>
      <c r="P357" t="b">
        <v>0</v>
      </c>
      <c r="Q357" t="b">
        <v>0</v>
      </c>
      <c r="R357" t="s">
        <v>65</v>
      </c>
      <c r="S357" s="11" t="str">
        <f t="shared" si="34"/>
        <v>technology</v>
      </c>
      <c r="T357" s="11" t="str">
        <f t="shared" si="35"/>
        <v>wearables</v>
      </c>
    </row>
    <row r="358" spans="1:20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 s="9">
        <f t="shared" si="31"/>
        <v>85.775000000000006</v>
      </c>
      <c r="J358" t="s">
        <v>107</v>
      </c>
      <c r="K358" t="s">
        <v>108</v>
      </c>
      <c r="L358">
        <v>1326520800</v>
      </c>
      <c r="M358" s="20">
        <f t="shared" si="32"/>
        <v>40922.25</v>
      </c>
      <c r="N358">
        <v>1327298400</v>
      </c>
      <c r="O358" s="18">
        <f t="shared" si="33"/>
        <v>40931.25</v>
      </c>
      <c r="P358" t="b">
        <v>0</v>
      </c>
      <c r="Q358" t="b">
        <v>0</v>
      </c>
      <c r="R358" t="s">
        <v>33</v>
      </c>
      <c r="S358" s="11" t="str">
        <f t="shared" si="34"/>
        <v>theater</v>
      </c>
      <c r="T358" s="11" t="str">
        <f t="shared" si="35"/>
        <v>plays</v>
      </c>
    </row>
    <row r="359" spans="1:20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 s="9">
        <f t="shared" si="31"/>
        <v>103.73170731707317</v>
      </c>
      <c r="J359" t="s">
        <v>21</v>
      </c>
      <c r="K359" t="s">
        <v>22</v>
      </c>
      <c r="L359">
        <v>1441256400</v>
      </c>
      <c r="M359" s="20">
        <f t="shared" si="32"/>
        <v>42250.208333333328</v>
      </c>
      <c r="N359">
        <v>1443416400</v>
      </c>
      <c r="O359" s="18">
        <f t="shared" si="33"/>
        <v>42275.208333333328</v>
      </c>
      <c r="P359" t="b">
        <v>0</v>
      </c>
      <c r="Q359" t="b">
        <v>0</v>
      </c>
      <c r="R359" t="s">
        <v>89</v>
      </c>
      <c r="S359" s="11" t="str">
        <f t="shared" si="34"/>
        <v>games</v>
      </c>
      <c r="T359" s="11" t="str">
        <f t="shared" si="35"/>
        <v>video games</v>
      </c>
    </row>
    <row r="360" spans="1:20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 s="9">
        <f t="shared" si="31"/>
        <v>49.826086956521742</v>
      </c>
      <c r="J360" t="s">
        <v>15</v>
      </c>
      <c r="K360" t="s">
        <v>16</v>
      </c>
      <c r="L360">
        <v>1533877200</v>
      </c>
      <c r="M360" s="20">
        <f t="shared" si="32"/>
        <v>43322.208333333328</v>
      </c>
      <c r="N360">
        <v>1534136400</v>
      </c>
      <c r="O360" s="18">
        <f t="shared" si="33"/>
        <v>43325.208333333328</v>
      </c>
      <c r="P360" t="b">
        <v>1</v>
      </c>
      <c r="Q360" t="b">
        <v>0</v>
      </c>
      <c r="R360" t="s">
        <v>122</v>
      </c>
      <c r="S360" s="11" t="str">
        <f t="shared" si="34"/>
        <v>photography</v>
      </c>
      <c r="T360" s="11" t="str">
        <f t="shared" si="35"/>
        <v>photography books</v>
      </c>
    </row>
    <row r="361" spans="1:20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 s="9">
        <f t="shared" si="31"/>
        <v>63.893048128342244</v>
      </c>
      <c r="J361" t="s">
        <v>21</v>
      </c>
      <c r="K361" t="s">
        <v>22</v>
      </c>
      <c r="L361">
        <v>1314421200</v>
      </c>
      <c r="M361" s="20">
        <f t="shared" si="32"/>
        <v>40782.208333333336</v>
      </c>
      <c r="N361">
        <v>1315026000</v>
      </c>
      <c r="O361" s="18">
        <f t="shared" si="33"/>
        <v>40789.208333333336</v>
      </c>
      <c r="P361" t="b">
        <v>0</v>
      </c>
      <c r="Q361" t="b">
        <v>0</v>
      </c>
      <c r="R361" t="s">
        <v>71</v>
      </c>
      <c r="S361" s="11" t="str">
        <f t="shared" si="34"/>
        <v>film &amp; video</v>
      </c>
      <c r="T361" s="11" t="str">
        <f t="shared" si="35"/>
        <v>animation</v>
      </c>
    </row>
    <row r="362" spans="1:20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 s="9">
        <f t="shared" si="31"/>
        <v>47.002434782608695</v>
      </c>
      <c r="J362" t="s">
        <v>40</v>
      </c>
      <c r="K362" t="s">
        <v>41</v>
      </c>
      <c r="L362">
        <v>1293861600</v>
      </c>
      <c r="M362" s="20">
        <f t="shared" si="32"/>
        <v>40544.25</v>
      </c>
      <c r="N362">
        <v>1295071200</v>
      </c>
      <c r="O362" s="18">
        <f t="shared" si="33"/>
        <v>40558.25</v>
      </c>
      <c r="P362" t="b">
        <v>0</v>
      </c>
      <c r="Q362" t="b">
        <v>1</v>
      </c>
      <c r="R362" t="s">
        <v>33</v>
      </c>
      <c r="S362" s="11" t="str">
        <f t="shared" si="34"/>
        <v>theater</v>
      </c>
      <c r="T362" s="11" t="str">
        <f t="shared" si="35"/>
        <v>plays</v>
      </c>
    </row>
    <row r="363" spans="1:20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 s="9">
        <f t="shared" si="31"/>
        <v>108.47727272727273</v>
      </c>
      <c r="J363" t="s">
        <v>21</v>
      </c>
      <c r="K363" t="s">
        <v>22</v>
      </c>
      <c r="L363">
        <v>1507352400</v>
      </c>
      <c r="M363" s="20">
        <f t="shared" si="32"/>
        <v>43015.208333333328</v>
      </c>
      <c r="N363">
        <v>1509426000</v>
      </c>
      <c r="O363" s="18">
        <f t="shared" si="33"/>
        <v>43039.208333333328</v>
      </c>
      <c r="P363" t="b">
        <v>0</v>
      </c>
      <c r="Q363" t="b">
        <v>0</v>
      </c>
      <c r="R363" t="s">
        <v>33</v>
      </c>
      <c r="S363" s="11" t="str">
        <f t="shared" si="34"/>
        <v>theater</v>
      </c>
      <c r="T363" s="11" t="str">
        <f t="shared" si="35"/>
        <v>plays</v>
      </c>
    </row>
    <row r="364" spans="1:20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 s="9">
        <f t="shared" si="31"/>
        <v>72.015706806282722</v>
      </c>
      <c r="J364" t="s">
        <v>21</v>
      </c>
      <c r="K364" t="s">
        <v>22</v>
      </c>
      <c r="L364">
        <v>1296108000</v>
      </c>
      <c r="M364" s="20">
        <f t="shared" si="32"/>
        <v>40570.25</v>
      </c>
      <c r="N364">
        <v>1299391200</v>
      </c>
      <c r="O364" s="18">
        <f t="shared" si="33"/>
        <v>40608.25</v>
      </c>
      <c r="P364" t="b">
        <v>0</v>
      </c>
      <c r="Q364" t="b">
        <v>0</v>
      </c>
      <c r="R364" t="s">
        <v>23</v>
      </c>
      <c r="S364" s="11" t="str">
        <f t="shared" si="34"/>
        <v>music</v>
      </c>
      <c r="T364" s="11" t="str">
        <f t="shared" si="35"/>
        <v>rock</v>
      </c>
    </row>
    <row r="365" spans="1:20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>
        <v>139</v>
      </c>
      <c r="I365" s="9">
        <f t="shared" si="31"/>
        <v>59.928057553956833</v>
      </c>
      <c r="J365" t="s">
        <v>21</v>
      </c>
      <c r="K365" t="s">
        <v>22</v>
      </c>
      <c r="L365">
        <v>1324965600</v>
      </c>
      <c r="M365" s="20">
        <f t="shared" si="32"/>
        <v>40904.25</v>
      </c>
      <c r="N365">
        <v>1325052000</v>
      </c>
      <c r="O365" s="18">
        <f t="shared" si="33"/>
        <v>40905.25</v>
      </c>
      <c r="P365" t="b">
        <v>0</v>
      </c>
      <c r="Q365" t="b">
        <v>0</v>
      </c>
      <c r="R365" t="s">
        <v>23</v>
      </c>
      <c r="S365" s="11" t="str">
        <f t="shared" si="34"/>
        <v>music</v>
      </c>
      <c r="T365" s="11" t="str">
        <f t="shared" si="35"/>
        <v>rock</v>
      </c>
    </row>
    <row r="366" spans="1:20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>
        <v>186</v>
      </c>
      <c r="I366" s="9">
        <f t="shared" si="31"/>
        <v>78.209677419354833</v>
      </c>
      <c r="J366" t="s">
        <v>21</v>
      </c>
      <c r="K366" t="s">
        <v>22</v>
      </c>
      <c r="L366">
        <v>1520229600</v>
      </c>
      <c r="M366" s="20">
        <f t="shared" si="32"/>
        <v>43164.25</v>
      </c>
      <c r="N366">
        <v>1522818000</v>
      </c>
      <c r="O366" s="18">
        <f t="shared" si="33"/>
        <v>43194.208333333328</v>
      </c>
      <c r="P366" t="b">
        <v>0</v>
      </c>
      <c r="Q366" t="b">
        <v>0</v>
      </c>
      <c r="R366" t="s">
        <v>60</v>
      </c>
      <c r="S366" s="11" t="str">
        <f t="shared" si="34"/>
        <v>music</v>
      </c>
      <c r="T366" s="11" t="str">
        <f t="shared" si="35"/>
        <v>indie rock</v>
      </c>
    </row>
    <row r="367" spans="1:20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 s="9">
        <f t="shared" si="31"/>
        <v>104.77678571428571</v>
      </c>
      <c r="J367" t="s">
        <v>26</v>
      </c>
      <c r="K367" t="s">
        <v>27</v>
      </c>
      <c r="L367">
        <v>1482991200</v>
      </c>
      <c r="M367" s="20">
        <f t="shared" si="32"/>
        <v>42733.25</v>
      </c>
      <c r="N367">
        <v>1485324000</v>
      </c>
      <c r="O367" s="18">
        <f t="shared" si="33"/>
        <v>42760.25</v>
      </c>
      <c r="P367" t="b">
        <v>0</v>
      </c>
      <c r="Q367" t="b">
        <v>0</v>
      </c>
      <c r="R367" t="s">
        <v>33</v>
      </c>
      <c r="S367" s="11" t="str">
        <f t="shared" si="34"/>
        <v>theater</v>
      </c>
      <c r="T367" s="11" t="str">
        <f t="shared" si="35"/>
        <v>plays</v>
      </c>
    </row>
    <row r="368" spans="1:20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 s="9">
        <f t="shared" si="31"/>
        <v>105.52475247524752</v>
      </c>
      <c r="J368" t="s">
        <v>21</v>
      </c>
      <c r="K368" t="s">
        <v>22</v>
      </c>
      <c r="L368">
        <v>1294034400</v>
      </c>
      <c r="M368" s="20">
        <f t="shared" si="32"/>
        <v>40546.25</v>
      </c>
      <c r="N368">
        <v>1294120800</v>
      </c>
      <c r="O368" s="18">
        <f t="shared" si="33"/>
        <v>40547.25</v>
      </c>
      <c r="P368" t="b">
        <v>0</v>
      </c>
      <c r="Q368" t="b">
        <v>1</v>
      </c>
      <c r="R368" t="s">
        <v>33</v>
      </c>
      <c r="S368" s="11" t="str">
        <f t="shared" si="34"/>
        <v>theater</v>
      </c>
      <c r="T368" s="11" t="str">
        <f t="shared" si="35"/>
        <v>plays</v>
      </c>
    </row>
    <row r="369" spans="1:20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 s="9">
        <f t="shared" si="31"/>
        <v>24.933333333333334</v>
      </c>
      <c r="J369" t="s">
        <v>21</v>
      </c>
      <c r="K369" t="s">
        <v>22</v>
      </c>
      <c r="L369">
        <v>1413608400</v>
      </c>
      <c r="M369" s="20">
        <f t="shared" si="32"/>
        <v>41930.208333333336</v>
      </c>
      <c r="N369">
        <v>1415685600</v>
      </c>
      <c r="O369" s="18">
        <f t="shared" si="33"/>
        <v>41954.25</v>
      </c>
      <c r="P369" t="b">
        <v>0</v>
      </c>
      <c r="Q369" t="b">
        <v>1</v>
      </c>
      <c r="R369" t="s">
        <v>33</v>
      </c>
      <c r="S369" s="11" t="str">
        <f t="shared" si="34"/>
        <v>theater</v>
      </c>
      <c r="T369" s="11" t="str">
        <f t="shared" si="35"/>
        <v>plays</v>
      </c>
    </row>
    <row r="370" spans="1:20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 s="9">
        <f t="shared" si="31"/>
        <v>69.873786407766985</v>
      </c>
      <c r="J370" t="s">
        <v>40</v>
      </c>
      <c r="K370" t="s">
        <v>41</v>
      </c>
      <c r="L370">
        <v>1286946000</v>
      </c>
      <c r="M370" s="20">
        <f t="shared" si="32"/>
        <v>40464.208333333336</v>
      </c>
      <c r="N370">
        <v>1288933200</v>
      </c>
      <c r="O370" s="18">
        <f t="shared" si="33"/>
        <v>40487.208333333336</v>
      </c>
      <c r="P370" t="b">
        <v>0</v>
      </c>
      <c r="Q370" t="b">
        <v>1</v>
      </c>
      <c r="R370" t="s">
        <v>42</v>
      </c>
      <c r="S370" s="11" t="str">
        <f t="shared" si="34"/>
        <v>film &amp; video</v>
      </c>
      <c r="T370" s="11" t="str">
        <f t="shared" si="35"/>
        <v>documentary</v>
      </c>
    </row>
    <row r="371" spans="1:20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>
        <v>154</v>
      </c>
      <c r="I371" s="9">
        <f t="shared" si="31"/>
        <v>95.733766233766232</v>
      </c>
      <c r="J371" t="s">
        <v>21</v>
      </c>
      <c r="K371" t="s">
        <v>22</v>
      </c>
      <c r="L371">
        <v>1359871200</v>
      </c>
      <c r="M371" s="20">
        <f t="shared" si="32"/>
        <v>41308.25</v>
      </c>
      <c r="N371">
        <v>1363237200</v>
      </c>
      <c r="O371" s="18">
        <f t="shared" si="33"/>
        <v>41347.208333333336</v>
      </c>
      <c r="P371" t="b">
        <v>0</v>
      </c>
      <c r="Q371" t="b">
        <v>1</v>
      </c>
      <c r="R371" t="s">
        <v>269</v>
      </c>
      <c r="S371" s="11" t="str">
        <f t="shared" si="34"/>
        <v>film &amp; video</v>
      </c>
      <c r="T371" s="11" t="str">
        <f t="shared" si="35"/>
        <v>television</v>
      </c>
    </row>
    <row r="372" spans="1:20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 s="9">
        <f t="shared" si="31"/>
        <v>29.997485752598056</v>
      </c>
      <c r="J372" t="s">
        <v>21</v>
      </c>
      <c r="K372" t="s">
        <v>22</v>
      </c>
      <c r="L372">
        <v>1555304400</v>
      </c>
      <c r="M372" s="20">
        <f t="shared" si="32"/>
        <v>43570.208333333328</v>
      </c>
      <c r="N372">
        <v>1555822800</v>
      </c>
      <c r="O372" s="18">
        <f t="shared" si="33"/>
        <v>43576.208333333328</v>
      </c>
      <c r="P372" t="b">
        <v>0</v>
      </c>
      <c r="Q372" t="b">
        <v>0</v>
      </c>
      <c r="R372" t="s">
        <v>33</v>
      </c>
      <c r="S372" s="11" t="str">
        <f t="shared" si="34"/>
        <v>theater</v>
      </c>
      <c r="T372" s="11" t="str">
        <f t="shared" si="35"/>
        <v>plays</v>
      </c>
    </row>
    <row r="373" spans="1:20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 s="9">
        <f t="shared" si="31"/>
        <v>59.011948529411768</v>
      </c>
      <c r="J373" t="s">
        <v>21</v>
      </c>
      <c r="K373" t="s">
        <v>22</v>
      </c>
      <c r="L373">
        <v>1423375200</v>
      </c>
      <c r="M373" s="20">
        <f t="shared" si="32"/>
        <v>42043.25</v>
      </c>
      <c r="N373">
        <v>1427778000</v>
      </c>
      <c r="O373" s="18">
        <f t="shared" si="33"/>
        <v>42094.208333333328</v>
      </c>
      <c r="P373" t="b">
        <v>0</v>
      </c>
      <c r="Q373" t="b">
        <v>0</v>
      </c>
      <c r="R373" t="s">
        <v>33</v>
      </c>
      <c r="S373" s="11" t="str">
        <f t="shared" si="34"/>
        <v>theater</v>
      </c>
      <c r="T373" s="11" t="str">
        <f t="shared" si="35"/>
        <v>plays</v>
      </c>
    </row>
    <row r="374" spans="1:20" ht="31.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>
        <v>169</v>
      </c>
      <c r="I374" s="9">
        <f t="shared" si="31"/>
        <v>84.757396449704146</v>
      </c>
      <c r="J374" t="s">
        <v>21</v>
      </c>
      <c r="K374" t="s">
        <v>22</v>
      </c>
      <c r="L374">
        <v>1420696800</v>
      </c>
      <c r="M374" s="20">
        <f t="shared" si="32"/>
        <v>42012.25</v>
      </c>
      <c r="N374">
        <v>1422424800</v>
      </c>
      <c r="O374" s="18">
        <f t="shared" si="33"/>
        <v>42032.25</v>
      </c>
      <c r="P374" t="b">
        <v>0</v>
      </c>
      <c r="Q374" t="b">
        <v>1</v>
      </c>
      <c r="R374" t="s">
        <v>42</v>
      </c>
      <c r="S374" s="11" t="str">
        <f t="shared" si="34"/>
        <v>film &amp; video</v>
      </c>
      <c r="T374" s="11" t="str">
        <f t="shared" si="35"/>
        <v>documentary</v>
      </c>
    </row>
    <row r="375" spans="1:20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 s="9">
        <f t="shared" si="31"/>
        <v>78.010921177587846</v>
      </c>
      <c r="J375" t="s">
        <v>21</v>
      </c>
      <c r="K375" t="s">
        <v>22</v>
      </c>
      <c r="L375">
        <v>1502946000</v>
      </c>
      <c r="M375" s="20">
        <f t="shared" si="32"/>
        <v>42964.208333333328</v>
      </c>
      <c r="N375">
        <v>1503637200</v>
      </c>
      <c r="O375" s="18">
        <f t="shared" si="33"/>
        <v>42972.208333333328</v>
      </c>
      <c r="P375" t="b">
        <v>0</v>
      </c>
      <c r="Q375" t="b">
        <v>0</v>
      </c>
      <c r="R375" t="s">
        <v>33</v>
      </c>
      <c r="S375" s="11" t="str">
        <f t="shared" si="34"/>
        <v>theater</v>
      </c>
      <c r="T375" s="11" t="str">
        <f t="shared" si="35"/>
        <v>plays</v>
      </c>
    </row>
    <row r="376" spans="1:20" ht="31.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>
        <v>441</v>
      </c>
      <c r="I376" s="9">
        <f t="shared" si="31"/>
        <v>50.05215419501134</v>
      </c>
      <c r="J376" t="s">
        <v>21</v>
      </c>
      <c r="K376" t="s">
        <v>22</v>
      </c>
      <c r="L376">
        <v>1547186400</v>
      </c>
      <c r="M376" s="20">
        <f t="shared" si="32"/>
        <v>43476.25</v>
      </c>
      <c r="N376">
        <v>1547618400</v>
      </c>
      <c r="O376" s="18">
        <f t="shared" si="33"/>
        <v>43481.25</v>
      </c>
      <c r="P376" t="b">
        <v>0</v>
      </c>
      <c r="Q376" t="b">
        <v>1</v>
      </c>
      <c r="R376" t="s">
        <v>42</v>
      </c>
      <c r="S376" s="11" t="str">
        <f t="shared" si="34"/>
        <v>film &amp; video</v>
      </c>
      <c r="T376" s="11" t="str">
        <f t="shared" si="35"/>
        <v>documentary</v>
      </c>
    </row>
    <row r="377" spans="1:20" ht="31.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 s="9">
        <f t="shared" si="31"/>
        <v>59.16</v>
      </c>
      <c r="J377" t="s">
        <v>21</v>
      </c>
      <c r="K377" t="s">
        <v>22</v>
      </c>
      <c r="L377">
        <v>1444971600</v>
      </c>
      <c r="M377" s="20">
        <f t="shared" si="32"/>
        <v>42293.208333333328</v>
      </c>
      <c r="N377">
        <v>1449900000</v>
      </c>
      <c r="O377" s="18">
        <f t="shared" si="33"/>
        <v>42350.25</v>
      </c>
      <c r="P377" t="b">
        <v>0</v>
      </c>
      <c r="Q377" t="b">
        <v>0</v>
      </c>
      <c r="R377" t="s">
        <v>60</v>
      </c>
      <c r="S377" s="11" t="str">
        <f t="shared" si="34"/>
        <v>music</v>
      </c>
      <c r="T377" s="11" t="str">
        <f t="shared" si="35"/>
        <v>indie rock</v>
      </c>
    </row>
    <row r="378" spans="1:20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>
        <v>131</v>
      </c>
      <c r="I378" s="9">
        <f t="shared" si="31"/>
        <v>93.702290076335885</v>
      </c>
      <c r="J378" t="s">
        <v>21</v>
      </c>
      <c r="K378" t="s">
        <v>22</v>
      </c>
      <c r="L378">
        <v>1404622800</v>
      </c>
      <c r="M378" s="20">
        <f t="shared" si="32"/>
        <v>41826.208333333336</v>
      </c>
      <c r="N378">
        <v>1405141200</v>
      </c>
      <c r="O378" s="18">
        <f t="shared" si="33"/>
        <v>41832.208333333336</v>
      </c>
      <c r="P378" t="b">
        <v>0</v>
      </c>
      <c r="Q378" t="b">
        <v>0</v>
      </c>
      <c r="R378" t="s">
        <v>23</v>
      </c>
      <c r="S378" s="11" t="str">
        <f t="shared" si="34"/>
        <v>music</v>
      </c>
      <c r="T378" s="11" t="str">
        <f t="shared" si="35"/>
        <v>rock</v>
      </c>
    </row>
    <row r="379" spans="1:20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 s="9">
        <f t="shared" si="31"/>
        <v>40.14173228346457</v>
      </c>
      <c r="J379" t="s">
        <v>21</v>
      </c>
      <c r="K379" t="s">
        <v>22</v>
      </c>
      <c r="L379">
        <v>1571720400</v>
      </c>
      <c r="M379" s="20">
        <f t="shared" si="32"/>
        <v>43760.208333333328</v>
      </c>
      <c r="N379">
        <v>1572933600</v>
      </c>
      <c r="O379" s="18">
        <f t="shared" si="33"/>
        <v>43774.25</v>
      </c>
      <c r="P379" t="b">
        <v>0</v>
      </c>
      <c r="Q379" t="b">
        <v>0</v>
      </c>
      <c r="R379" t="s">
        <v>33</v>
      </c>
      <c r="S379" s="11" t="str">
        <f t="shared" si="34"/>
        <v>theater</v>
      </c>
      <c r="T379" s="11" t="str">
        <f t="shared" si="35"/>
        <v>plays</v>
      </c>
    </row>
    <row r="380" spans="1:20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 s="9">
        <f t="shared" si="31"/>
        <v>70.090140845070422</v>
      </c>
      <c r="J380" t="s">
        <v>21</v>
      </c>
      <c r="K380" t="s">
        <v>22</v>
      </c>
      <c r="L380">
        <v>1526878800</v>
      </c>
      <c r="M380" s="20">
        <f t="shared" si="32"/>
        <v>43241.208333333328</v>
      </c>
      <c r="N380">
        <v>1530162000</v>
      </c>
      <c r="O380" s="18">
        <f t="shared" si="33"/>
        <v>43279.208333333328</v>
      </c>
      <c r="P380" t="b">
        <v>0</v>
      </c>
      <c r="Q380" t="b">
        <v>0</v>
      </c>
      <c r="R380" t="s">
        <v>42</v>
      </c>
      <c r="S380" s="11" t="str">
        <f t="shared" si="34"/>
        <v>film &amp; video</v>
      </c>
      <c r="T380" s="11" t="str">
        <f t="shared" si="35"/>
        <v>documentary</v>
      </c>
    </row>
    <row r="381" spans="1:20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 s="9">
        <f t="shared" si="31"/>
        <v>66.181818181818187</v>
      </c>
      <c r="J381" t="s">
        <v>40</v>
      </c>
      <c r="K381" t="s">
        <v>41</v>
      </c>
      <c r="L381">
        <v>1319691600</v>
      </c>
      <c r="M381" s="20">
        <f t="shared" si="32"/>
        <v>40843.208333333336</v>
      </c>
      <c r="N381">
        <v>1320904800</v>
      </c>
      <c r="O381" s="18">
        <f t="shared" si="33"/>
        <v>40857.25</v>
      </c>
      <c r="P381" t="b">
        <v>0</v>
      </c>
      <c r="Q381" t="b">
        <v>0</v>
      </c>
      <c r="R381" t="s">
        <v>33</v>
      </c>
      <c r="S381" s="11" t="str">
        <f t="shared" si="34"/>
        <v>theater</v>
      </c>
      <c r="T381" s="11" t="str">
        <f t="shared" si="35"/>
        <v>plays</v>
      </c>
    </row>
    <row r="382" spans="1:20" ht="31.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>
        <v>84</v>
      </c>
      <c r="I382" s="9">
        <f t="shared" si="31"/>
        <v>47.714285714285715</v>
      </c>
      <c r="J382" t="s">
        <v>21</v>
      </c>
      <c r="K382" t="s">
        <v>22</v>
      </c>
      <c r="L382">
        <v>1371963600</v>
      </c>
      <c r="M382" s="20">
        <f t="shared" si="32"/>
        <v>41448.208333333336</v>
      </c>
      <c r="N382">
        <v>1372395600</v>
      </c>
      <c r="O382" s="18">
        <f t="shared" si="33"/>
        <v>41453.208333333336</v>
      </c>
      <c r="P382" t="b">
        <v>0</v>
      </c>
      <c r="Q382" t="b">
        <v>0</v>
      </c>
      <c r="R382" t="s">
        <v>33</v>
      </c>
      <c r="S382" s="11" t="str">
        <f t="shared" si="34"/>
        <v>theater</v>
      </c>
      <c r="T382" s="11" t="str">
        <f t="shared" si="35"/>
        <v>plays</v>
      </c>
    </row>
    <row r="383" spans="1:20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>
        <v>155</v>
      </c>
      <c r="I383" s="9">
        <f t="shared" si="31"/>
        <v>62.896774193548389</v>
      </c>
      <c r="J383" t="s">
        <v>21</v>
      </c>
      <c r="K383" t="s">
        <v>22</v>
      </c>
      <c r="L383">
        <v>1433739600</v>
      </c>
      <c r="M383" s="20">
        <f t="shared" si="32"/>
        <v>42163.208333333328</v>
      </c>
      <c r="N383">
        <v>1437714000</v>
      </c>
      <c r="O383" s="18">
        <f t="shared" si="33"/>
        <v>42209.208333333328</v>
      </c>
      <c r="P383" t="b">
        <v>0</v>
      </c>
      <c r="Q383" t="b">
        <v>0</v>
      </c>
      <c r="R383" t="s">
        <v>33</v>
      </c>
      <c r="S383" s="11" t="str">
        <f t="shared" si="34"/>
        <v>theater</v>
      </c>
      <c r="T383" s="11" t="str">
        <f t="shared" si="35"/>
        <v>plays</v>
      </c>
    </row>
    <row r="384" spans="1:20" ht="31.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>
        <v>67</v>
      </c>
      <c r="I384" s="9">
        <f t="shared" si="31"/>
        <v>86.611940298507463</v>
      </c>
      <c r="J384" t="s">
        <v>21</v>
      </c>
      <c r="K384" t="s">
        <v>22</v>
      </c>
      <c r="L384">
        <v>1508130000</v>
      </c>
      <c r="M384" s="20">
        <f t="shared" si="32"/>
        <v>43024.208333333328</v>
      </c>
      <c r="N384">
        <v>1509771600</v>
      </c>
      <c r="O384" s="18">
        <f t="shared" si="33"/>
        <v>43043.208333333328</v>
      </c>
      <c r="P384" t="b">
        <v>0</v>
      </c>
      <c r="Q384" t="b">
        <v>0</v>
      </c>
      <c r="R384" t="s">
        <v>122</v>
      </c>
      <c r="S384" s="11" t="str">
        <f t="shared" si="34"/>
        <v>photography</v>
      </c>
      <c r="T384" s="11" t="str">
        <f t="shared" si="35"/>
        <v>photography books</v>
      </c>
    </row>
    <row r="385" spans="1:20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>
        <v>189</v>
      </c>
      <c r="I385" s="9">
        <f t="shared" si="31"/>
        <v>75.126984126984127</v>
      </c>
      <c r="J385" t="s">
        <v>21</v>
      </c>
      <c r="K385" t="s">
        <v>22</v>
      </c>
      <c r="L385">
        <v>1550037600</v>
      </c>
      <c r="M385" s="20">
        <f t="shared" si="32"/>
        <v>43509.25</v>
      </c>
      <c r="N385">
        <v>1550556000</v>
      </c>
      <c r="O385" s="18">
        <f t="shared" si="33"/>
        <v>43515.25</v>
      </c>
      <c r="P385" t="b">
        <v>0</v>
      </c>
      <c r="Q385" t="b">
        <v>1</v>
      </c>
      <c r="R385" t="s">
        <v>17</v>
      </c>
      <c r="S385" s="11" t="str">
        <f t="shared" si="34"/>
        <v>food</v>
      </c>
      <c r="T385" s="11" t="str">
        <f t="shared" si="35"/>
        <v>food trucks</v>
      </c>
    </row>
    <row r="386" spans="1:20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0"/>
        <v>172.00961538461539</v>
      </c>
      <c r="G386" t="s">
        <v>20</v>
      </c>
      <c r="H386">
        <v>4799</v>
      </c>
      <c r="I386" s="9">
        <f t="shared" si="31"/>
        <v>41.004167534903104</v>
      </c>
      <c r="J386" t="s">
        <v>21</v>
      </c>
      <c r="K386" t="s">
        <v>22</v>
      </c>
      <c r="L386">
        <v>1486706400</v>
      </c>
      <c r="M386" s="20">
        <f t="shared" si="32"/>
        <v>42776.25</v>
      </c>
      <c r="N386">
        <v>1489039200</v>
      </c>
      <c r="O386" s="18">
        <f t="shared" si="33"/>
        <v>42803.25</v>
      </c>
      <c r="P386" t="b">
        <v>1</v>
      </c>
      <c r="Q386" t="b">
        <v>1</v>
      </c>
      <c r="R386" t="s">
        <v>42</v>
      </c>
      <c r="S386" s="11" t="str">
        <f t="shared" si="34"/>
        <v>film &amp; video</v>
      </c>
      <c r="T386" s="11" t="str">
        <f t="shared" si="35"/>
        <v>documentary</v>
      </c>
    </row>
    <row r="387" spans="1:20" ht="31.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36">(E387/D387)*100</f>
        <v>146.16709511568124</v>
      </c>
      <c r="G387" t="s">
        <v>20</v>
      </c>
      <c r="H387">
        <v>1137</v>
      </c>
      <c r="I387" s="9">
        <f t="shared" ref="I387:I450" si="37">IF(E387&gt;0,E387/H387,0)</f>
        <v>50.007915567282325</v>
      </c>
      <c r="J387" t="s">
        <v>21</v>
      </c>
      <c r="K387" t="s">
        <v>22</v>
      </c>
      <c r="L387">
        <v>1553835600</v>
      </c>
      <c r="M387" s="20">
        <f t="shared" ref="M387:M450" si="38">(((L387/60)/60)/24)+DATE(1970,1,1)</f>
        <v>43553.208333333328</v>
      </c>
      <c r="N387">
        <v>1556600400</v>
      </c>
      <c r="O387" s="18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s="11" t="str">
        <f t="shared" ref="S387:S450" si="40">LEFT(R387,SEARCH("/",R387)-1)</f>
        <v>publishing</v>
      </c>
      <c r="T387" s="11" t="str">
        <f t="shared" ref="T387:T450" si="41">RIGHT(R387,LEN(R387)-SEARCH("/",R387))</f>
        <v>nonfiction</v>
      </c>
    </row>
    <row r="388" spans="1:20" ht="31.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9">
        <f t="shared" si="37"/>
        <v>96.960674157303373</v>
      </c>
      <c r="J388" t="s">
        <v>21</v>
      </c>
      <c r="K388" t="s">
        <v>22</v>
      </c>
      <c r="L388">
        <v>1277528400</v>
      </c>
      <c r="M388" s="20">
        <f t="shared" si="38"/>
        <v>40355.208333333336</v>
      </c>
      <c r="N388">
        <v>1278565200</v>
      </c>
      <c r="O388" s="18">
        <f t="shared" si="39"/>
        <v>40367.208333333336</v>
      </c>
      <c r="P388" t="b">
        <v>0</v>
      </c>
      <c r="Q388" t="b">
        <v>0</v>
      </c>
      <c r="R388" t="s">
        <v>33</v>
      </c>
      <c r="S388" s="11" t="str">
        <f t="shared" si="40"/>
        <v>theater</v>
      </c>
      <c r="T388" s="11" t="str">
        <f t="shared" si="41"/>
        <v>plays</v>
      </c>
    </row>
    <row r="389" spans="1:20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 s="9">
        <f t="shared" si="37"/>
        <v>100.93160377358491</v>
      </c>
      <c r="J389" t="s">
        <v>21</v>
      </c>
      <c r="K389" t="s">
        <v>22</v>
      </c>
      <c r="L389">
        <v>1339477200</v>
      </c>
      <c r="M389" s="20">
        <f t="shared" si="38"/>
        <v>41072.208333333336</v>
      </c>
      <c r="N389">
        <v>1339909200</v>
      </c>
      <c r="O389" s="18">
        <f t="shared" si="39"/>
        <v>41077.208333333336</v>
      </c>
      <c r="P389" t="b">
        <v>0</v>
      </c>
      <c r="Q389" t="b">
        <v>0</v>
      </c>
      <c r="R389" t="s">
        <v>65</v>
      </c>
      <c r="S389" s="11" t="str">
        <f t="shared" si="40"/>
        <v>technology</v>
      </c>
      <c r="T389" s="11" t="str">
        <f t="shared" si="41"/>
        <v>wearables</v>
      </c>
    </row>
    <row r="390" spans="1:20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 s="9">
        <f t="shared" si="37"/>
        <v>89.227586206896547</v>
      </c>
      <c r="J390" t="s">
        <v>98</v>
      </c>
      <c r="K390" t="s">
        <v>99</v>
      </c>
      <c r="L390">
        <v>1325656800</v>
      </c>
      <c r="M390" s="20">
        <f t="shared" si="38"/>
        <v>40912.25</v>
      </c>
      <c r="N390">
        <v>1325829600</v>
      </c>
      <c r="O390" s="18">
        <f t="shared" si="39"/>
        <v>40914.25</v>
      </c>
      <c r="P390" t="b">
        <v>0</v>
      </c>
      <c r="Q390" t="b">
        <v>0</v>
      </c>
      <c r="R390" t="s">
        <v>60</v>
      </c>
      <c r="S390" s="11" t="str">
        <f t="shared" si="40"/>
        <v>music</v>
      </c>
      <c r="T390" s="11" t="str">
        <f t="shared" si="41"/>
        <v>indie rock</v>
      </c>
    </row>
    <row r="391" spans="1:20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9">
        <f t="shared" si="37"/>
        <v>87.979166666666671</v>
      </c>
      <c r="J391" t="s">
        <v>21</v>
      </c>
      <c r="K391" t="s">
        <v>22</v>
      </c>
      <c r="L391">
        <v>1288242000</v>
      </c>
      <c r="M391" s="20">
        <f t="shared" si="38"/>
        <v>40479.208333333336</v>
      </c>
      <c r="N391">
        <v>1290578400</v>
      </c>
      <c r="O391" s="18">
        <f t="shared" si="39"/>
        <v>40506.25</v>
      </c>
      <c r="P391" t="b">
        <v>0</v>
      </c>
      <c r="Q391" t="b">
        <v>0</v>
      </c>
      <c r="R391" t="s">
        <v>33</v>
      </c>
      <c r="S391" s="11" t="str">
        <f t="shared" si="40"/>
        <v>theater</v>
      </c>
      <c r="T391" s="11" t="str">
        <f t="shared" si="41"/>
        <v>plays</v>
      </c>
    </row>
    <row r="392" spans="1:20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>
        <v>50</v>
      </c>
      <c r="I392" s="9">
        <f t="shared" si="37"/>
        <v>89.54</v>
      </c>
      <c r="J392" t="s">
        <v>21</v>
      </c>
      <c r="K392" t="s">
        <v>22</v>
      </c>
      <c r="L392">
        <v>1379048400</v>
      </c>
      <c r="M392" s="20">
        <f t="shared" si="38"/>
        <v>41530.208333333336</v>
      </c>
      <c r="N392">
        <v>1380344400</v>
      </c>
      <c r="O392" s="18">
        <f t="shared" si="39"/>
        <v>41545.208333333336</v>
      </c>
      <c r="P392" t="b">
        <v>0</v>
      </c>
      <c r="Q392" t="b">
        <v>0</v>
      </c>
      <c r="R392" t="s">
        <v>122</v>
      </c>
      <c r="S392" s="11" t="str">
        <f t="shared" si="40"/>
        <v>photography</v>
      </c>
      <c r="T392" s="11" t="str">
        <f t="shared" si="41"/>
        <v>photography books</v>
      </c>
    </row>
    <row r="393" spans="1:20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 s="9">
        <f t="shared" si="37"/>
        <v>29.09271523178808</v>
      </c>
      <c r="J393" t="s">
        <v>21</v>
      </c>
      <c r="K393" t="s">
        <v>22</v>
      </c>
      <c r="L393">
        <v>1389679200</v>
      </c>
      <c r="M393" s="20">
        <f t="shared" si="38"/>
        <v>41653.25</v>
      </c>
      <c r="N393">
        <v>1389852000</v>
      </c>
      <c r="O393" s="18">
        <f t="shared" si="39"/>
        <v>41655.25</v>
      </c>
      <c r="P393" t="b">
        <v>0</v>
      </c>
      <c r="Q393" t="b">
        <v>0</v>
      </c>
      <c r="R393" t="s">
        <v>68</v>
      </c>
      <c r="S393" s="11" t="str">
        <f t="shared" si="40"/>
        <v>publishing</v>
      </c>
      <c r="T393" s="11" t="str">
        <f t="shared" si="41"/>
        <v>nonfiction</v>
      </c>
    </row>
    <row r="394" spans="1:20" ht="31.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>
        <v>1608</v>
      </c>
      <c r="I394" s="9">
        <f t="shared" si="37"/>
        <v>42.006218905472636</v>
      </c>
      <c r="J394" t="s">
        <v>21</v>
      </c>
      <c r="K394" t="s">
        <v>22</v>
      </c>
      <c r="L394">
        <v>1294293600</v>
      </c>
      <c r="M394" s="20">
        <f t="shared" si="38"/>
        <v>40549.25</v>
      </c>
      <c r="N394">
        <v>1294466400</v>
      </c>
      <c r="O394" s="18">
        <f t="shared" si="39"/>
        <v>40551.25</v>
      </c>
      <c r="P394" t="b">
        <v>0</v>
      </c>
      <c r="Q394" t="b">
        <v>0</v>
      </c>
      <c r="R394" t="s">
        <v>65</v>
      </c>
      <c r="S394" s="11" t="str">
        <f t="shared" si="40"/>
        <v>technology</v>
      </c>
      <c r="T394" s="11" t="str">
        <f t="shared" si="41"/>
        <v>wearables</v>
      </c>
    </row>
    <row r="395" spans="1:20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>
        <v>3059</v>
      </c>
      <c r="I395" s="9">
        <f t="shared" si="37"/>
        <v>47.004903563255965</v>
      </c>
      <c r="J395" t="s">
        <v>15</v>
      </c>
      <c r="K395" t="s">
        <v>16</v>
      </c>
      <c r="L395">
        <v>1500267600</v>
      </c>
      <c r="M395" s="20">
        <f t="shared" si="38"/>
        <v>42933.208333333328</v>
      </c>
      <c r="N395">
        <v>1500354000</v>
      </c>
      <c r="O395" s="18">
        <f t="shared" si="39"/>
        <v>42934.208333333328</v>
      </c>
      <c r="P395" t="b">
        <v>0</v>
      </c>
      <c r="Q395" t="b">
        <v>0</v>
      </c>
      <c r="R395" t="s">
        <v>159</v>
      </c>
      <c r="S395" s="11" t="str">
        <f t="shared" si="40"/>
        <v>music</v>
      </c>
      <c r="T395" s="11" t="str">
        <f t="shared" si="41"/>
        <v>jazz</v>
      </c>
    </row>
    <row r="396" spans="1:20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>
        <v>34</v>
      </c>
      <c r="I396" s="9">
        <f t="shared" si="37"/>
        <v>110.44117647058823</v>
      </c>
      <c r="J396" t="s">
        <v>21</v>
      </c>
      <c r="K396" t="s">
        <v>22</v>
      </c>
      <c r="L396">
        <v>1375074000</v>
      </c>
      <c r="M396" s="20">
        <f t="shared" si="38"/>
        <v>41484.208333333336</v>
      </c>
      <c r="N396">
        <v>1375938000</v>
      </c>
      <c r="O396" s="18">
        <f t="shared" si="39"/>
        <v>41494.208333333336</v>
      </c>
      <c r="P396" t="b">
        <v>0</v>
      </c>
      <c r="Q396" t="b">
        <v>1</v>
      </c>
      <c r="R396" t="s">
        <v>42</v>
      </c>
      <c r="S396" s="11" t="str">
        <f t="shared" si="40"/>
        <v>film &amp; video</v>
      </c>
      <c r="T396" s="11" t="str">
        <f t="shared" si="41"/>
        <v>documentary</v>
      </c>
    </row>
    <row r="397" spans="1:20" ht="31.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 s="9">
        <f t="shared" si="37"/>
        <v>41.990909090909092</v>
      </c>
      <c r="J397" t="s">
        <v>21</v>
      </c>
      <c r="K397" t="s">
        <v>22</v>
      </c>
      <c r="L397">
        <v>1323324000</v>
      </c>
      <c r="M397" s="20">
        <f t="shared" si="38"/>
        <v>40885.25</v>
      </c>
      <c r="N397">
        <v>1323410400</v>
      </c>
      <c r="O397" s="18">
        <f t="shared" si="39"/>
        <v>40886.25</v>
      </c>
      <c r="P397" t="b">
        <v>1</v>
      </c>
      <c r="Q397" t="b">
        <v>0</v>
      </c>
      <c r="R397" t="s">
        <v>33</v>
      </c>
      <c r="S397" s="11" t="str">
        <f t="shared" si="40"/>
        <v>theater</v>
      </c>
      <c r="T397" s="11" t="str">
        <f t="shared" si="41"/>
        <v>plays</v>
      </c>
    </row>
    <row r="398" spans="1:20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 s="9">
        <f t="shared" si="37"/>
        <v>48.012468827930178</v>
      </c>
      <c r="J398" t="s">
        <v>26</v>
      </c>
      <c r="K398" t="s">
        <v>27</v>
      </c>
      <c r="L398">
        <v>1538715600</v>
      </c>
      <c r="M398" s="20">
        <f t="shared" si="38"/>
        <v>43378.208333333328</v>
      </c>
      <c r="N398">
        <v>1539406800</v>
      </c>
      <c r="O398" s="18">
        <f t="shared" si="39"/>
        <v>43386.208333333328</v>
      </c>
      <c r="P398" t="b">
        <v>0</v>
      </c>
      <c r="Q398" t="b">
        <v>0</v>
      </c>
      <c r="R398" t="s">
        <v>53</v>
      </c>
      <c r="S398" s="11" t="str">
        <f t="shared" si="40"/>
        <v>film &amp; video</v>
      </c>
      <c r="T398" s="11" t="str">
        <f t="shared" si="41"/>
        <v>drama</v>
      </c>
    </row>
    <row r="399" spans="1:20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 s="9">
        <f t="shared" si="37"/>
        <v>31.019823788546255</v>
      </c>
      <c r="J399" t="s">
        <v>21</v>
      </c>
      <c r="K399" t="s">
        <v>22</v>
      </c>
      <c r="L399">
        <v>1369285200</v>
      </c>
      <c r="M399" s="20">
        <f t="shared" si="38"/>
        <v>41417.208333333336</v>
      </c>
      <c r="N399">
        <v>1369803600</v>
      </c>
      <c r="O399" s="18">
        <f t="shared" si="39"/>
        <v>41423.208333333336</v>
      </c>
      <c r="P399" t="b">
        <v>0</v>
      </c>
      <c r="Q399" t="b">
        <v>0</v>
      </c>
      <c r="R399" t="s">
        <v>23</v>
      </c>
      <c r="S399" s="11" t="str">
        <f t="shared" si="40"/>
        <v>music</v>
      </c>
      <c r="T399" s="11" t="str">
        <f t="shared" si="41"/>
        <v>rock</v>
      </c>
    </row>
    <row r="400" spans="1:20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 s="9">
        <f t="shared" si="37"/>
        <v>99.203252032520325</v>
      </c>
      <c r="J400" t="s">
        <v>107</v>
      </c>
      <c r="K400" t="s">
        <v>108</v>
      </c>
      <c r="L400">
        <v>1525755600</v>
      </c>
      <c r="M400" s="20">
        <f t="shared" si="38"/>
        <v>43228.208333333328</v>
      </c>
      <c r="N400">
        <v>1525928400</v>
      </c>
      <c r="O400" s="18">
        <f t="shared" si="39"/>
        <v>43230.208333333328</v>
      </c>
      <c r="P400" t="b">
        <v>0</v>
      </c>
      <c r="Q400" t="b">
        <v>1</v>
      </c>
      <c r="R400" t="s">
        <v>71</v>
      </c>
      <c r="S400" s="11" t="str">
        <f t="shared" si="40"/>
        <v>film &amp; video</v>
      </c>
      <c r="T400" s="11" t="str">
        <f t="shared" si="41"/>
        <v>animation</v>
      </c>
    </row>
    <row r="401" spans="1:20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 s="9">
        <f t="shared" si="37"/>
        <v>66.022316684378325</v>
      </c>
      <c r="J401" t="s">
        <v>21</v>
      </c>
      <c r="K401" t="s">
        <v>22</v>
      </c>
      <c r="L401">
        <v>1296626400</v>
      </c>
      <c r="M401" s="20">
        <f t="shared" si="38"/>
        <v>40576.25</v>
      </c>
      <c r="N401">
        <v>1297231200</v>
      </c>
      <c r="O401" s="18">
        <f t="shared" si="39"/>
        <v>40583.25</v>
      </c>
      <c r="P401" t="b">
        <v>0</v>
      </c>
      <c r="Q401" t="b">
        <v>0</v>
      </c>
      <c r="R401" t="s">
        <v>60</v>
      </c>
      <c r="S401" s="11" t="str">
        <f t="shared" si="40"/>
        <v>music</v>
      </c>
      <c r="T401" s="11" t="str">
        <f t="shared" si="41"/>
        <v>indie rock</v>
      </c>
    </row>
    <row r="402" spans="1:20" ht="31.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9">
        <f t="shared" si="37"/>
        <v>2</v>
      </c>
      <c r="J402" t="s">
        <v>21</v>
      </c>
      <c r="K402" t="s">
        <v>22</v>
      </c>
      <c r="L402">
        <v>1376629200</v>
      </c>
      <c r="M402" s="20">
        <f t="shared" si="38"/>
        <v>41502.208333333336</v>
      </c>
      <c r="N402">
        <v>1378530000</v>
      </c>
      <c r="O402" s="18">
        <f t="shared" si="39"/>
        <v>41524.208333333336</v>
      </c>
      <c r="P402" t="b">
        <v>0</v>
      </c>
      <c r="Q402" t="b">
        <v>1</v>
      </c>
      <c r="R402" t="s">
        <v>122</v>
      </c>
      <c r="S402" s="11" t="str">
        <f t="shared" si="40"/>
        <v>photography</v>
      </c>
      <c r="T402" s="11" t="str">
        <f t="shared" si="41"/>
        <v>photography books</v>
      </c>
    </row>
    <row r="403" spans="1:20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 s="9">
        <f t="shared" si="37"/>
        <v>46.060200668896321</v>
      </c>
      <c r="J403" t="s">
        <v>21</v>
      </c>
      <c r="K403" t="s">
        <v>22</v>
      </c>
      <c r="L403">
        <v>1572152400</v>
      </c>
      <c r="M403" s="20">
        <f t="shared" si="38"/>
        <v>43765.208333333328</v>
      </c>
      <c r="N403">
        <v>1572152400</v>
      </c>
      <c r="O403" s="18">
        <f t="shared" si="39"/>
        <v>43765.208333333328</v>
      </c>
      <c r="P403" t="b">
        <v>0</v>
      </c>
      <c r="Q403" t="b">
        <v>0</v>
      </c>
      <c r="R403" t="s">
        <v>33</v>
      </c>
      <c r="S403" s="11" t="str">
        <f t="shared" si="40"/>
        <v>theater</v>
      </c>
      <c r="T403" s="11" t="str">
        <f t="shared" si="41"/>
        <v>plays</v>
      </c>
    </row>
    <row r="404" spans="1:20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 s="9">
        <f t="shared" si="37"/>
        <v>73.650000000000006</v>
      </c>
      <c r="J404" t="s">
        <v>21</v>
      </c>
      <c r="K404" t="s">
        <v>22</v>
      </c>
      <c r="L404">
        <v>1325829600</v>
      </c>
      <c r="M404" s="20">
        <f t="shared" si="38"/>
        <v>40914.25</v>
      </c>
      <c r="N404">
        <v>1329890400</v>
      </c>
      <c r="O404" s="18">
        <f t="shared" si="39"/>
        <v>40961.25</v>
      </c>
      <c r="P404" t="b">
        <v>0</v>
      </c>
      <c r="Q404" t="b">
        <v>1</v>
      </c>
      <c r="R404" t="s">
        <v>100</v>
      </c>
      <c r="S404" s="11" t="str">
        <f t="shared" si="40"/>
        <v>film &amp; video</v>
      </c>
      <c r="T404" s="11" t="str">
        <f t="shared" si="41"/>
        <v>shorts</v>
      </c>
    </row>
    <row r="405" spans="1:20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 s="9">
        <f t="shared" si="37"/>
        <v>55.99336650082919</v>
      </c>
      <c r="J405" t="s">
        <v>15</v>
      </c>
      <c r="K405" t="s">
        <v>16</v>
      </c>
      <c r="L405">
        <v>1273640400</v>
      </c>
      <c r="M405" s="20">
        <f t="shared" si="38"/>
        <v>40310.208333333336</v>
      </c>
      <c r="N405">
        <v>1276750800</v>
      </c>
      <c r="O405" s="18">
        <f t="shared" si="39"/>
        <v>40346.208333333336</v>
      </c>
      <c r="P405" t="b">
        <v>0</v>
      </c>
      <c r="Q405" t="b">
        <v>1</v>
      </c>
      <c r="R405" t="s">
        <v>33</v>
      </c>
      <c r="S405" s="11" t="str">
        <f t="shared" si="40"/>
        <v>theater</v>
      </c>
      <c r="T405" s="11" t="str">
        <f t="shared" si="41"/>
        <v>plays</v>
      </c>
    </row>
    <row r="406" spans="1:20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 s="9">
        <f t="shared" si="37"/>
        <v>68.985695127402778</v>
      </c>
      <c r="J406" t="s">
        <v>21</v>
      </c>
      <c r="K406" t="s">
        <v>22</v>
      </c>
      <c r="L406">
        <v>1510639200</v>
      </c>
      <c r="M406" s="20">
        <f t="shared" si="38"/>
        <v>43053.25</v>
      </c>
      <c r="N406">
        <v>1510898400</v>
      </c>
      <c r="O406" s="18">
        <f t="shared" si="39"/>
        <v>43056.25</v>
      </c>
      <c r="P406" t="b">
        <v>0</v>
      </c>
      <c r="Q406" t="b">
        <v>0</v>
      </c>
      <c r="R406" t="s">
        <v>33</v>
      </c>
      <c r="S406" s="11" t="str">
        <f t="shared" si="40"/>
        <v>theater</v>
      </c>
      <c r="T406" s="11" t="str">
        <f t="shared" si="41"/>
        <v>plays</v>
      </c>
    </row>
    <row r="407" spans="1:20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 s="9">
        <f t="shared" si="37"/>
        <v>60.981609195402299</v>
      </c>
      <c r="J407" t="s">
        <v>21</v>
      </c>
      <c r="K407" t="s">
        <v>22</v>
      </c>
      <c r="L407">
        <v>1528088400</v>
      </c>
      <c r="M407" s="20">
        <f t="shared" si="38"/>
        <v>43255.208333333328</v>
      </c>
      <c r="N407">
        <v>1532408400</v>
      </c>
      <c r="O407" s="18">
        <f t="shared" si="39"/>
        <v>43305.208333333328</v>
      </c>
      <c r="P407" t="b">
        <v>0</v>
      </c>
      <c r="Q407" t="b">
        <v>0</v>
      </c>
      <c r="R407" t="s">
        <v>33</v>
      </c>
      <c r="S407" s="11" t="str">
        <f t="shared" si="40"/>
        <v>theater</v>
      </c>
      <c r="T407" s="11" t="str">
        <f t="shared" si="41"/>
        <v>plays</v>
      </c>
    </row>
    <row r="408" spans="1:20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 s="9">
        <f t="shared" si="37"/>
        <v>110.98139534883721</v>
      </c>
      <c r="J408" t="s">
        <v>21</v>
      </c>
      <c r="K408" t="s">
        <v>22</v>
      </c>
      <c r="L408">
        <v>1359525600</v>
      </c>
      <c r="M408" s="20">
        <f t="shared" si="38"/>
        <v>41304.25</v>
      </c>
      <c r="N408">
        <v>1360562400</v>
      </c>
      <c r="O408" s="18">
        <f t="shared" si="39"/>
        <v>41316.25</v>
      </c>
      <c r="P408" t="b">
        <v>1</v>
      </c>
      <c r="Q408" t="b">
        <v>0</v>
      </c>
      <c r="R408" t="s">
        <v>42</v>
      </c>
      <c r="S408" s="11" t="str">
        <f t="shared" si="40"/>
        <v>film &amp; video</v>
      </c>
      <c r="T408" s="11" t="str">
        <f t="shared" si="41"/>
        <v>documentary</v>
      </c>
    </row>
    <row r="409" spans="1:20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 s="9">
        <f t="shared" si="37"/>
        <v>25</v>
      </c>
      <c r="J409" t="s">
        <v>36</v>
      </c>
      <c r="K409" t="s">
        <v>37</v>
      </c>
      <c r="L409">
        <v>1570942800</v>
      </c>
      <c r="M409" s="20">
        <f t="shared" si="38"/>
        <v>43751.208333333328</v>
      </c>
      <c r="N409">
        <v>1571547600</v>
      </c>
      <c r="O409" s="18">
        <f t="shared" si="39"/>
        <v>43758.208333333328</v>
      </c>
      <c r="P409" t="b">
        <v>0</v>
      </c>
      <c r="Q409" t="b">
        <v>0</v>
      </c>
      <c r="R409" t="s">
        <v>33</v>
      </c>
      <c r="S409" s="11" t="str">
        <f t="shared" si="40"/>
        <v>theater</v>
      </c>
      <c r="T409" s="11" t="str">
        <f t="shared" si="41"/>
        <v>plays</v>
      </c>
    </row>
    <row r="410" spans="1:20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 s="9">
        <f t="shared" si="37"/>
        <v>78.759740259740255</v>
      </c>
      <c r="J410" t="s">
        <v>15</v>
      </c>
      <c r="K410" t="s">
        <v>16</v>
      </c>
      <c r="L410">
        <v>1466398800</v>
      </c>
      <c r="M410" s="20">
        <f t="shared" si="38"/>
        <v>42541.208333333328</v>
      </c>
      <c r="N410">
        <v>1468126800</v>
      </c>
      <c r="O410" s="18">
        <f t="shared" si="39"/>
        <v>42561.208333333328</v>
      </c>
      <c r="P410" t="b">
        <v>0</v>
      </c>
      <c r="Q410" t="b">
        <v>0</v>
      </c>
      <c r="R410" t="s">
        <v>42</v>
      </c>
      <c r="S410" s="11" t="str">
        <f t="shared" si="40"/>
        <v>film &amp; video</v>
      </c>
      <c r="T410" s="11" t="str">
        <f t="shared" si="41"/>
        <v>documentary</v>
      </c>
    </row>
    <row r="411" spans="1:20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 s="9">
        <f t="shared" si="37"/>
        <v>87.960784313725483</v>
      </c>
      <c r="J411" t="s">
        <v>21</v>
      </c>
      <c r="K411" t="s">
        <v>22</v>
      </c>
      <c r="L411">
        <v>1492491600</v>
      </c>
      <c r="M411" s="20">
        <f t="shared" si="38"/>
        <v>42843.208333333328</v>
      </c>
      <c r="N411">
        <v>1492837200</v>
      </c>
      <c r="O411" s="18">
        <f t="shared" si="39"/>
        <v>42847.208333333328</v>
      </c>
      <c r="P411" t="b">
        <v>0</v>
      </c>
      <c r="Q411" t="b">
        <v>0</v>
      </c>
      <c r="R411" t="s">
        <v>23</v>
      </c>
      <c r="S411" s="11" t="str">
        <f t="shared" si="40"/>
        <v>music</v>
      </c>
      <c r="T411" s="11" t="str">
        <f t="shared" si="41"/>
        <v>rock</v>
      </c>
    </row>
    <row r="412" spans="1:20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 s="9">
        <f t="shared" si="37"/>
        <v>49.987398739873989</v>
      </c>
      <c r="J412" t="s">
        <v>21</v>
      </c>
      <c r="K412" t="s">
        <v>22</v>
      </c>
      <c r="L412">
        <v>1430197200</v>
      </c>
      <c r="M412" s="20">
        <f t="shared" si="38"/>
        <v>42122.208333333328</v>
      </c>
      <c r="N412">
        <v>1430197200</v>
      </c>
      <c r="O412" s="18">
        <f t="shared" si="39"/>
        <v>42122.208333333328</v>
      </c>
      <c r="P412" t="b">
        <v>0</v>
      </c>
      <c r="Q412" t="b">
        <v>0</v>
      </c>
      <c r="R412" t="s">
        <v>292</v>
      </c>
      <c r="S412" s="11" t="str">
        <f t="shared" si="40"/>
        <v>games</v>
      </c>
      <c r="T412" s="11" t="str">
        <f t="shared" si="41"/>
        <v>mobile games</v>
      </c>
    </row>
    <row r="413" spans="1:20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 s="9">
        <f t="shared" si="37"/>
        <v>99.524390243902445</v>
      </c>
      <c r="J413" t="s">
        <v>21</v>
      </c>
      <c r="K413" t="s">
        <v>22</v>
      </c>
      <c r="L413">
        <v>1496034000</v>
      </c>
      <c r="M413" s="20">
        <f t="shared" si="38"/>
        <v>42884.208333333328</v>
      </c>
      <c r="N413">
        <v>1496206800</v>
      </c>
      <c r="O413" s="18">
        <f t="shared" si="39"/>
        <v>42886.208333333328</v>
      </c>
      <c r="P413" t="b">
        <v>0</v>
      </c>
      <c r="Q413" t="b">
        <v>0</v>
      </c>
      <c r="R413" t="s">
        <v>33</v>
      </c>
      <c r="S413" s="11" t="str">
        <f t="shared" si="40"/>
        <v>theater</v>
      </c>
      <c r="T413" s="11" t="str">
        <f t="shared" si="41"/>
        <v>plays</v>
      </c>
    </row>
    <row r="414" spans="1:20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 s="9">
        <f t="shared" si="37"/>
        <v>104.82089552238806</v>
      </c>
      <c r="J414" t="s">
        <v>21</v>
      </c>
      <c r="K414" t="s">
        <v>22</v>
      </c>
      <c r="L414">
        <v>1388728800</v>
      </c>
      <c r="M414" s="20">
        <f t="shared" si="38"/>
        <v>41642.25</v>
      </c>
      <c r="N414">
        <v>1389592800</v>
      </c>
      <c r="O414" s="18">
        <f t="shared" si="39"/>
        <v>41652.25</v>
      </c>
      <c r="P414" t="b">
        <v>0</v>
      </c>
      <c r="Q414" t="b">
        <v>0</v>
      </c>
      <c r="R414" t="s">
        <v>119</v>
      </c>
      <c r="S414" s="11" t="str">
        <f t="shared" si="40"/>
        <v>publishing</v>
      </c>
      <c r="T414" s="11" t="str">
        <f t="shared" si="41"/>
        <v>fiction</v>
      </c>
    </row>
    <row r="415" spans="1:20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 s="9">
        <f t="shared" si="37"/>
        <v>108.01469237832875</v>
      </c>
      <c r="J415" t="s">
        <v>21</v>
      </c>
      <c r="K415" t="s">
        <v>22</v>
      </c>
      <c r="L415">
        <v>1543298400</v>
      </c>
      <c r="M415" s="20">
        <f t="shared" si="38"/>
        <v>43431.25</v>
      </c>
      <c r="N415">
        <v>1545631200</v>
      </c>
      <c r="O415" s="18">
        <f t="shared" si="39"/>
        <v>43458.25</v>
      </c>
      <c r="P415" t="b">
        <v>0</v>
      </c>
      <c r="Q415" t="b">
        <v>0</v>
      </c>
      <c r="R415" t="s">
        <v>71</v>
      </c>
      <c r="S415" s="11" t="str">
        <f t="shared" si="40"/>
        <v>film &amp; video</v>
      </c>
      <c r="T415" s="11" t="str">
        <f t="shared" si="41"/>
        <v>animation</v>
      </c>
    </row>
    <row r="416" spans="1:20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 s="9">
        <f t="shared" si="37"/>
        <v>28.998544660724033</v>
      </c>
      <c r="J416" t="s">
        <v>21</v>
      </c>
      <c r="K416" t="s">
        <v>22</v>
      </c>
      <c r="L416">
        <v>1271739600</v>
      </c>
      <c r="M416" s="20">
        <f t="shared" si="38"/>
        <v>40288.208333333336</v>
      </c>
      <c r="N416">
        <v>1272430800</v>
      </c>
      <c r="O416" s="18">
        <f t="shared" si="39"/>
        <v>40296.208333333336</v>
      </c>
      <c r="P416" t="b">
        <v>0</v>
      </c>
      <c r="Q416" t="b">
        <v>1</v>
      </c>
      <c r="R416" t="s">
        <v>17</v>
      </c>
      <c r="S416" s="11" t="str">
        <f t="shared" si="40"/>
        <v>food</v>
      </c>
      <c r="T416" s="11" t="str">
        <f t="shared" si="41"/>
        <v>food trucks</v>
      </c>
    </row>
    <row r="417" spans="1:20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 s="9">
        <f t="shared" si="37"/>
        <v>30.028708133971293</v>
      </c>
      <c r="J417" t="s">
        <v>21</v>
      </c>
      <c r="K417" t="s">
        <v>22</v>
      </c>
      <c r="L417">
        <v>1326434400</v>
      </c>
      <c r="M417" s="20">
        <f t="shared" si="38"/>
        <v>40921.25</v>
      </c>
      <c r="N417">
        <v>1327903200</v>
      </c>
      <c r="O417" s="18">
        <f t="shared" si="39"/>
        <v>40938.25</v>
      </c>
      <c r="P417" t="b">
        <v>0</v>
      </c>
      <c r="Q417" t="b">
        <v>0</v>
      </c>
      <c r="R417" t="s">
        <v>33</v>
      </c>
      <c r="S417" s="11" t="str">
        <f t="shared" si="40"/>
        <v>theater</v>
      </c>
      <c r="T417" s="11" t="str">
        <f t="shared" si="41"/>
        <v>plays</v>
      </c>
    </row>
    <row r="418" spans="1:20" ht="31.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 s="9">
        <f t="shared" si="37"/>
        <v>41.005559416261292</v>
      </c>
      <c r="J418" t="s">
        <v>21</v>
      </c>
      <c r="K418" t="s">
        <v>22</v>
      </c>
      <c r="L418">
        <v>1295244000</v>
      </c>
      <c r="M418" s="20">
        <f t="shared" si="38"/>
        <v>40560.25</v>
      </c>
      <c r="N418">
        <v>1296021600</v>
      </c>
      <c r="O418" s="18">
        <f t="shared" si="39"/>
        <v>40569.25</v>
      </c>
      <c r="P418" t="b">
        <v>0</v>
      </c>
      <c r="Q418" t="b">
        <v>1</v>
      </c>
      <c r="R418" t="s">
        <v>42</v>
      </c>
      <c r="S418" s="11" t="str">
        <f t="shared" si="40"/>
        <v>film &amp; video</v>
      </c>
      <c r="T418" s="11" t="str">
        <f t="shared" si="41"/>
        <v>documentary</v>
      </c>
    </row>
    <row r="419" spans="1:20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 s="9">
        <f t="shared" si="37"/>
        <v>62.866666666666667</v>
      </c>
      <c r="J419" t="s">
        <v>21</v>
      </c>
      <c r="K419" t="s">
        <v>22</v>
      </c>
      <c r="L419">
        <v>1541221200</v>
      </c>
      <c r="M419" s="20">
        <f t="shared" si="38"/>
        <v>43407.208333333328</v>
      </c>
      <c r="N419">
        <v>1543298400</v>
      </c>
      <c r="O419" s="18">
        <f t="shared" si="39"/>
        <v>43431.25</v>
      </c>
      <c r="P419" t="b">
        <v>0</v>
      </c>
      <c r="Q419" t="b">
        <v>0</v>
      </c>
      <c r="R419" t="s">
        <v>33</v>
      </c>
      <c r="S419" s="11" t="str">
        <f t="shared" si="40"/>
        <v>theater</v>
      </c>
      <c r="T419" s="11" t="str">
        <f t="shared" si="41"/>
        <v>plays</v>
      </c>
    </row>
    <row r="420" spans="1:20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 s="9">
        <f t="shared" si="37"/>
        <v>47.005002501250623</v>
      </c>
      <c r="J420" t="s">
        <v>15</v>
      </c>
      <c r="K420" t="s">
        <v>16</v>
      </c>
      <c r="L420">
        <v>1336280400</v>
      </c>
      <c r="M420" s="20">
        <f t="shared" si="38"/>
        <v>41035.208333333336</v>
      </c>
      <c r="N420">
        <v>1336366800</v>
      </c>
      <c r="O420" s="18">
        <f t="shared" si="39"/>
        <v>41036.208333333336</v>
      </c>
      <c r="P420" t="b">
        <v>0</v>
      </c>
      <c r="Q420" t="b">
        <v>0</v>
      </c>
      <c r="R420" t="s">
        <v>42</v>
      </c>
      <c r="S420" s="11" t="str">
        <f t="shared" si="40"/>
        <v>film &amp; video</v>
      </c>
      <c r="T420" s="11" t="str">
        <f t="shared" si="41"/>
        <v>documentary</v>
      </c>
    </row>
    <row r="421" spans="1:20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>
        <v>5203</v>
      </c>
      <c r="I421" s="9">
        <f t="shared" si="37"/>
        <v>26.997693638285604</v>
      </c>
      <c r="J421" t="s">
        <v>21</v>
      </c>
      <c r="K421" t="s">
        <v>22</v>
      </c>
      <c r="L421">
        <v>1324533600</v>
      </c>
      <c r="M421" s="20">
        <f t="shared" si="38"/>
        <v>40899.25</v>
      </c>
      <c r="N421">
        <v>1325052000</v>
      </c>
      <c r="O421" s="18">
        <f t="shared" si="39"/>
        <v>40905.25</v>
      </c>
      <c r="P421" t="b">
        <v>0</v>
      </c>
      <c r="Q421" t="b">
        <v>0</v>
      </c>
      <c r="R421" t="s">
        <v>28</v>
      </c>
      <c r="S421" s="11" t="str">
        <f t="shared" si="40"/>
        <v>technology</v>
      </c>
      <c r="T421" s="11" t="str">
        <f t="shared" si="41"/>
        <v>web</v>
      </c>
    </row>
    <row r="422" spans="1:20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 s="9">
        <f t="shared" si="37"/>
        <v>68.329787234042556</v>
      </c>
      <c r="J422" t="s">
        <v>21</v>
      </c>
      <c r="K422" t="s">
        <v>22</v>
      </c>
      <c r="L422">
        <v>1498366800</v>
      </c>
      <c r="M422" s="20">
        <f t="shared" si="38"/>
        <v>42911.208333333328</v>
      </c>
      <c r="N422">
        <v>1499576400</v>
      </c>
      <c r="O422" s="18">
        <f t="shared" si="39"/>
        <v>42925.208333333328</v>
      </c>
      <c r="P422" t="b">
        <v>0</v>
      </c>
      <c r="Q422" t="b">
        <v>0</v>
      </c>
      <c r="R422" t="s">
        <v>33</v>
      </c>
      <c r="S422" s="11" t="str">
        <f t="shared" si="40"/>
        <v>theater</v>
      </c>
      <c r="T422" s="11" t="str">
        <f t="shared" si="41"/>
        <v>plays</v>
      </c>
    </row>
    <row r="423" spans="1:20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>
        <v>118</v>
      </c>
      <c r="I423" s="9">
        <f t="shared" si="37"/>
        <v>50.974576271186443</v>
      </c>
      <c r="J423" t="s">
        <v>21</v>
      </c>
      <c r="K423" t="s">
        <v>22</v>
      </c>
      <c r="L423">
        <v>1498712400</v>
      </c>
      <c r="M423" s="20">
        <f t="shared" si="38"/>
        <v>42915.208333333328</v>
      </c>
      <c r="N423">
        <v>1501304400</v>
      </c>
      <c r="O423" s="18">
        <f t="shared" si="39"/>
        <v>42945.208333333328</v>
      </c>
      <c r="P423" t="b">
        <v>0</v>
      </c>
      <c r="Q423" t="b">
        <v>1</v>
      </c>
      <c r="R423" t="s">
        <v>65</v>
      </c>
      <c r="S423" s="11" t="str">
        <f t="shared" si="40"/>
        <v>technology</v>
      </c>
      <c r="T423" s="11" t="str">
        <f t="shared" si="41"/>
        <v>wearables</v>
      </c>
    </row>
    <row r="424" spans="1:20" ht="31.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 s="9">
        <f t="shared" si="37"/>
        <v>54.024390243902438</v>
      </c>
      <c r="J424" t="s">
        <v>21</v>
      </c>
      <c r="K424" t="s">
        <v>22</v>
      </c>
      <c r="L424">
        <v>1271480400</v>
      </c>
      <c r="M424" s="20">
        <f t="shared" si="38"/>
        <v>40285.208333333336</v>
      </c>
      <c r="N424">
        <v>1273208400</v>
      </c>
      <c r="O424" s="18">
        <f t="shared" si="39"/>
        <v>40305.208333333336</v>
      </c>
      <c r="P424" t="b">
        <v>0</v>
      </c>
      <c r="Q424" t="b">
        <v>1</v>
      </c>
      <c r="R424" t="s">
        <v>33</v>
      </c>
      <c r="S424" s="11" t="str">
        <f t="shared" si="40"/>
        <v>theater</v>
      </c>
      <c r="T424" s="11" t="str">
        <f t="shared" si="41"/>
        <v>plays</v>
      </c>
    </row>
    <row r="425" spans="1:20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 s="9">
        <f t="shared" si="37"/>
        <v>97.055555555555557</v>
      </c>
      <c r="J425" t="s">
        <v>21</v>
      </c>
      <c r="K425" t="s">
        <v>22</v>
      </c>
      <c r="L425">
        <v>1316667600</v>
      </c>
      <c r="M425" s="20">
        <f t="shared" si="38"/>
        <v>40808.208333333336</v>
      </c>
      <c r="N425">
        <v>1316840400</v>
      </c>
      <c r="O425" s="18">
        <f t="shared" si="39"/>
        <v>40810.208333333336</v>
      </c>
      <c r="P425" t="b">
        <v>0</v>
      </c>
      <c r="Q425" t="b">
        <v>1</v>
      </c>
      <c r="R425" t="s">
        <v>17</v>
      </c>
      <c r="S425" s="11" t="str">
        <f t="shared" si="40"/>
        <v>food</v>
      </c>
      <c r="T425" s="11" t="str">
        <f t="shared" si="41"/>
        <v>food trucks</v>
      </c>
    </row>
    <row r="426" spans="1:20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 s="9">
        <f t="shared" si="37"/>
        <v>24.867469879518072</v>
      </c>
      <c r="J426" t="s">
        <v>21</v>
      </c>
      <c r="K426" t="s">
        <v>22</v>
      </c>
      <c r="L426">
        <v>1524027600</v>
      </c>
      <c r="M426" s="20">
        <f t="shared" si="38"/>
        <v>43208.208333333328</v>
      </c>
      <c r="N426">
        <v>1524546000</v>
      </c>
      <c r="O426" s="18">
        <f t="shared" si="39"/>
        <v>43214.208333333328</v>
      </c>
      <c r="P426" t="b">
        <v>0</v>
      </c>
      <c r="Q426" t="b">
        <v>0</v>
      </c>
      <c r="R426" t="s">
        <v>60</v>
      </c>
      <c r="S426" s="11" t="str">
        <f t="shared" si="40"/>
        <v>music</v>
      </c>
      <c r="T426" s="11" t="str">
        <f t="shared" si="41"/>
        <v>indie rock</v>
      </c>
    </row>
    <row r="427" spans="1:20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>
        <v>92</v>
      </c>
      <c r="I427" s="9">
        <f t="shared" si="37"/>
        <v>84.423913043478265</v>
      </c>
      <c r="J427" t="s">
        <v>21</v>
      </c>
      <c r="K427" t="s">
        <v>22</v>
      </c>
      <c r="L427">
        <v>1438059600</v>
      </c>
      <c r="M427" s="20">
        <f t="shared" si="38"/>
        <v>42213.208333333328</v>
      </c>
      <c r="N427">
        <v>1438578000</v>
      </c>
      <c r="O427" s="18">
        <f t="shared" si="39"/>
        <v>42219.208333333328</v>
      </c>
      <c r="P427" t="b">
        <v>0</v>
      </c>
      <c r="Q427" t="b">
        <v>0</v>
      </c>
      <c r="R427" t="s">
        <v>122</v>
      </c>
      <c r="S427" s="11" t="str">
        <f t="shared" si="40"/>
        <v>photography</v>
      </c>
      <c r="T427" s="11" t="str">
        <f t="shared" si="41"/>
        <v>photography books</v>
      </c>
    </row>
    <row r="428" spans="1:20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 s="9">
        <f t="shared" si="37"/>
        <v>47.091324200913242</v>
      </c>
      <c r="J428" t="s">
        <v>21</v>
      </c>
      <c r="K428" t="s">
        <v>22</v>
      </c>
      <c r="L428">
        <v>1361944800</v>
      </c>
      <c r="M428" s="20">
        <f t="shared" si="38"/>
        <v>41332.25</v>
      </c>
      <c r="N428">
        <v>1362549600</v>
      </c>
      <c r="O428" s="18">
        <f t="shared" si="39"/>
        <v>41339.25</v>
      </c>
      <c r="P428" t="b">
        <v>0</v>
      </c>
      <c r="Q428" t="b">
        <v>0</v>
      </c>
      <c r="R428" t="s">
        <v>33</v>
      </c>
      <c r="S428" s="11" t="str">
        <f t="shared" si="40"/>
        <v>theater</v>
      </c>
      <c r="T428" s="11" t="str">
        <f t="shared" si="41"/>
        <v>plays</v>
      </c>
    </row>
    <row r="429" spans="1:20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>
        <v>2526</v>
      </c>
      <c r="I429" s="9">
        <f t="shared" si="37"/>
        <v>77.996041171813147</v>
      </c>
      <c r="J429" t="s">
        <v>21</v>
      </c>
      <c r="K429" t="s">
        <v>22</v>
      </c>
      <c r="L429">
        <v>1410584400</v>
      </c>
      <c r="M429" s="20">
        <f t="shared" si="38"/>
        <v>41895.208333333336</v>
      </c>
      <c r="N429">
        <v>1413349200</v>
      </c>
      <c r="O429" s="18">
        <f t="shared" si="39"/>
        <v>41927.208333333336</v>
      </c>
      <c r="P429" t="b">
        <v>0</v>
      </c>
      <c r="Q429" t="b">
        <v>1</v>
      </c>
      <c r="R429" t="s">
        <v>33</v>
      </c>
      <c r="S429" s="11" t="str">
        <f t="shared" si="40"/>
        <v>theater</v>
      </c>
      <c r="T429" s="11" t="str">
        <f t="shared" si="41"/>
        <v>plays</v>
      </c>
    </row>
    <row r="430" spans="1:20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 s="9">
        <f t="shared" si="37"/>
        <v>62.967871485943775</v>
      </c>
      <c r="J430" t="s">
        <v>21</v>
      </c>
      <c r="K430" t="s">
        <v>22</v>
      </c>
      <c r="L430">
        <v>1297404000</v>
      </c>
      <c r="M430" s="20">
        <f t="shared" si="38"/>
        <v>40585.25</v>
      </c>
      <c r="N430">
        <v>1298008800</v>
      </c>
      <c r="O430" s="18">
        <f t="shared" si="39"/>
        <v>40592.25</v>
      </c>
      <c r="P430" t="b">
        <v>0</v>
      </c>
      <c r="Q430" t="b">
        <v>0</v>
      </c>
      <c r="R430" t="s">
        <v>71</v>
      </c>
      <c r="S430" s="11" t="str">
        <f t="shared" si="40"/>
        <v>film &amp; video</v>
      </c>
      <c r="T430" s="11" t="str">
        <f t="shared" si="41"/>
        <v>animation</v>
      </c>
    </row>
    <row r="431" spans="1:20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 s="9">
        <f t="shared" si="37"/>
        <v>81.006080449017773</v>
      </c>
      <c r="J431" t="s">
        <v>21</v>
      </c>
      <c r="K431" t="s">
        <v>22</v>
      </c>
      <c r="L431">
        <v>1392012000</v>
      </c>
      <c r="M431" s="20">
        <f t="shared" si="38"/>
        <v>41680.25</v>
      </c>
      <c r="N431">
        <v>1394427600</v>
      </c>
      <c r="O431" s="18">
        <f t="shared" si="39"/>
        <v>41708.208333333336</v>
      </c>
      <c r="P431" t="b">
        <v>0</v>
      </c>
      <c r="Q431" t="b">
        <v>1</v>
      </c>
      <c r="R431" t="s">
        <v>122</v>
      </c>
      <c r="S431" s="11" t="str">
        <f t="shared" si="40"/>
        <v>photography</v>
      </c>
      <c r="T431" s="11" t="str">
        <f t="shared" si="41"/>
        <v>photography books</v>
      </c>
    </row>
    <row r="432" spans="1:20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 s="9">
        <f t="shared" si="37"/>
        <v>65.321428571428569</v>
      </c>
      <c r="J432" t="s">
        <v>21</v>
      </c>
      <c r="K432" t="s">
        <v>22</v>
      </c>
      <c r="L432">
        <v>1569733200</v>
      </c>
      <c r="M432" s="20">
        <f t="shared" si="38"/>
        <v>43737.208333333328</v>
      </c>
      <c r="N432">
        <v>1572670800</v>
      </c>
      <c r="O432" s="18">
        <f t="shared" si="39"/>
        <v>43771.208333333328</v>
      </c>
      <c r="P432" t="b">
        <v>0</v>
      </c>
      <c r="Q432" t="b">
        <v>0</v>
      </c>
      <c r="R432" t="s">
        <v>33</v>
      </c>
      <c r="S432" s="11" t="str">
        <f t="shared" si="40"/>
        <v>theater</v>
      </c>
      <c r="T432" s="11" t="str">
        <f t="shared" si="41"/>
        <v>plays</v>
      </c>
    </row>
    <row r="433" spans="1:20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>
        <v>94</v>
      </c>
      <c r="I433" s="9">
        <f t="shared" si="37"/>
        <v>104.43617021276596</v>
      </c>
      <c r="J433" t="s">
        <v>21</v>
      </c>
      <c r="K433" t="s">
        <v>22</v>
      </c>
      <c r="L433">
        <v>1529643600</v>
      </c>
      <c r="M433" s="20">
        <f t="shared" si="38"/>
        <v>43273.208333333328</v>
      </c>
      <c r="N433">
        <v>1531112400</v>
      </c>
      <c r="O433" s="18">
        <f t="shared" si="39"/>
        <v>43290.208333333328</v>
      </c>
      <c r="P433" t="b">
        <v>1</v>
      </c>
      <c r="Q433" t="b">
        <v>0</v>
      </c>
      <c r="R433" t="s">
        <v>33</v>
      </c>
      <c r="S433" s="11" t="str">
        <f t="shared" si="40"/>
        <v>theater</v>
      </c>
      <c r="T433" s="11" t="str">
        <f t="shared" si="41"/>
        <v>plays</v>
      </c>
    </row>
    <row r="434" spans="1:20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>
        <v>91</v>
      </c>
      <c r="I434" s="9">
        <f t="shared" si="37"/>
        <v>69.989010989010993</v>
      </c>
      <c r="J434" t="s">
        <v>21</v>
      </c>
      <c r="K434" t="s">
        <v>22</v>
      </c>
      <c r="L434">
        <v>1399006800</v>
      </c>
      <c r="M434" s="20">
        <f t="shared" si="38"/>
        <v>41761.208333333336</v>
      </c>
      <c r="N434">
        <v>1400734800</v>
      </c>
      <c r="O434" s="18">
        <f t="shared" si="39"/>
        <v>41781.208333333336</v>
      </c>
      <c r="P434" t="b">
        <v>0</v>
      </c>
      <c r="Q434" t="b">
        <v>0</v>
      </c>
      <c r="R434" t="s">
        <v>33</v>
      </c>
      <c r="S434" s="11" t="str">
        <f t="shared" si="40"/>
        <v>theater</v>
      </c>
      <c r="T434" s="11" t="str">
        <f t="shared" si="41"/>
        <v>plays</v>
      </c>
    </row>
    <row r="435" spans="1:20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>
        <v>792</v>
      </c>
      <c r="I435" s="9">
        <f t="shared" si="37"/>
        <v>83.023989898989896</v>
      </c>
      <c r="J435" t="s">
        <v>21</v>
      </c>
      <c r="K435" t="s">
        <v>22</v>
      </c>
      <c r="L435">
        <v>1385359200</v>
      </c>
      <c r="M435" s="20">
        <f t="shared" si="38"/>
        <v>41603.25</v>
      </c>
      <c r="N435">
        <v>1386741600</v>
      </c>
      <c r="O435" s="18">
        <f t="shared" si="39"/>
        <v>41619.25</v>
      </c>
      <c r="P435" t="b">
        <v>0</v>
      </c>
      <c r="Q435" t="b">
        <v>1</v>
      </c>
      <c r="R435" t="s">
        <v>42</v>
      </c>
      <c r="S435" s="11" t="str">
        <f t="shared" si="40"/>
        <v>film &amp; video</v>
      </c>
      <c r="T435" s="11" t="str">
        <f t="shared" si="41"/>
        <v>documentary</v>
      </c>
    </row>
    <row r="436" spans="1:20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 s="9">
        <f t="shared" si="37"/>
        <v>90.3</v>
      </c>
      <c r="J436" t="s">
        <v>15</v>
      </c>
      <c r="K436" t="s">
        <v>16</v>
      </c>
      <c r="L436">
        <v>1480572000</v>
      </c>
      <c r="M436" s="20">
        <f t="shared" si="38"/>
        <v>42705.25</v>
      </c>
      <c r="N436">
        <v>1481781600</v>
      </c>
      <c r="O436" s="18">
        <f t="shared" si="39"/>
        <v>42719.25</v>
      </c>
      <c r="P436" t="b">
        <v>1</v>
      </c>
      <c r="Q436" t="b">
        <v>0</v>
      </c>
      <c r="R436" t="s">
        <v>33</v>
      </c>
      <c r="S436" s="11" t="str">
        <f t="shared" si="40"/>
        <v>theater</v>
      </c>
      <c r="T436" s="11" t="str">
        <f t="shared" si="41"/>
        <v>plays</v>
      </c>
    </row>
    <row r="437" spans="1:20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>
        <v>1713</v>
      </c>
      <c r="I437" s="9">
        <f t="shared" si="37"/>
        <v>103.98131932282546</v>
      </c>
      <c r="J437" t="s">
        <v>107</v>
      </c>
      <c r="K437" t="s">
        <v>108</v>
      </c>
      <c r="L437">
        <v>1418623200</v>
      </c>
      <c r="M437" s="20">
        <f t="shared" si="38"/>
        <v>41988.25</v>
      </c>
      <c r="N437">
        <v>1419660000</v>
      </c>
      <c r="O437" s="18">
        <f t="shared" si="39"/>
        <v>42000.25</v>
      </c>
      <c r="P437" t="b">
        <v>0</v>
      </c>
      <c r="Q437" t="b">
        <v>1</v>
      </c>
      <c r="R437" t="s">
        <v>33</v>
      </c>
      <c r="S437" s="11" t="str">
        <f t="shared" si="40"/>
        <v>theater</v>
      </c>
      <c r="T437" s="11" t="str">
        <f t="shared" si="41"/>
        <v>plays</v>
      </c>
    </row>
    <row r="438" spans="1:20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 s="9">
        <f t="shared" si="37"/>
        <v>54.931726907630519</v>
      </c>
      <c r="J438" t="s">
        <v>21</v>
      </c>
      <c r="K438" t="s">
        <v>22</v>
      </c>
      <c r="L438">
        <v>1555736400</v>
      </c>
      <c r="M438" s="20">
        <f t="shared" si="38"/>
        <v>43575.208333333328</v>
      </c>
      <c r="N438">
        <v>1555822800</v>
      </c>
      <c r="O438" s="18">
        <f t="shared" si="39"/>
        <v>43576.208333333328</v>
      </c>
      <c r="P438" t="b">
        <v>0</v>
      </c>
      <c r="Q438" t="b">
        <v>0</v>
      </c>
      <c r="R438" t="s">
        <v>159</v>
      </c>
      <c r="S438" s="11" t="str">
        <f t="shared" si="40"/>
        <v>music</v>
      </c>
      <c r="T438" s="11" t="str">
        <f t="shared" si="41"/>
        <v>jazz</v>
      </c>
    </row>
    <row r="439" spans="1:20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 s="9">
        <f t="shared" si="37"/>
        <v>51.921875</v>
      </c>
      <c r="J439" t="s">
        <v>21</v>
      </c>
      <c r="K439" t="s">
        <v>22</v>
      </c>
      <c r="L439">
        <v>1442120400</v>
      </c>
      <c r="M439" s="20">
        <f t="shared" si="38"/>
        <v>42260.208333333328</v>
      </c>
      <c r="N439">
        <v>1442379600</v>
      </c>
      <c r="O439" s="18">
        <f t="shared" si="39"/>
        <v>42263.208333333328</v>
      </c>
      <c r="P439" t="b">
        <v>0</v>
      </c>
      <c r="Q439" t="b">
        <v>1</v>
      </c>
      <c r="R439" t="s">
        <v>71</v>
      </c>
      <c r="S439" s="11" t="str">
        <f t="shared" si="40"/>
        <v>film &amp; video</v>
      </c>
      <c r="T439" s="11" t="str">
        <f t="shared" si="41"/>
        <v>animation</v>
      </c>
    </row>
    <row r="440" spans="1:20" ht="31.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 s="9">
        <f t="shared" si="37"/>
        <v>60.02834008097166</v>
      </c>
      <c r="J440" t="s">
        <v>21</v>
      </c>
      <c r="K440" t="s">
        <v>22</v>
      </c>
      <c r="L440">
        <v>1362376800</v>
      </c>
      <c r="M440" s="20">
        <f t="shared" si="38"/>
        <v>41337.25</v>
      </c>
      <c r="N440">
        <v>1364965200</v>
      </c>
      <c r="O440" s="18">
        <f t="shared" si="39"/>
        <v>41367.208333333336</v>
      </c>
      <c r="P440" t="b">
        <v>0</v>
      </c>
      <c r="Q440" t="b">
        <v>0</v>
      </c>
      <c r="R440" t="s">
        <v>33</v>
      </c>
      <c r="S440" s="11" t="str">
        <f t="shared" si="40"/>
        <v>theater</v>
      </c>
      <c r="T440" s="11" t="str">
        <f t="shared" si="41"/>
        <v>plays</v>
      </c>
    </row>
    <row r="441" spans="1:20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 s="9">
        <f t="shared" si="37"/>
        <v>44.003488879197555</v>
      </c>
      <c r="J441" t="s">
        <v>21</v>
      </c>
      <c r="K441" t="s">
        <v>22</v>
      </c>
      <c r="L441">
        <v>1478408400</v>
      </c>
      <c r="M441" s="20">
        <f t="shared" si="38"/>
        <v>42680.208333333328</v>
      </c>
      <c r="N441">
        <v>1479016800</v>
      </c>
      <c r="O441" s="18">
        <f t="shared" si="39"/>
        <v>42687.25</v>
      </c>
      <c r="P441" t="b">
        <v>0</v>
      </c>
      <c r="Q441" t="b">
        <v>0</v>
      </c>
      <c r="R441" t="s">
        <v>474</v>
      </c>
      <c r="S441" s="11" t="str">
        <f t="shared" si="40"/>
        <v>film &amp; video</v>
      </c>
      <c r="T441" s="11" t="str">
        <f t="shared" si="41"/>
        <v>science fiction</v>
      </c>
    </row>
    <row r="442" spans="1:20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 s="9">
        <f t="shared" si="37"/>
        <v>53.003513254551258</v>
      </c>
      <c r="J442" t="s">
        <v>21</v>
      </c>
      <c r="K442" t="s">
        <v>22</v>
      </c>
      <c r="L442">
        <v>1498798800</v>
      </c>
      <c r="M442" s="20">
        <f t="shared" si="38"/>
        <v>42916.208333333328</v>
      </c>
      <c r="N442">
        <v>1499662800</v>
      </c>
      <c r="O442" s="18">
        <f t="shared" si="39"/>
        <v>42926.208333333328</v>
      </c>
      <c r="P442" t="b">
        <v>0</v>
      </c>
      <c r="Q442" t="b">
        <v>0</v>
      </c>
      <c r="R442" t="s">
        <v>269</v>
      </c>
      <c r="S442" s="11" t="str">
        <f t="shared" si="40"/>
        <v>film &amp; video</v>
      </c>
      <c r="T442" s="11" t="str">
        <f t="shared" si="41"/>
        <v>television</v>
      </c>
    </row>
    <row r="443" spans="1:20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 s="9">
        <f t="shared" si="37"/>
        <v>54.5</v>
      </c>
      <c r="J443" t="s">
        <v>21</v>
      </c>
      <c r="K443" t="s">
        <v>22</v>
      </c>
      <c r="L443">
        <v>1335416400</v>
      </c>
      <c r="M443" s="20">
        <f t="shared" si="38"/>
        <v>41025.208333333336</v>
      </c>
      <c r="N443">
        <v>1337835600</v>
      </c>
      <c r="O443" s="18">
        <f t="shared" si="39"/>
        <v>41053.208333333336</v>
      </c>
      <c r="P443" t="b">
        <v>0</v>
      </c>
      <c r="Q443" t="b">
        <v>0</v>
      </c>
      <c r="R443" t="s">
        <v>65</v>
      </c>
      <c r="S443" s="11" t="str">
        <f t="shared" si="40"/>
        <v>technology</v>
      </c>
      <c r="T443" s="11" t="str">
        <f t="shared" si="41"/>
        <v>wearables</v>
      </c>
    </row>
    <row r="444" spans="1:20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 s="9">
        <f t="shared" si="37"/>
        <v>75.04195804195804</v>
      </c>
      <c r="J444" t="s">
        <v>107</v>
      </c>
      <c r="K444" t="s">
        <v>108</v>
      </c>
      <c r="L444">
        <v>1504328400</v>
      </c>
      <c r="M444" s="20">
        <f t="shared" si="38"/>
        <v>42980.208333333328</v>
      </c>
      <c r="N444">
        <v>1505710800</v>
      </c>
      <c r="O444" s="18">
        <f t="shared" si="39"/>
        <v>42996.208333333328</v>
      </c>
      <c r="P444" t="b">
        <v>0</v>
      </c>
      <c r="Q444" t="b">
        <v>0</v>
      </c>
      <c r="R444" t="s">
        <v>33</v>
      </c>
      <c r="S444" s="11" t="str">
        <f t="shared" si="40"/>
        <v>theater</v>
      </c>
      <c r="T444" s="11" t="str">
        <f t="shared" si="41"/>
        <v>plays</v>
      </c>
    </row>
    <row r="445" spans="1:20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 s="9">
        <f t="shared" si="37"/>
        <v>35.911111111111111</v>
      </c>
      <c r="J445" t="s">
        <v>21</v>
      </c>
      <c r="K445" t="s">
        <v>22</v>
      </c>
      <c r="L445">
        <v>1285822800</v>
      </c>
      <c r="M445" s="20">
        <f t="shared" si="38"/>
        <v>40451.208333333336</v>
      </c>
      <c r="N445">
        <v>1287464400</v>
      </c>
      <c r="O445" s="18">
        <f t="shared" si="39"/>
        <v>40470.208333333336</v>
      </c>
      <c r="P445" t="b">
        <v>0</v>
      </c>
      <c r="Q445" t="b">
        <v>0</v>
      </c>
      <c r="R445" t="s">
        <v>33</v>
      </c>
      <c r="S445" s="11" t="str">
        <f t="shared" si="40"/>
        <v>theater</v>
      </c>
      <c r="T445" s="11" t="str">
        <f t="shared" si="41"/>
        <v>plays</v>
      </c>
    </row>
    <row r="446" spans="1:20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 s="9">
        <f t="shared" si="37"/>
        <v>36.952702702702702</v>
      </c>
      <c r="J446" t="s">
        <v>21</v>
      </c>
      <c r="K446" t="s">
        <v>22</v>
      </c>
      <c r="L446">
        <v>1311483600</v>
      </c>
      <c r="M446" s="20">
        <f t="shared" si="38"/>
        <v>40748.208333333336</v>
      </c>
      <c r="N446">
        <v>1311656400</v>
      </c>
      <c r="O446" s="18">
        <f t="shared" si="39"/>
        <v>40750.208333333336</v>
      </c>
      <c r="P446" t="b">
        <v>0</v>
      </c>
      <c r="Q446" t="b">
        <v>1</v>
      </c>
      <c r="R446" t="s">
        <v>60</v>
      </c>
      <c r="S446" s="11" t="str">
        <f t="shared" si="40"/>
        <v>music</v>
      </c>
      <c r="T446" s="11" t="str">
        <f t="shared" si="41"/>
        <v>indie rock</v>
      </c>
    </row>
    <row r="447" spans="1:20" ht="31.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>
        <v>170</v>
      </c>
      <c r="I447" s="9">
        <f t="shared" si="37"/>
        <v>63.170588235294119</v>
      </c>
      <c r="J447" t="s">
        <v>21</v>
      </c>
      <c r="K447" t="s">
        <v>22</v>
      </c>
      <c r="L447">
        <v>1291356000</v>
      </c>
      <c r="M447" s="20">
        <f t="shared" si="38"/>
        <v>40515.25</v>
      </c>
      <c r="N447">
        <v>1293170400</v>
      </c>
      <c r="O447" s="18">
        <f t="shared" si="39"/>
        <v>40536.25</v>
      </c>
      <c r="P447" t="b">
        <v>0</v>
      </c>
      <c r="Q447" t="b">
        <v>1</v>
      </c>
      <c r="R447" t="s">
        <v>33</v>
      </c>
      <c r="S447" s="11" t="str">
        <f t="shared" si="40"/>
        <v>theater</v>
      </c>
      <c r="T447" s="11" t="str">
        <f t="shared" si="41"/>
        <v>plays</v>
      </c>
    </row>
    <row r="448" spans="1:20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>
        <v>186</v>
      </c>
      <c r="I448" s="9">
        <f t="shared" si="37"/>
        <v>29.99462365591398</v>
      </c>
      <c r="J448" t="s">
        <v>21</v>
      </c>
      <c r="K448" t="s">
        <v>22</v>
      </c>
      <c r="L448">
        <v>1355810400</v>
      </c>
      <c r="M448" s="20">
        <f t="shared" si="38"/>
        <v>41261.25</v>
      </c>
      <c r="N448">
        <v>1355983200</v>
      </c>
      <c r="O448" s="18">
        <f t="shared" si="39"/>
        <v>41263.25</v>
      </c>
      <c r="P448" t="b">
        <v>0</v>
      </c>
      <c r="Q448" t="b">
        <v>0</v>
      </c>
      <c r="R448" t="s">
        <v>65</v>
      </c>
      <c r="S448" s="11" t="str">
        <f t="shared" si="40"/>
        <v>technology</v>
      </c>
      <c r="T448" s="11" t="str">
        <f t="shared" si="41"/>
        <v>wearables</v>
      </c>
    </row>
    <row r="449" spans="1:20" ht="31.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>
        <v>439</v>
      </c>
      <c r="I449" s="9">
        <f t="shared" si="37"/>
        <v>86</v>
      </c>
      <c r="J449" t="s">
        <v>40</v>
      </c>
      <c r="K449" t="s">
        <v>41</v>
      </c>
      <c r="L449">
        <v>1513663200</v>
      </c>
      <c r="M449" s="20">
        <f t="shared" si="38"/>
        <v>43088.25</v>
      </c>
      <c r="N449">
        <v>1515045600</v>
      </c>
      <c r="O449" s="18">
        <f t="shared" si="39"/>
        <v>43104.25</v>
      </c>
      <c r="P449" t="b">
        <v>0</v>
      </c>
      <c r="Q449" t="b">
        <v>0</v>
      </c>
      <c r="R449" t="s">
        <v>269</v>
      </c>
      <c r="S449" s="11" t="str">
        <f t="shared" si="40"/>
        <v>film &amp; video</v>
      </c>
      <c r="T449" s="11" t="str">
        <f t="shared" si="41"/>
        <v>television</v>
      </c>
    </row>
    <row r="450" spans="1:20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36"/>
        <v>50.482758620689658</v>
      </c>
      <c r="G450" t="s">
        <v>14</v>
      </c>
      <c r="H450">
        <v>605</v>
      </c>
      <c r="I450" s="9">
        <f t="shared" si="37"/>
        <v>75.014876033057845</v>
      </c>
      <c r="J450" t="s">
        <v>21</v>
      </c>
      <c r="K450" t="s">
        <v>22</v>
      </c>
      <c r="L450">
        <v>1365915600</v>
      </c>
      <c r="M450" s="20">
        <f t="shared" si="38"/>
        <v>41378.208333333336</v>
      </c>
      <c r="N450">
        <v>1366088400</v>
      </c>
      <c r="O450" s="18">
        <f t="shared" si="39"/>
        <v>41380.208333333336</v>
      </c>
      <c r="P450" t="b">
        <v>0</v>
      </c>
      <c r="Q450" t="b">
        <v>1</v>
      </c>
      <c r="R450" t="s">
        <v>89</v>
      </c>
      <c r="S450" s="11" t="str">
        <f t="shared" si="40"/>
        <v>games</v>
      </c>
      <c r="T450" s="11" t="str">
        <f t="shared" si="41"/>
        <v>video games</v>
      </c>
    </row>
    <row r="451" spans="1:20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42">(E451/D451)*100</f>
        <v>967</v>
      </c>
      <c r="G451" t="s">
        <v>20</v>
      </c>
      <c r="H451">
        <v>86</v>
      </c>
      <c r="I451" s="9">
        <f t="shared" ref="I451:I514" si="43">IF(E451&gt;0,E451/H451,0)</f>
        <v>101.19767441860465</v>
      </c>
      <c r="J451" t="s">
        <v>36</v>
      </c>
      <c r="K451" t="s">
        <v>37</v>
      </c>
      <c r="L451">
        <v>1551852000</v>
      </c>
      <c r="M451" s="20">
        <f t="shared" ref="M451:M514" si="44">(((L451/60)/60)/24)+DATE(1970,1,1)</f>
        <v>43530.25</v>
      </c>
      <c r="N451">
        <v>1553317200</v>
      </c>
      <c r="O451" s="18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s="11" t="str">
        <f t="shared" ref="S451:S514" si="46">LEFT(R451,SEARCH("/",R451)-1)</f>
        <v>games</v>
      </c>
      <c r="T451" s="11" t="str">
        <f t="shared" ref="T451:T514" si="47">RIGHT(R451,LEN(R451)-SEARCH("/",R451))</f>
        <v>video games</v>
      </c>
    </row>
    <row r="452" spans="1:20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9">
        <f t="shared" si="43"/>
        <v>4</v>
      </c>
      <c r="J452" t="s">
        <v>15</v>
      </c>
      <c r="K452" t="s">
        <v>16</v>
      </c>
      <c r="L452">
        <v>1540098000</v>
      </c>
      <c r="M452" s="20">
        <f t="shared" si="44"/>
        <v>43394.208333333328</v>
      </c>
      <c r="N452">
        <v>1542088800</v>
      </c>
      <c r="O452" s="18">
        <f t="shared" si="45"/>
        <v>43417.25</v>
      </c>
      <c r="P452" t="b">
        <v>0</v>
      </c>
      <c r="Q452" t="b">
        <v>0</v>
      </c>
      <c r="R452" t="s">
        <v>71</v>
      </c>
      <c r="S452" s="11" t="str">
        <f t="shared" si="46"/>
        <v>film &amp; video</v>
      </c>
      <c r="T452" s="11" t="str">
        <f t="shared" si="47"/>
        <v>animation</v>
      </c>
    </row>
    <row r="453" spans="1:20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 s="9">
        <f t="shared" si="43"/>
        <v>29.001272669424118</v>
      </c>
      <c r="J453" t="s">
        <v>21</v>
      </c>
      <c r="K453" t="s">
        <v>22</v>
      </c>
      <c r="L453">
        <v>1500440400</v>
      </c>
      <c r="M453" s="20">
        <f t="shared" si="44"/>
        <v>42935.208333333328</v>
      </c>
      <c r="N453">
        <v>1503118800</v>
      </c>
      <c r="O453" s="18">
        <f t="shared" si="45"/>
        <v>42966.208333333328</v>
      </c>
      <c r="P453" t="b">
        <v>0</v>
      </c>
      <c r="Q453" t="b">
        <v>0</v>
      </c>
      <c r="R453" t="s">
        <v>23</v>
      </c>
      <c r="S453" s="11" t="str">
        <f t="shared" si="46"/>
        <v>music</v>
      </c>
      <c r="T453" s="11" t="str">
        <f t="shared" si="47"/>
        <v>rock</v>
      </c>
    </row>
    <row r="454" spans="1:20" ht="31.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9">
        <f t="shared" si="43"/>
        <v>98.225806451612897</v>
      </c>
      <c r="J454" t="s">
        <v>21</v>
      </c>
      <c r="K454" t="s">
        <v>22</v>
      </c>
      <c r="L454">
        <v>1278392400</v>
      </c>
      <c r="M454" s="20">
        <f t="shared" si="44"/>
        <v>40365.208333333336</v>
      </c>
      <c r="N454">
        <v>1278478800</v>
      </c>
      <c r="O454" s="18">
        <f t="shared" si="45"/>
        <v>40366.208333333336</v>
      </c>
      <c r="P454" t="b">
        <v>0</v>
      </c>
      <c r="Q454" t="b">
        <v>0</v>
      </c>
      <c r="R454" t="s">
        <v>53</v>
      </c>
      <c r="S454" s="11" t="str">
        <f t="shared" si="46"/>
        <v>film &amp; video</v>
      </c>
      <c r="T454" s="11" t="str">
        <f t="shared" si="47"/>
        <v>drama</v>
      </c>
    </row>
    <row r="455" spans="1:20" ht="31.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9">
        <f t="shared" si="43"/>
        <v>87.001693480101608</v>
      </c>
      <c r="J455" t="s">
        <v>21</v>
      </c>
      <c r="K455" t="s">
        <v>22</v>
      </c>
      <c r="L455">
        <v>1480572000</v>
      </c>
      <c r="M455" s="20">
        <f t="shared" si="44"/>
        <v>42705.25</v>
      </c>
      <c r="N455">
        <v>1484114400</v>
      </c>
      <c r="O455" s="18">
        <f t="shared" si="45"/>
        <v>42746.25</v>
      </c>
      <c r="P455" t="b">
        <v>0</v>
      </c>
      <c r="Q455" t="b">
        <v>0</v>
      </c>
      <c r="R455" t="s">
        <v>474</v>
      </c>
      <c r="S455" s="11" t="str">
        <f t="shared" si="46"/>
        <v>film &amp; video</v>
      </c>
      <c r="T455" s="11" t="str">
        <f t="shared" si="47"/>
        <v>science fiction</v>
      </c>
    </row>
    <row r="456" spans="1:20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>
        <v>39</v>
      </c>
      <c r="I456" s="9">
        <f t="shared" si="43"/>
        <v>45.205128205128204</v>
      </c>
      <c r="J456" t="s">
        <v>21</v>
      </c>
      <c r="K456" t="s">
        <v>22</v>
      </c>
      <c r="L456">
        <v>1382331600</v>
      </c>
      <c r="M456" s="20">
        <f t="shared" si="44"/>
        <v>41568.208333333336</v>
      </c>
      <c r="N456">
        <v>1385445600</v>
      </c>
      <c r="O456" s="18">
        <f t="shared" si="45"/>
        <v>41604.25</v>
      </c>
      <c r="P456" t="b">
        <v>0</v>
      </c>
      <c r="Q456" t="b">
        <v>1</v>
      </c>
      <c r="R456" t="s">
        <v>53</v>
      </c>
      <c r="S456" s="11" t="str">
        <f t="shared" si="46"/>
        <v>film &amp; video</v>
      </c>
      <c r="T456" s="11" t="str">
        <f t="shared" si="47"/>
        <v>drama</v>
      </c>
    </row>
    <row r="457" spans="1:20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 s="9">
        <f t="shared" si="43"/>
        <v>37.001341561577675</v>
      </c>
      <c r="J457" t="s">
        <v>21</v>
      </c>
      <c r="K457" t="s">
        <v>22</v>
      </c>
      <c r="L457">
        <v>1316754000</v>
      </c>
      <c r="M457" s="20">
        <f t="shared" si="44"/>
        <v>40809.208333333336</v>
      </c>
      <c r="N457">
        <v>1318741200</v>
      </c>
      <c r="O457" s="18">
        <f t="shared" si="45"/>
        <v>40832.208333333336</v>
      </c>
      <c r="P457" t="b">
        <v>0</v>
      </c>
      <c r="Q457" t="b">
        <v>0</v>
      </c>
      <c r="R457" t="s">
        <v>33</v>
      </c>
      <c r="S457" s="11" t="str">
        <f t="shared" si="46"/>
        <v>theater</v>
      </c>
      <c r="T457" s="11" t="str">
        <f t="shared" si="47"/>
        <v>plays</v>
      </c>
    </row>
    <row r="458" spans="1:20" ht="31.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 s="9">
        <f t="shared" si="43"/>
        <v>94.976947040498445</v>
      </c>
      <c r="J458" t="s">
        <v>21</v>
      </c>
      <c r="K458" t="s">
        <v>22</v>
      </c>
      <c r="L458">
        <v>1518242400</v>
      </c>
      <c r="M458" s="20">
        <f t="shared" si="44"/>
        <v>43141.25</v>
      </c>
      <c r="N458">
        <v>1518242400</v>
      </c>
      <c r="O458" s="18">
        <f t="shared" si="45"/>
        <v>43141.25</v>
      </c>
      <c r="P458" t="b">
        <v>0</v>
      </c>
      <c r="Q458" t="b">
        <v>1</v>
      </c>
      <c r="R458" t="s">
        <v>60</v>
      </c>
      <c r="S458" s="11" t="str">
        <f t="shared" si="46"/>
        <v>music</v>
      </c>
      <c r="T458" s="11" t="str">
        <f t="shared" si="47"/>
        <v>indie rock</v>
      </c>
    </row>
    <row r="459" spans="1:20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>
        <v>46</v>
      </c>
      <c r="I459" s="9">
        <f t="shared" si="43"/>
        <v>28.956521739130434</v>
      </c>
      <c r="J459" t="s">
        <v>21</v>
      </c>
      <c r="K459" t="s">
        <v>22</v>
      </c>
      <c r="L459">
        <v>1476421200</v>
      </c>
      <c r="M459" s="20">
        <f t="shared" si="44"/>
        <v>42657.208333333328</v>
      </c>
      <c r="N459">
        <v>1476594000</v>
      </c>
      <c r="O459" s="18">
        <f t="shared" si="45"/>
        <v>42659.208333333328</v>
      </c>
      <c r="P459" t="b">
        <v>0</v>
      </c>
      <c r="Q459" t="b">
        <v>0</v>
      </c>
      <c r="R459" t="s">
        <v>33</v>
      </c>
      <c r="S459" s="11" t="str">
        <f t="shared" si="46"/>
        <v>theater</v>
      </c>
      <c r="T459" s="11" t="str">
        <f t="shared" si="47"/>
        <v>plays</v>
      </c>
    </row>
    <row r="460" spans="1:20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 s="9">
        <f t="shared" si="43"/>
        <v>55.993396226415094</v>
      </c>
      <c r="J460" t="s">
        <v>21</v>
      </c>
      <c r="K460" t="s">
        <v>22</v>
      </c>
      <c r="L460">
        <v>1269752400</v>
      </c>
      <c r="M460" s="20">
        <f t="shared" si="44"/>
        <v>40265.208333333336</v>
      </c>
      <c r="N460">
        <v>1273554000</v>
      </c>
      <c r="O460" s="18">
        <f t="shared" si="45"/>
        <v>40309.208333333336</v>
      </c>
      <c r="P460" t="b">
        <v>0</v>
      </c>
      <c r="Q460" t="b">
        <v>0</v>
      </c>
      <c r="R460" t="s">
        <v>33</v>
      </c>
      <c r="S460" s="11" t="str">
        <f t="shared" si="46"/>
        <v>theater</v>
      </c>
      <c r="T460" s="11" t="str">
        <f t="shared" si="47"/>
        <v>plays</v>
      </c>
    </row>
    <row r="461" spans="1:20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 s="9">
        <f t="shared" si="43"/>
        <v>54.038095238095238</v>
      </c>
      <c r="J461" t="s">
        <v>21</v>
      </c>
      <c r="K461" t="s">
        <v>22</v>
      </c>
      <c r="L461">
        <v>1419746400</v>
      </c>
      <c r="M461" s="20">
        <f t="shared" si="44"/>
        <v>42001.25</v>
      </c>
      <c r="N461">
        <v>1421906400</v>
      </c>
      <c r="O461" s="18">
        <f t="shared" si="45"/>
        <v>42026.25</v>
      </c>
      <c r="P461" t="b">
        <v>0</v>
      </c>
      <c r="Q461" t="b">
        <v>0</v>
      </c>
      <c r="R461" t="s">
        <v>42</v>
      </c>
      <c r="S461" s="11" t="str">
        <f t="shared" si="46"/>
        <v>film &amp; video</v>
      </c>
      <c r="T461" s="11" t="str">
        <f t="shared" si="47"/>
        <v>documentary</v>
      </c>
    </row>
    <row r="462" spans="1:20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 s="9">
        <f t="shared" si="43"/>
        <v>82.38</v>
      </c>
      <c r="J462" t="s">
        <v>21</v>
      </c>
      <c r="K462" t="s">
        <v>22</v>
      </c>
      <c r="L462">
        <v>1281330000</v>
      </c>
      <c r="M462" s="20">
        <f t="shared" si="44"/>
        <v>40399.208333333336</v>
      </c>
      <c r="N462">
        <v>1281589200</v>
      </c>
      <c r="O462" s="18">
        <f t="shared" si="45"/>
        <v>40402.208333333336</v>
      </c>
      <c r="P462" t="b">
        <v>0</v>
      </c>
      <c r="Q462" t="b">
        <v>0</v>
      </c>
      <c r="R462" t="s">
        <v>33</v>
      </c>
      <c r="S462" s="11" t="str">
        <f t="shared" si="46"/>
        <v>theater</v>
      </c>
      <c r="T462" s="11" t="str">
        <f t="shared" si="47"/>
        <v>plays</v>
      </c>
    </row>
    <row r="463" spans="1:20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 s="9">
        <f t="shared" si="43"/>
        <v>66.997115384615384</v>
      </c>
      <c r="J463" t="s">
        <v>21</v>
      </c>
      <c r="K463" t="s">
        <v>22</v>
      </c>
      <c r="L463">
        <v>1398661200</v>
      </c>
      <c r="M463" s="20">
        <f t="shared" si="44"/>
        <v>41757.208333333336</v>
      </c>
      <c r="N463">
        <v>1400389200</v>
      </c>
      <c r="O463" s="18">
        <f t="shared" si="45"/>
        <v>41777.208333333336</v>
      </c>
      <c r="P463" t="b">
        <v>0</v>
      </c>
      <c r="Q463" t="b">
        <v>0</v>
      </c>
      <c r="R463" t="s">
        <v>53</v>
      </c>
      <c r="S463" s="11" t="str">
        <f t="shared" si="46"/>
        <v>film &amp; video</v>
      </c>
      <c r="T463" s="11" t="str">
        <f t="shared" si="47"/>
        <v>drama</v>
      </c>
    </row>
    <row r="464" spans="1:20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>
        <v>535</v>
      </c>
      <c r="I464" s="9">
        <f t="shared" si="43"/>
        <v>107.91401869158878</v>
      </c>
      <c r="J464" t="s">
        <v>21</v>
      </c>
      <c r="K464" t="s">
        <v>22</v>
      </c>
      <c r="L464">
        <v>1359525600</v>
      </c>
      <c r="M464" s="20">
        <f t="shared" si="44"/>
        <v>41304.25</v>
      </c>
      <c r="N464">
        <v>1362808800</v>
      </c>
      <c r="O464" s="18">
        <f t="shared" si="45"/>
        <v>41342.25</v>
      </c>
      <c r="P464" t="b">
        <v>0</v>
      </c>
      <c r="Q464" t="b">
        <v>0</v>
      </c>
      <c r="R464" t="s">
        <v>292</v>
      </c>
      <c r="S464" s="11" t="str">
        <f t="shared" si="46"/>
        <v>games</v>
      </c>
      <c r="T464" s="11" t="str">
        <f t="shared" si="47"/>
        <v>mobile games</v>
      </c>
    </row>
    <row r="465" spans="1:20" ht="31.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 s="9">
        <f t="shared" si="43"/>
        <v>69.009501187648453</v>
      </c>
      <c r="J465" t="s">
        <v>21</v>
      </c>
      <c r="K465" t="s">
        <v>22</v>
      </c>
      <c r="L465">
        <v>1388469600</v>
      </c>
      <c r="M465" s="20">
        <f t="shared" si="44"/>
        <v>41639.25</v>
      </c>
      <c r="N465">
        <v>1388815200</v>
      </c>
      <c r="O465" s="18">
        <f t="shared" si="45"/>
        <v>41643.25</v>
      </c>
      <c r="P465" t="b">
        <v>0</v>
      </c>
      <c r="Q465" t="b">
        <v>0</v>
      </c>
      <c r="R465" t="s">
        <v>71</v>
      </c>
      <c r="S465" s="11" t="str">
        <f t="shared" si="46"/>
        <v>film &amp; video</v>
      </c>
      <c r="T465" s="11" t="str">
        <f t="shared" si="47"/>
        <v>animation</v>
      </c>
    </row>
    <row r="466" spans="1:20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 s="9">
        <f t="shared" si="43"/>
        <v>39.006568144499177</v>
      </c>
      <c r="J466" t="s">
        <v>21</v>
      </c>
      <c r="K466" t="s">
        <v>22</v>
      </c>
      <c r="L466">
        <v>1518328800</v>
      </c>
      <c r="M466" s="20">
        <f t="shared" si="44"/>
        <v>43142.25</v>
      </c>
      <c r="N466">
        <v>1519538400</v>
      </c>
      <c r="O466" s="18">
        <f t="shared" si="45"/>
        <v>43156.25</v>
      </c>
      <c r="P466" t="b">
        <v>0</v>
      </c>
      <c r="Q466" t="b">
        <v>0</v>
      </c>
      <c r="R466" t="s">
        <v>33</v>
      </c>
      <c r="S466" s="11" t="str">
        <f t="shared" si="46"/>
        <v>theater</v>
      </c>
      <c r="T466" s="11" t="str">
        <f t="shared" si="47"/>
        <v>plays</v>
      </c>
    </row>
    <row r="467" spans="1:20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 s="9">
        <f t="shared" si="43"/>
        <v>110.3625</v>
      </c>
      <c r="J467" t="s">
        <v>21</v>
      </c>
      <c r="K467" t="s">
        <v>22</v>
      </c>
      <c r="L467">
        <v>1517032800</v>
      </c>
      <c r="M467" s="20">
        <f t="shared" si="44"/>
        <v>43127.25</v>
      </c>
      <c r="N467">
        <v>1517810400</v>
      </c>
      <c r="O467" s="18">
        <f t="shared" si="45"/>
        <v>43136.25</v>
      </c>
      <c r="P467" t="b">
        <v>0</v>
      </c>
      <c r="Q467" t="b">
        <v>0</v>
      </c>
      <c r="R467" t="s">
        <v>206</v>
      </c>
      <c r="S467" s="11" t="str">
        <f t="shared" si="46"/>
        <v>publishing</v>
      </c>
      <c r="T467" s="11" t="str">
        <f t="shared" si="47"/>
        <v>translations</v>
      </c>
    </row>
    <row r="468" spans="1:20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9">
        <f t="shared" si="43"/>
        <v>94.857142857142861</v>
      </c>
      <c r="J468" t="s">
        <v>21</v>
      </c>
      <c r="K468" t="s">
        <v>22</v>
      </c>
      <c r="L468">
        <v>1368594000</v>
      </c>
      <c r="M468" s="20">
        <f t="shared" si="44"/>
        <v>41409.208333333336</v>
      </c>
      <c r="N468">
        <v>1370581200</v>
      </c>
      <c r="O468" s="18">
        <f t="shared" si="45"/>
        <v>41432.208333333336</v>
      </c>
      <c r="P468" t="b">
        <v>0</v>
      </c>
      <c r="Q468" t="b">
        <v>1</v>
      </c>
      <c r="R468" t="s">
        <v>65</v>
      </c>
      <c r="S468" s="11" t="str">
        <f t="shared" si="46"/>
        <v>technology</v>
      </c>
      <c r="T468" s="11" t="str">
        <f t="shared" si="47"/>
        <v>wearables</v>
      </c>
    </row>
    <row r="469" spans="1:20" ht="31.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>
        <v>139</v>
      </c>
      <c r="I469" s="9">
        <f t="shared" si="43"/>
        <v>57.935251798561154</v>
      </c>
      <c r="J469" t="s">
        <v>15</v>
      </c>
      <c r="K469" t="s">
        <v>16</v>
      </c>
      <c r="L469">
        <v>1448258400</v>
      </c>
      <c r="M469" s="20">
        <f t="shared" si="44"/>
        <v>42331.25</v>
      </c>
      <c r="N469">
        <v>1448863200</v>
      </c>
      <c r="O469" s="18">
        <f t="shared" si="45"/>
        <v>42338.25</v>
      </c>
      <c r="P469" t="b">
        <v>0</v>
      </c>
      <c r="Q469" t="b">
        <v>1</v>
      </c>
      <c r="R469" t="s">
        <v>28</v>
      </c>
      <c r="S469" s="11" t="str">
        <f t="shared" si="46"/>
        <v>technology</v>
      </c>
      <c r="T469" s="11" t="str">
        <f t="shared" si="47"/>
        <v>web</v>
      </c>
    </row>
    <row r="470" spans="1:20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 s="9">
        <f t="shared" si="43"/>
        <v>101.25</v>
      </c>
      <c r="J470" t="s">
        <v>21</v>
      </c>
      <c r="K470" t="s">
        <v>22</v>
      </c>
      <c r="L470">
        <v>1555218000</v>
      </c>
      <c r="M470" s="20">
        <f t="shared" si="44"/>
        <v>43569.208333333328</v>
      </c>
      <c r="N470">
        <v>1556600400</v>
      </c>
      <c r="O470" s="18">
        <f t="shared" si="45"/>
        <v>43585.208333333328</v>
      </c>
      <c r="P470" t="b">
        <v>0</v>
      </c>
      <c r="Q470" t="b">
        <v>0</v>
      </c>
      <c r="R470" t="s">
        <v>33</v>
      </c>
      <c r="S470" s="11" t="str">
        <f t="shared" si="46"/>
        <v>theater</v>
      </c>
      <c r="T470" s="11" t="str">
        <f t="shared" si="47"/>
        <v>plays</v>
      </c>
    </row>
    <row r="471" spans="1:20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>
        <v>159</v>
      </c>
      <c r="I471" s="9">
        <f t="shared" si="43"/>
        <v>64.95597484276729</v>
      </c>
      <c r="J471" t="s">
        <v>21</v>
      </c>
      <c r="K471" t="s">
        <v>22</v>
      </c>
      <c r="L471">
        <v>1431925200</v>
      </c>
      <c r="M471" s="20">
        <f t="shared" si="44"/>
        <v>42142.208333333328</v>
      </c>
      <c r="N471">
        <v>1432098000</v>
      </c>
      <c r="O471" s="18">
        <f t="shared" si="45"/>
        <v>42144.208333333328</v>
      </c>
      <c r="P471" t="b">
        <v>0</v>
      </c>
      <c r="Q471" t="b">
        <v>0</v>
      </c>
      <c r="R471" t="s">
        <v>53</v>
      </c>
      <c r="S471" s="11" t="str">
        <f t="shared" si="46"/>
        <v>film &amp; video</v>
      </c>
      <c r="T471" s="11" t="str">
        <f t="shared" si="47"/>
        <v>drama</v>
      </c>
    </row>
    <row r="472" spans="1:20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 s="9">
        <f t="shared" si="43"/>
        <v>27.00524934383202</v>
      </c>
      <c r="J472" t="s">
        <v>21</v>
      </c>
      <c r="K472" t="s">
        <v>22</v>
      </c>
      <c r="L472">
        <v>1481522400</v>
      </c>
      <c r="M472" s="20">
        <f t="shared" si="44"/>
        <v>42716.25</v>
      </c>
      <c r="N472">
        <v>1482127200</v>
      </c>
      <c r="O472" s="18">
        <f t="shared" si="45"/>
        <v>42723.25</v>
      </c>
      <c r="P472" t="b">
        <v>0</v>
      </c>
      <c r="Q472" t="b">
        <v>0</v>
      </c>
      <c r="R472" t="s">
        <v>65</v>
      </c>
      <c r="S472" s="11" t="str">
        <f t="shared" si="46"/>
        <v>technology</v>
      </c>
      <c r="T472" s="11" t="str">
        <f t="shared" si="47"/>
        <v>wearables</v>
      </c>
    </row>
    <row r="473" spans="1:20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9">
        <f t="shared" si="43"/>
        <v>50.97422680412371</v>
      </c>
      <c r="J473" t="s">
        <v>40</v>
      </c>
      <c r="K473" t="s">
        <v>41</v>
      </c>
      <c r="L473">
        <v>1335934800</v>
      </c>
      <c r="M473" s="20">
        <f t="shared" si="44"/>
        <v>41031.208333333336</v>
      </c>
      <c r="N473">
        <v>1335934800</v>
      </c>
      <c r="O473" s="18">
        <f t="shared" si="45"/>
        <v>41031.208333333336</v>
      </c>
      <c r="P473" t="b">
        <v>0</v>
      </c>
      <c r="Q473" t="b">
        <v>1</v>
      </c>
      <c r="R473" t="s">
        <v>17</v>
      </c>
      <c r="S473" s="11" t="str">
        <f t="shared" si="46"/>
        <v>food</v>
      </c>
      <c r="T473" s="11" t="str">
        <f t="shared" si="47"/>
        <v>food trucks</v>
      </c>
    </row>
    <row r="474" spans="1:20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 s="9">
        <f t="shared" si="43"/>
        <v>104.94260869565217</v>
      </c>
      <c r="J474" t="s">
        <v>21</v>
      </c>
      <c r="K474" t="s">
        <v>22</v>
      </c>
      <c r="L474">
        <v>1552280400</v>
      </c>
      <c r="M474" s="20">
        <f t="shared" si="44"/>
        <v>43535.208333333328</v>
      </c>
      <c r="N474">
        <v>1556946000</v>
      </c>
      <c r="O474" s="18">
        <f t="shared" si="45"/>
        <v>43589.208333333328</v>
      </c>
      <c r="P474" t="b">
        <v>0</v>
      </c>
      <c r="Q474" t="b">
        <v>0</v>
      </c>
      <c r="R474" t="s">
        <v>23</v>
      </c>
      <c r="S474" s="11" t="str">
        <f t="shared" si="46"/>
        <v>music</v>
      </c>
      <c r="T474" s="11" t="str">
        <f t="shared" si="47"/>
        <v>rock</v>
      </c>
    </row>
    <row r="475" spans="1:20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>
        <v>106</v>
      </c>
      <c r="I475" s="9">
        <f t="shared" si="43"/>
        <v>84.028301886792448</v>
      </c>
      <c r="J475" t="s">
        <v>21</v>
      </c>
      <c r="K475" t="s">
        <v>22</v>
      </c>
      <c r="L475">
        <v>1529989200</v>
      </c>
      <c r="M475" s="20">
        <f t="shared" si="44"/>
        <v>43277.208333333328</v>
      </c>
      <c r="N475">
        <v>1530075600</v>
      </c>
      <c r="O475" s="18">
        <f t="shared" si="45"/>
        <v>43278.208333333328</v>
      </c>
      <c r="P475" t="b">
        <v>0</v>
      </c>
      <c r="Q475" t="b">
        <v>0</v>
      </c>
      <c r="R475" t="s">
        <v>50</v>
      </c>
      <c r="S475" s="11" t="str">
        <f t="shared" si="46"/>
        <v>music</v>
      </c>
      <c r="T475" s="11" t="str">
        <f t="shared" si="47"/>
        <v>electric music</v>
      </c>
    </row>
    <row r="476" spans="1:20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 s="9">
        <f t="shared" si="43"/>
        <v>102.85915492957747</v>
      </c>
      <c r="J476" t="s">
        <v>21</v>
      </c>
      <c r="K476" t="s">
        <v>22</v>
      </c>
      <c r="L476">
        <v>1418709600</v>
      </c>
      <c r="M476" s="20">
        <f t="shared" si="44"/>
        <v>41989.25</v>
      </c>
      <c r="N476">
        <v>1418796000</v>
      </c>
      <c r="O476" s="18">
        <f t="shared" si="45"/>
        <v>41990.25</v>
      </c>
      <c r="P476" t="b">
        <v>0</v>
      </c>
      <c r="Q476" t="b">
        <v>0</v>
      </c>
      <c r="R476" t="s">
        <v>269</v>
      </c>
      <c r="S476" s="11" t="str">
        <f t="shared" si="46"/>
        <v>film &amp; video</v>
      </c>
      <c r="T476" s="11" t="str">
        <f t="shared" si="47"/>
        <v>television</v>
      </c>
    </row>
    <row r="477" spans="1:20" ht="31.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>
        <v>211</v>
      </c>
      <c r="I477" s="9">
        <f t="shared" si="43"/>
        <v>39.962085308056871</v>
      </c>
      <c r="J477" t="s">
        <v>21</v>
      </c>
      <c r="K477" t="s">
        <v>22</v>
      </c>
      <c r="L477">
        <v>1372136400</v>
      </c>
      <c r="M477" s="20">
        <f t="shared" si="44"/>
        <v>41450.208333333336</v>
      </c>
      <c r="N477">
        <v>1372482000</v>
      </c>
      <c r="O477" s="18">
        <f t="shared" si="45"/>
        <v>41454.208333333336</v>
      </c>
      <c r="P477" t="b">
        <v>0</v>
      </c>
      <c r="Q477" t="b">
        <v>1</v>
      </c>
      <c r="R477" t="s">
        <v>206</v>
      </c>
      <c r="S477" s="11" t="str">
        <f t="shared" si="46"/>
        <v>publishing</v>
      </c>
      <c r="T477" s="11" t="str">
        <f t="shared" si="47"/>
        <v>translations</v>
      </c>
    </row>
    <row r="478" spans="1:20" ht="31.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>
        <v>1120</v>
      </c>
      <c r="I478" s="9">
        <f t="shared" si="43"/>
        <v>51.001785714285717</v>
      </c>
      <c r="J478" t="s">
        <v>21</v>
      </c>
      <c r="K478" t="s">
        <v>22</v>
      </c>
      <c r="L478">
        <v>1533877200</v>
      </c>
      <c r="M478" s="20">
        <f t="shared" si="44"/>
        <v>43322.208333333328</v>
      </c>
      <c r="N478">
        <v>1534395600</v>
      </c>
      <c r="O478" s="18">
        <f t="shared" si="45"/>
        <v>43328.208333333328</v>
      </c>
      <c r="P478" t="b">
        <v>0</v>
      </c>
      <c r="Q478" t="b">
        <v>0</v>
      </c>
      <c r="R478" t="s">
        <v>119</v>
      </c>
      <c r="S478" s="11" t="str">
        <f t="shared" si="46"/>
        <v>publishing</v>
      </c>
      <c r="T478" s="11" t="str">
        <f t="shared" si="47"/>
        <v>fiction</v>
      </c>
    </row>
    <row r="479" spans="1:20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>
        <v>113</v>
      </c>
      <c r="I479" s="9">
        <f t="shared" si="43"/>
        <v>40.823008849557525</v>
      </c>
      <c r="J479" t="s">
        <v>21</v>
      </c>
      <c r="K479" t="s">
        <v>22</v>
      </c>
      <c r="L479">
        <v>1309064400</v>
      </c>
      <c r="M479" s="20">
        <f t="shared" si="44"/>
        <v>40720.208333333336</v>
      </c>
      <c r="N479">
        <v>1311397200</v>
      </c>
      <c r="O479" s="18">
        <f t="shared" si="45"/>
        <v>40747.208333333336</v>
      </c>
      <c r="P479" t="b">
        <v>0</v>
      </c>
      <c r="Q479" t="b">
        <v>0</v>
      </c>
      <c r="R479" t="s">
        <v>474</v>
      </c>
      <c r="S479" s="11" t="str">
        <f t="shared" si="46"/>
        <v>film &amp; video</v>
      </c>
      <c r="T479" s="11" t="str">
        <f t="shared" si="47"/>
        <v>science fiction</v>
      </c>
    </row>
    <row r="480" spans="1:20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 s="9">
        <f t="shared" si="43"/>
        <v>58.999637155297535</v>
      </c>
      <c r="J480" t="s">
        <v>21</v>
      </c>
      <c r="K480" t="s">
        <v>22</v>
      </c>
      <c r="L480">
        <v>1425877200</v>
      </c>
      <c r="M480" s="20">
        <f t="shared" si="44"/>
        <v>42072.208333333328</v>
      </c>
      <c r="N480">
        <v>1426914000</v>
      </c>
      <c r="O480" s="18">
        <f t="shared" si="45"/>
        <v>42084.208333333328</v>
      </c>
      <c r="P480" t="b">
        <v>0</v>
      </c>
      <c r="Q480" t="b">
        <v>0</v>
      </c>
      <c r="R480" t="s">
        <v>65</v>
      </c>
      <c r="S480" s="11" t="str">
        <f t="shared" si="46"/>
        <v>technology</v>
      </c>
      <c r="T480" s="11" t="str">
        <f t="shared" si="47"/>
        <v>wearables</v>
      </c>
    </row>
    <row r="481" spans="1:20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 s="9">
        <f t="shared" si="43"/>
        <v>71.156069364161851</v>
      </c>
      <c r="J481" t="s">
        <v>40</v>
      </c>
      <c r="K481" t="s">
        <v>41</v>
      </c>
      <c r="L481">
        <v>1501304400</v>
      </c>
      <c r="M481" s="20">
        <f t="shared" si="44"/>
        <v>42945.208333333328</v>
      </c>
      <c r="N481">
        <v>1501477200</v>
      </c>
      <c r="O481" s="18">
        <f t="shared" si="45"/>
        <v>42947.208333333328</v>
      </c>
      <c r="P481" t="b">
        <v>0</v>
      </c>
      <c r="Q481" t="b">
        <v>0</v>
      </c>
      <c r="R481" t="s">
        <v>17</v>
      </c>
      <c r="S481" s="11" t="str">
        <f t="shared" si="46"/>
        <v>food</v>
      </c>
      <c r="T481" s="11" t="str">
        <f t="shared" si="47"/>
        <v>food trucks</v>
      </c>
    </row>
    <row r="482" spans="1:20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>
        <v>87</v>
      </c>
      <c r="I482" s="9">
        <f t="shared" si="43"/>
        <v>99.494252873563212</v>
      </c>
      <c r="J482" t="s">
        <v>21</v>
      </c>
      <c r="K482" t="s">
        <v>22</v>
      </c>
      <c r="L482">
        <v>1268287200</v>
      </c>
      <c r="M482" s="20">
        <f t="shared" si="44"/>
        <v>40248.25</v>
      </c>
      <c r="N482">
        <v>1269061200</v>
      </c>
      <c r="O482" s="18">
        <f t="shared" si="45"/>
        <v>40257.208333333336</v>
      </c>
      <c r="P482" t="b">
        <v>0</v>
      </c>
      <c r="Q482" t="b">
        <v>1</v>
      </c>
      <c r="R482" t="s">
        <v>122</v>
      </c>
      <c r="S482" s="11" t="str">
        <f t="shared" si="46"/>
        <v>photography</v>
      </c>
      <c r="T482" s="11" t="str">
        <f t="shared" si="47"/>
        <v>photography books</v>
      </c>
    </row>
    <row r="483" spans="1:20" ht="31.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 s="9">
        <f t="shared" si="43"/>
        <v>103.98634590377114</v>
      </c>
      <c r="J483" t="s">
        <v>21</v>
      </c>
      <c r="K483" t="s">
        <v>22</v>
      </c>
      <c r="L483">
        <v>1412139600</v>
      </c>
      <c r="M483" s="20">
        <f t="shared" si="44"/>
        <v>41913.208333333336</v>
      </c>
      <c r="N483">
        <v>1415772000</v>
      </c>
      <c r="O483" s="18">
        <f t="shared" si="45"/>
        <v>41955.25</v>
      </c>
      <c r="P483" t="b">
        <v>0</v>
      </c>
      <c r="Q483" t="b">
        <v>1</v>
      </c>
      <c r="R483" t="s">
        <v>33</v>
      </c>
      <c r="S483" s="11" t="str">
        <f t="shared" si="46"/>
        <v>theater</v>
      </c>
      <c r="T483" s="11" t="str">
        <f t="shared" si="47"/>
        <v>plays</v>
      </c>
    </row>
    <row r="484" spans="1:20" ht="31.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 s="9">
        <f t="shared" si="43"/>
        <v>76.555555555555557</v>
      </c>
      <c r="J484" t="s">
        <v>21</v>
      </c>
      <c r="K484" t="s">
        <v>22</v>
      </c>
      <c r="L484">
        <v>1330063200</v>
      </c>
      <c r="M484" s="20">
        <f t="shared" si="44"/>
        <v>40963.25</v>
      </c>
      <c r="N484">
        <v>1331013600</v>
      </c>
      <c r="O484" s="18">
        <f t="shared" si="45"/>
        <v>40974.25</v>
      </c>
      <c r="P484" t="b">
        <v>0</v>
      </c>
      <c r="Q484" t="b">
        <v>1</v>
      </c>
      <c r="R484" t="s">
        <v>119</v>
      </c>
      <c r="S484" s="11" t="str">
        <f t="shared" si="46"/>
        <v>publishing</v>
      </c>
      <c r="T484" s="11" t="str">
        <f t="shared" si="47"/>
        <v>fiction</v>
      </c>
    </row>
    <row r="485" spans="1:20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 s="9">
        <f t="shared" si="43"/>
        <v>87.068592057761734</v>
      </c>
      <c r="J485" t="s">
        <v>21</v>
      </c>
      <c r="K485" t="s">
        <v>22</v>
      </c>
      <c r="L485">
        <v>1576130400</v>
      </c>
      <c r="M485" s="20">
        <f t="shared" si="44"/>
        <v>43811.25</v>
      </c>
      <c r="N485">
        <v>1576735200</v>
      </c>
      <c r="O485" s="18">
        <f t="shared" si="45"/>
        <v>43818.25</v>
      </c>
      <c r="P485" t="b">
        <v>0</v>
      </c>
      <c r="Q485" t="b">
        <v>0</v>
      </c>
      <c r="R485" t="s">
        <v>33</v>
      </c>
      <c r="S485" s="11" t="str">
        <f t="shared" si="46"/>
        <v>theater</v>
      </c>
      <c r="T485" s="11" t="str">
        <f t="shared" si="47"/>
        <v>plays</v>
      </c>
    </row>
    <row r="486" spans="1:20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 s="9">
        <f t="shared" si="43"/>
        <v>48.99554707379135</v>
      </c>
      <c r="J486" t="s">
        <v>40</v>
      </c>
      <c r="K486" t="s">
        <v>41</v>
      </c>
      <c r="L486">
        <v>1407128400</v>
      </c>
      <c r="M486" s="20">
        <f t="shared" si="44"/>
        <v>41855.208333333336</v>
      </c>
      <c r="N486">
        <v>1411362000</v>
      </c>
      <c r="O486" s="18">
        <f t="shared" si="45"/>
        <v>41904.208333333336</v>
      </c>
      <c r="P486" t="b">
        <v>0</v>
      </c>
      <c r="Q486" t="b">
        <v>1</v>
      </c>
      <c r="R486" t="s">
        <v>17</v>
      </c>
      <c r="S486" s="11" t="str">
        <f t="shared" si="46"/>
        <v>food</v>
      </c>
      <c r="T486" s="11" t="str">
        <f t="shared" si="47"/>
        <v>food trucks</v>
      </c>
    </row>
    <row r="487" spans="1:20" ht="31.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 s="9">
        <f t="shared" si="43"/>
        <v>42.969135802469133</v>
      </c>
      <c r="J487" t="s">
        <v>40</v>
      </c>
      <c r="K487" t="s">
        <v>41</v>
      </c>
      <c r="L487">
        <v>1560142800</v>
      </c>
      <c r="M487" s="20">
        <f t="shared" si="44"/>
        <v>43626.208333333328</v>
      </c>
      <c r="N487">
        <v>1563685200</v>
      </c>
      <c r="O487" s="18">
        <f t="shared" si="45"/>
        <v>43667.208333333328</v>
      </c>
      <c r="P487" t="b">
        <v>0</v>
      </c>
      <c r="Q487" t="b">
        <v>0</v>
      </c>
      <c r="R487" t="s">
        <v>33</v>
      </c>
      <c r="S487" s="11" t="str">
        <f t="shared" si="46"/>
        <v>theater</v>
      </c>
      <c r="T487" s="11" t="str">
        <f t="shared" si="47"/>
        <v>plays</v>
      </c>
    </row>
    <row r="488" spans="1:20" ht="31.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 s="9">
        <f t="shared" si="43"/>
        <v>33.428571428571431</v>
      </c>
      <c r="J488" t="s">
        <v>40</v>
      </c>
      <c r="K488" t="s">
        <v>41</v>
      </c>
      <c r="L488">
        <v>1520575200</v>
      </c>
      <c r="M488" s="20">
        <f t="shared" si="44"/>
        <v>43168.25</v>
      </c>
      <c r="N488">
        <v>1521867600</v>
      </c>
      <c r="O488" s="18">
        <f t="shared" si="45"/>
        <v>43183.208333333328</v>
      </c>
      <c r="P488" t="b">
        <v>0</v>
      </c>
      <c r="Q488" t="b">
        <v>1</v>
      </c>
      <c r="R488" t="s">
        <v>206</v>
      </c>
      <c r="S488" s="11" t="str">
        <f t="shared" si="46"/>
        <v>publishing</v>
      </c>
      <c r="T488" s="11" t="str">
        <f t="shared" si="47"/>
        <v>translations</v>
      </c>
    </row>
    <row r="489" spans="1:20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 s="9">
        <f t="shared" si="43"/>
        <v>83.982949701619773</v>
      </c>
      <c r="J489" t="s">
        <v>21</v>
      </c>
      <c r="K489" t="s">
        <v>22</v>
      </c>
      <c r="L489">
        <v>1492664400</v>
      </c>
      <c r="M489" s="20">
        <f t="shared" si="44"/>
        <v>42845.208333333328</v>
      </c>
      <c r="N489">
        <v>1495515600</v>
      </c>
      <c r="O489" s="18">
        <f t="shared" si="45"/>
        <v>42878.208333333328</v>
      </c>
      <c r="P489" t="b">
        <v>0</v>
      </c>
      <c r="Q489" t="b">
        <v>0</v>
      </c>
      <c r="R489" t="s">
        <v>33</v>
      </c>
      <c r="S489" s="11" t="str">
        <f t="shared" si="46"/>
        <v>theater</v>
      </c>
      <c r="T489" s="11" t="str">
        <f t="shared" si="47"/>
        <v>plays</v>
      </c>
    </row>
    <row r="490" spans="1:20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 s="9">
        <f t="shared" si="43"/>
        <v>101.41739130434783</v>
      </c>
      <c r="J490" t="s">
        <v>21</v>
      </c>
      <c r="K490" t="s">
        <v>22</v>
      </c>
      <c r="L490">
        <v>1454479200</v>
      </c>
      <c r="M490" s="20">
        <f t="shared" si="44"/>
        <v>42403.25</v>
      </c>
      <c r="N490">
        <v>1455948000</v>
      </c>
      <c r="O490" s="18">
        <f t="shared" si="45"/>
        <v>42420.25</v>
      </c>
      <c r="P490" t="b">
        <v>0</v>
      </c>
      <c r="Q490" t="b">
        <v>0</v>
      </c>
      <c r="R490" t="s">
        <v>33</v>
      </c>
      <c r="S490" s="11" t="str">
        <f t="shared" si="46"/>
        <v>theater</v>
      </c>
      <c r="T490" s="11" t="str">
        <f t="shared" si="47"/>
        <v>plays</v>
      </c>
    </row>
    <row r="491" spans="1:20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>
        <v>85</v>
      </c>
      <c r="I491" s="9">
        <f t="shared" si="43"/>
        <v>109.87058823529412</v>
      </c>
      <c r="J491" t="s">
        <v>107</v>
      </c>
      <c r="K491" t="s">
        <v>108</v>
      </c>
      <c r="L491">
        <v>1281934800</v>
      </c>
      <c r="M491" s="20">
        <f t="shared" si="44"/>
        <v>40406.208333333336</v>
      </c>
      <c r="N491">
        <v>1282366800</v>
      </c>
      <c r="O491" s="18">
        <f t="shared" si="45"/>
        <v>40411.208333333336</v>
      </c>
      <c r="P491" t="b">
        <v>0</v>
      </c>
      <c r="Q491" t="b">
        <v>0</v>
      </c>
      <c r="R491" t="s">
        <v>65</v>
      </c>
      <c r="S491" s="11" t="str">
        <f t="shared" si="46"/>
        <v>technology</v>
      </c>
      <c r="T491" s="11" t="str">
        <f t="shared" si="47"/>
        <v>wearables</v>
      </c>
    </row>
    <row r="492" spans="1:20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 s="9">
        <f t="shared" si="43"/>
        <v>31.916666666666668</v>
      </c>
      <c r="J492" t="s">
        <v>21</v>
      </c>
      <c r="K492" t="s">
        <v>22</v>
      </c>
      <c r="L492">
        <v>1573970400</v>
      </c>
      <c r="M492" s="20">
        <f t="shared" si="44"/>
        <v>43786.25</v>
      </c>
      <c r="N492">
        <v>1574575200</v>
      </c>
      <c r="O492" s="18">
        <f t="shared" si="45"/>
        <v>43793.25</v>
      </c>
      <c r="P492" t="b">
        <v>0</v>
      </c>
      <c r="Q492" t="b">
        <v>0</v>
      </c>
      <c r="R492" t="s">
        <v>1029</v>
      </c>
      <c r="S492" s="11" t="str">
        <f t="shared" si="46"/>
        <v>journalism</v>
      </c>
      <c r="T492" s="11" t="str">
        <f t="shared" si="47"/>
        <v>audio</v>
      </c>
    </row>
    <row r="493" spans="1:20" ht="31.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>
        <v>2443</v>
      </c>
      <c r="I493" s="9">
        <f t="shared" si="43"/>
        <v>70.993450675399103</v>
      </c>
      <c r="J493" t="s">
        <v>21</v>
      </c>
      <c r="K493" t="s">
        <v>22</v>
      </c>
      <c r="L493">
        <v>1372654800</v>
      </c>
      <c r="M493" s="20">
        <f t="shared" si="44"/>
        <v>41456.208333333336</v>
      </c>
      <c r="N493">
        <v>1374901200</v>
      </c>
      <c r="O493" s="18">
        <f t="shared" si="45"/>
        <v>41482.208333333336</v>
      </c>
      <c r="P493" t="b">
        <v>0</v>
      </c>
      <c r="Q493" t="b">
        <v>1</v>
      </c>
      <c r="R493" t="s">
        <v>17</v>
      </c>
      <c r="S493" s="11" t="str">
        <f t="shared" si="46"/>
        <v>food</v>
      </c>
      <c r="T493" s="11" t="str">
        <f t="shared" si="47"/>
        <v>food trucks</v>
      </c>
    </row>
    <row r="494" spans="1:20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>
        <v>595</v>
      </c>
      <c r="I494" s="9">
        <f t="shared" si="43"/>
        <v>77.026890756302521</v>
      </c>
      <c r="J494" t="s">
        <v>21</v>
      </c>
      <c r="K494" t="s">
        <v>22</v>
      </c>
      <c r="L494">
        <v>1275886800</v>
      </c>
      <c r="M494" s="20">
        <f t="shared" si="44"/>
        <v>40336.208333333336</v>
      </c>
      <c r="N494">
        <v>1278910800</v>
      </c>
      <c r="O494" s="18">
        <f t="shared" si="45"/>
        <v>40371.208333333336</v>
      </c>
      <c r="P494" t="b">
        <v>1</v>
      </c>
      <c r="Q494" t="b">
        <v>1</v>
      </c>
      <c r="R494" t="s">
        <v>100</v>
      </c>
      <c r="S494" s="11" t="str">
        <f t="shared" si="46"/>
        <v>film &amp; video</v>
      </c>
      <c r="T494" s="11" t="str">
        <f t="shared" si="47"/>
        <v>shorts</v>
      </c>
    </row>
    <row r="495" spans="1:20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>
        <v>64</v>
      </c>
      <c r="I495" s="9">
        <f t="shared" si="43"/>
        <v>101.78125</v>
      </c>
      <c r="J495" t="s">
        <v>21</v>
      </c>
      <c r="K495" t="s">
        <v>22</v>
      </c>
      <c r="L495">
        <v>1561784400</v>
      </c>
      <c r="M495" s="20">
        <f t="shared" si="44"/>
        <v>43645.208333333328</v>
      </c>
      <c r="N495">
        <v>1562907600</v>
      </c>
      <c r="O495" s="18">
        <f t="shared" si="45"/>
        <v>43658.208333333328</v>
      </c>
      <c r="P495" t="b">
        <v>0</v>
      </c>
      <c r="Q495" t="b">
        <v>0</v>
      </c>
      <c r="R495" t="s">
        <v>122</v>
      </c>
      <c r="S495" s="11" t="str">
        <f t="shared" si="46"/>
        <v>photography</v>
      </c>
      <c r="T495" s="11" t="str">
        <f t="shared" si="47"/>
        <v>photography books</v>
      </c>
    </row>
    <row r="496" spans="1:20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 s="9">
        <f t="shared" si="43"/>
        <v>51.059701492537314</v>
      </c>
      <c r="J496" t="s">
        <v>21</v>
      </c>
      <c r="K496" t="s">
        <v>22</v>
      </c>
      <c r="L496">
        <v>1332392400</v>
      </c>
      <c r="M496" s="20">
        <f t="shared" si="44"/>
        <v>40990.208333333336</v>
      </c>
      <c r="N496">
        <v>1332478800</v>
      </c>
      <c r="O496" s="18">
        <f t="shared" si="45"/>
        <v>40991.208333333336</v>
      </c>
      <c r="P496" t="b">
        <v>0</v>
      </c>
      <c r="Q496" t="b">
        <v>0</v>
      </c>
      <c r="R496" t="s">
        <v>65</v>
      </c>
      <c r="S496" s="11" t="str">
        <f t="shared" si="46"/>
        <v>technology</v>
      </c>
      <c r="T496" s="11" t="str">
        <f t="shared" si="47"/>
        <v>wearables</v>
      </c>
    </row>
    <row r="497" spans="1:20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>
        <v>195</v>
      </c>
      <c r="I497" s="9">
        <f t="shared" si="43"/>
        <v>68.02051282051282</v>
      </c>
      <c r="J497" t="s">
        <v>36</v>
      </c>
      <c r="K497" t="s">
        <v>37</v>
      </c>
      <c r="L497">
        <v>1402376400</v>
      </c>
      <c r="M497" s="20">
        <f t="shared" si="44"/>
        <v>41800.208333333336</v>
      </c>
      <c r="N497">
        <v>1402722000</v>
      </c>
      <c r="O497" s="18">
        <f t="shared" si="45"/>
        <v>41804.208333333336</v>
      </c>
      <c r="P497" t="b">
        <v>0</v>
      </c>
      <c r="Q497" t="b">
        <v>0</v>
      </c>
      <c r="R497" t="s">
        <v>33</v>
      </c>
      <c r="S497" s="11" t="str">
        <f t="shared" si="46"/>
        <v>theater</v>
      </c>
      <c r="T497" s="11" t="str">
        <f t="shared" si="47"/>
        <v>plays</v>
      </c>
    </row>
    <row r="498" spans="1:20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 s="9">
        <f t="shared" si="43"/>
        <v>30.87037037037037</v>
      </c>
      <c r="J498" t="s">
        <v>21</v>
      </c>
      <c r="K498" t="s">
        <v>22</v>
      </c>
      <c r="L498">
        <v>1495342800</v>
      </c>
      <c r="M498" s="20">
        <f t="shared" si="44"/>
        <v>42876.208333333328</v>
      </c>
      <c r="N498">
        <v>1496811600</v>
      </c>
      <c r="O498" s="18">
        <f t="shared" si="45"/>
        <v>42893.208333333328</v>
      </c>
      <c r="P498" t="b">
        <v>0</v>
      </c>
      <c r="Q498" t="b">
        <v>0</v>
      </c>
      <c r="R498" t="s">
        <v>71</v>
      </c>
      <c r="S498" s="11" t="str">
        <f t="shared" si="46"/>
        <v>film &amp; video</v>
      </c>
      <c r="T498" s="11" t="str">
        <f t="shared" si="47"/>
        <v>animation</v>
      </c>
    </row>
    <row r="499" spans="1:20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>
        <v>120</v>
      </c>
      <c r="I499" s="9">
        <f t="shared" si="43"/>
        <v>27.908333333333335</v>
      </c>
      <c r="J499" t="s">
        <v>21</v>
      </c>
      <c r="K499" t="s">
        <v>22</v>
      </c>
      <c r="L499">
        <v>1482213600</v>
      </c>
      <c r="M499" s="20">
        <f t="shared" si="44"/>
        <v>42724.25</v>
      </c>
      <c r="N499">
        <v>1482213600</v>
      </c>
      <c r="O499" s="18">
        <f t="shared" si="45"/>
        <v>42724.25</v>
      </c>
      <c r="P499" t="b">
        <v>0</v>
      </c>
      <c r="Q499" t="b">
        <v>1</v>
      </c>
      <c r="R499" t="s">
        <v>65</v>
      </c>
      <c r="S499" s="11" t="str">
        <f t="shared" si="46"/>
        <v>technology</v>
      </c>
      <c r="T499" s="11" t="str">
        <f t="shared" si="47"/>
        <v>wearables</v>
      </c>
    </row>
    <row r="500" spans="1:20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 s="9">
        <f t="shared" si="43"/>
        <v>79.994818652849744</v>
      </c>
      <c r="J500" t="s">
        <v>36</v>
      </c>
      <c r="K500" t="s">
        <v>37</v>
      </c>
      <c r="L500">
        <v>1420092000</v>
      </c>
      <c r="M500" s="20">
        <f t="shared" si="44"/>
        <v>42005.25</v>
      </c>
      <c r="N500">
        <v>1420264800</v>
      </c>
      <c r="O500" s="18">
        <f t="shared" si="45"/>
        <v>42007.25</v>
      </c>
      <c r="P500" t="b">
        <v>0</v>
      </c>
      <c r="Q500" t="b">
        <v>0</v>
      </c>
      <c r="R500" t="s">
        <v>28</v>
      </c>
      <c r="S500" s="11" t="str">
        <f t="shared" si="46"/>
        <v>technology</v>
      </c>
      <c r="T500" s="11" t="str">
        <f t="shared" si="47"/>
        <v>web</v>
      </c>
    </row>
    <row r="501" spans="1:20" ht="31.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 s="9">
        <f t="shared" si="43"/>
        <v>38.003378378378379</v>
      </c>
      <c r="J501" t="s">
        <v>21</v>
      </c>
      <c r="K501" t="s">
        <v>22</v>
      </c>
      <c r="L501">
        <v>1458018000</v>
      </c>
      <c r="M501" s="20">
        <f t="shared" si="44"/>
        <v>42444.208333333328</v>
      </c>
      <c r="N501">
        <v>1458450000</v>
      </c>
      <c r="O501" s="18">
        <f t="shared" si="45"/>
        <v>42449.208333333328</v>
      </c>
      <c r="P501" t="b">
        <v>0</v>
      </c>
      <c r="Q501" t="b">
        <v>1</v>
      </c>
      <c r="R501" t="s">
        <v>42</v>
      </c>
      <c r="S501" s="11" t="str">
        <f t="shared" si="46"/>
        <v>film &amp; video</v>
      </c>
      <c r="T501" s="11" t="str">
        <f t="shared" si="47"/>
        <v>documentary</v>
      </c>
    </row>
    <row r="502" spans="1:20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9">
        <f t="shared" si="43"/>
        <v>0</v>
      </c>
      <c r="J502" t="s">
        <v>21</v>
      </c>
      <c r="K502" t="s">
        <v>22</v>
      </c>
      <c r="L502">
        <v>1367384400</v>
      </c>
      <c r="M502" s="20">
        <f t="shared" si="44"/>
        <v>41395.208333333336</v>
      </c>
      <c r="N502">
        <v>1369803600</v>
      </c>
      <c r="O502" s="18">
        <f t="shared" si="45"/>
        <v>41423.208333333336</v>
      </c>
      <c r="P502" t="b">
        <v>0</v>
      </c>
      <c r="Q502" t="b">
        <v>1</v>
      </c>
      <c r="R502" t="s">
        <v>33</v>
      </c>
      <c r="S502" s="11" t="str">
        <f t="shared" si="46"/>
        <v>theater</v>
      </c>
      <c r="T502" s="11" t="str">
        <f t="shared" si="47"/>
        <v>plays</v>
      </c>
    </row>
    <row r="503" spans="1:20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>
        <v>1796</v>
      </c>
      <c r="I503" s="9">
        <f t="shared" si="43"/>
        <v>59.990534521158132</v>
      </c>
      <c r="J503" t="s">
        <v>21</v>
      </c>
      <c r="K503" t="s">
        <v>22</v>
      </c>
      <c r="L503">
        <v>1363064400</v>
      </c>
      <c r="M503" s="20">
        <f t="shared" si="44"/>
        <v>41345.208333333336</v>
      </c>
      <c r="N503">
        <v>1363237200</v>
      </c>
      <c r="O503" s="18">
        <f t="shared" si="45"/>
        <v>41347.208333333336</v>
      </c>
      <c r="P503" t="b">
        <v>0</v>
      </c>
      <c r="Q503" t="b">
        <v>0</v>
      </c>
      <c r="R503" t="s">
        <v>42</v>
      </c>
      <c r="S503" s="11" t="str">
        <f t="shared" si="46"/>
        <v>film &amp; video</v>
      </c>
      <c r="T503" s="11" t="str">
        <f t="shared" si="47"/>
        <v>documentary</v>
      </c>
    </row>
    <row r="504" spans="1:20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 s="9">
        <f t="shared" si="43"/>
        <v>37.037634408602152</v>
      </c>
      <c r="J504" t="s">
        <v>26</v>
      </c>
      <c r="K504" t="s">
        <v>27</v>
      </c>
      <c r="L504">
        <v>1343365200</v>
      </c>
      <c r="M504" s="20">
        <f t="shared" si="44"/>
        <v>41117.208333333336</v>
      </c>
      <c r="N504">
        <v>1345870800</v>
      </c>
      <c r="O504" s="18">
        <f t="shared" si="45"/>
        <v>41146.208333333336</v>
      </c>
      <c r="P504" t="b">
        <v>0</v>
      </c>
      <c r="Q504" t="b">
        <v>1</v>
      </c>
      <c r="R504" t="s">
        <v>89</v>
      </c>
      <c r="S504" s="11" t="str">
        <f t="shared" si="46"/>
        <v>games</v>
      </c>
      <c r="T504" s="11" t="str">
        <f t="shared" si="47"/>
        <v>video games</v>
      </c>
    </row>
    <row r="505" spans="1:20" ht="31.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>
        <v>460</v>
      </c>
      <c r="I505" s="9">
        <f t="shared" si="43"/>
        <v>99.963043478260872</v>
      </c>
      <c r="J505" t="s">
        <v>21</v>
      </c>
      <c r="K505" t="s">
        <v>22</v>
      </c>
      <c r="L505">
        <v>1435726800</v>
      </c>
      <c r="M505" s="20">
        <f t="shared" si="44"/>
        <v>42186.208333333328</v>
      </c>
      <c r="N505">
        <v>1437454800</v>
      </c>
      <c r="O505" s="18">
        <f t="shared" si="45"/>
        <v>42206.208333333328</v>
      </c>
      <c r="P505" t="b">
        <v>0</v>
      </c>
      <c r="Q505" t="b">
        <v>0</v>
      </c>
      <c r="R505" t="s">
        <v>53</v>
      </c>
      <c r="S505" s="11" t="str">
        <f t="shared" si="46"/>
        <v>film &amp; video</v>
      </c>
      <c r="T505" s="11" t="str">
        <f t="shared" si="47"/>
        <v>drama</v>
      </c>
    </row>
    <row r="506" spans="1:20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>
        <v>62</v>
      </c>
      <c r="I506" s="9">
        <f t="shared" si="43"/>
        <v>111.6774193548387</v>
      </c>
      <c r="J506" t="s">
        <v>107</v>
      </c>
      <c r="K506" t="s">
        <v>108</v>
      </c>
      <c r="L506">
        <v>1431925200</v>
      </c>
      <c r="M506" s="20">
        <f t="shared" si="44"/>
        <v>42142.208333333328</v>
      </c>
      <c r="N506">
        <v>1432011600</v>
      </c>
      <c r="O506" s="18">
        <f t="shared" si="45"/>
        <v>42143.208333333328</v>
      </c>
      <c r="P506" t="b">
        <v>0</v>
      </c>
      <c r="Q506" t="b">
        <v>0</v>
      </c>
      <c r="R506" t="s">
        <v>23</v>
      </c>
      <c r="S506" s="11" t="str">
        <f t="shared" si="46"/>
        <v>music</v>
      </c>
      <c r="T506" s="11" t="str">
        <f t="shared" si="47"/>
        <v>rock</v>
      </c>
    </row>
    <row r="507" spans="1:20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>
        <v>347</v>
      </c>
      <c r="I507" s="9">
        <f t="shared" si="43"/>
        <v>36.014409221902014</v>
      </c>
      <c r="J507" t="s">
        <v>21</v>
      </c>
      <c r="K507" t="s">
        <v>22</v>
      </c>
      <c r="L507">
        <v>1362722400</v>
      </c>
      <c r="M507" s="20">
        <f t="shared" si="44"/>
        <v>41341.25</v>
      </c>
      <c r="N507">
        <v>1366347600</v>
      </c>
      <c r="O507" s="18">
        <f t="shared" si="45"/>
        <v>41383.208333333336</v>
      </c>
      <c r="P507" t="b">
        <v>0</v>
      </c>
      <c r="Q507" t="b">
        <v>1</v>
      </c>
      <c r="R507" t="s">
        <v>133</v>
      </c>
      <c r="S507" s="11" t="str">
        <f t="shared" si="46"/>
        <v>publishing</v>
      </c>
      <c r="T507" s="11" t="str">
        <f t="shared" si="47"/>
        <v>radio &amp; podcasts</v>
      </c>
    </row>
    <row r="508" spans="1:20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>
        <v>2528</v>
      </c>
      <c r="I508" s="9">
        <f t="shared" si="43"/>
        <v>66.010284810126578</v>
      </c>
      <c r="J508" t="s">
        <v>21</v>
      </c>
      <c r="K508" t="s">
        <v>22</v>
      </c>
      <c r="L508">
        <v>1511416800</v>
      </c>
      <c r="M508" s="20">
        <f t="shared" si="44"/>
        <v>43062.25</v>
      </c>
      <c r="N508">
        <v>1512885600</v>
      </c>
      <c r="O508" s="18">
        <f t="shared" si="45"/>
        <v>43079.25</v>
      </c>
      <c r="P508" t="b">
        <v>0</v>
      </c>
      <c r="Q508" t="b">
        <v>1</v>
      </c>
      <c r="R508" t="s">
        <v>33</v>
      </c>
      <c r="S508" s="11" t="str">
        <f t="shared" si="46"/>
        <v>theater</v>
      </c>
      <c r="T508" s="11" t="str">
        <f t="shared" si="47"/>
        <v>plays</v>
      </c>
    </row>
    <row r="509" spans="1:20" ht="31.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>
        <v>19</v>
      </c>
      <c r="I509" s="9">
        <f t="shared" si="43"/>
        <v>44.05263157894737</v>
      </c>
      <c r="J509" t="s">
        <v>21</v>
      </c>
      <c r="K509" t="s">
        <v>22</v>
      </c>
      <c r="L509">
        <v>1365483600</v>
      </c>
      <c r="M509" s="20">
        <f t="shared" si="44"/>
        <v>41373.208333333336</v>
      </c>
      <c r="N509">
        <v>1369717200</v>
      </c>
      <c r="O509" s="18">
        <f t="shared" si="45"/>
        <v>41422.208333333336</v>
      </c>
      <c r="P509" t="b">
        <v>0</v>
      </c>
      <c r="Q509" t="b">
        <v>1</v>
      </c>
      <c r="R509" t="s">
        <v>28</v>
      </c>
      <c r="S509" s="11" t="str">
        <f t="shared" si="46"/>
        <v>technology</v>
      </c>
      <c r="T509" s="11" t="str">
        <f t="shared" si="47"/>
        <v>web</v>
      </c>
    </row>
    <row r="510" spans="1:20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 s="9">
        <f t="shared" si="43"/>
        <v>52.999726551818434</v>
      </c>
      <c r="J510" t="s">
        <v>21</v>
      </c>
      <c r="K510" t="s">
        <v>22</v>
      </c>
      <c r="L510">
        <v>1532840400</v>
      </c>
      <c r="M510" s="20">
        <f t="shared" si="44"/>
        <v>43310.208333333328</v>
      </c>
      <c r="N510">
        <v>1534654800</v>
      </c>
      <c r="O510" s="18">
        <f t="shared" si="45"/>
        <v>43331.208333333328</v>
      </c>
      <c r="P510" t="b">
        <v>0</v>
      </c>
      <c r="Q510" t="b">
        <v>0</v>
      </c>
      <c r="R510" t="s">
        <v>33</v>
      </c>
      <c r="S510" s="11" t="str">
        <f t="shared" si="46"/>
        <v>theater</v>
      </c>
      <c r="T510" s="11" t="str">
        <f t="shared" si="47"/>
        <v>plays</v>
      </c>
    </row>
    <row r="511" spans="1:20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>
        <v>1258</v>
      </c>
      <c r="I511" s="9">
        <f t="shared" si="43"/>
        <v>95</v>
      </c>
      <c r="J511" t="s">
        <v>21</v>
      </c>
      <c r="K511" t="s">
        <v>22</v>
      </c>
      <c r="L511">
        <v>1336194000</v>
      </c>
      <c r="M511" s="20">
        <f t="shared" si="44"/>
        <v>41034.208333333336</v>
      </c>
      <c r="N511">
        <v>1337058000</v>
      </c>
      <c r="O511" s="18">
        <f t="shared" si="45"/>
        <v>41044.208333333336</v>
      </c>
      <c r="P511" t="b">
        <v>0</v>
      </c>
      <c r="Q511" t="b">
        <v>0</v>
      </c>
      <c r="R511" t="s">
        <v>33</v>
      </c>
      <c r="S511" s="11" t="str">
        <f t="shared" si="46"/>
        <v>theater</v>
      </c>
      <c r="T511" s="11" t="str">
        <f t="shared" si="47"/>
        <v>plays</v>
      </c>
    </row>
    <row r="512" spans="1:20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>
        <v>131</v>
      </c>
      <c r="I512" s="9">
        <f t="shared" si="43"/>
        <v>70.908396946564892</v>
      </c>
      <c r="J512" t="s">
        <v>26</v>
      </c>
      <c r="K512" t="s">
        <v>27</v>
      </c>
      <c r="L512">
        <v>1527742800</v>
      </c>
      <c r="M512" s="20">
        <f t="shared" si="44"/>
        <v>43251.208333333328</v>
      </c>
      <c r="N512">
        <v>1529816400</v>
      </c>
      <c r="O512" s="18">
        <f t="shared" si="45"/>
        <v>43275.208333333328</v>
      </c>
      <c r="P512" t="b">
        <v>0</v>
      </c>
      <c r="Q512" t="b">
        <v>0</v>
      </c>
      <c r="R512" t="s">
        <v>53</v>
      </c>
      <c r="S512" s="11" t="str">
        <f t="shared" si="46"/>
        <v>film &amp; video</v>
      </c>
      <c r="T512" s="11" t="str">
        <f t="shared" si="47"/>
        <v>drama</v>
      </c>
    </row>
    <row r="513" spans="1:20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>
        <v>362</v>
      </c>
      <c r="I513" s="9">
        <f t="shared" si="43"/>
        <v>98.060773480662988</v>
      </c>
      <c r="J513" t="s">
        <v>21</v>
      </c>
      <c r="K513" t="s">
        <v>22</v>
      </c>
      <c r="L513">
        <v>1564030800</v>
      </c>
      <c r="M513" s="20">
        <f t="shared" si="44"/>
        <v>43671.208333333328</v>
      </c>
      <c r="N513">
        <v>1564894800</v>
      </c>
      <c r="O513" s="18">
        <f t="shared" si="45"/>
        <v>43681.208333333328</v>
      </c>
      <c r="P513" t="b">
        <v>0</v>
      </c>
      <c r="Q513" t="b">
        <v>0</v>
      </c>
      <c r="R513" t="s">
        <v>33</v>
      </c>
      <c r="S513" s="11" t="str">
        <f t="shared" si="46"/>
        <v>theater</v>
      </c>
      <c r="T513" s="11" t="str">
        <f t="shared" si="47"/>
        <v>plays</v>
      </c>
    </row>
    <row r="514" spans="1:20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2"/>
        <v>139.31868131868131</v>
      </c>
      <c r="G514" t="s">
        <v>20</v>
      </c>
      <c r="H514">
        <v>239</v>
      </c>
      <c r="I514" s="9">
        <f t="shared" si="43"/>
        <v>53.046025104602514</v>
      </c>
      <c r="J514" t="s">
        <v>21</v>
      </c>
      <c r="K514" t="s">
        <v>22</v>
      </c>
      <c r="L514">
        <v>1404536400</v>
      </c>
      <c r="M514" s="20">
        <f t="shared" si="44"/>
        <v>41825.208333333336</v>
      </c>
      <c r="N514">
        <v>1404622800</v>
      </c>
      <c r="O514" s="18">
        <f t="shared" si="45"/>
        <v>41826.208333333336</v>
      </c>
      <c r="P514" t="b">
        <v>0</v>
      </c>
      <c r="Q514" t="b">
        <v>1</v>
      </c>
      <c r="R514" t="s">
        <v>89</v>
      </c>
      <c r="S514" s="11" t="str">
        <f t="shared" si="46"/>
        <v>games</v>
      </c>
      <c r="T514" s="11" t="str">
        <f t="shared" si="47"/>
        <v>video games</v>
      </c>
    </row>
    <row r="515" spans="1:20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48">(E515/D515)*100</f>
        <v>39.277108433734945</v>
      </c>
      <c r="G515" t="s">
        <v>74</v>
      </c>
      <c r="H515">
        <v>35</v>
      </c>
      <c r="I515" s="9">
        <f t="shared" ref="I515:I578" si="49">IF(E515&gt;0,E515/H515,0)</f>
        <v>93.142857142857139</v>
      </c>
      <c r="J515" t="s">
        <v>21</v>
      </c>
      <c r="K515" t="s">
        <v>22</v>
      </c>
      <c r="L515">
        <v>1284008400</v>
      </c>
      <c r="M515" s="20">
        <f t="shared" ref="M515:M578" si="50">(((L515/60)/60)/24)+DATE(1970,1,1)</f>
        <v>40430.208333333336</v>
      </c>
      <c r="N515">
        <v>1284181200</v>
      </c>
      <c r="O515" s="18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s="11" t="str">
        <f t="shared" ref="S515:S578" si="52">LEFT(R515,SEARCH("/",R515)-1)</f>
        <v>film &amp; video</v>
      </c>
      <c r="T515" s="11" t="str">
        <f t="shared" ref="T515:T578" si="53">RIGHT(R515,LEN(R515)-SEARCH("/",R515))</f>
        <v>television</v>
      </c>
    </row>
    <row r="516" spans="1:20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 s="9">
        <f t="shared" si="49"/>
        <v>58.945075757575758</v>
      </c>
      <c r="J516" t="s">
        <v>98</v>
      </c>
      <c r="K516" t="s">
        <v>99</v>
      </c>
      <c r="L516">
        <v>1386309600</v>
      </c>
      <c r="M516" s="20">
        <f t="shared" si="50"/>
        <v>41614.25</v>
      </c>
      <c r="N516">
        <v>1386741600</v>
      </c>
      <c r="O516" s="18">
        <f t="shared" si="51"/>
        <v>41619.25</v>
      </c>
      <c r="P516" t="b">
        <v>0</v>
      </c>
      <c r="Q516" t="b">
        <v>1</v>
      </c>
      <c r="R516" t="s">
        <v>23</v>
      </c>
      <c r="S516" s="11" t="str">
        <f t="shared" si="52"/>
        <v>music</v>
      </c>
      <c r="T516" s="11" t="str">
        <f t="shared" si="53"/>
        <v>rock</v>
      </c>
    </row>
    <row r="517" spans="1:20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9">
        <f t="shared" si="49"/>
        <v>36.067669172932334</v>
      </c>
      <c r="J517" t="s">
        <v>15</v>
      </c>
      <c r="K517" t="s">
        <v>16</v>
      </c>
      <c r="L517">
        <v>1324620000</v>
      </c>
      <c r="M517" s="20">
        <f t="shared" si="50"/>
        <v>40900.25</v>
      </c>
      <c r="N517">
        <v>1324792800</v>
      </c>
      <c r="O517" s="18">
        <f t="shared" si="51"/>
        <v>40902.25</v>
      </c>
      <c r="P517" t="b">
        <v>0</v>
      </c>
      <c r="Q517" t="b">
        <v>1</v>
      </c>
      <c r="R517" t="s">
        <v>33</v>
      </c>
      <c r="S517" s="11" t="str">
        <f t="shared" si="52"/>
        <v>theater</v>
      </c>
      <c r="T517" s="11" t="str">
        <f t="shared" si="53"/>
        <v>plays</v>
      </c>
    </row>
    <row r="518" spans="1:20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9">
        <f t="shared" si="49"/>
        <v>63.030732860520096</v>
      </c>
      <c r="J518" t="s">
        <v>21</v>
      </c>
      <c r="K518" t="s">
        <v>22</v>
      </c>
      <c r="L518">
        <v>1281070800</v>
      </c>
      <c r="M518" s="20">
        <f t="shared" si="50"/>
        <v>40396.208333333336</v>
      </c>
      <c r="N518">
        <v>1284354000</v>
      </c>
      <c r="O518" s="18">
        <f t="shared" si="51"/>
        <v>40434.208333333336</v>
      </c>
      <c r="P518" t="b">
        <v>0</v>
      </c>
      <c r="Q518" t="b">
        <v>0</v>
      </c>
      <c r="R518" t="s">
        <v>68</v>
      </c>
      <c r="S518" s="11" t="str">
        <f t="shared" si="52"/>
        <v>publishing</v>
      </c>
      <c r="T518" s="11" t="str">
        <f t="shared" si="53"/>
        <v>nonfiction</v>
      </c>
    </row>
    <row r="519" spans="1:20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 s="9">
        <f t="shared" si="49"/>
        <v>84.717948717948715</v>
      </c>
      <c r="J519" t="s">
        <v>21</v>
      </c>
      <c r="K519" t="s">
        <v>22</v>
      </c>
      <c r="L519">
        <v>1493960400</v>
      </c>
      <c r="M519" s="20">
        <f t="shared" si="50"/>
        <v>42860.208333333328</v>
      </c>
      <c r="N519">
        <v>1494392400</v>
      </c>
      <c r="O519" s="18">
        <f t="shared" si="51"/>
        <v>42865.208333333328</v>
      </c>
      <c r="P519" t="b">
        <v>0</v>
      </c>
      <c r="Q519" t="b">
        <v>0</v>
      </c>
      <c r="R519" t="s">
        <v>17</v>
      </c>
      <c r="S519" s="11" t="str">
        <f t="shared" si="52"/>
        <v>food</v>
      </c>
      <c r="T519" s="11" t="str">
        <f t="shared" si="53"/>
        <v>food trucks</v>
      </c>
    </row>
    <row r="520" spans="1:20" ht="31.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 s="9">
        <f t="shared" si="49"/>
        <v>62.2</v>
      </c>
      <c r="J520" t="s">
        <v>21</v>
      </c>
      <c r="K520" t="s">
        <v>22</v>
      </c>
      <c r="L520">
        <v>1519365600</v>
      </c>
      <c r="M520" s="20">
        <f t="shared" si="50"/>
        <v>43154.25</v>
      </c>
      <c r="N520">
        <v>1519538400</v>
      </c>
      <c r="O520" s="18">
        <f t="shared" si="51"/>
        <v>43156.25</v>
      </c>
      <c r="P520" t="b">
        <v>0</v>
      </c>
      <c r="Q520" t="b">
        <v>1</v>
      </c>
      <c r="R520" t="s">
        <v>71</v>
      </c>
      <c r="S520" s="11" t="str">
        <f t="shared" si="52"/>
        <v>film &amp; video</v>
      </c>
      <c r="T520" s="11" t="str">
        <f t="shared" si="53"/>
        <v>animation</v>
      </c>
    </row>
    <row r="521" spans="1:20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>
        <v>1773</v>
      </c>
      <c r="I521" s="9">
        <f t="shared" si="49"/>
        <v>101.97518330513255</v>
      </c>
      <c r="J521" t="s">
        <v>21</v>
      </c>
      <c r="K521" t="s">
        <v>22</v>
      </c>
      <c r="L521">
        <v>1420696800</v>
      </c>
      <c r="M521" s="20">
        <f t="shared" si="50"/>
        <v>42012.25</v>
      </c>
      <c r="N521">
        <v>1421906400</v>
      </c>
      <c r="O521" s="18">
        <f t="shared" si="51"/>
        <v>42026.25</v>
      </c>
      <c r="P521" t="b">
        <v>0</v>
      </c>
      <c r="Q521" t="b">
        <v>1</v>
      </c>
      <c r="R521" t="s">
        <v>23</v>
      </c>
      <c r="S521" s="11" t="str">
        <f t="shared" si="52"/>
        <v>music</v>
      </c>
      <c r="T521" s="11" t="str">
        <f t="shared" si="53"/>
        <v>rock</v>
      </c>
    </row>
    <row r="522" spans="1:20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 s="9">
        <f t="shared" si="49"/>
        <v>106.4375</v>
      </c>
      <c r="J522" t="s">
        <v>21</v>
      </c>
      <c r="K522" t="s">
        <v>22</v>
      </c>
      <c r="L522">
        <v>1555650000</v>
      </c>
      <c r="M522" s="20">
        <f t="shared" si="50"/>
        <v>43574.208333333328</v>
      </c>
      <c r="N522">
        <v>1555909200</v>
      </c>
      <c r="O522" s="18">
        <f t="shared" si="51"/>
        <v>43577.208333333328</v>
      </c>
      <c r="P522" t="b">
        <v>0</v>
      </c>
      <c r="Q522" t="b">
        <v>0</v>
      </c>
      <c r="R522" t="s">
        <v>33</v>
      </c>
      <c r="S522" s="11" t="str">
        <f t="shared" si="52"/>
        <v>theater</v>
      </c>
      <c r="T522" s="11" t="str">
        <f t="shared" si="53"/>
        <v>plays</v>
      </c>
    </row>
    <row r="523" spans="1:20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 s="9">
        <f t="shared" si="49"/>
        <v>29.975609756097562</v>
      </c>
      <c r="J523" t="s">
        <v>21</v>
      </c>
      <c r="K523" t="s">
        <v>22</v>
      </c>
      <c r="L523">
        <v>1471928400</v>
      </c>
      <c r="M523" s="20">
        <f t="shared" si="50"/>
        <v>42605.208333333328</v>
      </c>
      <c r="N523">
        <v>1472446800</v>
      </c>
      <c r="O523" s="18">
        <f t="shared" si="51"/>
        <v>42611.208333333328</v>
      </c>
      <c r="P523" t="b">
        <v>0</v>
      </c>
      <c r="Q523" t="b">
        <v>1</v>
      </c>
      <c r="R523" t="s">
        <v>53</v>
      </c>
      <c r="S523" s="11" t="str">
        <f t="shared" si="52"/>
        <v>film &amp; video</v>
      </c>
      <c r="T523" s="11" t="str">
        <f t="shared" si="53"/>
        <v>drama</v>
      </c>
    </row>
    <row r="524" spans="1:20" ht="31.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 s="9">
        <f t="shared" si="49"/>
        <v>85.806282722513089</v>
      </c>
      <c r="J524" t="s">
        <v>21</v>
      </c>
      <c r="K524" t="s">
        <v>22</v>
      </c>
      <c r="L524">
        <v>1341291600</v>
      </c>
      <c r="M524" s="20">
        <f t="shared" si="50"/>
        <v>41093.208333333336</v>
      </c>
      <c r="N524">
        <v>1342328400</v>
      </c>
      <c r="O524" s="18">
        <f t="shared" si="51"/>
        <v>41105.208333333336</v>
      </c>
      <c r="P524" t="b">
        <v>0</v>
      </c>
      <c r="Q524" t="b">
        <v>0</v>
      </c>
      <c r="R524" t="s">
        <v>100</v>
      </c>
      <c r="S524" s="11" t="str">
        <f t="shared" si="52"/>
        <v>film &amp; video</v>
      </c>
      <c r="T524" s="11" t="str">
        <f t="shared" si="53"/>
        <v>shorts</v>
      </c>
    </row>
    <row r="525" spans="1:20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>
        <v>89</v>
      </c>
      <c r="I525" s="9">
        <f t="shared" si="49"/>
        <v>70.82022471910112</v>
      </c>
      <c r="J525" t="s">
        <v>21</v>
      </c>
      <c r="K525" t="s">
        <v>22</v>
      </c>
      <c r="L525">
        <v>1267682400</v>
      </c>
      <c r="M525" s="20">
        <f t="shared" si="50"/>
        <v>40241.25</v>
      </c>
      <c r="N525">
        <v>1268114400</v>
      </c>
      <c r="O525" s="18">
        <f t="shared" si="51"/>
        <v>40246.25</v>
      </c>
      <c r="P525" t="b">
        <v>0</v>
      </c>
      <c r="Q525" t="b">
        <v>0</v>
      </c>
      <c r="R525" t="s">
        <v>100</v>
      </c>
      <c r="S525" s="11" t="str">
        <f t="shared" si="52"/>
        <v>film &amp; video</v>
      </c>
      <c r="T525" s="11" t="str">
        <f t="shared" si="53"/>
        <v>shorts</v>
      </c>
    </row>
    <row r="526" spans="1:20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>
        <v>1979</v>
      </c>
      <c r="I526" s="9">
        <f t="shared" si="49"/>
        <v>40.998484082870135</v>
      </c>
      <c r="J526" t="s">
        <v>21</v>
      </c>
      <c r="K526" t="s">
        <v>22</v>
      </c>
      <c r="L526">
        <v>1272258000</v>
      </c>
      <c r="M526" s="20">
        <f t="shared" si="50"/>
        <v>40294.208333333336</v>
      </c>
      <c r="N526">
        <v>1273381200</v>
      </c>
      <c r="O526" s="18">
        <f t="shared" si="51"/>
        <v>40307.208333333336</v>
      </c>
      <c r="P526" t="b">
        <v>0</v>
      </c>
      <c r="Q526" t="b">
        <v>0</v>
      </c>
      <c r="R526" t="s">
        <v>33</v>
      </c>
      <c r="S526" s="11" t="str">
        <f t="shared" si="52"/>
        <v>theater</v>
      </c>
      <c r="T526" s="11" t="str">
        <f t="shared" si="53"/>
        <v>plays</v>
      </c>
    </row>
    <row r="527" spans="1:20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 s="9">
        <f t="shared" si="49"/>
        <v>28.063492063492063</v>
      </c>
      <c r="J527" t="s">
        <v>21</v>
      </c>
      <c r="K527" t="s">
        <v>22</v>
      </c>
      <c r="L527">
        <v>1290492000</v>
      </c>
      <c r="M527" s="20">
        <f t="shared" si="50"/>
        <v>40505.25</v>
      </c>
      <c r="N527">
        <v>1290837600</v>
      </c>
      <c r="O527" s="18">
        <f t="shared" si="51"/>
        <v>40509.25</v>
      </c>
      <c r="P527" t="b">
        <v>0</v>
      </c>
      <c r="Q527" t="b">
        <v>0</v>
      </c>
      <c r="R527" t="s">
        <v>65</v>
      </c>
      <c r="S527" s="11" t="str">
        <f t="shared" si="52"/>
        <v>technology</v>
      </c>
      <c r="T527" s="11" t="str">
        <f t="shared" si="53"/>
        <v>wearables</v>
      </c>
    </row>
    <row r="528" spans="1:20" ht="31.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 s="9">
        <f t="shared" si="49"/>
        <v>88.054421768707485</v>
      </c>
      <c r="J528" t="s">
        <v>21</v>
      </c>
      <c r="K528" t="s">
        <v>22</v>
      </c>
      <c r="L528">
        <v>1451109600</v>
      </c>
      <c r="M528" s="20">
        <f t="shared" si="50"/>
        <v>42364.25</v>
      </c>
      <c r="N528">
        <v>1454306400</v>
      </c>
      <c r="O528" s="18">
        <f t="shared" si="51"/>
        <v>42401.25</v>
      </c>
      <c r="P528" t="b">
        <v>0</v>
      </c>
      <c r="Q528" t="b">
        <v>1</v>
      </c>
      <c r="R528" t="s">
        <v>33</v>
      </c>
      <c r="S528" s="11" t="str">
        <f t="shared" si="52"/>
        <v>theater</v>
      </c>
      <c r="T528" s="11" t="str">
        <f t="shared" si="53"/>
        <v>plays</v>
      </c>
    </row>
    <row r="529" spans="1:20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 s="9">
        <f t="shared" si="49"/>
        <v>31</v>
      </c>
      <c r="J529" t="s">
        <v>15</v>
      </c>
      <c r="K529" t="s">
        <v>16</v>
      </c>
      <c r="L529">
        <v>1454652000</v>
      </c>
      <c r="M529" s="20">
        <f t="shared" si="50"/>
        <v>42405.25</v>
      </c>
      <c r="N529">
        <v>1457762400</v>
      </c>
      <c r="O529" s="18">
        <f t="shared" si="51"/>
        <v>42441.25</v>
      </c>
      <c r="P529" t="b">
        <v>0</v>
      </c>
      <c r="Q529" t="b">
        <v>0</v>
      </c>
      <c r="R529" t="s">
        <v>71</v>
      </c>
      <c r="S529" s="11" t="str">
        <f t="shared" si="52"/>
        <v>film &amp; video</v>
      </c>
      <c r="T529" s="11" t="str">
        <f t="shared" si="53"/>
        <v>animation</v>
      </c>
    </row>
    <row r="530" spans="1:20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>
        <v>80</v>
      </c>
      <c r="I530" s="9">
        <f t="shared" si="49"/>
        <v>90.337500000000006</v>
      </c>
      <c r="J530" t="s">
        <v>40</v>
      </c>
      <c r="K530" t="s">
        <v>41</v>
      </c>
      <c r="L530">
        <v>1385186400</v>
      </c>
      <c r="M530" s="20">
        <f t="shared" si="50"/>
        <v>41601.25</v>
      </c>
      <c r="N530">
        <v>1389074400</v>
      </c>
      <c r="O530" s="18">
        <f t="shared" si="51"/>
        <v>41646.25</v>
      </c>
      <c r="P530" t="b">
        <v>0</v>
      </c>
      <c r="Q530" t="b">
        <v>0</v>
      </c>
      <c r="R530" t="s">
        <v>60</v>
      </c>
      <c r="S530" s="11" t="str">
        <f t="shared" si="52"/>
        <v>music</v>
      </c>
      <c r="T530" s="11" t="str">
        <f t="shared" si="53"/>
        <v>indie rock</v>
      </c>
    </row>
    <row r="531" spans="1:20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>
        <v>9</v>
      </c>
      <c r="I531" s="9">
        <f t="shared" si="49"/>
        <v>63.777777777777779</v>
      </c>
      <c r="J531" t="s">
        <v>21</v>
      </c>
      <c r="K531" t="s">
        <v>22</v>
      </c>
      <c r="L531">
        <v>1399698000</v>
      </c>
      <c r="M531" s="20">
        <f t="shared" si="50"/>
        <v>41769.208333333336</v>
      </c>
      <c r="N531">
        <v>1402117200</v>
      </c>
      <c r="O531" s="18">
        <f t="shared" si="51"/>
        <v>41797.208333333336</v>
      </c>
      <c r="P531" t="b">
        <v>0</v>
      </c>
      <c r="Q531" t="b">
        <v>0</v>
      </c>
      <c r="R531" t="s">
        <v>89</v>
      </c>
      <c r="S531" s="11" t="str">
        <f t="shared" si="52"/>
        <v>games</v>
      </c>
      <c r="T531" s="11" t="str">
        <f t="shared" si="53"/>
        <v>video games</v>
      </c>
    </row>
    <row r="532" spans="1:20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 s="9">
        <f t="shared" si="49"/>
        <v>53.995515695067262</v>
      </c>
      <c r="J532" t="s">
        <v>21</v>
      </c>
      <c r="K532" t="s">
        <v>22</v>
      </c>
      <c r="L532">
        <v>1283230800</v>
      </c>
      <c r="M532" s="20">
        <f t="shared" si="50"/>
        <v>40421.208333333336</v>
      </c>
      <c r="N532">
        <v>1284440400</v>
      </c>
      <c r="O532" s="18">
        <f t="shared" si="51"/>
        <v>40435.208333333336</v>
      </c>
      <c r="P532" t="b">
        <v>0</v>
      </c>
      <c r="Q532" t="b">
        <v>1</v>
      </c>
      <c r="R532" t="s">
        <v>119</v>
      </c>
      <c r="S532" s="11" t="str">
        <f t="shared" si="52"/>
        <v>publishing</v>
      </c>
      <c r="T532" s="11" t="str">
        <f t="shared" si="53"/>
        <v>fiction</v>
      </c>
    </row>
    <row r="533" spans="1:20" ht="31.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>
        <v>3640</v>
      </c>
      <c r="I533" s="9">
        <f t="shared" si="49"/>
        <v>48.993956043956047</v>
      </c>
      <c r="J533" t="s">
        <v>98</v>
      </c>
      <c r="K533" t="s">
        <v>99</v>
      </c>
      <c r="L533">
        <v>1384149600</v>
      </c>
      <c r="M533" s="20">
        <f t="shared" si="50"/>
        <v>41589.25</v>
      </c>
      <c r="N533">
        <v>1388988000</v>
      </c>
      <c r="O533" s="18">
        <f t="shared" si="51"/>
        <v>41645.25</v>
      </c>
      <c r="P533" t="b">
        <v>0</v>
      </c>
      <c r="Q533" t="b">
        <v>0</v>
      </c>
      <c r="R533" t="s">
        <v>89</v>
      </c>
      <c r="S533" s="11" t="str">
        <f t="shared" si="52"/>
        <v>games</v>
      </c>
      <c r="T533" s="11" t="str">
        <f t="shared" si="53"/>
        <v>video games</v>
      </c>
    </row>
    <row r="534" spans="1:20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>
        <v>126</v>
      </c>
      <c r="I534" s="9">
        <f t="shared" si="49"/>
        <v>63.857142857142854</v>
      </c>
      <c r="J534" t="s">
        <v>15</v>
      </c>
      <c r="K534" t="s">
        <v>16</v>
      </c>
      <c r="L534">
        <v>1516860000</v>
      </c>
      <c r="M534" s="20">
        <f t="shared" si="50"/>
        <v>43125.25</v>
      </c>
      <c r="N534">
        <v>1516946400</v>
      </c>
      <c r="O534" s="18">
        <f t="shared" si="51"/>
        <v>43126.25</v>
      </c>
      <c r="P534" t="b">
        <v>0</v>
      </c>
      <c r="Q534" t="b">
        <v>0</v>
      </c>
      <c r="R534" t="s">
        <v>33</v>
      </c>
      <c r="S534" s="11" t="str">
        <f t="shared" si="52"/>
        <v>theater</v>
      </c>
      <c r="T534" s="11" t="str">
        <f t="shared" si="53"/>
        <v>plays</v>
      </c>
    </row>
    <row r="535" spans="1:20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>
        <v>2218</v>
      </c>
      <c r="I535" s="9">
        <f t="shared" si="49"/>
        <v>82.996393146979258</v>
      </c>
      <c r="J535" t="s">
        <v>40</v>
      </c>
      <c r="K535" t="s">
        <v>41</v>
      </c>
      <c r="L535">
        <v>1374642000</v>
      </c>
      <c r="M535" s="20">
        <f t="shared" si="50"/>
        <v>41479.208333333336</v>
      </c>
      <c r="N535">
        <v>1377752400</v>
      </c>
      <c r="O535" s="18">
        <f t="shared" si="51"/>
        <v>41515.208333333336</v>
      </c>
      <c r="P535" t="b">
        <v>0</v>
      </c>
      <c r="Q535" t="b">
        <v>0</v>
      </c>
      <c r="R535" t="s">
        <v>60</v>
      </c>
      <c r="S535" s="11" t="str">
        <f t="shared" si="52"/>
        <v>music</v>
      </c>
      <c r="T535" s="11" t="str">
        <f t="shared" si="53"/>
        <v>indie rock</v>
      </c>
    </row>
    <row r="536" spans="1:20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 s="9">
        <f t="shared" si="49"/>
        <v>55.08230452674897</v>
      </c>
      <c r="J536" t="s">
        <v>21</v>
      </c>
      <c r="K536" t="s">
        <v>22</v>
      </c>
      <c r="L536">
        <v>1534482000</v>
      </c>
      <c r="M536" s="20">
        <f t="shared" si="50"/>
        <v>43329.208333333328</v>
      </c>
      <c r="N536">
        <v>1534568400</v>
      </c>
      <c r="O536" s="18">
        <f t="shared" si="51"/>
        <v>43330.208333333328</v>
      </c>
      <c r="P536" t="b">
        <v>0</v>
      </c>
      <c r="Q536" t="b">
        <v>1</v>
      </c>
      <c r="R536" t="s">
        <v>53</v>
      </c>
      <c r="S536" s="11" t="str">
        <f t="shared" si="52"/>
        <v>film &amp; video</v>
      </c>
      <c r="T536" s="11" t="str">
        <f t="shared" si="53"/>
        <v>drama</v>
      </c>
    </row>
    <row r="537" spans="1:20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>
        <v>202</v>
      </c>
      <c r="I537" s="9">
        <f t="shared" si="49"/>
        <v>62.044554455445542</v>
      </c>
      <c r="J537" t="s">
        <v>107</v>
      </c>
      <c r="K537" t="s">
        <v>108</v>
      </c>
      <c r="L537">
        <v>1528434000</v>
      </c>
      <c r="M537" s="20">
        <f t="shared" si="50"/>
        <v>43259.208333333328</v>
      </c>
      <c r="N537">
        <v>1528606800</v>
      </c>
      <c r="O537" s="18">
        <f t="shared" si="51"/>
        <v>43261.208333333328</v>
      </c>
      <c r="P537" t="b">
        <v>0</v>
      </c>
      <c r="Q537" t="b">
        <v>1</v>
      </c>
      <c r="R537" t="s">
        <v>33</v>
      </c>
      <c r="S537" s="11" t="str">
        <f t="shared" si="52"/>
        <v>theater</v>
      </c>
      <c r="T537" s="11" t="str">
        <f t="shared" si="53"/>
        <v>plays</v>
      </c>
    </row>
    <row r="538" spans="1:20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 s="9">
        <f t="shared" si="49"/>
        <v>104.97857142857143</v>
      </c>
      <c r="J538" t="s">
        <v>107</v>
      </c>
      <c r="K538" t="s">
        <v>108</v>
      </c>
      <c r="L538">
        <v>1282626000</v>
      </c>
      <c r="M538" s="20">
        <f t="shared" si="50"/>
        <v>40414.208333333336</v>
      </c>
      <c r="N538">
        <v>1284872400</v>
      </c>
      <c r="O538" s="18">
        <f t="shared" si="51"/>
        <v>40440.208333333336</v>
      </c>
      <c r="P538" t="b">
        <v>0</v>
      </c>
      <c r="Q538" t="b">
        <v>0</v>
      </c>
      <c r="R538" t="s">
        <v>119</v>
      </c>
      <c r="S538" s="11" t="str">
        <f t="shared" si="52"/>
        <v>publishing</v>
      </c>
      <c r="T538" s="11" t="str">
        <f t="shared" si="53"/>
        <v>fiction</v>
      </c>
    </row>
    <row r="539" spans="1:20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>
        <v>1052</v>
      </c>
      <c r="I539" s="9">
        <f t="shared" si="49"/>
        <v>94.044676806083643</v>
      </c>
      <c r="J539" t="s">
        <v>36</v>
      </c>
      <c r="K539" t="s">
        <v>37</v>
      </c>
      <c r="L539">
        <v>1535605200</v>
      </c>
      <c r="M539" s="20">
        <f t="shared" si="50"/>
        <v>43342.208333333328</v>
      </c>
      <c r="N539">
        <v>1537592400</v>
      </c>
      <c r="O539" s="18">
        <f t="shared" si="51"/>
        <v>43365.208333333328</v>
      </c>
      <c r="P539" t="b">
        <v>1</v>
      </c>
      <c r="Q539" t="b">
        <v>1</v>
      </c>
      <c r="R539" t="s">
        <v>42</v>
      </c>
      <c r="S539" s="11" t="str">
        <f t="shared" si="52"/>
        <v>film &amp; video</v>
      </c>
      <c r="T539" s="11" t="str">
        <f t="shared" si="53"/>
        <v>documentary</v>
      </c>
    </row>
    <row r="540" spans="1:20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 s="9">
        <f t="shared" si="49"/>
        <v>44.007716049382715</v>
      </c>
      <c r="J540" t="s">
        <v>21</v>
      </c>
      <c r="K540" t="s">
        <v>22</v>
      </c>
      <c r="L540">
        <v>1379826000</v>
      </c>
      <c r="M540" s="20">
        <f t="shared" si="50"/>
        <v>41539.208333333336</v>
      </c>
      <c r="N540">
        <v>1381208400</v>
      </c>
      <c r="O540" s="18">
        <f t="shared" si="51"/>
        <v>41555.208333333336</v>
      </c>
      <c r="P540" t="b">
        <v>0</v>
      </c>
      <c r="Q540" t="b">
        <v>0</v>
      </c>
      <c r="R540" t="s">
        <v>292</v>
      </c>
      <c r="S540" s="11" t="str">
        <f t="shared" si="52"/>
        <v>games</v>
      </c>
      <c r="T540" s="11" t="str">
        <f t="shared" si="53"/>
        <v>mobile games</v>
      </c>
    </row>
    <row r="541" spans="1:20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>
        <v>77</v>
      </c>
      <c r="I541" s="9">
        <f t="shared" si="49"/>
        <v>92.467532467532465</v>
      </c>
      <c r="J541" t="s">
        <v>21</v>
      </c>
      <c r="K541" t="s">
        <v>22</v>
      </c>
      <c r="L541">
        <v>1561957200</v>
      </c>
      <c r="M541" s="20">
        <f t="shared" si="50"/>
        <v>43647.208333333328</v>
      </c>
      <c r="N541">
        <v>1562475600</v>
      </c>
      <c r="O541" s="18">
        <f t="shared" si="51"/>
        <v>43653.208333333328</v>
      </c>
      <c r="P541" t="b">
        <v>0</v>
      </c>
      <c r="Q541" t="b">
        <v>1</v>
      </c>
      <c r="R541" t="s">
        <v>17</v>
      </c>
      <c r="S541" s="11" t="str">
        <f t="shared" si="52"/>
        <v>food</v>
      </c>
      <c r="T541" s="11" t="str">
        <f t="shared" si="53"/>
        <v>food trucks</v>
      </c>
    </row>
    <row r="542" spans="1:20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 s="9">
        <f t="shared" si="49"/>
        <v>57.072874493927124</v>
      </c>
      <c r="J542" t="s">
        <v>21</v>
      </c>
      <c r="K542" t="s">
        <v>22</v>
      </c>
      <c r="L542">
        <v>1525496400</v>
      </c>
      <c r="M542" s="20">
        <f t="shared" si="50"/>
        <v>43225.208333333328</v>
      </c>
      <c r="N542">
        <v>1527397200</v>
      </c>
      <c r="O542" s="18">
        <f t="shared" si="51"/>
        <v>43247.208333333328</v>
      </c>
      <c r="P542" t="b">
        <v>0</v>
      </c>
      <c r="Q542" t="b">
        <v>0</v>
      </c>
      <c r="R542" t="s">
        <v>122</v>
      </c>
      <c r="S542" s="11" t="str">
        <f t="shared" si="52"/>
        <v>photography</v>
      </c>
      <c r="T542" s="11" t="str">
        <f t="shared" si="53"/>
        <v>photography books</v>
      </c>
    </row>
    <row r="543" spans="1:20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 s="9">
        <f t="shared" si="49"/>
        <v>109.07848101265823</v>
      </c>
      <c r="J543" t="s">
        <v>107</v>
      </c>
      <c r="K543" t="s">
        <v>108</v>
      </c>
      <c r="L543">
        <v>1433912400</v>
      </c>
      <c r="M543" s="20">
        <f t="shared" si="50"/>
        <v>42165.208333333328</v>
      </c>
      <c r="N543">
        <v>1436158800</v>
      </c>
      <c r="O543" s="18">
        <f t="shared" si="51"/>
        <v>42191.208333333328</v>
      </c>
      <c r="P543" t="b">
        <v>0</v>
      </c>
      <c r="Q543" t="b">
        <v>0</v>
      </c>
      <c r="R543" t="s">
        <v>292</v>
      </c>
      <c r="S543" s="11" t="str">
        <f t="shared" si="52"/>
        <v>games</v>
      </c>
      <c r="T543" s="11" t="str">
        <f t="shared" si="53"/>
        <v>mobile games</v>
      </c>
    </row>
    <row r="544" spans="1:20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 s="9">
        <f t="shared" si="49"/>
        <v>39.387755102040813</v>
      </c>
      <c r="J544" t="s">
        <v>40</v>
      </c>
      <c r="K544" t="s">
        <v>41</v>
      </c>
      <c r="L544">
        <v>1453442400</v>
      </c>
      <c r="M544" s="20">
        <f t="shared" si="50"/>
        <v>42391.25</v>
      </c>
      <c r="N544">
        <v>1456034400</v>
      </c>
      <c r="O544" s="18">
        <f t="shared" si="51"/>
        <v>42421.25</v>
      </c>
      <c r="P544" t="b">
        <v>0</v>
      </c>
      <c r="Q544" t="b">
        <v>0</v>
      </c>
      <c r="R544" t="s">
        <v>60</v>
      </c>
      <c r="S544" s="11" t="str">
        <f t="shared" si="52"/>
        <v>music</v>
      </c>
      <c r="T544" s="11" t="str">
        <f t="shared" si="53"/>
        <v>indie rock</v>
      </c>
    </row>
    <row r="545" spans="1:20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 s="9">
        <f t="shared" si="49"/>
        <v>77.022222222222226</v>
      </c>
      <c r="J545" t="s">
        <v>21</v>
      </c>
      <c r="K545" t="s">
        <v>22</v>
      </c>
      <c r="L545">
        <v>1378875600</v>
      </c>
      <c r="M545" s="20">
        <f t="shared" si="50"/>
        <v>41528.208333333336</v>
      </c>
      <c r="N545">
        <v>1380171600</v>
      </c>
      <c r="O545" s="18">
        <f t="shared" si="51"/>
        <v>41543.208333333336</v>
      </c>
      <c r="P545" t="b">
        <v>0</v>
      </c>
      <c r="Q545" t="b">
        <v>0</v>
      </c>
      <c r="R545" t="s">
        <v>89</v>
      </c>
      <c r="S545" s="11" t="str">
        <f t="shared" si="52"/>
        <v>games</v>
      </c>
      <c r="T545" s="11" t="str">
        <f t="shared" si="53"/>
        <v>video games</v>
      </c>
    </row>
    <row r="546" spans="1:20" ht="31.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 s="9">
        <f t="shared" si="49"/>
        <v>92.166666666666671</v>
      </c>
      <c r="J546" t="s">
        <v>21</v>
      </c>
      <c r="K546" t="s">
        <v>22</v>
      </c>
      <c r="L546">
        <v>1452232800</v>
      </c>
      <c r="M546" s="20">
        <f t="shared" si="50"/>
        <v>42377.25</v>
      </c>
      <c r="N546">
        <v>1453356000</v>
      </c>
      <c r="O546" s="18">
        <f t="shared" si="51"/>
        <v>42390.25</v>
      </c>
      <c r="P546" t="b">
        <v>0</v>
      </c>
      <c r="Q546" t="b">
        <v>0</v>
      </c>
      <c r="R546" t="s">
        <v>23</v>
      </c>
      <c r="S546" s="11" t="str">
        <f t="shared" si="52"/>
        <v>music</v>
      </c>
      <c r="T546" s="11" t="str">
        <f t="shared" si="53"/>
        <v>rock</v>
      </c>
    </row>
    <row r="547" spans="1:20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 s="9">
        <f t="shared" si="49"/>
        <v>61.007063197026021</v>
      </c>
      <c r="J547" t="s">
        <v>21</v>
      </c>
      <c r="K547" t="s">
        <v>22</v>
      </c>
      <c r="L547">
        <v>1577253600</v>
      </c>
      <c r="M547" s="20">
        <f t="shared" si="50"/>
        <v>43824.25</v>
      </c>
      <c r="N547">
        <v>1578981600</v>
      </c>
      <c r="O547" s="18">
        <f t="shared" si="51"/>
        <v>43844.25</v>
      </c>
      <c r="P547" t="b">
        <v>0</v>
      </c>
      <c r="Q547" t="b">
        <v>0</v>
      </c>
      <c r="R547" t="s">
        <v>33</v>
      </c>
      <c r="S547" s="11" t="str">
        <f t="shared" si="52"/>
        <v>theater</v>
      </c>
      <c r="T547" s="11" t="str">
        <f t="shared" si="53"/>
        <v>plays</v>
      </c>
    </row>
    <row r="548" spans="1:20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>
        <v>88</v>
      </c>
      <c r="I548" s="9">
        <f t="shared" si="49"/>
        <v>78.068181818181813</v>
      </c>
      <c r="J548" t="s">
        <v>21</v>
      </c>
      <c r="K548" t="s">
        <v>22</v>
      </c>
      <c r="L548">
        <v>1537160400</v>
      </c>
      <c r="M548" s="20">
        <f t="shared" si="50"/>
        <v>43360.208333333328</v>
      </c>
      <c r="N548">
        <v>1537419600</v>
      </c>
      <c r="O548" s="18">
        <f t="shared" si="51"/>
        <v>43363.208333333328</v>
      </c>
      <c r="P548" t="b">
        <v>0</v>
      </c>
      <c r="Q548" t="b">
        <v>1</v>
      </c>
      <c r="R548" t="s">
        <v>33</v>
      </c>
      <c r="S548" s="11" t="str">
        <f t="shared" si="52"/>
        <v>theater</v>
      </c>
      <c r="T548" s="11" t="str">
        <f t="shared" si="53"/>
        <v>plays</v>
      </c>
    </row>
    <row r="549" spans="1:20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9">
        <f t="shared" si="49"/>
        <v>80.75</v>
      </c>
      <c r="J549" t="s">
        <v>21</v>
      </c>
      <c r="K549" t="s">
        <v>22</v>
      </c>
      <c r="L549">
        <v>1422165600</v>
      </c>
      <c r="M549" s="20">
        <f t="shared" si="50"/>
        <v>42029.25</v>
      </c>
      <c r="N549">
        <v>1423202400</v>
      </c>
      <c r="O549" s="18">
        <f t="shared" si="51"/>
        <v>42041.25</v>
      </c>
      <c r="P549" t="b">
        <v>0</v>
      </c>
      <c r="Q549" t="b">
        <v>0</v>
      </c>
      <c r="R549" t="s">
        <v>53</v>
      </c>
      <c r="S549" s="11" t="str">
        <f t="shared" si="52"/>
        <v>film &amp; video</v>
      </c>
      <c r="T549" s="11" t="str">
        <f t="shared" si="53"/>
        <v>drama</v>
      </c>
    </row>
    <row r="550" spans="1:20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 s="9">
        <f t="shared" si="49"/>
        <v>59.991289782244557</v>
      </c>
      <c r="J550" t="s">
        <v>21</v>
      </c>
      <c r="K550" t="s">
        <v>22</v>
      </c>
      <c r="L550">
        <v>1459486800</v>
      </c>
      <c r="M550" s="20">
        <f t="shared" si="50"/>
        <v>42461.208333333328</v>
      </c>
      <c r="N550">
        <v>1460610000</v>
      </c>
      <c r="O550" s="18">
        <f t="shared" si="51"/>
        <v>42474.208333333328</v>
      </c>
      <c r="P550" t="b">
        <v>0</v>
      </c>
      <c r="Q550" t="b">
        <v>0</v>
      </c>
      <c r="R550" t="s">
        <v>33</v>
      </c>
      <c r="S550" s="11" t="str">
        <f t="shared" si="52"/>
        <v>theater</v>
      </c>
      <c r="T550" s="11" t="str">
        <f t="shared" si="53"/>
        <v>plays</v>
      </c>
    </row>
    <row r="551" spans="1:20" ht="31.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 s="9">
        <f t="shared" si="49"/>
        <v>110.03018372703411</v>
      </c>
      <c r="J551" t="s">
        <v>21</v>
      </c>
      <c r="K551" t="s">
        <v>22</v>
      </c>
      <c r="L551">
        <v>1369717200</v>
      </c>
      <c r="M551" s="20">
        <f t="shared" si="50"/>
        <v>41422.208333333336</v>
      </c>
      <c r="N551">
        <v>1370494800</v>
      </c>
      <c r="O551" s="18">
        <f t="shared" si="51"/>
        <v>41431.208333333336</v>
      </c>
      <c r="P551" t="b">
        <v>0</v>
      </c>
      <c r="Q551" t="b">
        <v>0</v>
      </c>
      <c r="R551" t="s">
        <v>65</v>
      </c>
      <c r="S551" s="11" t="str">
        <f t="shared" si="52"/>
        <v>technology</v>
      </c>
      <c r="T551" s="11" t="str">
        <f t="shared" si="53"/>
        <v>wearables</v>
      </c>
    </row>
    <row r="552" spans="1:20" ht="31.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9">
        <f t="shared" si="49"/>
        <v>4</v>
      </c>
      <c r="J552" t="s">
        <v>98</v>
      </c>
      <c r="K552" t="s">
        <v>99</v>
      </c>
      <c r="L552">
        <v>1330495200</v>
      </c>
      <c r="M552" s="20">
        <f t="shared" si="50"/>
        <v>40968.25</v>
      </c>
      <c r="N552">
        <v>1332306000</v>
      </c>
      <c r="O552" s="18">
        <f t="shared" si="51"/>
        <v>40989.208333333336</v>
      </c>
      <c r="P552" t="b">
        <v>0</v>
      </c>
      <c r="Q552" t="b">
        <v>0</v>
      </c>
      <c r="R552" t="s">
        <v>60</v>
      </c>
      <c r="S552" s="11" t="str">
        <f t="shared" si="52"/>
        <v>music</v>
      </c>
      <c r="T552" s="11" t="str">
        <f t="shared" si="53"/>
        <v>indie rock</v>
      </c>
    </row>
    <row r="553" spans="1:20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 s="9">
        <f t="shared" si="49"/>
        <v>37.99856063332134</v>
      </c>
      <c r="J553" t="s">
        <v>26</v>
      </c>
      <c r="K553" t="s">
        <v>27</v>
      </c>
      <c r="L553">
        <v>1419055200</v>
      </c>
      <c r="M553" s="20">
        <f t="shared" si="50"/>
        <v>41993.25</v>
      </c>
      <c r="N553">
        <v>1422511200</v>
      </c>
      <c r="O553" s="18">
        <f t="shared" si="51"/>
        <v>42033.25</v>
      </c>
      <c r="P553" t="b">
        <v>0</v>
      </c>
      <c r="Q553" t="b">
        <v>1</v>
      </c>
      <c r="R553" t="s">
        <v>28</v>
      </c>
      <c r="S553" s="11" t="str">
        <f t="shared" si="52"/>
        <v>technology</v>
      </c>
      <c r="T553" s="11" t="str">
        <f t="shared" si="53"/>
        <v>web</v>
      </c>
    </row>
    <row r="554" spans="1:20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>
        <v>92</v>
      </c>
      <c r="I554" s="9">
        <f t="shared" si="49"/>
        <v>96.369565217391298</v>
      </c>
      <c r="J554" t="s">
        <v>21</v>
      </c>
      <c r="K554" t="s">
        <v>22</v>
      </c>
      <c r="L554">
        <v>1480140000</v>
      </c>
      <c r="M554" s="20">
        <f t="shared" si="50"/>
        <v>42700.25</v>
      </c>
      <c r="N554">
        <v>1480312800</v>
      </c>
      <c r="O554" s="18">
        <f t="shared" si="51"/>
        <v>42702.25</v>
      </c>
      <c r="P554" t="b">
        <v>0</v>
      </c>
      <c r="Q554" t="b">
        <v>0</v>
      </c>
      <c r="R554" t="s">
        <v>33</v>
      </c>
      <c r="S554" s="11" t="str">
        <f t="shared" si="52"/>
        <v>theater</v>
      </c>
      <c r="T554" s="11" t="str">
        <f t="shared" si="53"/>
        <v>plays</v>
      </c>
    </row>
    <row r="555" spans="1:20" ht="31.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 s="9">
        <f t="shared" si="49"/>
        <v>72.978599221789878</v>
      </c>
      <c r="J555" t="s">
        <v>21</v>
      </c>
      <c r="K555" t="s">
        <v>22</v>
      </c>
      <c r="L555">
        <v>1293948000</v>
      </c>
      <c r="M555" s="20">
        <f t="shared" si="50"/>
        <v>40545.25</v>
      </c>
      <c r="N555">
        <v>1294034400</v>
      </c>
      <c r="O555" s="18">
        <f t="shared" si="51"/>
        <v>40546.25</v>
      </c>
      <c r="P555" t="b">
        <v>0</v>
      </c>
      <c r="Q555" t="b">
        <v>0</v>
      </c>
      <c r="R555" t="s">
        <v>23</v>
      </c>
      <c r="S555" s="11" t="str">
        <f t="shared" si="52"/>
        <v>music</v>
      </c>
      <c r="T555" s="11" t="str">
        <f t="shared" si="53"/>
        <v>rock</v>
      </c>
    </row>
    <row r="556" spans="1:20" ht="31.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>
        <v>554</v>
      </c>
      <c r="I556" s="9">
        <f t="shared" si="49"/>
        <v>26.007220216606498</v>
      </c>
      <c r="J556" t="s">
        <v>15</v>
      </c>
      <c r="K556" t="s">
        <v>16</v>
      </c>
      <c r="L556">
        <v>1482127200</v>
      </c>
      <c r="M556" s="20">
        <f t="shared" si="50"/>
        <v>42723.25</v>
      </c>
      <c r="N556">
        <v>1482645600</v>
      </c>
      <c r="O556" s="18">
        <f t="shared" si="51"/>
        <v>42729.25</v>
      </c>
      <c r="P556" t="b">
        <v>0</v>
      </c>
      <c r="Q556" t="b">
        <v>0</v>
      </c>
      <c r="R556" t="s">
        <v>60</v>
      </c>
      <c r="S556" s="11" t="str">
        <f t="shared" si="52"/>
        <v>music</v>
      </c>
      <c r="T556" s="11" t="str">
        <f t="shared" si="53"/>
        <v>indie rock</v>
      </c>
    </row>
    <row r="557" spans="1:20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 s="9">
        <f t="shared" si="49"/>
        <v>104.36296296296297</v>
      </c>
      <c r="J557" t="s">
        <v>36</v>
      </c>
      <c r="K557" t="s">
        <v>37</v>
      </c>
      <c r="L557">
        <v>1396414800</v>
      </c>
      <c r="M557" s="20">
        <f t="shared" si="50"/>
        <v>41731.208333333336</v>
      </c>
      <c r="N557">
        <v>1399093200</v>
      </c>
      <c r="O557" s="18">
        <f t="shared" si="51"/>
        <v>41762.208333333336</v>
      </c>
      <c r="P557" t="b">
        <v>0</v>
      </c>
      <c r="Q557" t="b">
        <v>0</v>
      </c>
      <c r="R557" t="s">
        <v>23</v>
      </c>
      <c r="S557" s="11" t="str">
        <f t="shared" si="52"/>
        <v>music</v>
      </c>
      <c r="T557" s="11" t="str">
        <f t="shared" si="53"/>
        <v>rock</v>
      </c>
    </row>
    <row r="558" spans="1:20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 s="9">
        <f t="shared" si="49"/>
        <v>102.18852459016394</v>
      </c>
      <c r="J558" t="s">
        <v>21</v>
      </c>
      <c r="K558" t="s">
        <v>22</v>
      </c>
      <c r="L558">
        <v>1315285200</v>
      </c>
      <c r="M558" s="20">
        <f t="shared" si="50"/>
        <v>40792.208333333336</v>
      </c>
      <c r="N558">
        <v>1315890000</v>
      </c>
      <c r="O558" s="18">
        <f t="shared" si="51"/>
        <v>40799.208333333336</v>
      </c>
      <c r="P558" t="b">
        <v>0</v>
      </c>
      <c r="Q558" t="b">
        <v>1</v>
      </c>
      <c r="R558" t="s">
        <v>206</v>
      </c>
      <c r="S558" s="11" t="str">
        <f t="shared" si="52"/>
        <v>publishing</v>
      </c>
      <c r="T558" s="11" t="str">
        <f t="shared" si="53"/>
        <v>translations</v>
      </c>
    </row>
    <row r="559" spans="1:20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 s="9">
        <f t="shared" si="49"/>
        <v>54.117647058823529</v>
      </c>
      <c r="J559" t="s">
        <v>21</v>
      </c>
      <c r="K559" t="s">
        <v>22</v>
      </c>
      <c r="L559">
        <v>1443762000</v>
      </c>
      <c r="M559" s="20">
        <f t="shared" si="50"/>
        <v>42279.208333333328</v>
      </c>
      <c r="N559">
        <v>1444021200</v>
      </c>
      <c r="O559" s="18">
        <f t="shared" si="51"/>
        <v>42282.208333333328</v>
      </c>
      <c r="P559" t="b">
        <v>0</v>
      </c>
      <c r="Q559" t="b">
        <v>1</v>
      </c>
      <c r="R559" t="s">
        <v>474</v>
      </c>
      <c r="S559" s="11" t="str">
        <f t="shared" si="52"/>
        <v>film &amp; video</v>
      </c>
      <c r="T559" s="11" t="str">
        <f t="shared" si="53"/>
        <v>science fiction</v>
      </c>
    </row>
    <row r="560" spans="1:20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 s="9">
        <f t="shared" si="49"/>
        <v>63.222222222222221</v>
      </c>
      <c r="J560" t="s">
        <v>21</v>
      </c>
      <c r="K560" t="s">
        <v>22</v>
      </c>
      <c r="L560">
        <v>1456293600</v>
      </c>
      <c r="M560" s="20">
        <f t="shared" si="50"/>
        <v>42424.25</v>
      </c>
      <c r="N560">
        <v>1460005200</v>
      </c>
      <c r="O560" s="18">
        <f t="shared" si="51"/>
        <v>42467.208333333328</v>
      </c>
      <c r="P560" t="b">
        <v>0</v>
      </c>
      <c r="Q560" t="b">
        <v>0</v>
      </c>
      <c r="R560" t="s">
        <v>33</v>
      </c>
      <c r="S560" s="11" t="str">
        <f t="shared" si="52"/>
        <v>theater</v>
      </c>
      <c r="T560" s="11" t="str">
        <f t="shared" si="53"/>
        <v>plays</v>
      </c>
    </row>
    <row r="561" spans="1:20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>
        <v>1022</v>
      </c>
      <c r="I561" s="9">
        <f t="shared" si="49"/>
        <v>104.03228962818004</v>
      </c>
      <c r="J561" t="s">
        <v>21</v>
      </c>
      <c r="K561" t="s">
        <v>22</v>
      </c>
      <c r="L561">
        <v>1470114000</v>
      </c>
      <c r="M561" s="20">
        <f t="shared" si="50"/>
        <v>42584.208333333328</v>
      </c>
      <c r="N561">
        <v>1470718800</v>
      </c>
      <c r="O561" s="18">
        <f t="shared" si="51"/>
        <v>42591.208333333328</v>
      </c>
      <c r="P561" t="b">
        <v>0</v>
      </c>
      <c r="Q561" t="b">
        <v>0</v>
      </c>
      <c r="R561" t="s">
        <v>33</v>
      </c>
      <c r="S561" s="11" t="str">
        <f t="shared" si="52"/>
        <v>theater</v>
      </c>
      <c r="T561" s="11" t="str">
        <f t="shared" si="53"/>
        <v>plays</v>
      </c>
    </row>
    <row r="562" spans="1:20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 s="9">
        <f t="shared" si="49"/>
        <v>49.994334277620396</v>
      </c>
      <c r="J562" t="s">
        <v>21</v>
      </c>
      <c r="K562" t="s">
        <v>22</v>
      </c>
      <c r="L562">
        <v>1321596000</v>
      </c>
      <c r="M562" s="20">
        <f t="shared" si="50"/>
        <v>40865.25</v>
      </c>
      <c r="N562">
        <v>1325052000</v>
      </c>
      <c r="O562" s="18">
        <f t="shared" si="51"/>
        <v>40905.25</v>
      </c>
      <c r="P562" t="b">
        <v>0</v>
      </c>
      <c r="Q562" t="b">
        <v>0</v>
      </c>
      <c r="R562" t="s">
        <v>71</v>
      </c>
      <c r="S562" s="11" t="str">
        <f t="shared" si="52"/>
        <v>film &amp; video</v>
      </c>
      <c r="T562" s="11" t="str">
        <f t="shared" si="53"/>
        <v>animation</v>
      </c>
    </row>
    <row r="563" spans="1:20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 s="9">
        <f t="shared" si="49"/>
        <v>56.015151515151516</v>
      </c>
      <c r="J563" t="s">
        <v>98</v>
      </c>
      <c r="K563" t="s">
        <v>99</v>
      </c>
      <c r="L563">
        <v>1318827600</v>
      </c>
      <c r="M563" s="20">
        <f t="shared" si="50"/>
        <v>40833.208333333336</v>
      </c>
      <c r="N563">
        <v>1319000400</v>
      </c>
      <c r="O563" s="18">
        <f t="shared" si="51"/>
        <v>40835.208333333336</v>
      </c>
      <c r="P563" t="b">
        <v>0</v>
      </c>
      <c r="Q563" t="b">
        <v>0</v>
      </c>
      <c r="R563" t="s">
        <v>33</v>
      </c>
      <c r="S563" s="11" t="str">
        <f t="shared" si="52"/>
        <v>theater</v>
      </c>
      <c r="T563" s="11" t="str">
        <f t="shared" si="53"/>
        <v>plays</v>
      </c>
    </row>
    <row r="564" spans="1:20" ht="31.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>
        <v>26</v>
      </c>
      <c r="I564" s="9">
        <f t="shared" si="49"/>
        <v>48.807692307692307</v>
      </c>
      <c r="J564" t="s">
        <v>98</v>
      </c>
      <c r="K564" t="s">
        <v>99</v>
      </c>
      <c r="L564">
        <v>1552366800</v>
      </c>
      <c r="M564" s="20">
        <f t="shared" si="50"/>
        <v>43536.208333333328</v>
      </c>
      <c r="N564">
        <v>1552539600</v>
      </c>
      <c r="O564" s="18">
        <f t="shared" si="51"/>
        <v>43538.208333333328</v>
      </c>
      <c r="P564" t="b">
        <v>0</v>
      </c>
      <c r="Q564" t="b">
        <v>0</v>
      </c>
      <c r="R564" t="s">
        <v>23</v>
      </c>
      <c r="S564" s="11" t="str">
        <f t="shared" si="52"/>
        <v>music</v>
      </c>
      <c r="T564" s="11" t="str">
        <f t="shared" si="53"/>
        <v>rock</v>
      </c>
    </row>
    <row r="565" spans="1:20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 s="9">
        <f t="shared" si="49"/>
        <v>60.082352941176474</v>
      </c>
      <c r="J565" t="s">
        <v>26</v>
      </c>
      <c r="K565" t="s">
        <v>27</v>
      </c>
      <c r="L565">
        <v>1542088800</v>
      </c>
      <c r="M565" s="20">
        <f t="shared" si="50"/>
        <v>43417.25</v>
      </c>
      <c r="N565">
        <v>1543816800</v>
      </c>
      <c r="O565" s="18">
        <f t="shared" si="51"/>
        <v>43437.25</v>
      </c>
      <c r="P565" t="b">
        <v>0</v>
      </c>
      <c r="Q565" t="b">
        <v>0</v>
      </c>
      <c r="R565" t="s">
        <v>42</v>
      </c>
      <c r="S565" s="11" t="str">
        <f t="shared" si="52"/>
        <v>film &amp; video</v>
      </c>
      <c r="T565" s="11" t="str">
        <f t="shared" si="53"/>
        <v>documentary</v>
      </c>
    </row>
    <row r="566" spans="1:20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 s="9">
        <f t="shared" si="49"/>
        <v>78.990502793296088</v>
      </c>
      <c r="J566" t="s">
        <v>21</v>
      </c>
      <c r="K566" t="s">
        <v>22</v>
      </c>
      <c r="L566">
        <v>1426395600</v>
      </c>
      <c r="M566" s="20">
        <f t="shared" si="50"/>
        <v>42078.208333333328</v>
      </c>
      <c r="N566">
        <v>1427086800</v>
      </c>
      <c r="O566" s="18">
        <f t="shared" si="51"/>
        <v>42086.208333333328</v>
      </c>
      <c r="P566" t="b">
        <v>0</v>
      </c>
      <c r="Q566" t="b">
        <v>0</v>
      </c>
      <c r="R566" t="s">
        <v>33</v>
      </c>
      <c r="S566" s="11" t="str">
        <f t="shared" si="52"/>
        <v>theater</v>
      </c>
      <c r="T566" s="11" t="str">
        <f t="shared" si="53"/>
        <v>plays</v>
      </c>
    </row>
    <row r="567" spans="1:20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 s="9">
        <f t="shared" si="49"/>
        <v>53.99499443826474</v>
      </c>
      <c r="J567" t="s">
        <v>21</v>
      </c>
      <c r="K567" t="s">
        <v>22</v>
      </c>
      <c r="L567">
        <v>1321336800</v>
      </c>
      <c r="M567" s="20">
        <f t="shared" si="50"/>
        <v>40862.25</v>
      </c>
      <c r="N567">
        <v>1323064800</v>
      </c>
      <c r="O567" s="18">
        <f t="shared" si="51"/>
        <v>40882.25</v>
      </c>
      <c r="P567" t="b">
        <v>0</v>
      </c>
      <c r="Q567" t="b">
        <v>0</v>
      </c>
      <c r="R567" t="s">
        <v>33</v>
      </c>
      <c r="S567" s="11" t="str">
        <f t="shared" si="52"/>
        <v>theater</v>
      </c>
      <c r="T567" s="11" t="str">
        <f t="shared" si="53"/>
        <v>plays</v>
      </c>
    </row>
    <row r="568" spans="1:20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 s="9">
        <f t="shared" si="49"/>
        <v>111.45945945945945</v>
      </c>
      <c r="J568" t="s">
        <v>21</v>
      </c>
      <c r="K568" t="s">
        <v>22</v>
      </c>
      <c r="L568">
        <v>1456293600</v>
      </c>
      <c r="M568" s="20">
        <f t="shared" si="50"/>
        <v>42424.25</v>
      </c>
      <c r="N568">
        <v>1458277200</v>
      </c>
      <c r="O568" s="18">
        <f t="shared" si="51"/>
        <v>42447.208333333328</v>
      </c>
      <c r="P568" t="b">
        <v>0</v>
      </c>
      <c r="Q568" t="b">
        <v>1</v>
      </c>
      <c r="R568" t="s">
        <v>50</v>
      </c>
      <c r="S568" s="11" t="str">
        <f t="shared" si="52"/>
        <v>music</v>
      </c>
      <c r="T568" s="11" t="str">
        <f t="shared" si="53"/>
        <v>electric music</v>
      </c>
    </row>
    <row r="569" spans="1:20" ht="31.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 s="9">
        <f t="shared" si="49"/>
        <v>60.922131147540981</v>
      </c>
      <c r="J569" t="s">
        <v>21</v>
      </c>
      <c r="K569" t="s">
        <v>22</v>
      </c>
      <c r="L569">
        <v>1404968400</v>
      </c>
      <c r="M569" s="20">
        <f t="shared" si="50"/>
        <v>41830.208333333336</v>
      </c>
      <c r="N569">
        <v>1405141200</v>
      </c>
      <c r="O569" s="18">
        <f t="shared" si="51"/>
        <v>41832.208333333336</v>
      </c>
      <c r="P569" t="b">
        <v>0</v>
      </c>
      <c r="Q569" t="b">
        <v>0</v>
      </c>
      <c r="R569" t="s">
        <v>23</v>
      </c>
      <c r="S569" s="11" t="str">
        <f t="shared" si="52"/>
        <v>music</v>
      </c>
      <c r="T569" s="11" t="str">
        <f t="shared" si="53"/>
        <v>rock</v>
      </c>
    </row>
    <row r="570" spans="1:20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 s="9">
        <f t="shared" si="49"/>
        <v>26.0015444015444</v>
      </c>
      <c r="J570" t="s">
        <v>21</v>
      </c>
      <c r="K570" t="s">
        <v>22</v>
      </c>
      <c r="L570">
        <v>1279170000</v>
      </c>
      <c r="M570" s="20">
        <f t="shared" si="50"/>
        <v>40374.208333333336</v>
      </c>
      <c r="N570">
        <v>1283058000</v>
      </c>
      <c r="O570" s="18">
        <f t="shared" si="51"/>
        <v>40419.208333333336</v>
      </c>
      <c r="P570" t="b">
        <v>0</v>
      </c>
      <c r="Q570" t="b">
        <v>0</v>
      </c>
      <c r="R570" t="s">
        <v>33</v>
      </c>
      <c r="S570" s="11" t="str">
        <f t="shared" si="52"/>
        <v>theater</v>
      </c>
      <c r="T570" s="11" t="str">
        <f t="shared" si="53"/>
        <v>plays</v>
      </c>
    </row>
    <row r="571" spans="1:20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 s="9">
        <f t="shared" si="49"/>
        <v>80.993208828522924</v>
      </c>
      <c r="J571" t="s">
        <v>107</v>
      </c>
      <c r="K571" t="s">
        <v>108</v>
      </c>
      <c r="L571">
        <v>1294725600</v>
      </c>
      <c r="M571" s="20">
        <f t="shared" si="50"/>
        <v>40554.25</v>
      </c>
      <c r="N571">
        <v>1295762400</v>
      </c>
      <c r="O571" s="18">
        <f t="shared" si="51"/>
        <v>40566.25</v>
      </c>
      <c r="P571" t="b">
        <v>0</v>
      </c>
      <c r="Q571" t="b">
        <v>0</v>
      </c>
      <c r="R571" t="s">
        <v>71</v>
      </c>
      <c r="S571" s="11" t="str">
        <f t="shared" si="52"/>
        <v>film &amp; video</v>
      </c>
      <c r="T571" s="11" t="str">
        <f t="shared" si="53"/>
        <v>animation</v>
      </c>
    </row>
    <row r="572" spans="1:20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 s="9">
        <f t="shared" si="49"/>
        <v>34.995963302752294</v>
      </c>
      <c r="J572" t="s">
        <v>21</v>
      </c>
      <c r="K572" t="s">
        <v>22</v>
      </c>
      <c r="L572">
        <v>1419055200</v>
      </c>
      <c r="M572" s="20">
        <f t="shared" si="50"/>
        <v>41993.25</v>
      </c>
      <c r="N572">
        <v>1419573600</v>
      </c>
      <c r="O572" s="18">
        <f t="shared" si="51"/>
        <v>41999.25</v>
      </c>
      <c r="P572" t="b">
        <v>0</v>
      </c>
      <c r="Q572" t="b">
        <v>1</v>
      </c>
      <c r="R572" t="s">
        <v>23</v>
      </c>
      <c r="S572" s="11" t="str">
        <f t="shared" si="52"/>
        <v>music</v>
      </c>
      <c r="T572" s="11" t="str">
        <f t="shared" si="53"/>
        <v>rock</v>
      </c>
    </row>
    <row r="573" spans="1:20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 s="9">
        <f t="shared" si="49"/>
        <v>94.142857142857139</v>
      </c>
      <c r="J573" t="s">
        <v>107</v>
      </c>
      <c r="K573" t="s">
        <v>108</v>
      </c>
      <c r="L573">
        <v>1434690000</v>
      </c>
      <c r="M573" s="20">
        <f t="shared" si="50"/>
        <v>42174.208333333328</v>
      </c>
      <c r="N573">
        <v>1438750800</v>
      </c>
      <c r="O573" s="18">
        <f t="shared" si="51"/>
        <v>42221.208333333328</v>
      </c>
      <c r="P573" t="b">
        <v>0</v>
      </c>
      <c r="Q573" t="b">
        <v>0</v>
      </c>
      <c r="R573" t="s">
        <v>100</v>
      </c>
      <c r="S573" s="11" t="str">
        <f t="shared" si="52"/>
        <v>film &amp; video</v>
      </c>
      <c r="T573" s="11" t="str">
        <f t="shared" si="53"/>
        <v>shorts</v>
      </c>
    </row>
    <row r="574" spans="1:20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>
        <v>94</v>
      </c>
      <c r="I574" s="9">
        <f t="shared" si="49"/>
        <v>52.085106382978722</v>
      </c>
      <c r="J574" t="s">
        <v>21</v>
      </c>
      <c r="K574" t="s">
        <v>22</v>
      </c>
      <c r="L574">
        <v>1443416400</v>
      </c>
      <c r="M574" s="20">
        <f t="shared" si="50"/>
        <v>42275.208333333328</v>
      </c>
      <c r="N574">
        <v>1444798800</v>
      </c>
      <c r="O574" s="18">
        <f t="shared" si="51"/>
        <v>42291.208333333328</v>
      </c>
      <c r="P574" t="b">
        <v>0</v>
      </c>
      <c r="Q574" t="b">
        <v>1</v>
      </c>
      <c r="R574" t="s">
        <v>23</v>
      </c>
      <c r="S574" s="11" t="str">
        <f t="shared" si="52"/>
        <v>music</v>
      </c>
      <c r="T574" s="11" t="str">
        <f t="shared" si="53"/>
        <v>rock</v>
      </c>
    </row>
    <row r="575" spans="1:20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>
        <v>300</v>
      </c>
      <c r="I575" s="9">
        <f t="shared" si="49"/>
        <v>24.986666666666668</v>
      </c>
      <c r="J575" t="s">
        <v>21</v>
      </c>
      <c r="K575" t="s">
        <v>22</v>
      </c>
      <c r="L575">
        <v>1399006800</v>
      </c>
      <c r="M575" s="20">
        <f t="shared" si="50"/>
        <v>41761.208333333336</v>
      </c>
      <c r="N575">
        <v>1399179600</v>
      </c>
      <c r="O575" s="18">
        <f t="shared" si="51"/>
        <v>41763.208333333336</v>
      </c>
      <c r="P575" t="b">
        <v>0</v>
      </c>
      <c r="Q575" t="b">
        <v>0</v>
      </c>
      <c r="R575" t="s">
        <v>1029</v>
      </c>
      <c r="S575" s="11" t="str">
        <f t="shared" si="52"/>
        <v>journalism</v>
      </c>
      <c r="T575" s="11" t="str">
        <f t="shared" si="53"/>
        <v>audio</v>
      </c>
    </row>
    <row r="576" spans="1:20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>
        <v>144</v>
      </c>
      <c r="I576" s="9">
        <f t="shared" si="49"/>
        <v>69.215277777777771</v>
      </c>
      <c r="J576" t="s">
        <v>21</v>
      </c>
      <c r="K576" t="s">
        <v>22</v>
      </c>
      <c r="L576">
        <v>1575698400</v>
      </c>
      <c r="M576" s="20">
        <f t="shared" si="50"/>
        <v>43806.25</v>
      </c>
      <c r="N576">
        <v>1576562400</v>
      </c>
      <c r="O576" s="18">
        <f t="shared" si="51"/>
        <v>43816.25</v>
      </c>
      <c r="P576" t="b">
        <v>0</v>
      </c>
      <c r="Q576" t="b">
        <v>1</v>
      </c>
      <c r="R576" t="s">
        <v>17</v>
      </c>
      <c r="S576" s="11" t="str">
        <f t="shared" si="52"/>
        <v>food</v>
      </c>
      <c r="T576" s="11" t="str">
        <f t="shared" si="53"/>
        <v>food trucks</v>
      </c>
    </row>
    <row r="577" spans="1:20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>
        <v>558</v>
      </c>
      <c r="I577" s="9">
        <f t="shared" si="49"/>
        <v>93.944444444444443</v>
      </c>
      <c r="J577" t="s">
        <v>21</v>
      </c>
      <c r="K577" t="s">
        <v>22</v>
      </c>
      <c r="L577">
        <v>1400562000</v>
      </c>
      <c r="M577" s="20">
        <f t="shared" si="50"/>
        <v>41779.208333333336</v>
      </c>
      <c r="N577">
        <v>1400821200</v>
      </c>
      <c r="O577" s="18">
        <f t="shared" si="51"/>
        <v>41782.208333333336</v>
      </c>
      <c r="P577" t="b">
        <v>0</v>
      </c>
      <c r="Q577" t="b">
        <v>1</v>
      </c>
      <c r="R577" t="s">
        <v>33</v>
      </c>
      <c r="S577" s="11" t="str">
        <f t="shared" si="52"/>
        <v>theater</v>
      </c>
      <c r="T577" s="11" t="str">
        <f t="shared" si="53"/>
        <v>plays</v>
      </c>
    </row>
    <row r="578" spans="1:20" ht="31.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48"/>
        <v>64.927835051546396</v>
      </c>
      <c r="G578" t="s">
        <v>14</v>
      </c>
      <c r="H578">
        <v>64</v>
      </c>
      <c r="I578" s="9">
        <f t="shared" si="49"/>
        <v>98.40625</v>
      </c>
      <c r="J578" t="s">
        <v>21</v>
      </c>
      <c r="K578" t="s">
        <v>22</v>
      </c>
      <c r="L578">
        <v>1509512400</v>
      </c>
      <c r="M578" s="20">
        <f t="shared" si="50"/>
        <v>43040.208333333328</v>
      </c>
      <c r="N578">
        <v>1510984800</v>
      </c>
      <c r="O578" s="18">
        <f t="shared" si="51"/>
        <v>43057.25</v>
      </c>
      <c r="P578" t="b">
        <v>0</v>
      </c>
      <c r="Q578" t="b">
        <v>0</v>
      </c>
      <c r="R578" t="s">
        <v>33</v>
      </c>
      <c r="S578" s="11" t="str">
        <f t="shared" si="52"/>
        <v>theater</v>
      </c>
      <c r="T578" s="11" t="str">
        <f t="shared" si="53"/>
        <v>plays</v>
      </c>
    </row>
    <row r="579" spans="1:20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54">(E579/D579)*100</f>
        <v>18.853658536585368</v>
      </c>
      <c r="G579" t="s">
        <v>74</v>
      </c>
      <c r="H579">
        <v>37</v>
      </c>
      <c r="I579" s="9">
        <f t="shared" ref="I579:I642" si="55">IF(E579&gt;0,E579/H579,0)</f>
        <v>41.783783783783782</v>
      </c>
      <c r="J579" t="s">
        <v>21</v>
      </c>
      <c r="K579" t="s">
        <v>22</v>
      </c>
      <c r="L579">
        <v>1299823200</v>
      </c>
      <c r="M579" s="20">
        <f t="shared" ref="M579:M642" si="56">(((L579/60)/60)/24)+DATE(1970,1,1)</f>
        <v>40613.25</v>
      </c>
      <c r="N579">
        <v>1302066000</v>
      </c>
      <c r="O579" s="18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s="11" t="str">
        <f t="shared" ref="S579:S642" si="58">LEFT(R579,SEARCH("/",R579)-1)</f>
        <v>music</v>
      </c>
      <c r="T579" s="11" t="str">
        <f t="shared" ref="T579:T642" si="59">RIGHT(R579,LEN(R579)-SEARCH("/",R579))</f>
        <v>jazz</v>
      </c>
    </row>
    <row r="580" spans="1:20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9">
        <f t="shared" si="55"/>
        <v>65.991836734693877</v>
      </c>
      <c r="J580" t="s">
        <v>21</v>
      </c>
      <c r="K580" t="s">
        <v>22</v>
      </c>
      <c r="L580">
        <v>1322719200</v>
      </c>
      <c r="M580" s="20">
        <f t="shared" si="56"/>
        <v>40878.25</v>
      </c>
      <c r="N580">
        <v>1322978400</v>
      </c>
      <c r="O580" s="18">
        <f t="shared" si="57"/>
        <v>40881.25</v>
      </c>
      <c r="P580" t="b">
        <v>0</v>
      </c>
      <c r="Q580" t="b">
        <v>0</v>
      </c>
      <c r="R580" t="s">
        <v>474</v>
      </c>
      <c r="S580" s="11" t="str">
        <f t="shared" si="58"/>
        <v>film &amp; video</v>
      </c>
      <c r="T580" s="11" t="str">
        <f t="shared" si="59"/>
        <v>science fiction</v>
      </c>
    </row>
    <row r="581" spans="1:20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 s="9">
        <f t="shared" si="55"/>
        <v>72.05747126436782</v>
      </c>
      <c r="J581" t="s">
        <v>21</v>
      </c>
      <c r="K581" t="s">
        <v>22</v>
      </c>
      <c r="L581">
        <v>1312693200</v>
      </c>
      <c r="M581" s="20">
        <f t="shared" si="56"/>
        <v>40762.208333333336</v>
      </c>
      <c r="N581">
        <v>1313730000</v>
      </c>
      <c r="O581" s="18">
        <f t="shared" si="57"/>
        <v>40774.208333333336</v>
      </c>
      <c r="P581" t="b">
        <v>0</v>
      </c>
      <c r="Q581" t="b">
        <v>0</v>
      </c>
      <c r="R581" t="s">
        <v>159</v>
      </c>
      <c r="S581" s="11" t="str">
        <f t="shared" si="58"/>
        <v>music</v>
      </c>
      <c r="T581" s="11" t="str">
        <f t="shared" si="59"/>
        <v>jazz</v>
      </c>
    </row>
    <row r="582" spans="1:20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 s="9">
        <f t="shared" si="55"/>
        <v>48.003209242618745</v>
      </c>
      <c r="J582" t="s">
        <v>21</v>
      </c>
      <c r="K582" t="s">
        <v>22</v>
      </c>
      <c r="L582">
        <v>1393394400</v>
      </c>
      <c r="M582" s="20">
        <f t="shared" si="56"/>
        <v>41696.25</v>
      </c>
      <c r="N582">
        <v>1394085600</v>
      </c>
      <c r="O582" s="18">
        <f t="shared" si="57"/>
        <v>41704.25</v>
      </c>
      <c r="P582" t="b">
        <v>0</v>
      </c>
      <c r="Q582" t="b">
        <v>0</v>
      </c>
      <c r="R582" t="s">
        <v>33</v>
      </c>
      <c r="S582" s="11" t="str">
        <f t="shared" si="58"/>
        <v>theater</v>
      </c>
      <c r="T582" s="11" t="str">
        <f t="shared" si="59"/>
        <v>plays</v>
      </c>
    </row>
    <row r="583" spans="1:20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9">
        <f t="shared" si="55"/>
        <v>54.098591549295776</v>
      </c>
      <c r="J583" t="s">
        <v>21</v>
      </c>
      <c r="K583" t="s">
        <v>22</v>
      </c>
      <c r="L583">
        <v>1304053200</v>
      </c>
      <c r="M583" s="20">
        <f t="shared" si="56"/>
        <v>40662.208333333336</v>
      </c>
      <c r="N583">
        <v>1305349200</v>
      </c>
      <c r="O583" s="18">
        <f t="shared" si="57"/>
        <v>40677.208333333336</v>
      </c>
      <c r="P583" t="b">
        <v>0</v>
      </c>
      <c r="Q583" t="b">
        <v>0</v>
      </c>
      <c r="R583" t="s">
        <v>28</v>
      </c>
      <c r="S583" s="11" t="str">
        <f t="shared" si="58"/>
        <v>technology</v>
      </c>
      <c r="T583" s="11" t="str">
        <f t="shared" si="59"/>
        <v>web</v>
      </c>
    </row>
    <row r="584" spans="1:20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 s="9">
        <f t="shared" si="55"/>
        <v>107.88095238095238</v>
      </c>
      <c r="J584" t="s">
        <v>21</v>
      </c>
      <c r="K584" t="s">
        <v>22</v>
      </c>
      <c r="L584">
        <v>1433912400</v>
      </c>
      <c r="M584" s="20">
        <f t="shared" si="56"/>
        <v>42165.208333333328</v>
      </c>
      <c r="N584">
        <v>1434344400</v>
      </c>
      <c r="O584" s="18">
        <f t="shared" si="57"/>
        <v>42170.208333333328</v>
      </c>
      <c r="P584" t="b">
        <v>0</v>
      </c>
      <c r="Q584" t="b">
        <v>1</v>
      </c>
      <c r="R584" t="s">
        <v>89</v>
      </c>
      <c r="S584" s="11" t="str">
        <f t="shared" si="58"/>
        <v>games</v>
      </c>
      <c r="T584" s="11" t="str">
        <f t="shared" si="59"/>
        <v>video games</v>
      </c>
    </row>
    <row r="585" spans="1:20" ht="31.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 s="9">
        <f t="shared" si="55"/>
        <v>67.034103410341032</v>
      </c>
      <c r="J585" t="s">
        <v>21</v>
      </c>
      <c r="K585" t="s">
        <v>22</v>
      </c>
      <c r="L585">
        <v>1329717600</v>
      </c>
      <c r="M585" s="20">
        <f t="shared" si="56"/>
        <v>40959.25</v>
      </c>
      <c r="N585">
        <v>1331186400</v>
      </c>
      <c r="O585" s="18">
        <f t="shared" si="57"/>
        <v>40976.25</v>
      </c>
      <c r="P585" t="b">
        <v>0</v>
      </c>
      <c r="Q585" t="b">
        <v>0</v>
      </c>
      <c r="R585" t="s">
        <v>42</v>
      </c>
      <c r="S585" s="11" t="str">
        <f t="shared" si="58"/>
        <v>film &amp; video</v>
      </c>
      <c r="T585" s="11" t="str">
        <f t="shared" si="59"/>
        <v>documentary</v>
      </c>
    </row>
    <row r="586" spans="1:20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>
        <v>1613</v>
      </c>
      <c r="I586" s="9">
        <f t="shared" si="55"/>
        <v>64.01425914445133</v>
      </c>
      <c r="J586" t="s">
        <v>21</v>
      </c>
      <c r="K586" t="s">
        <v>22</v>
      </c>
      <c r="L586">
        <v>1335330000</v>
      </c>
      <c r="M586" s="20">
        <f t="shared" si="56"/>
        <v>41024.208333333336</v>
      </c>
      <c r="N586">
        <v>1336539600</v>
      </c>
      <c r="O586" s="18">
        <f t="shared" si="57"/>
        <v>41038.208333333336</v>
      </c>
      <c r="P586" t="b">
        <v>0</v>
      </c>
      <c r="Q586" t="b">
        <v>0</v>
      </c>
      <c r="R586" t="s">
        <v>28</v>
      </c>
      <c r="S586" s="11" t="str">
        <f t="shared" si="58"/>
        <v>technology</v>
      </c>
      <c r="T586" s="11" t="str">
        <f t="shared" si="59"/>
        <v>web</v>
      </c>
    </row>
    <row r="587" spans="1:20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 s="9">
        <f t="shared" si="55"/>
        <v>96.066176470588232</v>
      </c>
      <c r="J587" t="s">
        <v>21</v>
      </c>
      <c r="K587" t="s">
        <v>22</v>
      </c>
      <c r="L587">
        <v>1268888400</v>
      </c>
      <c r="M587" s="20">
        <f t="shared" si="56"/>
        <v>40255.208333333336</v>
      </c>
      <c r="N587">
        <v>1269752400</v>
      </c>
      <c r="O587" s="18">
        <f t="shared" si="57"/>
        <v>40265.208333333336</v>
      </c>
      <c r="P587" t="b">
        <v>0</v>
      </c>
      <c r="Q587" t="b">
        <v>0</v>
      </c>
      <c r="R587" t="s">
        <v>206</v>
      </c>
      <c r="S587" s="11" t="str">
        <f t="shared" si="58"/>
        <v>publishing</v>
      </c>
      <c r="T587" s="11" t="str">
        <f t="shared" si="59"/>
        <v>translations</v>
      </c>
    </row>
    <row r="588" spans="1:20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 s="9">
        <f t="shared" si="55"/>
        <v>51.184615384615384</v>
      </c>
      <c r="J588" t="s">
        <v>21</v>
      </c>
      <c r="K588" t="s">
        <v>22</v>
      </c>
      <c r="L588">
        <v>1289973600</v>
      </c>
      <c r="M588" s="20">
        <f t="shared" si="56"/>
        <v>40499.25</v>
      </c>
      <c r="N588">
        <v>1291615200</v>
      </c>
      <c r="O588" s="18">
        <f t="shared" si="57"/>
        <v>40518.25</v>
      </c>
      <c r="P588" t="b">
        <v>0</v>
      </c>
      <c r="Q588" t="b">
        <v>0</v>
      </c>
      <c r="R588" t="s">
        <v>23</v>
      </c>
      <c r="S588" s="11" t="str">
        <f t="shared" si="58"/>
        <v>music</v>
      </c>
      <c r="T588" s="11" t="str">
        <f t="shared" si="59"/>
        <v>rock</v>
      </c>
    </row>
    <row r="589" spans="1:20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 s="9">
        <f t="shared" si="55"/>
        <v>43.92307692307692</v>
      </c>
      <c r="J589" t="s">
        <v>15</v>
      </c>
      <c r="K589" t="s">
        <v>16</v>
      </c>
      <c r="L589">
        <v>1547877600</v>
      </c>
      <c r="M589" s="20">
        <f t="shared" si="56"/>
        <v>43484.25</v>
      </c>
      <c r="N589">
        <v>1552366800</v>
      </c>
      <c r="O589" s="18">
        <f t="shared" si="57"/>
        <v>43536.208333333328</v>
      </c>
      <c r="P589" t="b">
        <v>0</v>
      </c>
      <c r="Q589" t="b">
        <v>1</v>
      </c>
      <c r="R589" t="s">
        <v>17</v>
      </c>
      <c r="S589" s="11" t="str">
        <f t="shared" si="58"/>
        <v>food</v>
      </c>
      <c r="T589" s="11" t="str">
        <f t="shared" si="59"/>
        <v>food trucks</v>
      </c>
    </row>
    <row r="590" spans="1:20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 s="9">
        <f t="shared" si="55"/>
        <v>91.021198830409361</v>
      </c>
      <c r="J590" t="s">
        <v>40</v>
      </c>
      <c r="K590" t="s">
        <v>41</v>
      </c>
      <c r="L590">
        <v>1269493200</v>
      </c>
      <c r="M590" s="20">
        <f t="shared" si="56"/>
        <v>40262.208333333336</v>
      </c>
      <c r="N590">
        <v>1272171600</v>
      </c>
      <c r="O590" s="18">
        <f t="shared" si="57"/>
        <v>40293.208333333336</v>
      </c>
      <c r="P590" t="b">
        <v>0</v>
      </c>
      <c r="Q590" t="b">
        <v>0</v>
      </c>
      <c r="R590" t="s">
        <v>33</v>
      </c>
      <c r="S590" s="11" t="str">
        <f t="shared" si="58"/>
        <v>theater</v>
      </c>
      <c r="T590" s="11" t="str">
        <f t="shared" si="59"/>
        <v>plays</v>
      </c>
    </row>
    <row r="591" spans="1:20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>
        <v>102</v>
      </c>
      <c r="I591" s="9">
        <f t="shared" si="55"/>
        <v>50.127450980392155</v>
      </c>
      <c r="J591" t="s">
        <v>21</v>
      </c>
      <c r="K591" t="s">
        <v>22</v>
      </c>
      <c r="L591">
        <v>1436072400</v>
      </c>
      <c r="M591" s="20">
        <f t="shared" si="56"/>
        <v>42190.208333333328</v>
      </c>
      <c r="N591">
        <v>1436677200</v>
      </c>
      <c r="O591" s="18">
        <f t="shared" si="57"/>
        <v>42197.208333333328</v>
      </c>
      <c r="P591" t="b">
        <v>0</v>
      </c>
      <c r="Q591" t="b">
        <v>0</v>
      </c>
      <c r="R591" t="s">
        <v>42</v>
      </c>
      <c r="S591" s="11" t="str">
        <f t="shared" si="58"/>
        <v>film &amp; video</v>
      </c>
      <c r="T591" s="11" t="str">
        <f t="shared" si="59"/>
        <v>documentary</v>
      </c>
    </row>
    <row r="592" spans="1:20" ht="31.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 s="9">
        <f t="shared" si="55"/>
        <v>67.720930232558146</v>
      </c>
      <c r="J592" t="s">
        <v>26</v>
      </c>
      <c r="K592" t="s">
        <v>27</v>
      </c>
      <c r="L592">
        <v>1419141600</v>
      </c>
      <c r="M592" s="20">
        <f t="shared" si="56"/>
        <v>41994.25</v>
      </c>
      <c r="N592">
        <v>1420092000</v>
      </c>
      <c r="O592" s="18">
        <f t="shared" si="57"/>
        <v>42005.25</v>
      </c>
      <c r="P592" t="b">
        <v>0</v>
      </c>
      <c r="Q592" t="b">
        <v>0</v>
      </c>
      <c r="R592" t="s">
        <v>133</v>
      </c>
      <c r="S592" s="11" t="str">
        <f t="shared" si="58"/>
        <v>publishing</v>
      </c>
      <c r="T592" s="11" t="str">
        <f t="shared" si="59"/>
        <v>radio &amp; podcasts</v>
      </c>
    </row>
    <row r="593" spans="1:20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 s="9">
        <f t="shared" si="55"/>
        <v>61.03921568627451</v>
      </c>
      <c r="J593" t="s">
        <v>21</v>
      </c>
      <c r="K593" t="s">
        <v>22</v>
      </c>
      <c r="L593">
        <v>1279083600</v>
      </c>
      <c r="M593" s="20">
        <f t="shared" si="56"/>
        <v>40373.208333333336</v>
      </c>
      <c r="N593">
        <v>1279947600</v>
      </c>
      <c r="O593" s="18">
        <f t="shared" si="57"/>
        <v>40383.208333333336</v>
      </c>
      <c r="P593" t="b">
        <v>0</v>
      </c>
      <c r="Q593" t="b">
        <v>0</v>
      </c>
      <c r="R593" t="s">
        <v>89</v>
      </c>
      <c r="S593" s="11" t="str">
        <f t="shared" si="58"/>
        <v>games</v>
      </c>
      <c r="T593" s="11" t="str">
        <f t="shared" si="59"/>
        <v>video games</v>
      </c>
    </row>
    <row r="594" spans="1:20" ht="31.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 s="9">
        <f t="shared" si="55"/>
        <v>80.011857707509876</v>
      </c>
      <c r="J594" t="s">
        <v>21</v>
      </c>
      <c r="K594" t="s">
        <v>22</v>
      </c>
      <c r="L594">
        <v>1401426000</v>
      </c>
      <c r="M594" s="20">
        <f t="shared" si="56"/>
        <v>41789.208333333336</v>
      </c>
      <c r="N594">
        <v>1402203600</v>
      </c>
      <c r="O594" s="18">
        <f t="shared" si="57"/>
        <v>41798.208333333336</v>
      </c>
      <c r="P594" t="b">
        <v>0</v>
      </c>
      <c r="Q594" t="b">
        <v>0</v>
      </c>
      <c r="R594" t="s">
        <v>33</v>
      </c>
      <c r="S594" s="11" t="str">
        <f t="shared" si="58"/>
        <v>theater</v>
      </c>
      <c r="T594" s="11" t="str">
        <f t="shared" si="59"/>
        <v>plays</v>
      </c>
    </row>
    <row r="595" spans="1:20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 s="9">
        <f t="shared" si="55"/>
        <v>47.001497753369947</v>
      </c>
      <c r="J595" t="s">
        <v>21</v>
      </c>
      <c r="K595" t="s">
        <v>22</v>
      </c>
      <c r="L595">
        <v>1395810000</v>
      </c>
      <c r="M595" s="20">
        <f t="shared" si="56"/>
        <v>41724.208333333336</v>
      </c>
      <c r="N595">
        <v>1396933200</v>
      </c>
      <c r="O595" s="18">
        <f t="shared" si="57"/>
        <v>41737.208333333336</v>
      </c>
      <c r="P595" t="b">
        <v>0</v>
      </c>
      <c r="Q595" t="b">
        <v>0</v>
      </c>
      <c r="R595" t="s">
        <v>71</v>
      </c>
      <c r="S595" s="11" t="str">
        <f t="shared" si="58"/>
        <v>film &amp; video</v>
      </c>
      <c r="T595" s="11" t="str">
        <f t="shared" si="59"/>
        <v>animation</v>
      </c>
    </row>
    <row r="596" spans="1:20" ht="31.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>
        <v>157</v>
      </c>
      <c r="I596" s="9">
        <f t="shared" si="55"/>
        <v>71.127388535031841</v>
      </c>
      <c r="J596" t="s">
        <v>21</v>
      </c>
      <c r="K596" t="s">
        <v>22</v>
      </c>
      <c r="L596">
        <v>1467003600</v>
      </c>
      <c r="M596" s="20">
        <f t="shared" si="56"/>
        <v>42548.208333333328</v>
      </c>
      <c r="N596">
        <v>1467262800</v>
      </c>
      <c r="O596" s="18">
        <f t="shared" si="57"/>
        <v>42551.208333333328</v>
      </c>
      <c r="P596" t="b">
        <v>0</v>
      </c>
      <c r="Q596" t="b">
        <v>1</v>
      </c>
      <c r="R596" t="s">
        <v>33</v>
      </c>
      <c r="S596" s="11" t="str">
        <f t="shared" si="58"/>
        <v>theater</v>
      </c>
      <c r="T596" s="11" t="str">
        <f t="shared" si="59"/>
        <v>plays</v>
      </c>
    </row>
    <row r="597" spans="1:20" ht="31.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 s="9">
        <f t="shared" si="55"/>
        <v>89.99079189686924</v>
      </c>
      <c r="J597" t="s">
        <v>21</v>
      </c>
      <c r="K597" t="s">
        <v>22</v>
      </c>
      <c r="L597">
        <v>1268715600</v>
      </c>
      <c r="M597" s="20">
        <f t="shared" si="56"/>
        <v>40253.208333333336</v>
      </c>
      <c r="N597">
        <v>1270530000</v>
      </c>
      <c r="O597" s="18">
        <f t="shared" si="57"/>
        <v>40274.208333333336</v>
      </c>
      <c r="P597" t="b">
        <v>0</v>
      </c>
      <c r="Q597" t="b">
        <v>1</v>
      </c>
      <c r="R597" t="s">
        <v>33</v>
      </c>
      <c r="S597" s="11" t="str">
        <f t="shared" si="58"/>
        <v>theater</v>
      </c>
      <c r="T597" s="11" t="str">
        <f t="shared" si="59"/>
        <v>plays</v>
      </c>
    </row>
    <row r="598" spans="1:20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 s="9">
        <f t="shared" si="55"/>
        <v>43.032786885245905</v>
      </c>
      <c r="J598" t="s">
        <v>21</v>
      </c>
      <c r="K598" t="s">
        <v>22</v>
      </c>
      <c r="L598">
        <v>1457157600</v>
      </c>
      <c r="M598" s="20">
        <f t="shared" si="56"/>
        <v>42434.25</v>
      </c>
      <c r="N598">
        <v>1457762400</v>
      </c>
      <c r="O598" s="18">
        <f t="shared" si="57"/>
        <v>42441.25</v>
      </c>
      <c r="P598" t="b">
        <v>0</v>
      </c>
      <c r="Q598" t="b">
        <v>1</v>
      </c>
      <c r="R598" t="s">
        <v>53</v>
      </c>
      <c r="S598" s="11" t="str">
        <f t="shared" si="58"/>
        <v>film &amp; video</v>
      </c>
      <c r="T598" s="11" t="str">
        <f t="shared" si="59"/>
        <v>drama</v>
      </c>
    </row>
    <row r="599" spans="1:20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>
        <v>2188</v>
      </c>
      <c r="I599" s="9">
        <f t="shared" si="55"/>
        <v>67.997714808043881</v>
      </c>
      <c r="J599" t="s">
        <v>21</v>
      </c>
      <c r="K599" t="s">
        <v>22</v>
      </c>
      <c r="L599">
        <v>1573970400</v>
      </c>
      <c r="M599" s="20">
        <f t="shared" si="56"/>
        <v>43786.25</v>
      </c>
      <c r="N599">
        <v>1575525600</v>
      </c>
      <c r="O599" s="18">
        <f t="shared" si="57"/>
        <v>43804.25</v>
      </c>
      <c r="P599" t="b">
        <v>0</v>
      </c>
      <c r="Q599" t="b">
        <v>0</v>
      </c>
      <c r="R599" t="s">
        <v>33</v>
      </c>
      <c r="S599" s="11" t="str">
        <f t="shared" si="58"/>
        <v>theater</v>
      </c>
      <c r="T599" s="11" t="str">
        <f t="shared" si="59"/>
        <v>plays</v>
      </c>
    </row>
    <row r="600" spans="1:20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 s="9">
        <f t="shared" si="55"/>
        <v>73.004566210045667</v>
      </c>
      <c r="J600" t="s">
        <v>107</v>
      </c>
      <c r="K600" t="s">
        <v>108</v>
      </c>
      <c r="L600">
        <v>1276578000</v>
      </c>
      <c r="M600" s="20">
        <f t="shared" si="56"/>
        <v>40344.208333333336</v>
      </c>
      <c r="N600">
        <v>1279083600</v>
      </c>
      <c r="O600" s="18">
        <f t="shared" si="57"/>
        <v>40373.208333333336</v>
      </c>
      <c r="P600" t="b">
        <v>0</v>
      </c>
      <c r="Q600" t="b">
        <v>0</v>
      </c>
      <c r="R600" t="s">
        <v>23</v>
      </c>
      <c r="S600" s="11" t="str">
        <f t="shared" si="58"/>
        <v>music</v>
      </c>
      <c r="T600" s="11" t="str">
        <f t="shared" si="59"/>
        <v>rock</v>
      </c>
    </row>
    <row r="601" spans="1:20" ht="31.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>
        <v>82</v>
      </c>
      <c r="I601" s="9">
        <f t="shared" si="55"/>
        <v>62.341463414634148</v>
      </c>
      <c r="J601" t="s">
        <v>36</v>
      </c>
      <c r="K601" t="s">
        <v>37</v>
      </c>
      <c r="L601">
        <v>1423720800</v>
      </c>
      <c r="M601" s="20">
        <f t="shared" si="56"/>
        <v>42047.25</v>
      </c>
      <c r="N601">
        <v>1424412000</v>
      </c>
      <c r="O601" s="18">
        <f t="shared" si="57"/>
        <v>42055.25</v>
      </c>
      <c r="P601" t="b">
        <v>0</v>
      </c>
      <c r="Q601" t="b">
        <v>0</v>
      </c>
      <c r="R601" t="s">
        <v>42</v>
      </c>
      <c r="S601" s="11" t="str">
        <f t="shared" si="58"/>
        <v>film &amp; video</v>
      </c>
      <c r="T601" s="11" t="str">
        <f t="shared" si="59"/>
        <v>documentary</v>
      </c>
    </row>
    <row r="602" spans="1:20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9">
        <f t="shared" si="55"/>
        <v>5</v>
      </c>
      <c r="J602" t="s">
        <v>40</v>
      </c>
      <c r="K602" t="s">
        <v>41</v>
      </c>
      <c r="L602">
        <v>1375160400</v>
      </c>
      <c r="M602" s="20">
        <f t="shared" si="56"/>
        <v>41485.208333333336</v>
      </c>
      <c r="N602">
        <v>1376197200</v>
      </c>
      <c r="O602" s="18">
        <f t="shared" si="57"/>
        <v>41497.208333333336</v>
      </c>
      <c r="P602" t="b">
        <v>0</v>
      </c>
      <c r="Q602" t="b">
        <v>0</v>
      </c>
      <c r="R602" t="s">
        <v>17</v>
      </c>
      <c r="S602" s="11" t="str">
        <f t="shared" si="58"/>
        <v>food</v>
      </c>
      <c r="T602" s="11" t="str">
        <f t="shared" si="59"/>
        <v>food trucks</v>
      </c>
    </row>
    <row r="603" spans="1:20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 s="9">
        <f t="shared" si="55"/>
        <v>67.103092783505161</v>
      </c>
      <c r="J603" t="s">
        <v>21</v>
      </c>
      <c r="K603" t="s">
        <v>22</v>
      </c>
      <c r="L603">
        <v>1401426000</v>
      </c>
      <c r="M603" s="20">
        <f t="shared" si="56"/>
        <v>41789.208333333336</v>
      </c>
      <c r="N603">
        <v>1402894800</v>
      </c>
      <c r="O603" s="18">
        <f t="shared" si="57"/>
        <v>41806.208333333336</v>
      </c>
      <c r="P603" t="b">
        <v>1</v>
      </c>
      <c r="Q603" t="b">
        <v>0</v>
      </c>
      <c r="R603" t="s">
        <v>65</v>
      </c>
      <c r="S603" s="11" t="str">
        <f t="shared" si="58"/>
        <v>technology</v>
      </c>
      <c r="T603" s="11" t="str">
        <f t="shared" si="59"/>
        <v>wearables</v>
      </c>
    </row>
    <row r="604" spans="1:20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 s="9">
        <f t="shared" si="55"/>
        <v>79.978947368421046</v>
      </c>
      <c r="J604" t="s">
        <v>21</v>
      </c>
      <c r="K604" t="s">
        <v>22</v>
      </c>
      <c r="L604">
        <v>1433480400</v>
      </c>
      <c r="M604" s="20">
        <f t="shared" si="56"/>
        <v>42160.208333333328</v>
      </c>
      <c r="N604">
        <v>1434430800</v>
      </c>
      <c r="O604" s="18">
        <f t="shared" si="57"/>
        <v>42171.208333333328</v>
      </c>
      <c r="P604" t="b">
        <v>0</v>
      </c>
      <c r="Q604" t="b">
        <v>0</v>
      </c>
      <c r="R604" t="s">
        <v>33</v>
      </c>
      <c r="S604" s="11" t="str">
        <f t="shared" si="58"/>
        <v>theater</v>
      </c>
      <c r="T604" s="11" t="str">
        <f t="shared" si="59"/>
        <v>plays</v>
      </c>
    </row>
    <row r="605" spans="1:20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>
        <v>102</v>
      </c>
      <c r="I605" s="9">
        <f t="shared" si="55"/>
        <v>62.176470588235297</v>
      </c>
      <c r="J605" t="s">
        <v>21</v>
      </c>
      <c r="K605" t="s">
        <v>22</v>
      </c>
      <c r="L605">
        <v>1555563600</v>
      </c>
      <c r="M605" s="20">
        <f t="shared" si="56"/>
        <v>43573.208333333328</v>
      </c>
      <c r="N605">
        <v>1557896400</v>
      </c>
      <c r="O605" s="18">
        <f t="shared" si="57"/>
        <v>43600.208333333328</v>
      </c>
      <c r="P605" t="b">
        <v>0</v>
      </c>
      <c r="Q605" t="b">
        <v>0</v>
      </c>
      <c r="R605" t="s">
        <v>33</v>
      </c>
      <c r="S605" s="11" t="str">
        <f t="shared" si="58"/>
        <v>theater</v>
      </c>
      <c r="T605" s="11" t="str">
        <f t="shared" si="59"/>
        <v>plays</v>
      </c>
    </row>
    <row r="606" spans="1:20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 s="9">
        <f t="shared" si="55"/>
        <v>53.005950297514879</v>
      </c>
      <c r="J606" t="s">
        <v>21</v>
      </c>
      <c r="K606" t="s">
        <v>22</v>
      </c>
      <c r="L606">
        <v>1295676000</v>
      </c>
      <c r="M606" s="20">
        <f t="shared" si="56"/>
        <v>40565.25</v>
      </c>
      <c r="N606">
        <v>1297490400</v>
      </c>
      <c r="O606" s="18">
        <f t="shared" si="57"/>
        <v>40586.25</v>
      </c>
      <c r="P606" t="b">
        <v>0</v>
      </c>
      <c r="Q606" t="b">
        <v>0</v>
      </c>
      <c r="R606" t="s">
        <v>33</v>
      </c>
      <c r="S606" s="11" t="str">
        <f t="shared" si="58"/>
        <v>theater</v>
      </c>
      <c r="T606" s="11" t="str">
        <f t="shared" si="59"/>
        <v>plays</v>
      </c>
    </row>
    <row r="607" spans="1:20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 s="9">
        <f t="shared" si="55"/>
        <v>57.738317757009348</v>
      </c>
      <c r="J607" t="s">
        <v>21</v>
      </c>
      <c r="K607" t="s">
        <v>22</v>
      </c>
      <c r="L607">
        <v>1443848400</v>
      </c>
      <c r="M607" s="20">
        <f t="shared" si="56"/>
        <v>42280.208333333328</v>
      </c>
      <c r="N607">
        <v>1447394400</v>
      </c>
      <c r="O607" s="18">
        <f t="shared" si="57"/>
        <v>42321.25</v>
      </c>
      <c r="P607" t="b">
        <v>0</v>
      </c>
      <c r="Q607" t="b">
        <v>0</v>
      </c>
      <c r="R607" t="s">
        <v>68</v>
      </c>
      <c r="S607" s="11" t="str">
        <f t="shared" si="58"/>
        <v>publishing</v>
      </c>
      <c r="T607" s="11" t="str">
        <f t="shared" si="59"/>
        <v>nonfiction</v>
      </c>
    </row>
    <row r="608" spans="1:20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 s="9">
        <f t="shared" si="55"/>
        <v>40.03125</v>
      </c>
      <c r="J608" t="s">
        <v>40</v>
      </c>
      <c r="K608" t="s">
        <v>41</v>
      </c>
      <c r="L608">
        <v>1457330400</v>
      </c>
      <c r="M608" s="20">
        <f t="shared" si="56"/>
        <v>42436.25</v>
      </c>
      <c r="N608">
        <v>1458277200</v>
      </c>
      <c r="O608" s="18">
        <f t="shared" si="57"/>
        <v>42447.208333333328</v>
      </c>
      <c r="P608" t="b">
        <v>0</v>
      </c>
      <c r="Q608" t="b">
        <v>0</v>
      </c>
      <c r="R608" t="s">
        <v>23</v>
      </c>
      <c r="S608" s="11" t="str">
        <f t="shared" si="58"/>
        <v>music</v>
      </c>
      <c r="T608" s="11" t="str">
        <f t="shared" si="59"/>
        <v>rock</v>
      </c>
    </row>
    <row r="609" spans="1:20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 s="9">
        <f t="shared" si="55"/>
        <v>81.016591928251117</v>
      </c>
      <c r="J609" t="s">
        <v>21</v>
      </c>
      <c r="K609" t="s">
        <v>22</v>
      </c>
      <c r="L609">
        <v>1395550800</v>
      </c>
      <c r="M609" s="20">
        <f t="shared" si="56"/>
        <v>41721.208333333336</v>
      </c>
      <c r="N609">
        <v>1395723600</v>
      </c>
      <c r="O609" s="18">
        <f t="shared" si="57"/>
        <v>41723.208333333336</v>
      </c>
      <c r="P609" t="b">
        <v>0</v>
      </c>
      <c r="Q609" t="b">
        <v>0</v>
      </c>
      <c r="R609" t="s">
        <v>17</v>
      </c>
      <c r="S609" s="11" t="str">
        <f t="shared" si="58"/>
        <v>food</v>
      </c>
      <c r="T609" s="11" t="str">
        <f t="shared" si="59"/>
        <v>food trucks</v>
      </c>
    </row>
    <row r="610" spans="1:20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>
        <v>316</v>
      </c>
      <c r="I610" s="9">
        <f t="shared" si="55"/>
        <v>35.047468354430379</v>
      </c>
      <c r="J610" t="s">
        <v>21</v>
      </c>
      <c r="K610" t="s">
        <v>22</v>
      </c>
      <c r="L610">
        <v>1551852000</v>
      </c>
      <c r="M610" s="20">
        <f t="shared" si="56"/>
        <v>43530.25</v>
      </c>
      <c r="N610">
        <v>1552197600</v>
      </c>
      <c r="O610" s="18">
        <f t="shared" si="57"/>
        <v>43534.25</v>
      </c>
      <c r="P610" t="b">
        <v>0</v>
      </c>
      <c r="Q610" t="b">
        <v>1</v>
      </c>
      <c r="R610" t="s">
        <v>159</v>
      </c>
      <c r="S610" s="11" t="str">
        <f t="shared" si="58"/>
        <v>music</v>
      </c>
      <c r="T610" s="11" t="str">
        <f t="shared" si="59"/>
        <v>jazz</v>
      </c>
    </row>
    <row r="611" spans="1:20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>
        <v>117</v>
      </c>
      <c r="I611" s="9">
        <f t="shared" si="55"/>
        <v>102.92307692307692</v>
      </c>
      <c r="J611" t="s">
        <v>21</v>
      </c>
      <c r="K611" t="s">
        <v>22</v>
      </c>
      <c r="L611">
        <v>1547618400</v>
      </c>
      <c r="M611" s="20">
        <f t="shared" si="56"/>
        <v>43481.25</v>
      </c>
      <c r="N611">
        <v>1549087200</v>
      </c>
      <c r="O611" s="18">
        <f t="shared" si="57"/>
        <v>43498.25</v>
      </c>
      <c r="P611" t="b">
        <v>0</v>
      </c>
      <c r="Q611" t="b">
        <v>0</v>
      </c>
      <c r="R611" t="s">
        <v>474</v>
      </c>
      <c r="S611" s="11" t="str">
        <f t="shared" si="58"/>
        <v>film &amp; video</v>
      </c>
      <c r="T611" s="11" t="str">
        <f t="shared" si="59"/>
        <v>science fiction</v>
      </c>
    </row>
    <row r="612" spans="1:20" ht="31.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>
        <v>6406</v>
      </c>
      <c r="I612" s="9">
        <f t="shared" si="55"/>
        <v>27.998126756166094</v>
      </c>
      <c r="J612" t="s">
        <v>21</v>
      </c>
      <c r="K612" t="s">
        <v>22</v>
      </c>
      <c r="L612">
        <v>1355637600</v>
      </c>
      <c r="M612" s="20">
        <f t="shared" si="56"/>
        <v>41259.25</v>
      </c>
      <c r="N612">
        <v>1356847200</v>
      </c>
      <c r="O612" s="18">
        <f t="shared" si="57"/>
        <v>41273.25</v>
      </c>
      <c r="P612" t="b">
        <v>0</v>
      </c>
      <c r="Q612" t="b">
        <v>0</v>
      </c>
      <c r="R612" t="s">
        <v>33</v>
      </c>
      <c r="S612" s="11" t="str">
        <f t="shared" si="58"/>
        <v>theater</v>
      </c>
      <c r="T612" s="11" t="str">
        <f t="shared" si="59"/>
        <v>plays</v>
      </c>
    </row>
    <row r="613" spans="1:20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>
        <v>15</v>
      </c>
      <c r="I613" s="9">
        <f t="shared" si="55"/>
        <v>75.733333333333334</v>
      </c>
      <c r="J613" t="s">
        <v>21</v>
      </c>
      <c r="K613" t="s">
        <v>22</v>
      </c>
      <c r="L613">
        <v>1374728400</v>
      </c>
      <c r="M613" s="20">
        <f t="shared" si="56"/>
        <v>41480.208333333336</v>
      </c>
      <c r="N613">
        <v>1375765200</v>
      </c>
      <c r="O613" s="18">
        <f t="shared" si="57"/>
        <v>41492.208333333336</v>
      </c>
      <c r="P613" t="b">
        <v>0</v>
      </c>
      <c r="Q613" t="b">
        <v>0</v>
      </c>
      <c r="R613" t="s">
        <v>33</v>
      </c>
      <c r="S613" s="11" t="str">
        <f t="shared" si="58"/>
        <v>theater</v>
      </c>
      <c r="T613" s="11" t="str">
        <f t="shared" si="59"/>
        <v>plays</v>
      </c>
    </row>
    <row r="614" spans="1:20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 s="9">
        <f t="shared" si="55"/>
        <v>45.026041666666664</v>
      </c>
      <c r="J614" t="s">
        <v>21</v>
      </c>
      <c r="K614" t="s">
        <v>22</v>
      </c>
      <c r="L614">
        <v>1287810000</v>
      </c>
      <c r="M614" s="20">
        <f t="shared" si="56"/>
        <v>40474.208333333336</v>
      </c>
      <c r="N614">
        <v>1289800800</v>
      </c>
      <c r="O614" s="18">
        <f t="shared" si="57"/>
        <v>40497.25</v>
      </c>
      <c r="P614" t="b">
        <v>0</v>
      </c>
      <c r="Q614" t="b">
        <v>0</v>
      </c>
      <c r="R614" t="s">
        <v>50</v>
      </c>
      <c r="S614" s="11" t="str">
        <f t="shared" si="58"/>
        <v>music</v>
      </c>
      <c r="T614" s="11" t="str">
        <f t="shared" si="59"/>
        <v>electric music</v>
      </c>
    </row>
    <row r="615" spans="1:20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9">
        <f t="shared" si="55"/>
        <v>73.615384615384613</v>
      </c>
      <c r="J615" t="s">
        <v>15</v>
      </c>
      <c r="K615" t="s">
        <v>16</v>
      </c>
      <c r="L615">
        <v>1503723600</v>
      </c>
      <c r="M615" s="20">
        <f t="shared" si="56"/>
        <v>42973.208333333328</v>
      </c>
      <c r="N615">
        <v>1504501200</v>
      </c>
      <c r="O615" s="18">
        <f t="shared" si="57"/>
        <v>42982.208333333328</v>
      </c>
      <c r="P615" t="b">
        <v>0</v>
      </c>
      <c r="Q615" t="b">
        <v>0</v>
      </c>
      <c r="R615" t="s">
        <v>33</v>
      </c>
      <c r="S615" s="11" t="str">
        <f t="shared" si="58"/>
        <v>theater</v>
      </c>
      <c r="T615" s="11" t="str">
        <f t="shared" si="59"/>
        <v>plays</v>
      </c>
    </row>
    <row r="616" spans="1:20" ht="31.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 s="9">
        <f t="shared" si="55"/>
        <v>56.991701244813278</v>
      </c>
      <c r="J616" t="s">
        <v>21</v>
      </c>
      <c r="K616" t="s">
        <v>22</v>
      </c>
      <c r="L616">
        <v>1484114400</v>
      </c>
      <c r="M616" s="20">
        <f t="shared" si="56"/>
        <v>42746.25</v>
      </c>
      <c r="N616">
        <v>1485669600</v>
      </c>
      <c r="O616" s="18">
        <f t="shared" si="57"/>
        <v>42764.25</v>
      </c>
      <c r="P616" t="b">
        <v>0</v>
      </c>
      <c r="Q616" t="b">
        <v>0</v>
      </c>
      <c r="R616" t="s">
        <v>33</v>
      </c>
      <c r="S616" s="11" t="str">
        <f t="shared" si="58"/>
        <v>theater</v>
      </c>
      <c r="T616" s="11" t="str">
        <f t="shared" si="59"/>
        <v>plays</v>
      </c>
    </row>
    <row r="617" spans="1:20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>
        <v>170</v>
      </c>
      <c r="I617" s="9">
        <f t="shared" si="55"/>
        <v>85.223529411764702</v>
      </c>
      <c r="J617" t="s">
        <v>107</v>
      </c>
      <c r="K617" t="s">
        <v>108</v>
      </c>
      <c r="L617">
        <v>1461906000</v>
      </c>
      <c r="M617" s="20">
        <f t="shared" si="56"/>
        <v>42489.208333333328</v>
      </c>
      <c r="N617">
        <v>1462770000</v>
      </c>
      <c r="O617" s="18">
        <f t="shared" si="57"/>
        <v>42499.208333333328</v>
      </c>
      <c r="P617" t="b">
        <v>0</v>
      </c>
      <c r="Q617" t="b">
        <v>0</v>
      </c>
      <c r="R617" t="s">
        <v>33</v>
      </c>
      <c r="S617" s="11" t="str">
        <f t="shared" si="58"/>
        <v>theater</v>
      </c>
      <c r="T617" s="11" t="str">
        <f t="shared" si="59"/>
        <v>plays</v>
      </c>
    </row>
    <row r="618" spans="1:20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 s="9">
        <f t="shared" si="55"/>
        <v>50.962184873949582</v>
      </c>
      <c r="J618" t="s">
        <v>40</v>
      </c>
      <c r="K618" t="s">
        <v>41</v>
      </c>
      <c r="L618">
        <v>1379653200</v>
      </c>
      <c r="M618" s="20">
        <f t="shared" si="56"/>
        <v>41537.208333333336</v>
      </c>
      <c r="N618">
        <v>1379739600</v>
      </c>
      <c r="O618" s="18">
        <f t="shared" si="57"/>
        <v>41538.208333333336</v>
      </c>
      <c r="P618" t="b">
        <v>0</v>
      </c>
      <c r="Q618" t="b">
        <v>1</v>
      </c>
      <c r="R618" t="s">
        <v>60</v>
      </c>
      <c r="S618" s="11" t="str">
        <f t="shared" si="58"/>
        <v>music</v>
      </c>
      <c r="T618" s="11" t="str">
        <f t="shared" si="59"/>
        <v>indie rock</v>
      </c>
    </row>
    <row r="619" spans="1:20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 s="9">
        <f t="shared" si="55"/>
        <v>63.563636363636363</v>
      </c>
      <c r="J619" t="s">
        <v>21</v>
      </c>
      <c r="K619" t="s">
        <v>22</v>
      </c>
      <c r="L619">
        <v>1401858000</v>
      </c>
      <c r="M619" s="20">
        <f t="shared" si="56"/>
        <v>41794.208333333336</v>
      </c>
      <c r="N619">
        <v>1402722000</v>
      </c>
      <c r="O619" s="18">
        <f t="shared" si="57"/>
        <v>41804.208333333336</v>
      </c>
      <c r="P619" t="b">
        <v>0</v>
      </c>
      <c r="Q619" t="b">
        <v>0</v>
      </c>
      <c r="R619" t="s">
        <v>33</v>
      </c>
      <c r="S619" s="11" t="str">
        <f t="shared" si="58"/>
        <v>theater</v>
      </c>
      <c r="T619" s="11" t="str">
        <f t="shared" si="59"/>
        <v>plays</v>
      </c>
    </row>
    <row r="620" spans="1:20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>
        <v>1198</v>
      </c>
      <c r="I620" s="9">
        <f t="shared" si="55"/>
        <v>80.999165275459092</v>
      </c>
      <c r="J620" t="s">
        <v>21</v>
      </c>
      <c r="K620" t="s">
        <v>22</v>
      </c>
      <c r="L620">
        <v>1367470800</v>
      </c>
      <c r="M620" s="20">
        <f t="shared" si="56"/>
        <v>41396.208333333336</v>
      </c>
      <c r="N620">
        <v>1369285200</v>
      </c>
      <c r="O620" s="18">
        <f t="shared" si="57"/>
        <v>41417.208333333336</v>
      </c>
      <c r="P620" t="b">
        <v>0</v>
      </c>
      <c r="Q620" t="b">
        <v>0</v>
      </c>
      <c r="R620" t="s">
        <v>68</v>
      </c>
      <c r="S620" s="11" t="str">
        <f t="shared" si="58"/>
        <v>publishing</v>
      </c>
      <c r="T620" s="11" t="str">
        <f t="shared" si="59"/>
        <v>nonfiction</v>
      </c>
    </row>
    <row r="621" spans="1:20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 s="9">
        <f t="shared" si="55"/>
        <v>86.044753086419746</v>
      </c>
      <c r="J621" t="s">
        <v>21</v>
      </c>
      <c r="K621" t="s">
        <v>22</v>
      </c>
      <c r="L621">
        <v>1304658000</v>
      </c>
      <c r="M621" s="20">
        <f t="shared" si="56"/>
        <v>40669.208333333336</v>
      </c>
      <c r="N621">
        <v>1304744400</v>
      </c>
      <c r="O621" s="18">
        <f t="shared" si="57"/>
        <v>40670.208333333336</v>
      </c>
      <c r="P621" t="b">
        <v>1</v>
      </c>
      <c r="Q621" t="b">
        <v>1</v>
      </c>
      <c r="R621" t="s">
        <v>33</v>
      </c>
      <c r="S621" s="11" t="str">
        <f t="shared" si="58"/>
        <v>theater</v>
      </c>
      <c r="T621" s="11" t="str">
        <f t="shared" si="59"/>
        <v>plays</v>
      </c>
    </row>
    <row r="622" spans="1:20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 s="9">
        <f t="shared" si="55"/>
        <v>90.0390625</v>
      </c>
      <c r="J622" t="s">
        <v>26</v>
      </c>
      <c r="K622" t="s">
        <v>27</v>
      </c>
      <c r="L622">
        <v>1467954000</v>
      </c>
      <c r="M622" s="20">
        <f t="shared" si="56"/>
        <v>42559.208333333328</v>
      </c>
      <c r="N622">
        <v>1468299600</v>
      </c>
      <c r="O622" s="18">
        <f t="shared" si="57"/>
        <v>42563.208333333328</v>
      </c>
      <c r="P622" t="b">
        <v>0</v>
      </c>
      <c r="Q622" t="b">
        <v>0</v>
      </c>
      <c r="R622" t="s">
        <v>122</v>
      </c>
      <c r="S622" s="11" t="str">
        <f t="shared" si="58"/>
        <v>photography</v>
      </c>
      <c r="T622" s="11" t="str">
        <f t="shared" si="59"/>
        <v>photography books</v>
      </c>
    </row>
    <row r="623" spans="1:20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 s="9">
        <f t="shared" si="55"/>
        <v>74.006063432835816</v>
      </c>
      <c r="J623" t="s">
        <v>21</v>
      </c>
      <c r="K623" t="s">
        <v>22</v>
      </c>
      <c r="L623">
        <v>1473742800</v>
      </c>
      <c r="M623" s="20">
        <f t="shared" si="56"/>
        <v>42626.208333333328</v>
      </c>
      <c r="N623">
        <v>1474174800</v>
      </c>
      <c r="O623" s="18">
        <f t="shared" si="57"/>
        <v>42631.208333333328</v>
      </c>
      <c r="P623" t="b">
        <v>0</v>
      </c>
      <c r="Q623" t="b">
        <v>0</v>
      </c>
      <c r="R623" t="s">
        <v>33</v>
      </c>
      <c r="S623" s="11" t="str">
        <f t="shared" si="58"/>
        <v>theater</v>
      </c>
      <c r="T623" s="11" t="str">
        <f t="shared" si="59"/>
        <v>plays</v>
      </c>
    </row>
    <row r="624" spans="1:20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 s="9">
        <f t="shared" si="55"/>
        <v>92.4375</v>
      </c>
      <c r="J624" t="s">
        <v>21</v>
      </c>
      <c r="K624" t="s">
        <v>22</v>
      </c>
      <c r="L624">
        <v>1523768400</v>
      </c>
      <c r="M624" s="20">
        <f t="shared" si="56"/>
        <v>43205.208333333328</v>
      </c>
      <c r="N624">
        <v>1526014800</v>
      </c>
      <c r="O624" s="18">
        <f t="shared" si="57"/>
        <v>43231.208333333328</v>
      </c>
      <c r="P624" t="b">
        <v>0</v>
      </c>
      <c r="Q624" t="b">
        <v>0</v>
      </c>
      <c r="R624" t="s">
        <v>60</v>
      </c>
      <c r="S624" s="11" t="str">
        <f t="shared" si="58"/>
        <v>music</v>
      </c>
      <c r="T624" s="11" t="str">
        <f t="shared" si="59"/>
        <v>indie rock</v>
      </c>
    </row>
    <row r="625" spans="1:20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>
        <v>2693</v>
      </c>
      <c r="I625" s="9">
        <f t="shared" si="55"/>
        <v>55.999257333828446</v>
      </c>
      <c r="J625" t="s">
        <v>40</v>
      </c>
      <c r="K625" t="s">
        <v>41</v>
      </c>
      <c r="L625">
        <v>1437022800</v>
      </c>
      <c r="M625" s="20">
        <f t="shared" si="56"/>
        <v>42201.208333333328</v>
      </c>
      <c r="N625">
        <v>1437454800</v>
      </c>
      <c r="O625" s="18">
        <f t="shared" si="57"/>
        <v>42206.208333333328</v>
      </c>
      <c r="P625" t="b">
        <v>0</v>
      </c>
      <c r="Q625" t="b">
        <v>0</v>
      </c>
      <c r="R625" t="s">
        <v>33</v>
      </c>
      <c r="S625" s="11" t="str">
        <f t="shared" si="58"/>
        <v>theater</v>
      </c>
      <c r="T625" s="11" t="str">
        <f t="shared" si="59"/>
        <v>plays</v>
      </c>
    </row>
    <row r="626" spans="1:20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 s="9">
        <f t="shared" si="55"/>
        <v>32.983796296296298</v>
      </c>
      <c r="J626" t="s">
        <v>21</v>
      </c>
      <c r="K626" t="s">
        <v>22</v>
      </c>
      <c r="L626">
        <v>1422165600</v>
      </c>
      <c r="M626" s="20">
        <f t="shared" si="56"/>
        <v>42029.25</v>
      </c>
      <c r="N626">
        <v>1422684000</v>
      </c>
      <c r="O626" s="18">
        <f t="shared" si="57"/>
        <v>42035.25</v>
      </c>
      <c r="P626" t="b">
        <v>0</v>
      </c>
      <c r="Q626" t="b">
        <v>0</v>
      </c>
      <c r="R626" t="s">
        <v>122</v>
      </c>
      <c r="S626" s="11" t="str">
        <f t="shared" si="58"/>
        <v>photography</v>
      </c>
      <c r="T626" s="11" t="str">
        <f t="shared" si="59"/>
        <v>photography books</v>
      </c>
    </row>
    <row r="627" spans="1:20" ht="31.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>
        <v>62</v>
      </c>
      <c r="I627" s="9">
        <f t="shared" si="55"/>
        <v>93.596774193548384</v>
      </c>
      <c r="J627" t="s">
        <v>21</v>
      </c>
      <c r="K627" t="s">
        <v>22</v>
      </c>
      <c r="L627">
        <v>1580104800</v>
      </c>
      <c r="M627" s="20">
        <f t="shared" si="56"/>
        <v>43857.25</v>
      </c>
      <c r="N627">
        <v>1581314400</v>
      </c>
      <c r="O627" s="18">
        <f t="shared" si="57"/>
        <v>43871.25</v>
      </c>
      <c r="P627" t="b">
        <v>0</v>
      </c>
      <c r="Q627" t="b">
        <v>0</v>
      </c>
      <c r="R627" t="s">
        <v>33</v>
      </c>
      <c r="S627" s="11" t="str">
        <f t="shared" si="58"/>
        <v>theater</v>
      </c>
      <c r="T627" s="11" t="str">
        <f t="shared" si="59"/>
        <v>plays</v>
      </c>
    </row>
    <row r="628" spans="1:20" ht="31.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>
        <v>189</v>
      </c>
      <c r="I628" s="9">
        <f t="shared" si="55"/>
        <v>69.867724867724874</v>
      </c>
      <c r="J628" t="s">
        <v>21</v>
      </c>
      <c r="K628" t="s">
        <v>22</v>
      </c>
      <c r="L628">
        <v>1285650000</v>
      </c>
      <c r="M628" s="20">
        <f t="shared" si="56"/>
        <v>40449.208333333336</v>
      </c>
      <c r="N628">
        <v>1286427600</v>
      </c>
      <c r="O628" s="18">
        <f t="shared" si="57"/>
        <v>40458.208333333336</v>
      </c>
      <c r="P628" t="b">
        <v>0</v>
      </c>
      <c r="Q628" t="b">
        <v>1</v>
      </c>
      <c r="R628" t="s">
        <v>33</v>
      </c>
      <c r="S628" s="11" t="str">
        <f t="shared" si="58"/>
        <v>theater</v>
      </c>
      <c r="T628" s="11" t="str">
        <f t="shared" si="59"/>
        <v>plays</v>
      </c>
    </row>
    <row r="629" spans="1:20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>
        <v>154</v>
      </c>
      <c r="I629" s="9">
        <f t="shared" si="55"/>
        <v>72.129870129870127</v>
      </c>
      <c r="J629" t="s">
        <v>40</v>
      </c>
      <c r="K629" t="s">
        <v>41</v>
      </c>
      <c r="L629">
        <v>1276664400</v>
      </c>
      <c r="M629" s="20">
        <f t="shared" si="56"/>
        <v>40345.208333333336</v>
      </c>
      <c r="N629">
        <v>1278738000</v>
      </c>
      <c r="O629" s="18">
        <f t="shared" si="57"/>
        <v>40369.208333333336</v>
      </c>
      <c r="P629" t="b">
        <v>1</v>
      </c>
      <c r="Q629" t="b">
        <v>0</v>
      </c>
      <c r="R629" t="s">
        <v>17</v>
      </c>
      <c r="S629" s="11" t="str">
        <f t="shared" si="58"/>
        <v>food</v>
      </c>
      <c r="T629" s="11" t="str">
        <f t="shared" si="59"/>
        <v>food trucks</v>
      </c>
    </row>
    <row r="630" spans="1:20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>
        <v>96</v>
      </c>
      <c r="I630" s="9">
        <f t="shared" si="55"/>
        <v>30.041666666666668</v>
      </c>
      <c r="J630" t="s">
        <v>21</v>
      </c>
      <c r="K630" t="s">
        <v>22</v>
      </c>
      <c r="L630">
        <v>1286168400</v>
      </c>
      <c r="M630" s="20">
        <f t="shared" si="56"/>
        <v>40455.208333333336</v>
      </c>
      <c r="N630">
        <v>1286427600</v>
      </c>
      <c r="O630" s="18">
        <f t="shared" si="57"/>
        <v>40458.208333333336</v>
      </c>
      <c r="P630" t="b">
        <v>0</v>
      </c>
      <c r="Q630" t="b">
        <v>0</v>
      </c>
      <c r="R630" t="s">
        <v>60</v>
      </c>
      <c r="S630" s="11" t="str">
        <f t="shared" si="58"/>
        <v>music</v>
      </c>
      <c r="T630" s="11" t="str">
        <f t="shared" si="59"/>
        <v>indie rock</v>
      </c>
    </row>
    <row r="631" spans="1:20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>
        <v>750</v>
      </c>
      <c r="I631" s="9">
        <f t="shared" si="55"/>
        <v>73.968000000000004</v>
      </c>
      <c r="J631" t="s">
        <v>21</v>
      </c>
      <c r="K631" t="s">
        <v>22</v>
      </c>
      <c r="L631">
        <v>1467781200</v>
      </c>
      <c r="M631" s="20">
        <f t="shared" si="56"/>
        <v>42557.208333333328</v>
      </c>
      <c r="N631">
        <v>1467954000</v>
      </c>
      <c r="O631" s="18">
        <f t="shared" si="57"/>
        <v>42559.208333333328</v>
      </c>
      <c r="P631" t="b">
        <v>0</v>
      </c>
      <c r="Q631" t="b">
        <v>1</v>
      </c>
      <c r="R631" t="s">
        <v>33</v>
      </c>
      <c r="S631" s="11" t="str">
        <f t="shared" si="58"/>
        <v>theater</v>
      </c>
      <c r="T631" s="11" t="str">
        <f t="shared" si="59"/>
        <v>plays</v>
      </c>
    </row>
    <row r="632" spans="1:20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>
        <v>87</v>
      </c>
      <c r="I632" s="9">
        <f t="shared" si="55"/>
        <v>68.65517241379311</v>
      </c>
      <c r="J632" t="s">
        <v>21</v>
      </c>
      <c r="K632" t="s">
        <v>22</v>
      </c>
      <c r="L632">
        <v>1556686800</v>
      </c>
      <c r="M632" s="20">
        <f t="shared" si="56"/>
        <v>43586.208333333328</v>
      </c>
      <c r="N632">
        <v>1557637200</v>
      </c>
      <c r="O632" s="18">
        <f t="shared" si="57"/>
        <v>43597.208333333328</v>
      </c>
      <c r="P632" t="b">
        <v>0</v>
      </c>
      <c r="Q632" t="b">
        <v>1</v>
      </c>
      <c r="R632" t="s">
        <v>33</v>
      </c>
      <c r="S632" s="11" t="str">
        <f t="shared" si="58"/>
        <v>theater</v>
      </c>
      <c r="T632" s="11" t="str">
        <f t="shared" si="59"/>
        <v>plays</v>
      </c>
    </row>
    <row r="633" spans="1:20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>
        <v>3063</v>
      </c>
      <c r="I633" s="9">
        <f t="shared" si="55"/>
        <v>59.992164544564154</v>
      </c>
      <c r="J633" t="s">
        <v>21</v>
      </c>
      <c r="K633" t="s">
        <v>22</v>
      </c>
      <c r="L633">
        <v>1553576400</v>
      </c>
      <c r="M633" s="20">
        <f t="shared" si="56"/>
        <v>43550.208333333328</v>
      </c>
      <c r="N633">
        <v>1553922000</v>
      </c>
      <c r="O633" s="18">
        <f t="shared" si="57"/>
        <v>43554.208333333328</v>
      </c>
      <c r="P633" t="b">
        <v>0</v>
      </c>
      <c r="Q633" t="b">
        <v>0</v>
      </c>
      <c r="R633" t="s">
        <v>33</v>
      </c>
      <c r="S633" s="11" t="str">
        <f t="shared" si="58"/>
        <v>theater</v>
      </c>
      <c r="T633" s="11" t="str">
        <f t="shared" si="59"/>
        <v>plays</v>
      </c>
    </row>
    <row r="634" spans="1:20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>
        <v>278</v>
      </c>
      <c r="I634" s="9">
        <f t="shared" si="55"/>
        <v>111.15827338129496</v>
      </c>
      <c r="J634" t="s">
        <v>21</v>
      </c>
      <c r="K634" t="s">
        <v>22</v>
      </c>
      <c r="L634">
        <v>1414904400</v>
      </c>
      <c r="M634" s="20">
        <f t="shared" si="56"/>
        <v>41945.208333333336</v>
      </c>
      <c r="N634">
        <v>1416463200</v>
      </c>
      <c r="O634" s="18">
        <f t="shared" si="57"/>
        <v>41963.25</v>
      </c>
      <c r="P634" t="b">
        <v>0</v>
      </c>
      <c r="Q634" t="b">
        <v>0</v>
      </c>
      <c r="R634" t="s">
        <v>33</v>
      </c>
      <c r="S634" s="11" t="str">
        <f t="shared" si="58"/>
        <v>theater</v>
      </c>
      <c r="T634" s="11" t="str">
        <f t="shared" si="59"/>
        <v>plays</v>
      </c>
    </row>
    <row r="635" spans="1:20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>
        <v>105</v>
      </c>
      <c r="I635" s="9">
        <f t="shared" si="55"/>
        <v>53.038095238095238</v>
      </c>
      <c r="J635" t="s">
        <v>21</v>
      </c>
      <c r="K635" t="s">
        <v>22</v>
      </c>
      <c r="L635">
        <v>1446876000</v>
      </c>
      <c r="M635" s="20">
        <f t="shared" si="56"/>
        <v>42315.25</v>
      </c>
      <c r="N635">
        <v>1447221600</v>
      </c>
      <c r="O635" s="18">
        <f t="shared" si="57"/>
        <v>42319.25</v>
      </c>
      <c r="P635" t="b">
        <v>0</v>
      </c>
      <c r="Q635" t="b">
        <v>0</v>
      </c>
      <c r="R635" t="s">
        <v>71</v>
      </c>
      <c r="S635" s="11" t="str">
        <f t="shared" si="58"/>
        <v>film &amp; video</v>
      </c>
      <c r="T635" s="11" t="str">
        <f t="shared" si="59"/>
        <v>animation</v>
      </c>
    </row>
    <row r="636" spans="1:20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>
        <v>1658</v>
      </c>
      <c r="I636" s="9">
        <f t="shared" si="55"/>
        <v>55.985524728588658</v>
      </c>
      <c r="J636" t="s">
        <v>21</v>
      </c>
      <c r="K636" t="s">
        <v>22</v>
      </c>
      <c r="L636">
        <v>1490418000</v>
      </c>
      <c r="M636" s="20">
        <f t="shared" si="56"/>
        <v>42819.208333333328</v>
      </c>
      <c r="N636">
        <v>1491627600</v>
      </c>
      <c r="O636" s="18">
        <f t="shared" si="57"/>
        <v>42833.208333333328</v>
      </c>
      <c r="P636" t="b">
        <v>0</v>
      </c>
      <c r="Q636" t="b">
        <v>0</v>
      </c>
      <c r="R636" t="s">
        <v>269</v>
      </c>
      <c r="S636" s="11" t="str">
        <f t="shared" si="58"/>
        <v>film &amp; video</v>
      </c>
      <c r="T636" s="11" t="str">
        <f t="shared" si="59"/>
        <v>television</v>
      </c>
    </row>
    <row r="637" spans="1:20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>
        <v>2266</v>
      </c>
      <c r="I637" s="9">
        <f t="shared" si="55"/>
        <v>69.986760812003524</v>
      </c>
      <c r="J637" t="s">
        <v>21</v>
      </c>
      <c r="K637" t="s">
        <v>22</v>
      </c>
      <c r="L637">
        <v>1360389600</v>
      </c>
      <c r="M637" s="20">
        <f t="shared" si="56"/>
        <v>41314.25</v>
      </c>
      <c r="N637">
        <v>1363150800</v>
      </c>
      <c r="O637" s="18">
        <f t="shared" si="57"/>
        <v>41346.208333333336</v>
      </c>
      <c r="P637" t="b">
        <v>0</v>
      </c>
      <c r="Q637" t="b">
        <v>0</v>
      </c>
      <c r="R637" t="s">
        <v>269</v>
      </c>
      <c r="S637" s="11" t="str">
        <f t="shared" si="58"/>
        <v>film &amp; video</v>
      </c>
      <c r="T637" s="11" t="str">
        <f t="shared" si="59"/>
        <v>television</v>
      </c>
    </row>
    <row r="638" spans="1:20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>
        <v>2604</v>
      </c>
      <c r="I638" s="9">
        <f t="shared" si="55"/>
        <v>48.998079877112133</v>
      </c>
      <c r="J638" t="s">
        <v>36</v>
      </c>
      <c r="K638" t="s">
        <v>37</v>
      </c>
      <c r="L638">
        <v>1326866400</v>
      </c>
      <c r="M638" s="20">
        <f t="shared" si="56"/>
        <v>40926.25</v>
      </c>
      <c r="N638">
        <v>1330754400</v>
      </c>
      <c r="O638" s="18">
        <f t="shared" si="57"/>
        <v>40971.25</v>
      </c>
      <c r="P638" t="b">
        <v>0</v>
      </c>
      <c r="Q638" t="b">
        <v>1</v>
      </c>
      <c r="R638" t="s">
        <v>71</v>
      </c>
      <c r="S638" s="11" t="str">
        <f t="shared" si="58"/>
        <v>film &amp; video</v>
      </c>
      <c r="T638" s="11" t="str">
        <f t="shared" si="59"/>
        <v>animation</v>
      </c>
    </row>
    <row r="639" spans="1:20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>
        <v>65</v>
      </c>
      <c r="I639" s="9">
        <f t="shared" si="55"/>
        <v>103.84615384615384</v>
      </c>
      <c r="J639" t="s">
        <v>21</v>
      </c>
      <c r="K639" t="s">
        <v>22</v>
      </c>
      <c r="L639">
        <v>1479103200</v>
      </c>
      <c r="M639" s="20">
        <f t="shared" si="56"/>
        <v>42688.25</v>
      </c>
      <c r="N639">
        <v>1479794400</v>
      </c>
      <c r="O639" s="18">
        <f t="shared" si="57"/>
        <v>42696.25</v>
      </c>
      <c r="P639" t="b">
        <v>0</v>
      </c>
      <c r="Q639" t="b">
        <v>0</v>
      </c>
      <c r="R639" t="s">
        <v>33</v>
      </c>
      <c r="S639" s="11" t="str">
        <f t="shared" si="58"/>
        <v>theater</v>
      </c>
      <c r="T639" s="11" t="str">
        <f t="shared" si="59"/>
        <v>plays</v>
      </c>
    </row>
    <row r="640" spans="1:20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>
        <v>94</v>
      </c>
      <c r="I640" s="9">
        <f t="shared" si="55"/>
        <v>99.127659574468083</v>
      </c>
      <c r="J640" t="s">
        <v>21</v>
      </c>
      <c r="K640" t="s">
        <v>22</v>
      </c>
      <c r="L640">
        <v>1280206800</v>
      </c>
      <c r="M640" s="20">
        <f t="shared" si="56"/>
        <v>40386.208333333336</v>
      </c>
      <c r="N640">
        <v>1281243600</v>
      </c>
      <c r="O640" s="18">
        <f t="shared" si="57"/>
        <v>40398.208333333336</v>
      </c>
      <c r="P640" t="b">
        <v>0</v>
      </c>
      <c r="Q640" t="b">
        <v>1</v>
      </c>
      <c r="R640" t="s">
        <v>33</v>
      </c>
      <c r="S640" s="11" t="str">
        <f t="shared" si="58"/>
        <v>theater</v>
      </c>
      <c r="T640" s="11" t="str">
        <f t="shared" si="59"/>
        <v>plays</v>
      </c>
    </row>
    <row r="641" spans="1:20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>
        <v>45</v>
      </c>
      <c r="I641" s="9">
        <f t="shared" si="55"/>
        <v>107.37777777777778</v>
      </c>
      <c r="J641" t="s">
        <v>21</v>
      </c>
      <c r="K641" t="s">
        <v>22</v>
      </c>
      <c r="L641">
        <v>1532754000</v>
      </c>
      <c r="M641" s="20">
        <f t="shared" si="56"/>
        <v>43309.208333333328</v>
      </c>
      <c r="N641">
        <v>1532754000</v>
      </c>
      <c r="O641" s="18">
        <f t="shared" si="57"/>
        <v>43309.208333333328</v>
      </c>
      <c r="P641" t="b">
        <v>0</v>
      </c>
      <c r="Q641" t="b">
        <v>1</v>
      </c>
      <c r="R641" t="s">
        <v>53</v>
      </c>
      <c r="S641" s="11" t="str">
        <f t="shared" si="58"/>
        <v>film &amp; video</v>
      </c>
      <c r="T641" s="11" t="str">
        <f t="shared" si="59"/>
        <v>drama</v>
      </c>
    </row>
    <row r="642" spans="1:20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4"/>
        <v>16.501669449081803</v>
      </c>
      <c r="G642" t="s">
        <v>14</v>
      </c>
      <c r="H642">
        <v>257</v>
      </c>
      <c r="I642" s="9">
        <f t="shared" si="55"/>
        <v>76.922178988326849</v>
      </c>
      <c r="J642" t="s">
        <v>21</v>
      </c>
      <c r="K642" t="s">
        <v>22</v>
      </c>
      <c r="L642">
        <v>1453096800</v>
      </c>
      <c r="M642" s="20">
        <f t="shared" si="56"/>
        <v>42387.25</v>
      </c>
      <c r="N642">
        <v>1453356000</v>
      </c>
      <c r="O642" s="18">
        <f t="shared" si="57"/>
        <v>42390.25</v>
      </c>
      <c r="P642" t="b">
        <v>0</v>
      </c>
      <c r="Q642" t="b">
        <v>0</v>
      </c>
      <c r="R642" t="s">
        <v>33</v>
      </c>
      <c r="S642" s="11" t="str">
        <f t="shared" si="58"/>
        <v>theater</v>
      </c>
      <c r="T642" s="11" t="str">
        <f t="shared" si="59"/>
        <v>plays</v>
      </c>
    </row>
    <row r="643" spans="1:20" ht="31.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60">(E643/D643)*100</f>
        <v>119.96808510638297</v>
      </c>
      <c r="G643" t="s">
        <v>20</v>
      </c>
      <c r="H643">
        <v>194</v>
      </c>
      <c r="I643" s="9">
        <f t="shared" ref="I643:I706" si="61">IF(E643&gt;0,E643/H643,0)</f>
        <v>58.128865979381445</v>
      </c>
      <c r="J643" t="s">
        <v>98</v>
      </c>
      <c r="K643" t="s">
        <v>99</v>
      </c>
      <c r="L643">
        <v>1487570400</v>
      </c>
      <c r="M643" s="20">
        <f t="shared" ref="M643:M706" si="62">(((L643/60)/60)/24)+DATE(1970,1,1)</f>
        <v>42786.25</v>
      </c>
      <c r="N643">
        <v>1489986000</v>
      </c>
      <c r="O643" s="18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s="11" t="str">
        <f t="shared" ref="S643:S706" si="64">LEFT(R643,SEARCH("/",R643)-1)</f>
        <v>theater</v>
      </c>
      <c r="T643" s="11" t="str">
        <f t="shared" ref="T643:T706" si="65">RIGHT(R643,LEN(R643)-SEARCH("/",R643))</f>
        <v>plays</v>
      </c>
    </row>
    <row r="644" spans="1:20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9">
        <f t="shared" si="61"/>
        <v>103.73643410852713</v>
      </c>
      <c r="J644" t="s">
        <v>15</v>
      </c>
      <c r="K644" t="s">
        <v>16</v>
      </c>
      <c r="L644">
        <v>1545026400</v>
      </c>
      <c r="M644" s="20">
        <f t="shared" si="62"/>
        <v>43451.25</v>
      </c>
      <c r="N644">
        <v>1545804000</v>
      </c>
      <c r="O644" s="18">
        <f t="shared" si="63"/>
        <v>43460.25</v>
      </c>
      <c r="P644" t="b">
        <v>0</v>
      </c>
      <c r="Q644" t="b">
        <v>0</v>
      </c>
      <c r="R644" t="s">
        <v>65</v>
      </c>
      <c r="S644" s="11" t="str">
        <f t="shared" si="64"/>
        <v>technology</v>
      </c>
      <c r="T644" s="11" t="str">
        <f t="shared" si="65"/>
        <v>wearables</v>
      </c>
    </row>
    <row r="645" spans="1:20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9">
        <f t="shared" si="61"/>
        <v>87.962666666666664</v>
      </c>
      <c r="J645" t="s">
        <v>21</v>
      </c>
      <c r="K645" t="s">
        <v>22</v>
      </c>
      <c r="L645">
        <v>1488348000</v>
      </c>
      <c r="M645" s="20">
        <f t="shared" si="62"/>
        <v>42795.25</v>
      </c>
      <c r="N645">
        <v>1489899600</v>
      </c>
      <c r="O645" s="18">
        <f t="shared" si="63"/>
        <v>42813.208333333328</v>
      </c>
      <c r="P645" t="b">
        <v>0</v>
      </c>
      <c r="Q645" t="b">
        <v>0</v>
      </c>
      <c r="R645" t="s">
        <v>33</v>
      </c>
      <c r="S645" s="11" t="str">
        <f t="shared" si="64"/>
        <v>theater</v>
      </c>
      <c r="T645" s="11" t="str">
        <f t="shared" si="65"/>
        <v>plays</v>
      </c>
    </row>
    <row r="646" spans="1:20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9">
        <f t="shared" si="61"/>
        <v>28</v>
      </c>
      <c r="J646" t="s">
        <v>15</v>
      </c>
      <c r="K646" t="s">
        <v>16</v>
      </c>
      <c r="L646">
        <v>1545112800</v>
      </c>
      <c r="M646" s="20">
        <f t="shared" si="62"/>
        <v>43452.25</v>
      </c>
      <c r="N646">
        <v>1546495200</v>
      </c>
      <c r="O646" s="18">
        <f t="shared" si="63"/>
        <v>43468.25</v>
      </c>
      <c r="P646" t="b">
        <v>0</v>
      </c>
      <c r="Q646" t="b">
        <v>0</v>
      </c>
      <c r="R646" t="s">
        <v>33</v>
      </c>
      <c r="S646" s="11" t="str">
        <f t="shared" si="64"/>
        <v>theater</v>
      </c>
      <c r="T646" s="11" t="str">
        <f t="shared" si="65"/>
        <v>plays</v>
      </c>
    </row>
    <row r="647" spans="1:20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9">
        <f t="shared" si="61"/>
        <v>37.999361294443261</v>
      </c>
      <c r="J647" t="s">
        <v>21</v>
      </c>
      <c r="K647" t="s">
        <v>22</v>
      </c>
      <c r="L647">
        <v>1537938000</v>
      </c>
      <c r="M647" s="20">
        <f t="shared" si="62"/>
        <v>43369.208333333328</v>
      </c>
      <c r="N647">
        <v>1539752400</v>
      </c>
      <c r="O647" s="18">
        <f t="shared" si="63"/>
        <v>43390.208333333328</v>
      </c>
      <c r="P647" t="b">
        <v>0</v>
      </c>
      <c r="Q647" t="b">
        <v>1</v>
      </c>
      <c r="R647" t="s">
        <v>23</v>
      </c>
      <c r="S647" s="11" t="str">
        <f t="shared" si="64"/>
        <v>music</v>
      </c>
      <c r="T647" s="11" t="str">
        <f t="shared" si="65"/>
        <v>rock</v>
      </c>
    </row>
    <row r="648" spans="1:20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>
        <v>2915</v>
      </c>
      <c r="I648" s="9">
        <f t="shared" si="61"/>
        <v>29.999313893653515</v>
      </c>
      <c r="J648" t="s">
        <v>21</v>
      </c>
      <c r="K648" t="s">
        <v>22</v>
      </c>
      <c r="L648">
        <v>1363150800</v>
      </c>
      <c r="M648" s="20">
        <f t="shared" si="62"/>
        <v>41346.208333333336</v>
      </c>
      <c r="N648">
        <v>1364101200</v>
      </c>
      <c r="O648" s="18">
        <f t="shared" si="63"/>
        <v>41357.208333333336</v>
      </c>
      <c r="P648" t="b">
        <v>0</v>
      </c>
      <c r="Q648" t="b">
        <v>0</v>
      </c>
      <c r="R648" t="s">
        <v>89</v>
      </c>
      <c r="S648" s="11" t="str">
        <f t="shared" si="64"/>
        <v>games</v>
      </c>
      <c r="T648" s="11" t="str">
        <f t="shared" si="65"/>
        <v>video games</v>
      </c>
    </row>
    <row r="649" spans="1:20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 s="9">
        <f t="shared" si="61"/>
        <v>103.5</v>
      </c>
      <c r="J649" t="s">
        <v>21</v>
      </c>
      <c r="K649" t="s">
        <v>22</v>
      </c>
      <c r="L649">
        <v>1523250000</v>
      </c>
      <c r="M649" s="20">
        <f t="shared" si="62"/>
        <v>43199.208333333328</v>
      </c>
      <c r="N649">
        <v>1525323600</v>
      </c>
      <c r="O649" s="18">
        <f t="shared" si="63"/>
        <v>43223.208333333328</v>
      </c>
      <c r="P649" t="b">
        <v>0</v>
      </c>
      <c r="Q649" t="b">
        <v>0</v>
      </c>
      <c r="R649" t="s">
        <v>206</v>
      </c>
      <c r="S649" s="11" t="str">
        <f t="shared" si="64"/>
        <v>publishing</v>
      </c>
      <c r="T649" s="11" t="str">
        <f t="shared" si="65"/>
        <v>translations</v>
      </c>
    </row>
    <row r="650" spans="1:20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>
        <v>723</v>
      </c>
      <c r="I650" s="9">
        <f t="shared" si="61"/>
        <v>85.994467496542185</v>
      </c>
      <c r="J650" t="s">
        <v>21</v>
      </c>
      <c r="K650" t="s">
        <v>22</v>
      </c>
      <c r="L650">
        <v>1499317200</v>
      </c>
      <c r="M650" s="20">
        <f t="shared" si="62"/>
        <v>42922.208333333328</v>
      </c>
      <c r="N650">
        <v>1500872400</v>
      </c>
      <c r="O650" s="18">
        <f t="shared" si="63"/>
        <v>42940.208333333328</v>
      </c>
      <c r="P650" t="b">
        <v>1</v>
      </c>
      <c r="Q650" t="b">
        <v>0</v>
      </c>
      <c r="R650" t="s">
        <v>17</v>
      </c>
      <c r="S650" s="11" t="str">
        <f t="shared" si="64"/>
        <v>food</v>
      </c>
      <c r="T650" s="11" t="str">
        <f t="shared" si="65"/>
        <v>food trucks</v>
      </c>
    </row>
    <row r="651" spans="1:20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>
        <v>602</v>
      </c>
      <c r="I651" s="9">
        <f t="shared" si="61"/>
        <v>98.011627906976742</v>
      </c>
      <c r="J651" t="s">
        <v>98</v>
      </c>
      <c r="K651" t="s">
        <v>99</v>
      </c>
      <c r="L651">
        <v>1287550800</v>
      </c>
      <c r="M651" s="20">
        <f t="shared" si="62"/>
        <v>40471.208333333336</v>
      </c>
      <c r="N651">
        <v>1288501200</v>
      </c>
      <c r="O651" s="18">
        <f t="shared" si="63"/>
        <v>40482.208333333336</v>
      </c>
      <c r="P651" t="b">
        <v>1</v>
      </c>
      <c r="Q651" t="b">
        <v>1</v>
      </c>
      <c r="R651" t="s">
        <v>33</v>
      </c>
      <c r="S651" s="11" t="str">
        <f t="shared" si="64"/>
        <v>theater</v>
      </c>
      <c r="T651" s="11" t="str">
        <f t="shared" si="65"/>
        <v>plays</v>
      </c>
    </row>
    <row r="652" spans="1:20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9">
        <f t="shared" si="61"/>
        <v>2</v>
      </c>
      <c r="J652" t="s">
        <v>21</v>
      </c>
      <c r="K652" t="s">
        <v>22</v>
      </c>
      <c r="L652">
        <v>1404795600</v>
      </c>
      <c r="M652" s="20">
        <f t="shared" si="62"/>
        <v>41828.208333333336</v>
      </c>
      <c r="N652">
        <v>1407128400</v>
      </c>
      <c r="O652" s="18">
        <f t="shared" si="63"/>
        <v>41855.208333333336</v>
      </c>
      <c r="P652" t="b">
        <v>0</v>
      </c>
      <c r="Q652" t="b">
        <v>0</v>
      </c>
      <c r="R652" t="s">
        <v>159</v>
      </c>
      <c r="S652" s="11" t="str">
        <f t="shared" si="64"/>
        <v>music</v>
      </c>
      <c r="T652" s="11" t="str">
        <f t="shared" si="65"/>
        <v>jazz</v>
      </c>
    </row>
    <row r="653" spans="1:20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 s="9">
        <f t="shared" si="61"/>
        <v>44.994570837642193</v>
      </c>
      <c r="J653" t="s">
        <v>107</v>
      </c>
      <c r="K653" t="s">
        <v>108</v>
      </c>
      <c r="L653">
        <v>1393048800</v>
      </c>
      <c r="M653" s="20">
        <f t="shared" si="62"/>
        <v>41692.25</v>
      </c>
      <c r="N653">
        <v>1394344800</v>
      </c>
      <c r="O653" s="18">
        <f t="shared" si="63"/>
        <v>41707.25</v>
      </c>
      <c r="P653" t="b">
        <v>0</v>
      </c>
      <c r="Q653" t="b">
        <v>0</v>
      </c>
      <c r="R653" t="s">
        <v>100</v>
      </c>
      <c r="S653" s="11" t="str">
        <f t="shared" si="64"/>
        <v>film &amp; video</v>
      </c>
      <c r="T653" s="11" t="str">
        <f t="shared" si="65"/>
        <v>shorts</v>
      </c>
    </row>
    <row r="654" spans="1:20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 s="9">
        <f t="shared" si="61"/>
        <v>31.012224938875306</v>
      </c>
      <c r="J654" t="s">
        <v>21</v>
      </c>
      <c r="K654" t="s">
        <v>22</v>
      </c>
      <c r="L654">
        <v>1470373200</v>
      </c>
      <c r="M654" s="20">
        <f t="shared" si="62"/>
        <v>42587.208333333328</v>
      </c>
      <c r="N654">
        <v>1474088400</v>
      </c>
      <c r="O654" s="18">
        <f t="shared" si="63"/>
        <v>42630.208333333328</v>
      </c>
      <c r="P654" t="b">
        <v>0</v>
      </c>
      <c r="Q654" t="b">
        <v>0</v>
      </c>
      <c r="R654" t="s">
        <v>28</v>
      </c>
      <c r="S654" s="11" t="str">
        <f t="shared" si="64"/>
        <v>technology</v>
      </c>
      <c r="T654" s="11" t="str">
        <f t="shared" si="65"/>
        <v>web</v>
      </c>
    </row>
    <row r="655" spans="1:20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>
        <v>234</v>
      </c>
      <c r="I655" s="9">
        <f t="shared" si="61"/>
        <v>59.970085470085472</v>
      </c>
      <c r="J655" t="s">
        <v>21</v>
      </c>
      <c r="K655" t="s">
        <v>22</v>
      </c>
      <c r="L655">
        <v>1460091600</v>
      </c>
      <c r="M655" s="20">
        <f t="shared" si="62"/>
        <v>42468.208333333328</v>
      </c>
      <c r="N655">
        <v>1460264400</v>
      </c>
      <c r="O655" s="18">
        <f t="shared" si="63"/>
        <v>42470.208333333328</v>
      </c>
      <c r="P655" t="b">
        <v>0</v>
      </c>
      <c r="Q655" t="b">
        <v>0</v>
      </c>
      <c r="R655" t="s">
        <v>28</v>
      </c>
      <c r="S655" s="11" t="str">
        <f t="shared" si="64"/>
        <v>technology</v>
      </c>
      <c r="T655" s="11" t="str">
        <f t="shared" si="65"/>
        <v>web</v>
      </c>
    </row>
    <row r="656" spans="1:20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>
        <v>3016</v>
      </c>
      <c r="I656" s="9">
        <f t="shared" si="61"/>
        <v>58.9973474801061</v>
      </c>
      <c r="J656" t="s">
        <v>21</v>
      </c>
      <c r="K656" t="s">
        <v>22</v>
      </c>
      <c r="L656">
        <v>1440392400</v>
      </c>
      <c r="M656" s="20">
        <f t="shared" si="62"/>
        <v>42240.208333333328</v>
      </c>
      <c r="N656">
        <v>1440824400</v>
      </c>
      <c r="O656" s="18">
        <f t="shared" si="63"/>
        <v>42245.208333333328</v>
      </c>
      <c r="P656" t="b">
        <v>0</v>
      </c>
      <c r="Q656" t="b">
        <v>0</v>
      </c>
      <c r="R656" t="s">
        <v>148</v>
      </c>
      <c r="S656" s="11" t="str">
        <f t="shared" si="64"/>
        <v>music</v>
      </c>
      <c r="T656" s="11" t="str">
        <f t="shared" si="65"/>
        <v>metal</v>
      </c>
    </row>
    <row r="657" spans="1:20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 s="9">
        <f t="shared" si="61"/>
        <v>50.045454545454547</v>
      </c>
      <c r="J657" t="s">
        <v>21</v>
      </c>
      <c r="K657" t="s">
        <v>22</v>
      </c>
      <c r="L657">
        <v>1488434400</v>
      </c>
      <c r="M657" s="20">
        <f t="shared" si="62"/>
        <v>42796.25</v>
      </c>
      <c r="N657">
        <v>1489554000</v>
      </c>
      <c r="O657" s="18">
        <f t="shared" si="63"/>
        <v>42809.208333333328</v>
      </c>
      <c r="P657" t="b">
        <v>1</v>
      </c>
      <c r="Q657" t="b">
        <v>0</v>
      </c>
      <c r="R657" t="s">
        <v>122</v>
      </c>
      <c r="S657" s="11" t="str">
        <f t="shared" si="64"/>
        <v>photography</v>
      </c>
      <c r="T657" s="11" t="str">
        <f t="shared" si="65"/>
        <v>photography books</v>
      </c>
    </row>
    <row r="658" spans="1:20" ht="31.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 s="9">
        <f t="shared" si="61"/>
        <v>98.966269841269835</v>
      </c>
      <c r="J658" t="s">
        <v>26</v>
      </c>
      <c r="K658" t="s">
        <v>27</v>
      </c>
      <c r="L658">
        <v>1514440800</v>
      </c>
      <c r="M658" s="20">
        <f t="shared" si="62"/>
        <v>43097.25</v>
      </c>
      <c r="N658">
        <v>1514872800</v>
      </c>
      <c r="O658" s="18">
        <f t="shared" si="63"/>
        <v>43102.25</v>
      </c>
      <c r="P658" t="b">
        <v>0</v>
      </c>
      <c r="Q658" t="b">
        <v>0</v>
      </c>
      <c r="R658" t="s">
        <v>17</v>
      </c>
      <c r="S658" s="11" t="str">
        <f t="shared" si="64"/>
        <v>food</v>
      </c>
      <c r="T658" s="11" t="str">
        <f t="shared" si="65"/>
        <v>food trucks</v>
      </c>
    </row>
    <row r="659" spans="1:20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 s="9">
        <f t="shared" si="61"/>
        <v>58.857142857142854</v>
      </c>
      <c r="J659" t="s">
        <v>21</v>
      </c>
      <c r="K659" t="s">
        <v>22</v>
      </c>
      <c r="L659">
        <v>1514354400</v>
      </c>
      <c r="M659" s="20">
        <f t="shared" si="62"/>
        <v>43096.25</v>
      </c>
      <c r="N659">
        <v>1515736800</v>
      </c>
      <c r="O659" s="18">
        <f t="shared" si="63"/>
        <v>43112.25</v>
      </c>
      <c r="P659" t="b">
        <v>0</v>
      </c>
      <c r="Q659" t="b">
        <v>0</v>
      </c>
      <c r="R659" t="s">
        <v>474</v>
      </c>
      <c r="S659" s="11" t="str">
        <f t="shared" si="64"/>
        <v>film &amp; video</v>
      </c>
      <c r="T659" s="11" t="str">
        <f t="shared" si="65"/>
        <v>science fiction</v>
      </c>
    </row>
    <row r="660" spans="1:20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 s="9">
        <f t="shared" si="61"/>
        <v>81.010256410256417</v>
      </c>
      <c r="J660" t="s">
        <v>21</v>
      </c>
      <c r="K660" t="s">
        <v>22</v>
      </c>
      <c r="L660">
        <v>1440910800</v>
      </c>
      <c r="M660" s="20">
        <f t="shared" si="62"/>
        <v>42246.208333333328</v>
      </c>
      <c r="N660">
        <v>1442898000</v>
      </c>
      <c r="O660" s="18">
        <f t="shared" si="63"/>
        <v>42269.208333333328</v>
      </c>
      <c r="P660" t="b">
        <v>0</v>
      </c>
      <c r="Q660" t="b">
        <v>0</v>
      </c>
      <c r="R660" t="s">
        <v>23</v>
      </c>
      <c r="S660" s="11" t="str">
        <f t="shared" si="64"/>
        <v>music</v>
      </c>
      <c r="T660" s="11" t="str">
        <f t="shared" si="65"/>
        <v>rock</v>
      </c>
    </row>
    <row r="661" spans="1:20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>
        <v>750</v>
      </c>
      <c r="I661" s="9">
        <f t="shared" si="61"/>
        <v>76.013333333333335</v>
      </c>
      <c r="J661" t="s">
        <v>40</v>
      </c>
      <c r="K661" t="s">
        <v>41</v>
      </c>
      <c r="L661">
        <v>1296108000</v>
      </c>
      <c r="M661" s="20">
        <f t="shared" si="62"/>
        <v>40570.25</v>
      </c>
      <c r="N661">
        <v>1296194400</v>
      </c>
      <c r="O661" s="18">
        <f t="shared" si="63"/>
        <v>40571.25</v>
      </c>
      <c r="P661" t="b">
        <v>0</v>
      </c>
      <c r="Q661" t="b">
        <v>0</v>
      </c>
      <c r="R661" t="s">
        <v>42</v>
      </c>
      <c r="S661" s="11" t="str">
        <f t="shared" si="64"/>
        <v>film &amp; video</v>
      </c>
      <c r="T661" s="11" t="str">
        <f t="shared" si="65"/>
        <v>documentary</v>
      </c>
    </row>
    <row r="662" spans="1:20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 s="9">
        <f t="shared" si="61"/>
        <v>96.597402597402592</v>
      </c>
      <c r="J662" t="s">
        <v>21</v>
      </c>
      <c r="K662" t="s">
        <v>22</v>
      </c>
      <c r="L662">
        <v>1440133200</v>
      </c>
      <c r="M662" s="20">
        <f t="shared" si="62"/>
        <v>42237.208333333328</v>
      </c>
      <c r="N662">
        <v>1440910800</v>
      </c>
      <c r="O662" s="18">
        <f t="shared" si="63"/>
        <v>42246.208333333328</v>
      </c>
      <c r="P662" t="b">
        <v>1</v>
      </c>
      <c r="Q662" t="b">
        <v>0</v>
      </c>
      <c r="R662" t="s">
        <v>33</v>
      </c>
      <c r="S662" s="11" t="str">
        <f t="shared" si="64"/>
        <v>theater</v>
      </c>
      <c r="T662" s="11" t="str">
        <f t="shared" si="65"/>
        <v>plays</v>
      </c>
    </row>
    <row r="663" spans="1:20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>
        <v>752</v>
      </c>
      <c r="I663" s="9">
        <f t="shared" si="61"/>
        <v>76.957446808510639</v>
      </c>
      <c r="J663" t="s">
        <v>36</v>
      </c>
      <c r="K663" t="s">
        <v>37</v>
      </c>
      <c r="L663">
        <v>1332910800</v>
      </c>
      <c r="M663" s="20">
        <f t="shared" si="62"/>
        <v>40996.208333333336</v>
      </c>
      <c r="N663">
        <v>1335502800</v>
      </c>
      <c r="O663" s="18">
        <f t="shared" si="63"/>
        <v>41026.208333333336</v>
      </c>
      <c r="P663" t="b">
        <v>0</v>
      </c>
      <c r="Q663" t="b">
        <v>0</v>
      </c>
      <c r="R663" t="s">
        <v>159</v>
      </c>
      <c r="S663" s="11" t="str">
        <f t="shared" si="64"/>
        <v>music</v>
      </c>
      <c r="T663" s="11" t="str">
        <f t="shared" si="65"/>
        <v>jazz</v>
      </c>
    </row>
    <row r="664" spans="1:20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 s="9">
        <f t="shared" si="61"/>
        <v>67.984732824427482</v>
      </c>
      <c r="J664" t="s">
        <v>21</v>
      </c>
      <c r="K664" t="s">
        <v>22</v>
      </c>
      <c r="L664">
        <v>1544335200</v>
      </c>
      <c r="M664" s="20">
        <f t="shared" si="62"/>
        <v>43443.25</v>
      </c>
      <c r="N664">
        <v>1544680800</v>
      </c>
      <c r="O664" s="18">
        <f t="shared" si="63"/>
        <v>43447.25</v>
      </c>
      <c r="P664" t="b">
        <v>0</v>
      </c>
      <c r="Q664" t="b">
        <v>0</v>
      </c>
      <c r="R664" t="s">
        <v>33</v>
      </c>
      <c r="S664" s="11" t="str">
        <f t="shared" si="64"/>
        <v>theater</v>
      </c>
      <c r="T664" s="11" t="str">
        <f t="shared" si="65"/>
        <v>plays</v>
      </c>
    </row>
    <row r="665" spans="1:20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 s="9">
        <f t="shared" si="61"/>
        <v>88.781609195402297</v>
      </c>
      <c r="J665" t="s">
        <v>21</v>
      </c>
      <c r="K665" t="s">
        <v>22</v>
      </c>
      <c r="L665">
        <v>1286427600</v>
      </c>
      <c r="M665" s="20">
        <f t="shared" si="62"/>
        <v>40458.208333333336</v>
      </c>
      <c r="N665">
        <v>1288414800</v>
      </c>
      <c r="O665" s="18">
        <f t="shared" si="63"/>
        <v>40481.208333333336</v>
      </c>
      <c r="P665" t="b">
        <v>0</v>
      </c>
      <c r="Q665" t="b">
        <v>0</v>
      </c>
      <c r="R665" t="s">
        <v>33</v>
      </c>
      <c r="S665" s="11" t="str">
        <f t="shared" si="64"/>
        <v>theater</v>
      </c>
      <c r="T665" s="11" t="str">
        <f t="shared" si="65"/>
        <v>plays</v>
      </c>
    </row>
    <row r="666" spans="1:20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 s="9">
        <f t="shared" si="61"/>
        <v>24.99623706491063</v>
      </c>
      <c r="J666" t="s">
        <v>21</v>
      </c>
      <c r="K666" t="s">
        <v>22</v>
      </c>
      <c r="L666">
        <v>1329717600</v>
      </c>
      <c r="M666" s="20">
        <f t="shared" si="62"/>
        <v>40959.25</v>
      </c>
      <c r="N666">
        <v>1330581600</v>
      </c>
      <c r="O666" s="18">
        <f t="shared" si="63"/>
        <v>40969.25</v>
      </c>
      <c r="P666" t="b">
        <v>0</v>
      </c>
      <c r="Q666" t="b">
        <v>0</v>
      </c>
      <c r="R666" t="s">
        <v>159</v>
      </c>
      <c r="S666" s="11" t="str">
        <f t="shared" si="64"/>
        <v>music</v>
      </c>
      <c r="T666" s="11" t="str">
        <f t="shared" si="65"/>
        <v>jazz</v>
      </c>
    </row>
    <row r="667" spans="1:20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 s="9">
        <f t="shared" si="61"/>
        <v>44.922794117647058</v>
      </c>
      <c r="J667" t="s">
        <v>21</v>
      </c>
      <c r="K667" t="s">
        <v>22</v>
      </c>
      <c r="L667">
        <v>1310187600</v>
      </c>
      <c r="M667" s="20">
        <f t="shared" si="62"/>
        <v>40733.208333333336</v>
      </c>
      <c r="N667">
        <v>1311397200</v>
      </c>
      <c r="O667" s="18">
        <f t="shared" si="63"/>
        <v>40747.208333333336</v>
      </c>
      <c r="P667" t="b">
        <v>0</v>
      </c>
      <c r="Q667" t="b">
        <v>1</v>
      </c>
      <c r="R667" t="s">
        <v>42</v>
      </c>
      <c r="S667" s="11" t="str">
        <f t="shared" si="64"/>
        <v>film &amp; video</v>
      </c>
      <c r="T667" s="11" t="str">
        <f t="shared" si="65"/>
        <v>documentary</v>
      </c>
    </row>
    <row r="668" spans="1:20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 s="9">
        <f t="shared" si="61"/>
        <v>79.400000000000006</v>
      </c>
      <c r="J668" t="s">
        <v>21</v>
      </c>
      <c r="K668" t="s">
        <v>22</v>
      </c>
      <c r="L668">
        <v>1377838800</v>
      </c>
      <c r="M668" s="20">
        <f t="shared" si="62"/>
        <v>41516.208333333336</v>
      </c>
      <c r="N668">
        <v>1378357200</v>
      </c>
      <c r="O668" s="18">
        <f t="shared" si="63"/>
        <v>41522.208333333336</v>
      </c>
      <c r="P668" t="b">
        <v>0</v>
      </c>
      <c r="Q668" t="b">
        <v>1</v>
      </c>
      <c r="R668" t="s">
        <v>33</v>
      </c>
      <c r="S668" s="11" t="str">
        <f t="shared" si="64"/>
        <v>theater</v>
      </c>
      <c r="T668" s="11" t="str">
        <f t="shared" si="65"/>
        <v>plays</v>
      </c>
    </row>
    <row r="669" spans="1:20" ht="31.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 s="9">
        <f t="shared" si="61"/>
        <v>29.009546539379475</v>
      </c>
      <c r="J669" t="s">
        <v>21</v>
      </c>
      <c r="K669" t="s">
        <v>22</v>
      </c>
      <c r="L669">
        <v>1410325200</v>
      </c>
      <c r="M669" s="20">
        <f t="shared" si="62"/>
        <v>41892.208333333336</v>
      </c>
      <c r="N669">
        <v>1411102800</v>
      </c>
      <c r="O669" s="18">
        <f t="shared" si="63"/>
        <v>41901.208333333336</v>
      </c>
      <c r="P669" t="b">
        <v>0</v>
      </c>
      <c r="Q669" t="b">
        <v>0</v>
      </c>
      <c r="R669" t="s">
        <v>1029</v>
      </c>
      <c r="S669" s="11" t="str">
        <f t="shared" si="64"/>
        <v>journalism</v>
      </c>
      <c r="T669" s="11" t="str">
        <f t="shared" si="65"/>
        <v>audio</v>
      </c>
    </row>
    <row r="670" spans="1:20" ht="31.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 s="9">
        <f t="shared" si="61"/>
        <v>73.59210526315789</v>
      </c>
      <c r="J670" t="s">
        <v>21</v>
      </c>
      <c r="K670" t="s">
        <v>22</v>
      </c>
      <c r="L670">
        <v>1343797200</v>
      </c>
      <c r="M670" s="20">
        <f t="shared" si="62"/>
        <v>41122.208333333336</v>
      </c>
      <c r="N670">
        <v>1344834000</v>
      </c>
      <c r="O670" s="18">
        <f t="shared" si="63"/>
        <v>41134.208333333336</v>
      </c>
      <c r="P670" t="b">
        <v>0</v>
      </c>
      <c r="Q670" t="b">
        <v>0</v>
      </c>
      <c r="R670" t="s">
        <v>33</v>
      </c>
      <c r="S670" s="11" t="str">
        <f t="shared" si="64"/>
        <v>theater</v>
      </c>
      <c r="T670" s="11" t="str">
        <f t="shared" si="65"/>
        <v>plays</v>
      </c>
    </row>
    <row r="671" spans="1:20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 s="9">
        <f t="shared" si="61"/>
        <v>107.97038864898211</v>
      </c>
      <c r="J671" t="s">
        <v>107</v>
      </c>
      <c r="K671" t="s">
        <v>108</v>
      </c>
      <c r="L671">
        <v>1498453200</v>
      </c>
      <c r="M671" s="20">
        <f t="shared" si="62"/>
        <v>42912.208333333328</v>
      </c>
      <c r="N671">
        <v>1499230800</v>
      </c>
      <c r="O671" s="18">
        <f t="shared" si="63"/>
        <v>42921.208333333328</v>
      </c>
      <c r="P671" t="b">
        <v>0</v>
      </c>
      <c r="Q671" t="b">
        <v>0</v>
      </c>
      <c r="R671" t="s">
        <v>33</v>
      </c>
      <c r="S671" s="11" t="str">
        <f t="shared" si="64"/>
        <v>theater</v>
      </c>
      <c r="T671" s="11" t="str">
        <f t="shared" si="65"/>
        <v>plays</v>
      </c>
    </row>
    <row r="672" spans="1:20" ht="31.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 s="9">
        <f t="shared" si="61"/>
        <v>68.987284287011803</v>
      </c>
      <c r="J672" t="s">
        <v>21</v>
      </c>
      <c r="K672" t="s">
        <v>22</v>
      </c>
      <c r="L672">
        <v>1456380000</v>
      </c>
      <c r="M672" s="20">
        <f t="shared" si="62"/>
        <v>42425.25</v>
      </c>
      <c r="N672">
        <v>1457416800</v>
      </c>
      <c r="O672" s="18">
        <f t="shared" si="63"/>
        <v>42437.25</v>
      </c>
      <c r="P672" t="b">
        <v>0</v>
      </c>
      <c r="Q672" t="b">
        <v>0</v>
      </c>
      <c r="R672" t="s">
        <v>60</v>
      </c>
      <c r="S672" s="11" t="str">
        <f t="shared" si="64"/>
        <v>music</v>
      </c>
      <c r="T672" s="11" t="str">
        <f t="shared" si="65"/>
        <v>indie rock</v>
      </c>
    </row>
    <row r="673" spans="1:20" ht="31.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>
        <v>1073</v>
      </c>
      <c r="I673" s="9">
        <f t="shared" si="61"/>
        <v>111.02236719478098</v>
      </c>
      <c r="J673" t="s">
        <v>21</v>
      </c>
      <c r="K673" t="s">
        <v>22</v>
      </c>
      <c r="L673">
        <v>1280552400</v>
      </c>
      <c r="M673" s="20">
        <f t="shared" si="62"/>
        <v>40390.208333333336</v>
      </c>
      <c r="N673">
        <v>1280898000</v>
      </c>
      <c r="O673" s="18">
        <f t="shared" si="63"/>
        <v>40394.208333333336</v>
      </c>
      <c r="P673" t="b">
        <v>0</v>
      </c>
      <c r="Q673" t="b">
        <v>1</v>
      </c>
      <c r="R673" t="s">
        <v>33</v>
      </c>
      <c r="S673" s="11" t="str">
        <f t="shared" si="64"/>
        <v>theater</v>
      </c>
      <c r="T673" s="11" t="str">
        <f t="shared" si="65"/>
        <v>plays</v>
      </c>
    </row>
    <row r="674" spans="1:20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 s="9">
        <f t="shared" si="61"/>
        <v>24.997515808491418</v>
      </c>
      <c r="J674" t="s">
        <v>26</v>
      </c>
      <c r="K674" t="s">
        <v>27</v>
      </c>
      <c r="L674">
        <v>1521608400</v>
      </c>
      <c r="M674" s="20">
        <f t="shared" si="62"/>
        <v>43180.208333333328</v>
      </c>
      <c r="N674">
        <v>1522472400</v>
      </c>
      <c r="O674" s="18">
        <f t="shared" si="63"/>
        <v>43190.208333333328</v>
      </c>
      <c r="P674" t="b">
        <v>0</v>
      </c>
      <c r="Q674" t="b">
        <v>0</v>
      </c>
      <c r="R674" t="s">
        <v>33</v>
      </c>
      <c r="S674" s="11" t="str">
        <f t="shared" si="64"/>
        <v>theater</v>
      </c>
      <c r="T674" s="11" t="str">
        <f t="shared" si="65"/>
        <v>plays</v>
      </c>
    </row>
    <row r="675" spans="1:20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 s="9">
        <f t="shared" si="61"/>
        <v>42.155172413793103</v>
      </c>
      <c r="J675" t="s">
        <v>107</v>
      </c>
      <c r="K675" t="s">
        <v>108</v>
      </c>
      <c r="L675">
        <v>1460696400</v>
      </c>
      <c r="M675" s="20">
        <f t="shared" si="62"/>
        <v>42475.208333333328</v>
      </c>
      <c r="N675">
        <v>1462510800</v>
      </c>
      <c r="O675" s="18">
        <f t="shared" si="63"/>
        <v>42496.208333333328</v>
      </c>
      <c r="P675" t="b">
        <v>0</v>
      </c>
      <c r="Q675" t="b">
        <v>0</v>
      </c>
      <c r="R675" t="s">
        <v>60</v>
      </c>
      <c r="S675" s="11" t="str">
        <f t="shared" si="64"/>
        <v>music</v>
      </c>
      <c r="T675" s="11" t="str">
        <f t="shared" si="65"/>
        <v>indie rock</v>
      </c>
    </row>
    <row r="676" spans="1:20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>
        <v>1218</v>
      </c>
      <c r="I676" s="9">
        <f t="shared" si="61"/>
        <v>47.003284072249592</v>
      </c>
      <c r="J676" t="s">
        <v>21</v>
      </c>
      <c r="K676" t="s">
        <v>22</v>
      </c>
      <c r="L676">
        <v>1313730000</v>
      </c>
      <c r="M676" s="20">
        <f t="shared" si="62"/>
        <v>40774.208333333336</v>
      </c>
      <c r="N676">
        <v>1317790800</v>
      </c>
      <c r="O676" s="18">
        <f t="shared" si="63"/>
        <v>40821.208333333336</v>
      </c>
      <c r="P676" t="b">
        <v>0</v>
      </c>
      <c r="Q676" t="b">
        <v>0</v>
      </c>
      <c r="R676" t="s">
        <v>122</v>
      </c>
      <c r="S676" s="11" t="str">
        <f t="shared" si="64"/>
        <v>photography</v>
      </c>
      <c r="T676" s="11" t="str">
        <f t="shared" si="65"/>
        <v>photography books</v>
      </c>
    </row>
    <row r="677" spans="1:20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 s="9">
        <f t="shared" si="61"/>
        <v>36.0392749244713</v>
      </c>
      <c r="J677" t="s">
        <v>21</v>
      </c>
      <c r="K677" t="s">
        <v>22</v>
      </c>
      <c r="L677">
        <v>1568178000</v>
      </c>
      <c r="M677" s="20">
        <f t="shared" si="62"/>
        <v>43719.208333333328</v>
      </c>
      <c r="N677">
        <v>1568782800</v>
      </c>
      <c r="O677" s="18">
        <f t="shared" si="63"/>
        <v>43726.208333333328</v>
      </c>
      <c r="P677" t="b">
        <v>0</v>
      </c>
      <c r="Q677" t="b">
        <v>0</v>
      </c>
      <c r="R677" t="s">
        <v>1029</v>
      </c>
      <c r="S677" s="11" t="str">
        <f t="shared" si="64"/>
        <v>journalism</v>
      </c>
      <c r="T677" s="11" t="str">
        <f t="shared" si="65"/>
        <v>audio</v>
      </c>
    </row>
    <row r="678" spans="1:20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 s="9">
        <f t="shared" si="61"/>
        <v>101.03760683760684</v>
      </c>
      <c r="J678" t="s">
        <v>21</v>
      </c>
      <c r="K678" t="s">
        <v>22</v>
      </c>
      <c r="L678">
        <v>1348635600</v>
      </c>
      <c r="M678" s="20">
        <f t="shared" si="62"/>
        <v>41178.208333333336</v>
      </c>
      <c r="N678">
        <v>1349413200</v>
      </c>
      <c r="O678" s="18">
        <f t="shared" si="63"/>
        <v>41187.208333333336</v>
      </c>
      <c r="P678" t="b">
        <v>0</v>
      </c>
      <c r="Q678" t="b">
        <v>0</v>
      </c>
      <c r="R678" t="s">
        <v>122</v>
      </c>
      <c r="S678" s="11" t="str">
        <f t="shared" si="64"/>
        <v>photography</v>
      </c>
      <c r="T678" s="11" t="str">
        <f t="shared" si="65"/>
        <v>photography books</v>
      </c>
    </row>
    <row r="679" spans="1:20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 s="9">
        <f t="shared" si="61"/>
        <v>39.927927927927925</v>
      </c>
      <c r="J679" t="s">
        <v>21</v>
      </c>
      <c r="K679" t="s">
        <v>22</v>
      </c>
      <c r="L679">
        <v>1468126800</v>
      </c>
      <c r="M679" s="20">
        <f t="shared" si="62"/>
        <v>42561.208333333328</v>
      </c>
      <c r="N679">
        <v>1472446800</v>
      </c>
      <c r="O679" s="18">
        <f t="shared" si="63"/>
        <v>42611.208333333328</v>
      </c>
      <c r="P679" t="b">
        <v>0</v>
      </c>
      <c r="Q679" t="b">
        <v>0</v>
      </c>
      <c r="R679" t="s">
        <v>119</v>
      </c>
      <c r="S679" s="11" t="str">
        <f t="shared" si="64"/>
        <v>publishing</v>
      </c>
      <c r="T679" s="11" t="str">
        <f t="shared" si="65"/>
        <v>fiction</v>
      </c>
    </row>
    <row r="680" spans="1:20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 s="9">
        <f t="shared" si="61"/>
        <v>83.158139534883716</v>
      </c>
      <c r="J680" t="s">
        <v>21</v>
      </c>
      <c r="K680" t="s">
        <v>22</v>
      </c>
      <c r="L680">
        <v>1547877600</v>
      </c>
      <c r="M680" s="20">
        <f t="shared" si="62"/>
        <v>43484.25</v>
      </c>
      <c r="N680">
        <v>1548050400</v>
      </c>
      <c r="O680" s="18">
        <f t="shared" si="63"/>
        <v>43486.25</v>
      </c>
      <c r="P680" t="b">
        <v>0</v>
      </c>
      <c r="Q680" t="b">
        <v>0</v>
      </c>
      <c r="R680" t="s">
        <v>53</v>
      </c>
      <c r="S680" s="11" t="str">
        <f t="shared" si="64"/>
        <v>film &amp; video</v>
      </c>
      <c r="T680" s="11" t="str">
        <f t="shared" si="65"/>
        <v>drama</v>
      </c>
    </row>
    <row r="681" spans="1:20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 s="9">
        <f t="shared" si="61"/>
        <v>39.97520661157025</v>
      </c>
      <c r="J681" t="s">
        <v>21</v>
      </c>
      <c r="K681" t="s">
        <v>22</v>
      </c>
      <c r="L681">
        <v>1571374800</v>
      </c>
      <c r="M681" s="20">
        <f t="shared" si="62"/>
        <v>43756.208333333328</v>
      </c>
      <c r="N681">
        <v>1571806800</v>
      </c>
      <c r="O681" s="18">
        <f t="shared" si="63"/>
        <v>43761.208333333328</v>
      </c>
      <c r="P681" t="b">
        <v>0</v>
      </c>
      <c r="Q681" t="b">
        <v>1</v>
      </c>
      <c r="R681" t="s">
        <v>17</v>
      </c>
      <c r="S681" s="11" t="str">
        <f t="shared" si="64"/>
        <v>food</v>
      </c>
      <c r="T681" s="11" t="str">
        <f t="shared" si="65"/>
        <v>food trucks</v>
      </c>
    </row>
    <row r="682" spans="1:20" ht="31.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 s="9">
        <f t="shared" si="61"/>
        <v>47.993908629441627</v>
      </c>
      <c r="J682" t="s">
        <v>21</v>
      </c>
      <c r="K682" t="s">
        <v>22</v>
      </c>
      <c r="L682">
        <v>1576303200</v>
      </c>
      <c r="M682" s="20">
        <f t="shared" si="62"/>
        <v>43813.25</v>
      </c>
      <c r="N682">
        <v>1576476000</v>
      </c>
      <c r="O682" s="18">
        <f t="shared" si="63"/>
        <v>43815.25</v>
      </c>
      <c r="P682" t="b">
        <v>0</v>
      </c>
      <c r="Q682" t="b">
        <v>1</v>
      </c>
      <c r="R682" t="s">
        <v>292</v>
      </c>
      <c r="S682" s="11" t="str">
        <f t="shared" si="64"/>
        <v>games</v>
      </c>
      <c r="T682" s="11" t="str">
        <f t="shared" si="65"/>
        <v>mobile games</v>
      </c>
    </row>
    <row r="683" spans="1:20" ht="31.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 s="9">
        <f t="shared" si="61"/>
        <v>95.978877489438744</v>
      </c>
      <c r="J683" t="s">
        <v>21</v>
      </c>
      <c r="K683" t="s">
        <v>22</v>
      </c>
      <c r="L683">
        <v>1324447200</v>
      </c>
      <c r="M683" s="20">
        <f t="shared" si="62"/>
        <v>40898.25</v>
      </c>
      <c r="N683">
        <v>1324965600</v>
      </c>
      <c r="O683" s="18">
        <f t="shared" si="63"/>
        <v>40904.25</v>
      </c>
      <c r="P683" t="b">
        <v>0</v>
      </c>
      <c r="Q683" t="b">
        <v>0</v>
      </c>
      <c r="R683" t="s">
        <v>33</v>
      </c>
      <c r="S683" s="11" t="str">
        <f t="shared" si="64"/>
        <v>theater</v>
      </c>
      <c r="T683" s="11" t="str">
        <f t="shared" si="65"/>
        <v>plays</v>
      </c>
    </row>
    <row r="684" spans="1:20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 s="9">
        <f t="shared" si="61"/>
        <v>78.728155339805824</v>
      </c>
      <c r="J684" t="s">
        <v>21</v>
      </c>
      <c r="K684" t="s">
        <v>22</v>
      </c>
      <c r="L684">
        <v>1386741600</v>
      </c>
      <c r="M684" s="20">
        <f t="shared" si="62"/>
        <v>41619.25</v>
      </c>
      <c r="N684">
        <v>1387519200</v>
      </c>
      <c r="O684" s="18">
        <f t="shared" si="63"/>
        <v>41628.25</v>
      </c>
      <c r="P684" t="b">
        <v>0</v>
      </c>
      <c r="Q684" t="b">
        <v>0</v>
      </c>
      <c r="R684" t="s">
        <v>33</v>
      </c>
      <c r="S684" s="11" t="str">
        <f t="shared" si="64"/>
        <v>theater</v>
      </c>
      <c r="T684" s="11" t="str">
        <f t="shared" si="65"/>
        <v>plays</v>
      </c>
    </row>
    <row r="685" spans="1:20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 s="9">
        <f t="shared" si="61"/>
        <v>56.081632653061227</v>
      </c>
      <c r="J685" t="s">
        <v>21</v>
      </c>
      <c r="K685" t="s">
        <v>22</v>
      </c>
      <c r="L685">
        <v>1537074000</v>
      </c>
      <c r="M685" s="20">
        <f t="shared" si="62"/>
        <v>43359.208333333328</v>
      </c>
      <c r="N685">
        <v>1537246800</v>
      </c>
      <c r="O685" s="18">
        <f t="shared" si="63"/>
        <v>43361.208333333328</v>
      </c>
      <c r="P685" t="b">
        <v>0</v>
      </c>
      <c r="Q685" t="b">
        <v>0</v>
      </c>
      <c r="R685" t="s">
        <v>33</v>
      </c>
      <c r="S685" s="11" t="str">
        <f t="shared" si="64"/>
        <v>theater</v>
      </c>
      <c r="T685" s="11" t="str">
        <f t="shared" si="65"/>
        <v>plays</v>
      </c>
    </row>
    <row r="686" spans="1:20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 s="9">
        <f t="shared" si="61"/>
        <v>69.090909090909093</v>
      </c>
      <c r="J686" t="s">
        <v>15</v>
      </c>
      <c r="K686" t="s">
        <v>16</v>
      </c>
      <c r="L686">
        <v>1277787600</v>
      </c>
      <c r="M686" s="20">
        <f t="shared" si="62"/>
        <v>40358.208333333336</v>
      </c>
      <c r="N686">
        <v>1279515600</v>
      </c>
      <c r="O686" s="18">
        <f t="shared" si="63"/>
        <v>40378.208333333336</v>
      </c>
      <c r="P686" t="b">
        <v>0</v>
      </c>
      <c r="Q686" t="b">
        <v>0</v>
      </c>
      <c r="R686" t="s">
        <v>68</v>
      </c>
      <c r="S686" s="11" t="str">
        <f t="shared" si="64"/>
        <v>publishing</v>
      </c>
      <c r="T686" s="11" t="str">
        <f t="shared" si="65"/>
        <v>nonfiction</v>
      </c>
    </row>
    <row r="687" spans="1:20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 s="9">
        <f t="shared" si="61"/>
        <v>102.05291576673866</v>
      </c>
      <c r="J687" t="s">
        <v>15</v>
      </c>
      <c r="K687" t="s">
        <v>16</v>
      </c>
      <c r="L687">
        <v>1440306000</v>
      </c>
      <c r="M687" s="20">
        <f t="shared" si="62"/>
        <v>42239.208333333328</v>
      </c>
      <c r="N687">
        <v>1442379600</v>
      </c>
      <c r="O687" s="18">
        <f t="shared" si="63"/>
        <v>42263.208333333328</v>
      </c>
      <c r="P687" t="b">
        <v>0</v>
      </c>
      <c r="Q687" t="b">
        <v>0</v>
      </c>
      <c r="R687" t="s">
        <v>33</v>
      </c>
      <c r="S687" s="11" t="str">
        <f t="shared" si="64"/>
        <v>theater</v>
      </c>
      <c r="T687" s="11" t="str">
        <f t="shared" si="65"/>
        <v>plays</v>
      </c>
    </row>
    <row r="688" spans="1:20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 s="9">
        <f t="shared" si="61"/>
        <v>107.32089552238806</v>
      </c>
      <c r="J688" t="s">
        <v>21</v>
      </c>
      <c r="K688" t="s">
        <v>22</v>
      </c>
      <c r="L688">
        <v>1522126800</v>
      </c>
      <c r="M688" s="20">
        <f t="shared" si="62"/>
        <v>43186.208333333328</v>
      </c>
      <c r="N688">
        <v>1523077200</v>
      </c>
      <c r="O688" s="18">
        <f t="shared" si="63"/>
        <v>43197.208333333328</v>
      </c>
      <c r="P688" t="b">
        <v>0</v>
      </c>
      <c r="Q688" t="b">
        <v>0</v>
      </c>
      <c r="R688" t="s">
        <v>65</v>
      </c>
      <c r="S688" s="11" t="str">
        <f t="shared" si="64"/>
        <v>technology</v>
      </c>
      <c r="T688" s="11" t="str">
        <f t="shared" si="65"/>
        <v>wearables</v>
      </c>
    </row>
    <row r="689" spans="1:20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9">
        <f t="shared" si="61"/>
        <v>51.970260223048328</v>
      </c>
      <c r="J689" t="s">
        <v>21</v>
      </c>
      <c r="K689" t="s">
        <v>22</v>
      </c>
      <c r="L689">
        <v>1489298400</v>
      </c>
      <c r="M689" s="20">
        <f t="shared" si="62"/>
        <v>42806.25</v>
      </c>
      <c r="N689">
        <v>1489554000</v>
      </c>
      <c r="O689" s="18">
        <f t="shared" si="63"/>
        <v>42809.208333333328</v>
      </c>
      <c r="P689" t="b">
        <v>0</v>
      </c>
      <c r="Q689" t="b">
        <v>0</v>
      </c>
      <c r="R689" t="s">
        <v>33</v>
      </c>
      <c r="S689" s="11" t="str">
        <f t="shared" si="64"/>
        <v>theater</v>
      </c>
      <c r="T689" s="11" t="str">
        <f t="shared" si="65"/>
        <v>plays</v>
      </c>
    </row>
    <row r="690" spans="1:20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 s="9">
        <f t="shared" si="61"/>
        <v>71.137142857142862</v>
      </c>
      <c r="J690" t="s">
        <v>21</v>
      </c>
      <c r="K690" t="s">
        <v>22</v>
      </c>
      <c r="L690">
        <v>1547100000</v>
      </c>
      <c r="M690" s="20">
        <f t="shared" si="62"/>
        <v>43475.25</v>
      </c>
      <c r="N690">
        <v>1548482400</v>
      </c>
      <c r="O690" s="18">
        <f t="shared" si="63"/>
        <v>43491.25</v>
      </c>
      <c r="P690" t="b">
        <v>0</v>
      </c>
      <c r="Q690" t="b">
        <v>1</v>
      </c>
      <c r="R690" t="s">
        <v>269</v>
      </c>
      <c r="S690" s="11" t="str">
        <f t="shared" si="64"/>
        <v>film &amp; video</v>
      </c>
      <c r="T690" s="11" t="str">
        <f t="shared" si="65"/>
        <v>television</v>
      </c>
    </row>
    <row r="691" spans="1:20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>
        <v>69</v>
      </c>
      <c r="I691" s="9">
        <f t="shared" si="61"/>
        <v>106.49275362318841</v>
      </c>
      <c r="J691" t="s">
        <v>21</v>
      </c>
      <c r="K691" t="s">
        <v>22</v>
      </c>
      <c r="L691">
        <v>1383022800</v>
      </c>
      <c r="M691" s="20">
        <f t="shared" si="62"/>
        <v>41576.208333333336</v>
      </c>
      <c r="N691">
        <v>1384063200</v>
      </c>
      <c r="O691" s="18">
        <f t="shared" si="63"/>
        <v>41588.25</v>
      </c>
      <c r="P691" t="b">
        <v>0</v>
      </c>
      <c r="Q691" t="b">
        <v>0</v>
      </c>
      <c r="R691" t="s">
        <v>28</v>
      </c>
      <c r="S691" s="11" t="str">
        <f t="shared" si="64"/>
        <v>technology</v>
      </c>
      <c r="T691" s="11" t="str">
        <f t="shared" si="65"/>
        <v>web</v>
      </c>
    </row>
    <row r="692" spans="1:20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>
        <v>190</v>
      </c>
      <c r="I692" s="9">
        <f t="shared" si="61"/>
        <v>42.93684210526316</v>
      </c>
      <c r="J692" t="s">
        <v>21</v>
      </c>
      <c r="K692" t="s">
        <v>22</v>
      </c>
      <c r="L692">
        <v>1322373600</v>
      </c>
      <c r="M692" s="20">
        <f t="shared" si="62"/>
        <v>40874.25</v>
      </c>
      <c r="N692">
        <v>1322892000</v>
      </c>
      <c r="O692" s="18">
        <f t="shared" si="63"/>
        <v>40880.25</v>
      </c>
      <c r="P692" t="b">
        <v>0</v>
      </c>
      <c r="Q692" t="b">
        <v>1</v>
      </c>
      <c r="R692" t="s">
        <v>42</v>
      </c>
      <c r="S692" s="11" t="str">
        <f t="shared" si="64"/>
        <v>film &amp; video</v>
      </c>
      <c r="T692" s="11" t="str">
        <f t="shared" si="65"/>
        <v>documentary</v>
      </c>
    </row>
    <row r="693" spans="1:20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 s="9">
        <f t="shared" si="61"/>
        <v>30.037974683544302</v>
      </c>
      <c r="J693" t="s">
        <v>21</v>
      </c>
      <c r="K693" t="s">
        <v>22</v>
      </c>
      <c r="L693">
        <v>1349240400</v>
      </c>
      <c r="M693" s="20">
        <f t="shared" si="62"/>
        <v>41185.208333333336</v>
      </c>
      <c r="N693">
        <v>1350709200</v>
      </c>
      <c r="O693" s="18">
        <f t="shared" si="63"/>
        <v>41202.208333333336</v>
      </c>
      <c r="P693" t="b">
        <v>1</v>
      </c>
      <c r="Q693" t="b">
        <v>1</v>
      </c>
      <c r="R693" t="s">
        <v>42</v>
      </c>
      <c r="S693" s="11" t="str">
        <f t="shared" si="64"/>
        <v>film &amp; video</v>
      </c>
      <c r="T693" s="11" t="str">
        <f t="shared" si="65"/>
        <v>documentary</v>
      </c>
    </row>
    <row r="694" spans="1:20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>
        <v>77</v>
      </c>
      <c r="I694" s="9">
        <f t="shared" si="61"/>
        <v>70.623376623376629</v>
      </c>
      <c r="J694" t="s">
        <v>40</v>
      </c>
      <c r="K694" t="s">
        <v>41</v>
      </c>
      <c r="L694">
        <v>1562648400</v>
      </c>
      <c r="M694" s="20">
        <f t="shared" si="62"/>
        <v>43655.208333333328</v>
      </c>
      <c r="N694">
        <v>1564203600</v>
      </c>
      <c r="O694" s="18">
        <f t="shared" si="63"/>
        <v>43673.208333333328</v>
      </c>
      <c r="P694" t="b">
        <v>0</v>
      </c>
      <c r="Q694" t="b">
        <v>0</v>
      </c>
      <c r="R694" t="s">
        <v>23</v>
      </c>
      <c r="S694" s="11" t="str">
        <f t="shared" si="64"/>
        <v>music</v>
      </c>
      <c r="T694" s="11" t="str">
        <f t="shared" si="65"/>
        <v>rock</v>
      </c>
    </row>
    <row r="695" spans="1:20" ht="31.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>
        <v>1748</v>
      </c>
      <c r="I695" s="9">
        <f t="shared" si="61"/>
        <v>66.016018306636155</v>
      </c>
      <c r="J695" t="s">
        <v>21</v>
      </c>
      <c r="K695" t="s">
        <v>22</v>
      </c>
      <c r="L695">
        <v>1508216400</v>
      </c>
      <c r="M695" s="20">
        <f t="shared" si="62"/>
        <v>43025.208333333328</v>
      </c>
      <c r="N695">
        <v>1509685200</v>
      </c>
      <c r="O695" s="18">
        <f t="shared" si="63"/>
        <v>43042.208333333328</v>
      </c>
      <c r="P695" t="b">
        <v>0</v>
      </c>
      <c r="Q695" t="b">
        <v>0</v>
      </c>
      <c r="R695" t="s">
        <v>33</v>
      </c>
      <c r="S695" s="11" t="str">
        <f t="shared" si="64"/>
        <v>theater</v>
      </c>
      <c r="T695" s="11" t="str">
        <f t="shared" si="65"/>
        <v>plays</v>
      </c>
    </row>
    <row r="696" spans="1:20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>
        <v>79</v>
      </c>
      <c r="I696" s="9">
        <f t="shared" si="61"/>
        <v>96.911392405063296</v>
      </c>
      <c r="J696" t="s">
        <v>21</v>
      </c>
      <c r="K696" t="s">
        <v>22</v>
      </c>
      <c r="L696">
        <v>1511762400</v>
      </c>
      <c r="M696" s="20">
        <f t="shared" si="62"/>
        <v>43066.25</v>
      </c>
      <c r="N696">
        <v>1514959200</v>
      </c>
      <c r="O696" s="18">
        <f t="shared" si="63"/>
        <v>43103.25</v>
      </c>
      <c r="P696" t="b">
        <v>0</v>
      </c>
      <c r="Q696" t="b">
        <v>0</v>
      </c>
      <c r="R696" t="s">
        <v>33</v>
      </c>
      <c r="S696" s="11" t="str">
        <f t="shared" si="64"/>
        <v>theater</v>
      </c>
      <c r="T696" s="11" t="str">
        <f t="shared" si="65"/>
        <v>plays</v>
      </c>
    </row>
    <row r="697" spans="1:20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>
        <v>196</v>
      </c>
      <c r="I697" s="9">
        <f t="shared" si="61"/>
        <v>62.867346938775512</v>
      </c>
      <c r="J697" t="s">
        <v>107</v>
      </c>
      <c r="K697" t="s">
        <v>108</v>
      </c>
      <c r="L697">
        <v>1447480800</v>
      </c>
      <c r="M697" s="20">
        <f t="shared" si="62"/>
        <v>42322.25</v>
      </c>
      <c r="N697">
        <v>1448863200</v>
      </c>
      <c r="O697" s="18">
        <f t="shared" si="63"/>
        <v>42338.25</v>
      </c>
      <c r="P697" t="b">
        <v>1</v>
      </c>
      <c r="Q697" t="b">
        <v>0</v>
      </c>
      <c r="R697" t="s">
        <v>23</v>
      </c>
      <c r="S697" s="11" t="str">
        <f t="shared" si="64"/>
        <v>music</v>
      </c>
      <c r="T697" s="11" t="str">
        <f t="shared" si="65"/>
        <v>rock</v>
      </c>
    </row>
    <row r="698" spans="1:20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>
        <v>889</v>
      </c>
      <c r="I698" s="9">
        <f t="shared" si="61"/>
        <v>108.98537682789652</v>
      </c>
      <c r="J698" t="s">
        <v>21</v>
      </c>
      <c r="K698" t="s">
        <v>22</v>
      </c>
      <c r="L698">
        <v>1429506000</v>
      </c>
      <c r="M698" s="20">
        <f t="shared" si="62"/>
        <v>42114.208333333328</v>
      </c>
      <c r="N698">
        <v>1429592400</v>
      </c>
      <c r="O698" s="18">
        <f t="shared" si="63"/>
        <v>42115.208333333328</v>
      </c>
      <c r="P698" t="b">
        <v>0</v>
      </c>
      <c r="Q698" t="b">
        <v>1</v>
      </c>
      <c r="R698" t="s">
        <v>33</v>
      </c>
      <c r="S698" s="11" t="str">
        <f t="shared" si="64"/>
        <v>theater</v>
      </c>
      <c r="T698" s="11" t="str">
        <f t="shared" si="65"/>
        <v>plays</v>
      </c>
    </row>
    <row r="699" spans="1:20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>
        <v>7295</v>
      </c>
      <c r="I699" s="9">
        <f t="shared" si="61"/>
        <v>26.999314599040439</v>
      </c>
      <c r="J699" t="s">
        <v>21</v>
      </c>
      <c r="K699" t="s">
        <v>22</v>
      </c>
      <c r="L699">
        <v>1522472400</v>
      </c>
      <c r="M699" s="20">
        <f t="shared" si="62"/>
        <v>43190.208333333328</v>
      </c>
      <c r="N699">
        <v>1522645200</v>
      </c>
      <c r="O699" s="18">
        <f t="shared" si="63"/>
        <v>43192.208333333328</v>
      </c>
      <c r="P699" t="b">
        <v>0</v>
      </c>
      <c r="Q699" t="b">
        <v>0</v>
      </c>
      <c r="R699" t="s">
        <v>50</v>
      </c>
      <c r="S699" s="11" t="str">
        <f t="shared" si="64"/>
        <v>music</v>
      </c>
      <c r="T699" s="11" t="str">
        <f t="shared" si="65"/>
        <v>electric music</v>
      </c>
    </row>
    <row r="700" spans="1:20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>
        <v>2893</v>
      </c>
      <c r="I700" s="9">
        <f t="shared" si="61"/>
        <v>65.004147943311438</v>
      </c>
      <c r="J700" t="s">
        <v>15</v>
      </c>
      <c r="K700" t="s">
        <v>16</v>
      </c>
      <c r="L700">
        <v>1322114400</v>
      </c>
      <c r="M700" s="20">
        <f t="shared" si="62"/>
        <v>40871.25</v>
      </c>
      <c r="N700">
        <v>1323324000</v>
      </c>
      <c r="O700" s="18">
        <f t="shared" si="63"/>
        <v>40885.25</v>
      </c>
      <c r="P700" t="b">
        <v>0</v>
      </c>
      <c r="Q700" t="b">
        <v>0</v>
      </c>
      <c r="R700" t="s">
        <v>65</v>
      </c>
      <c r="S700" s="11" t="str">
        <f t="shared" si="64"/>
        <v>technology</v>
      </c>
      <c r="T700" s="11" t="str">
        <f t="shared" si="65"/>
        <v>wearables</v>
      </c>
    </row>
    <row r="701" spans="1:20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>
        <v>56</v>
      </c>
      <c r="I701" s="9">
        <f t="shared" si="61"/>
        <v>111.51785714285714</v>
      </c>
      <c r="J701" t="s">
        <v>21</v>
      </c>
      <c r="K701" t="s">
        <v>22</v>
      </c>
      <c r="L701">
        <v>1561438800</v>
      </c>
      <c r="M701" s="20">
        <f t="shared" si="62"/>
        <v>43641.208333333328</v>
      </c>
      <c r="N701">
        <v>1561525200</v>
      </c>
      <c r="O701" s="18">
        <f t="shared" si="63"/>
        <v>43642.208333333328</v>
      </c>
      <c r="P701" t="b">
        <v>0</v>
      </c>
      <c r="Q701" t="b">
        <v>0</v>
      </c>
      <c r="R701" t="s">
        <v>53</v>
      </c>
      <c r="S701" s="11" t="str">
        <f t="shared" si="64"/>
        <v>film &amp; video</v>
      </c>
      <c r="T701" s="11" t="str">
        <f t="shared" si="65"/>
        <v>drama</v>
      </c>
    </row>
    <row r="702" spans="1:20" ht="31.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9">
        <f t="shared" si="61"/>
        <v>3</v>
      </c>
      <c r="J702" t="s">
        <v>21</v>
      </c>
      <c r="K702" t="s">
        <v>22</v>
      </c>
      <c r="L702">
        <v>1264399200</v>
      </c>
      <c r="M702" s="20">
        <f t="shared" si="62"/>
        <v>40203.25</v>
      </c>
      <c r="N702">
        <v>1265695200</v>
      </c>
      <c r="O702" s="18">
        <f t="shared" si="63"/>
        <v>40218.25</v>
      </c>
      <c r="P702" t="b">
        <v>0</v>
      </c>
      <c r="Q702" t="b">
        <v>0</v>
      </c>
      <c r="R702" t="s">
        <v>65</v>
      </c>
      <c r="S702" s="11" t="str">
        <f t="shared" si="64"/>
        <v>technology</v>
      </c>
      <c r="T702" s="11" t="str">
        <f t="shared" si="65"/>
        <v>wearables</v>
      </c>
    </row>
    <row r="703" spans="1:20" ht="31.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>
        <v>820</v>
      </c>
      <c r="I703" s="9">
        <f t="shared" si="61"/>
        <v>110.99268292682927</v>
      </c>
      <c r="J703" t="s">
        <v>21</v>
      </c>
      <c r="K703" t="s">
        <v>22</v>
      </c>
      <c r="L703">
        <v>1301202000</v>
      </c>
      <c r="M703" s="20">
        <f t="shared" si="62"/>
        <v>40629.208333333336</v>
      </c>
      <c r="N703">
        <v>1301806800</v>
      </c>
      <c r="O703" s="18">
        <f t="shared" si="63"/>
        <v>40636.208333333336</v>
      </c>
      <c r="P703" t="b">
        <v>1</v>
      </c>
      <c r="Q703" t="b">
        <v>0</v>
      </c>
      <c r="R703" t="s">
        <v>33</v>
      </c>
      <c r="S703" s="11" t="str">
        <f t="shared" si="64"/>
        <v>theater</v>
      </c>
      <c r="T703" s="11" t="str">
        <f t="shared" si="65"/>
        <v>plays</v>
      </c>
    </row>
    <row r="704" spans="1:20" ht="31.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>
        <v>83</v>
      </c>
      <c r="I704" s="9">
        <f t="shared" si="61"/>
        <v>56.746987951807228</v>
      </c>
      <c r="J704" t="s">
        <v>21</v>
      </c>
      <c r="K704" t="s">
        <v>22</v>
      </c>
      <c r="L704">
        <v>1374469200</v>
      </c>
      <c r="M704" s="20">
        <f t="shared" si="62"/>
        <v>41477.208333333336</v>
      </c>
      <c r="N704">
        <v>1374901200</v>
      </c>
      <c r="O704" s="18">
        <f t="shared" si="63"/>
        <v>41482.208333333336</v>
      </c>
      <c r="P704" t="b">
        <v>0</v>
      </c>
      <c r="Q704" t="b">
        <v>0</v>
      </c>
      <c r="R704" t="s">
        <v>65</v>
      </c>
      <c r="S704" s="11" t="str">
        <f t="shared" si="64"/>
        <v>technology</v>
      </c>
      <c r="T704" s="11" t="str">
        <f t="shared" si="65"/>
        <v>wearables</v>
      </c>
    </row>
    <row r="705" spans="1:20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>
        <v>2038</v>
      </c>
      <c r="I705" s="9">
        <f t="shared" si="61"/>
        <v>97.020608439646708</v>
      </c>
      <c r="J705" t="s">
        <v>21</v>
      </c>
      <c r="K705" t="s">
        <v>22</v>
      </c>
      <c r="L705">
        <v>1334984400</v>
      </c>
      <c r="M705" s="20">
        <f t="shared" si="62"/>
        <v>41020.208333333336</v>
      </c>
      <c r="N705">
        <v>1336453200</v>
      </c>
      <c r="O705" s="18">
        <f t="shared" si="63"/>
        <v>41037.208333333336</v>
      </c>
      <c r="P705" t="b">
        <v>1</v>
      </c>
      <c r="Q705" t="b">
        <v>1</v>
      </c>
      <c r="R705" t="s">
        <v>206</v>
      </c>
      <c r="S705" s="11" t="str">
        <f t="shared" si="64"/>
        <v>publishing</v>
      </c>
      <c r="T705" s="11" t="str">
        <f t="shared" si="65"/>
        <v>translations</v>
      </c>
    </row>
    <row r="706" spans="1:20" ht="31.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0"/>
        <v>122.78160919540231</v>
      </c>
      <c r="G706" t="s">
        <v>20</v>
      </c>
      <c r="H706">
        <v>116</v>
      </c>
      <c r="I706" s="9">
        <f t="shared" si="61"/>
        <v>92.08620689655173</v>
      </c>
      <c r="J706" t="s">
        <v>21</v>
      </c>
      <c r="K706" t="s">
        <v>22</v>
      </c>
      <c r="L706">
        <v>1467608400</v>
      </c>
      <c r="M706" s="20">
        <f t="shared" si="62"/>
        <v>42555.208333333328</v>
      </c>
      <c r="N706">
        <v>1468904400</v>
      </c>
      <c r="O706" s="18">
        <f t="shared" si="63"/>
        <v>42570.208333333328</v>
      </c>
      <c r="P706" t="b">
        <v>0</v>
      </c>
      <c r="Q706" t="b">
        <v>0</v>
      </c>
      <c r="R706" t="s">
        <v>71</v>
      </c>
      <c r="S706" s="11" t="str">
        <f t="shared" si="64"/>
        <v>film &amp; video</v>
      </c>
      <c r="T706" s="11" t="str">
        <f t="shared" si="65"/>
        <v>animation</v>
      </c>
    </row>
    <row r="707" spans="1:20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66">(E707/D707)*100</f>
        <v>99.026517383618156</v>
      </c>
      <c r="G707" t="s">
        <v>14</v>
      </c>
      <c r="H707">
        <v>2025</v>
      </c>
      <c r="I707" s="9">
        <f t="shared" ref="I707:I770" si="67">IF(E707&gt;0,E707/H707,0)</f>
        <v>82.986666666666665</v>
      </c>
      <c r="J707" t="s">
        <v>40</v>
      </c>
      <c r="K707" t="s">
        <v>41</v>
      </c>
      <c r="L707">
        <v>1386741600</v>
      </c>
      <c r="M707" s="20">
        <f t="shared" ref="M707:M770" si="68">(((L707/60)/60)/24)+DATE(1970,1,1)</f>
        <v>41619.25</v>
      </c>
      <c r="N707">
        <v>1387087200</v>
      </c>
      <c r="O707" s="18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s="11" t="str">
        <f t="shared" ref="S707:S770" si="70">LEFT(R707,SEARCH("/",R707)-1)</f>
        <v>publishing</v>
      </c>
      <c r="T707" s="11" t="str">
        <f t="shared" ref="T707:T770" si="71">RIGHT(R707,LEN(R707)-SEARCH("/",R707))</f>
        <v>nonfiction</v>
      </c>
    </row>
    <row r="708" spans="1:20" ht="31.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 s="9">
        <f t="shared" si="67"/>
        <v>103.03791821561339</v>
      </c>
      <c r="J708" t="s">
        <v>26</v>
      </c>
      <c r="K708" t="s">
        <v>27</v>
      </c>
      <c r="L708">
        <v>1546754400</v>
      </c>
      <c r="M708" s="20">
        <f t="shared" si="68"/>
        <v>43471.25</v>
      </c>
      <c r="N708">
        <v>1547445600</v>
      </c>
      <c r="O708" s="18">
        <f t="shared" si="69"/>
        <v>43479.25</v>
      </c>
      <c r="P708" t="b">
        <v>0</v>
      </c>
      <c r="Q708" t="b">
        <v>1</v>
      </c>
      <c r="R708" t="s">
        <v>28</v>
      </c>
      <c r="S708" s="11" t="str">
        <f t="shared" si="70"/>
        <v>technology</v>
      </c>
      <c r="T708" s="11" t="str">
        <f t="shared" si="71"/>
        <v>web</v>
      </c>
    </row>
    <row r="709" spans="1:20" ht="31.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9">
        <f t="shared" si="67"/>
        <v>68.922619047619051</v>
      </c>
      <c r="J709" t="s">
        <v>21</v>
      </c>
      <c r="K709" t="s">
        <v>22</v>
      </c>
      <c r="L709">
        <v>1544248800</v>
      </c>
      <c r="M709" s="20">
        <f t="shared" si="68"/>
        <v>43442.25</v>
      </c>
      <c r="N709">
        <v>1547359200</v>
      </c>
      <c r="O709" s="18">
        <f t="shared" si="69"/>
        <v>43478.25</v>
      </c>
      <c r="P709" t="b">
        <v>0</v>
      </c>
      <c r="Q709" t="b">
        <v>0</v>
      </c>
      <c r="R709" t="s">
        <v>53</v>
      </c>
      <c r="S709" s="11" t="str">
        <f t="shared" si="70"/>
        <v>film &amp; video</v>
      </c>
      <c r="T709" s="11" t="str">
        <f t="shared" si="71"/>
        <v>drama</v>
      </c>
    </row>
    <row r="710" spans="1:20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9">
        <f t="shared" si="67"/>
        <v>87.737226277372258</v>
      </c>
      <c r="J710" t="s">
        <v>98</v>
      </c>
      <c r="K710" t="s">
        <v>99</v>
      </c>
      <c r="L710">
        <v>1495429200</v>
      </c>
      <c r="M710" s="20">
        <f t="shared" si="68"/>
        <v>42877.208333333328</v>
      </c>
      <c r="N710">
        <v>1496293200</v>
      </c>
      <c r="O710" s="18">
        <f t="shared" si="69"/>
        <v>42887.208333333328</v>
      </c>
      <c r="P710" t="b">
        <v>0</v>
      </c>
      <c r="Q710" t="b">
        <v>0</v>
      </c>
      <c r="R710" t="s">
        <v>33</v>
      </c>
      <c r="S710" s="11" t="str">
        <f t="shared" si="70"/>
        <v>theater</v>
      </c>
      <c r="T710" s="11" t="str">
        <f t="shared" si="71"/>
        <v>plays</v>
      </c>
    </row>
    <row r="711" spans="1:20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9">
        <f t="shared" si="67"/>
        <v>75.021505376344081</v>
      </c>
      <c r="J711" t="s">
        <v>107</v>
      </c>
      <c r="K711" t="s">
        <v>108</v>
      </c>
      <c r="L711">
        <v>1334811600</v>
      </c>
      <c r="M711" s="20">
        <f t="shared" si="68"/>
        <v>41018.208333333336</v>
      </c>
      <c r="N711">
        <v>1335416400</v>
      </c>
      <c r="O711" s="18">
        <f t="shared" si="69"/>
        <v>41025.208333333336</v>
      </c>
      <c r="P711" t="b">
        <v>0</v>
      </c>
      <c r="Q711" t="b">
        <v>0</v>
      </c>
      <c r="R711" t="s">
        <v>33</v>
      </c>
      <c r="S711" s="11" t="str">
        <f t="shared" si="70"/>
        <v>theater</v>
      </c>
      <c r="T711" s="11" t="str">
        <f t="shared" si="71"/>
        <v>plays</v>
      </c>
    </row>
    <row r="712" spans="1:20" ht="31.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 s="9">
        <f t="shared" si="67"/>
        <v>50.863999999999997</v>
      </c>
      <c r="J712" t="s">
        <v>21</v>
      </c>
      <c r="K712" t="s">
        <v>22</v>
      </c>
      <c r="L712">
        <v>1531544400</v>
      </c>
      <c r="M712" s="20">
        <f t="shared" si="68"/>
        <v>43295.208333333328</v>
      </c>
      <c r="N712">
        <v>1532149200</v>
      </c>
      <c r="O712" s="18">
        <f t="shared" si="69"/>
        <v>43302.208333333328</v>
      </c>
      <c r="P712" t="b">
        <v>0</v>
      </c>
      <c r="Q712" t="b">
        <v>1</v>
      </c>
      <c r="R712" t="s">
        <v>33</v>
      </c>
      <c r="S712" s="11" t="str">
        <f t="shared" si="70"/>
        <v>theater</v>
      </c>
      <c r="T712" s="11" t="str">
        <f t="shared" si="71"/>
        <v>plays</v>
      </c>
    </row>
    <row r="713" spans="1:20" ht="31.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>
        <v>14</v>
      </c>
      <c r="I713" s="9">
        <f t="shared" si="67"/>
        <v>90</v>
      </c>
      <c r="J713" t="s">
        <v>107</v>
      </c>
      <c r="K713" t="s">
        <v>108</v>
      </c>
      <c r="L713">
        <v>1453615200</v>
      </c>
      <c r="M713" s="20">
        <f t="shared" si="68"/>
        <v>42393.25</v>
      </c>
      <c r="N713">
        <v>1453788000</v>
      </c>
      <c r="O713" s="18">
        <f t="shared" si="69"/>
        <v>42395.25</v>
      </c>
      <c r="P713" t="b">
        <v>1</v>
      </c>
      <c r="Q713" t="b">
        <v>1</v>
      </c>
      <c r="R713" t="s">
        <v>33</v>
      </c>
      <c r="S713" s="11" t="str">
        <f t="shared" si="70"/>
        <v>theater</v>
      </c>
      <c r="T713" s="11" t="str">
        <f t="shared" si="71"/>
        <v>plays</v>
      </c>
    </row>
    <row r="714" spans="1:20" ht="31.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 s="9">
        <f t="shared" si="67"/>
        <v>72.896039603960389</v>
      </c>
      <c r="J714" t="s">
        <v>21</v>
      </c>
      <c r="K714" t="s">
        <v>22</v>
      </c>
      <c r="L714">
        <v>1467954000</v>
      </c>
      <c r="M714" s="20">
        <f t="shared" si="68"/>
        <v>42559.208333333328</v>
      </c>
      <c r="N714">
        <v>1471496400</v>
      </c>
      <c r="O714" s="18">
        <f t="shared" si="69"/>
        <v>42600.208333333328</v>
      </c>
      <c r="P714" t="b">
        <v>0</v>
      </c>
      <c r="Q714" t="b">
        <v>0</v>
      </c>
      <c r="R714" t="s">
        <v>33</v>
      </c>
      <c r="S714" s="11" t="str">
        <f t="shared" si="70"/>
        <v>theater</v>
      </c>
      <c r="T714" s="11" t="str">
        <f t="shared" si="71"/>
        <v>plays</v>
      </c>
    </row>
    <row r="715" spans="1:20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 s="9">
        <f t="shared" si="67"/>
        <v>108.48543689320388</v>
      </c>
      <c r="J715" t="s">
        <v>21</v>
      </c>
      <c r="K715" t="s">
        <v>22</v>
      </c>
      <c r="L715">
        <v>1471842000</v>
      </c>
      <c r="M715" s="20">
        <f t="shared" si="68"/>
        <v>42604.208333333328</v>
      </c>
      <c r="N715">
        <v>1472878800</v>
      </c>
      <c r="O715" s="18">
        <f t="shared" si="69"/>
        <v>42616.208333333328</v>
      </c>
      <c r="P715" t="b">
        <v>0</v>
      </c>
      <c r="Q715" t="b">
        <v>0</v>
      </c>
      <c r="R715" t="s">
        <v>133</v>
      </c>
      <c r="S715" s="11" t="str">
        <f t="shared" si="70"/>
        <v>publishing</v>
      </c>
      <c r="T715" s="11" t="str">
        <f t="shared" si="71"/>
        <v>radio &amp; podcasts</v>
      </c>
    </row>
    <row r="716" spans="1:20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 s="9">
        <f t="shared" si="67"/>
        <v>101.98095238095237</v>
      </c>
      <c r="J716" t="s">
        <v>21</v>
      </c>
      <c r="K716" t="s">
        <v>22</v>
      </c>
      <c r="L716">
        <v>1408424400</v>
      </c>
      <c r="M716" s="20">
        <f t="shared" si="68"/>
        <v>41870.208333333336</v>
      </c>
      <c r="N716">
        <v>1408510800</v>
      </c>
      <c r="O716" s="18">
        <f t="shared" si="69"/>
        <v>41871.208333333336</v>
      </c>
      <c r="P716" t="b">
        <v>0</v>
      </c>
      <c r="Q716" t="b">
        <v>0</v>
      </c>
      <c r="R716" t="s">
        <v>23</v>
      </c>
      <c r="S716" s="11" t="str">
        <f t="shared" si="70"/>
        <v>music</v>
      </c>
      <c r="T716" s="11" t="str">
        <f t="shared" si="71"/>
        <v>rock</v>
      </c>
    </row>
    <row r="717" spans="1:20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 s="9">
        <f t="shared" si="67"/>
        <v>44.009146341463413</v>
      </c>
      <c r="J717" t="s">
        <v>21</v>
      </c>
      <c r="K717" t="s">
        <v>22</v>
      </c>
      <c r="L717">
        <v>1281157200</v>
      </c>
      <c r="M717" s="20">
        <f t="shared" si="68"/>
        <v>40397.208333333336</v>
      </c>
      <c r="N717">
        <v>1281589200</v>
      </c>
      <c r="O717" s="18">
        <f t="shared" si="69"/>
        <v>40402.208333333336</v>
      </c>
      <c r="P717" t="b">
        <v>0</v>
      </c>
      <c r="Q717" t="b">
        <v>0</v>
      </c>
      <c r="R717" t="s">
        <v>292</v>
      </c>
      <c r="S717" s="11" t="str">
        <f t="shared" si="70"/>
        <v>games</v>
      </c>
      <c r="T717" s="11" t="str">
        <f t="shared" si="71"/>
        <v>mobile games</v>
      </c>
    </row>
    <row r="718" spans="1:20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 s="9">
        <f t="shared" si="67"/>
        <v>65.942675159235662</v>
      </c>
      <c r="J718" t="s">
        <v>21</v>
      </c>
      <c r="K718" t="s">
        <v>22</v>
      </c>
      <c r="L718">
        <v>1373432400</v>
      </c>
      <c r="M718" s="20">
        <f t="shared" si="68"/>
        <v>41465.208333333336</v>
      </c>
      <c r="N718">
        <v>1375851600</v>
      </c>
      <c r="O718" s="18">
        <f t="shared" si="69"/>
        <v>41493.208333333336</v>
      </c>
      <c r="P718" t="b">
        <v>0</v>
      </c>
      <c r="Q718" t="b">
        <v>1</v>
      </c>
      <c r="R718" t="s">
        <v>33</v>
      </c>
      <c r="S718" s="11" t="str">
        <f t="shared" si="70"/>
        <v>theater</v>
      </c>
      <c r="T718" s="11" t="str">
        <f t="shared" si="71"/>
        <v>plays</v>
      </c>
    </row>
    <row r="719" spans="1:20" ht="31.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 s="9">
        <f t="shared" si="67"/>
        <v>24.987387387387386</v>
      </c>
      <c r="J719" t="s">
        <v>21</v>
      </c>
      <c r="K719" t="s">
        <v>22</v>
      </c>
      <c r="L719">
        <v>1313989200</v>
      </c>
      <c r="M719" s="20">
        <f t="shared" si="68"/>
        <v>40777.208333333336</v>
      </c>
      <c r="N719">
        <v>1315803600</v>
      </c>
      <c r="O719" s="18">
        <f t="shared" si="69"/>
        <v>40798.208333333336</v>
      </c>
      <c r="P719" t="b">
        <v>0</v>
      </c>
      <c r="Q719" t="b">
        <v>0</v>
      </c>
      <c r="R719" t="s">
        <v>42</v>
      </c>
      <c r="S719" s="11" t="str">
        <f t="shared" si="70"/>
        <v>film &amp; video</v>
      </c>
      <c r="T719" s="11" t="str">
        <f t="shared" si="71"/>
        <v>documentary</v>
      </c>
    </row>
    <row r="720" spans="1:20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 s="9">
        <f t="shared" si="67"/>
        <v>28.003367003367003</v>
      </c>
      <c r="J720" t="s">
        <v>21</v>
      </c>
      <c r="K720" t="s">
        <v>22</v>
      </c>
      <c r="L720">
        <v>1371445200</v>
      </c>
      <c r="M720" s="20">
        <f t="shared" si="68"/>
        <v>41442.208333333336</v>
      </c>
      <c r="N720">
        <v>1373691600</v>
      </c>
      <c r="O720" s="18">
        <f t="shared" si="69"/>
        <v>41468.208333333336</v>
      </c>
      <c r="P720" t="b">
        <v>0</v>
      </c>
      <c r="Q720" t="b">
        <v>0</v>
      </c>
      <c r="R720" t="s">
        <v>65</v>
      </c>
      <c r="S720" s="11" t="str">
        <f t="shared" si="70"/>
        <v>technology</v>
      </c>
      <c r="T720" s="11" t="str">
        <f t="shared" si="71"/>
        <v>wearables</v>
      </c>
    </row>
    <row r="721" spans="1:20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9">
        <f t="shared" si="67"/>
        <v>85.829268292682926</v>
      </c>
      <c r="J721" t="s">
        <v>21</v>
      </c>
      <c r="K721" t="s">
        <v>22</v>
      </c>
      <c r="L721">
        <v>1338267600</v>
      </c>
      <c r="M721" s="20">
        <f t="shared" si="68"/>
        <v>41058.208333333336</v>
      </c>
      <c r="N721">
        <v>1339218000</v>
      </c>
      <c r="O721" s="18">
        <f t="shared" si="69"/>
        <v>41069.208333333336</v>
      </c>
      <c r="P721" t="b">
        <v>0</v>
      </c>
      <c r="Q721" t="b">
        <v>0</v>
      </c>
      <c r="R721" t="s">
        <v>119</v>
      </c>
      <c r="S721" s="11" t="str">
        <f t="shared" si="70"/>
        <v>publishing</v>
      </c>
      <c r="T721" s="11" t="str">
        <f t="shared" si="71"/>
        <v>fiction</v>
      </c>
    </row>
    <row r="722" spans="1:20" ht="31.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 s="9">
        <f t="shared" si="67"/>
        <v>84.921052631578945</v>
      </c>
      <c r="J722" t="s">
        <v>36</v>
      </c>
      <c r="K722" t="s">
        <v>37</v>
      </c>
      <c r="L722">
        <v>1519192800</v>
      </c>
      <c r="M722" s="20">
        <f t="shared" si="68"/>
        <v>43152.25</v>
      </c>
      <c r="N722">
        <v>1520402400</v>
      </c>
      <c r="O722" s="18">
        <f t="shared" si="69"/>
        <v>43166.25</v>
      </c>
      <c r="P722" t="b">
        <v>0</v>
      </c>
      <c r="Q722" t="b">
        <v>1</v>
      </c>
      <c r="R722" t="s">
        <v>33</v>
      </c>
      <c r="S722" s="11" t="str">
        <f t="shared" si="70"/>
        <v>theater</v>
      </c>
      <c r="T722" s="11" t="str">
        <f t="shared" si="71"/>
        <v>plays</v>
      </c>
    </row>
    <row r="723" spans="1:20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>
        <v>60</v>
      </c>
      <c r="I723" s="9">
        <f t="shared" si="67"/>
        <v>90.483333333333334</v>
      </c>
      <c r="J723" t="s">
        <v>21</v>
      </c>
      <c r="K723" t="s">
        <v>22</v>
      </c>
      <c r="L723">
        <v>1522818000</v>
      </c>
      <c r="M723" s="20">
        <f t="shared" si="68"/>
        <v>43194.208333333328</v>
      </c>
      <c r="N723">
        <v>1523336400</v>
      </c>
      <c r="O723" s="18">
        <f t="shared" si="69"/>
        <v>43200.208333333328</v>
      </c>
      <c r="P723" t="b">
        <v>0</v>
      </c>
      <c r="Q723" t="b">
        <v>0</v>
      </c>
      <c r="R723" t="s">
        <v>23</v>
      </c>
      <c r="S723" s="11" t="str">
        <f t="shared" si="70"/>
        <v>music</v>
      </c>
      <c r="T723" s="11" t="str">
        <f t="shared" si="71"/>
        <v>rock</v>
      </c>
    </row>
    <row r="724" spans="1:20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 s="9">
        <f t="shared" si="67"/>
        <v>25.00197628458498</v>
      </c>
      <c r="J724" t="s">
        <v>21</v>
      </c>
      <c r="K724" t="s">
        <v>22</v>
      </c>
      <c r="L724">
        <v>1509948000</v>
      </c>
      <c r="M724" s="20">
        <f t="shared" si="68"/>
        <v>43045.25</v>
      </c>
      <c r="N724">
        <v>1512280800</v>
      </c>
      <c r="O724" s="18">
        <f t="shared" si="69"/>
        <v>43072.25</v>
      </c>
      <c r="P724" t="b">
        <v>0</v>
      </c>
      <c r="Q724" t="b">
        <v>0</v>
      </c>
      <c r="R724" t="s">
        <v>42</v>
      </c>
      <c r="S724" s="11" t="str">
        <f t="shared" si="70"/>
        <v>film &amp; video</v>
      </c>
      <c r="T724" s="11" t="str">
        <f t="shared" si="71"/>
        <v>documentary</v>
      </c>
    </row>
    <row r="725" spans="1:20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>
        <v>144</v>
      </c>
      <c r="I725" s="9">
        <f t="shared" si="67"/>
        <v>92.013888888888886</v>
      </c>
      <c r="J725" t="s">
        <v>26</v>
      </c>
      <c r="K725" t="s">
        <v>27</v>
      </c>
      <c r="L725">
        <v>1456898400</v>
      </c>
      <c r="M725" s="20">
        <f t="shared" si="68"/>
        <v>42431.25</v>
      </c>
      <c r="N725">
        <v>1458709200</v>
      </c>
      <c r="O725" s="18">
        <f t="shared" si="69"/>
        <v>42452.208333333328</v>
      </c>
      <c r="P725" t="b">
        <v>0</v>
      </c>
      <c r="Q725" t="b">
        <v>0</v>
      </c>
      <c r="R725" t="s">
        <v>33</v>
      </c>
      <c r="S725" s="11" t="str">
        <f t="shared" si="70"/>
        <v>theater</v>
      </c>
      <c r="T725" s="11" t="str">
        <f t="shared" si="71"/>
        <v>plays</v>
      </c>
    </row>
    <row r="726" spans="1:20" ht="31.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>
        <v>121</v>
      </c>
      <c r="I726" s="9">
        <f t="shared" si="67"/>
        <v>93.066115702479337</v>
      </c>
      <c r="J726" t="s">
        <v>40</v>
      </c>
      <c r="K726" t="s">
        <v>41</v>
      </c>
      <c r="L726">
        <v>1413954000</v>
      </c>
      <c r="M726" s="20">
        <f t="shared" si="68"/>
        <v>41934.208333333336</v>
      </c>
      <c r="N726">
        <v>1414126800</v>
      </c>
      <c r="O726" s="18">
        <f t="shared" si="69"/>
        <v>41936.208333333336</v>
      </c>
      <c r="P726" t="b">
        <v>0</v>
      </c>
      <c r="Q726" t="b">
        <v>1</v>
      </c>
      <c r="R726" t="s">
        <v>33</v>
      </c>
      <c r="S726" s="11" t="str">
        <f t="shared" si="70"/>
        <v>theater</v>
      </c>
      <c r="T726" s="11" t="str">
        <f t="shared" si="71"/>
        <v>plays</v>
      </c>
    </row>
    <row r="727" spans="1:20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 s="9">
        <f t="shared" si="67"/>
        <v>61.008145363408524</v>
      </c>
      <c r="J727" t="s">
        <v>21</v>
      </c>
      <c r="K727" t="s">
        <v>22</v>
      </c>
      <c r="L727">
        <v>1416031200</v>
      </c>
      <c r="M727" s="20">
        <f t="shared" si="68"/>
        <v>41958.25</v>
      </c>
      <c r="N727">
        <v>1416204000</v>
      </c>
      <c r="O727" s="18">
        <f t="shared" si="69"/>
        <v>41960.25</v>
      </c>
      <c r="P727" t="b">
        <v>0</v>
      </c>
      <c r="Q727" t="b">
        <v>0</v>
      </c>
      <c r="R727" t="s">
        <v>292</v>
      </c>
      <c r="S727" s="11" t="str">
        <f t="shared" si="70"/>
        <v>games</v>
      </c>
      <c r="T727" s="11" t="str">
        <f t="shared" si="71"/>
        <v>mobile games</v>
      </c>
    </row>
    <row r="728" spans="1:20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 s="9">
        <f t="shared" si="67"/>
        <v>92.036259541984734</v>
      </c>
      <c r="J728" t="s">
        <v>21</v>
      </c>
      <c r="K728" t="s">
        <v>22</v>
      </c>
      <c r="L728">
        <v>1287982800</v>
      </c>
      <c r="M728" s="20">
        <f t="shared" si="68"/>
        <v>40476.208333333336</v>
      </c>
      <c r="N728">
        <v>1288501200</v>
      </c>
      <c r="O728" s="18">
        <f t="shared" si="69"/>
        <v>40482.208333333336</v>
      </c>
      <c r="P728" t="b">
        <v>0</v>
      </c>
      <c r="Q728" t="b">
        <v>1</v>
      </c>
      <c r="R728" t="s">
        <v>33</v>
      </c>
      <c r="S728" s="11" t="str">
        <f t="shared" si="70"/>
        <v>theater</v>
      </c>
      <c r="T728" s="11" t="str">
        <f t="shared" si="71"/>
        <v>plays</v>
      </c>
    </row>
    <row r="729" spans="1:20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9">
        <f t="shared" si="67"/>
        <v>81.132596685082873</v>
      </c>
      <c r="J729" t="s">
        <v>21</v>
      </c>
      <c r="K729" t="s">
        <v>22</v>
      </c>
      <c r="L729">
        <v>1547964000</v>
      </c>
      <c r="M729" s="20">
        <f t="shared" si="68"/>
        <v>43485.25</v>
      </c>
      <c r="N729">
        <v>1552971600</v>
      </c>
      <c r="O729" s="18">
        <f t="shared" si="69"/>
        <v>43543.208333333328</v>
      </c>
      <c r="P729" t="b">
        <v>0</v>
      </c>
      <c r="Q729" t="b">
        <v>0</v>
      </c>
      <c r="R729" t="s">
        <v>28</v>
      </c>
      <c r="S729" s="11" t="str">
        <f t="shared" si="70"/>
        <v>technology</v>
      </c>
      <c r="T729" s="11" t="str">
        <f t="shared" si="71"/>
        <v>web</v>
      </c>
    </row>
    <row r="730" spans="1:20" ht="31.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 s="9">
        <f t="shared" si="67"/>
        <v>73.5</v>
      </c>
      <c r="J730" t="s">
        <v>21</v>
      </c>
      <c r="K730" t="s">
        <v>22</v>
      </c>
      <c r="L730">
        <v>1464152400</v>
      </c>
      <c r="M730" s="20">
        <f t="shared" si="68"/>
        <v>42515.208333333328</v>
      </c>
      <c r="N730">
        <v>1465102800</v>
      </c>
      <c r="O730" s="18">
        <f t="shared" si="69"/>
        <v>42526.208333333328</v>
      </c>
      <c r="P730" t="b">
        <v>0</v>
      </c>
      <c r="Q730" t="b">
        <v>0</v>
      </c>
      <c r="R730" t="s">
        <v>33</v>
      </c>
      <c r="S730" s="11" t="str">
        <f t="shared" si="70"/>
        <v>theater</v>
      </c>
      <c r="T730" s="11" t="str">
        <f t="shared" si="71"/>
        <v>plays</v>
      </c>
    </row>
    <row r="731" spans="1:20" ht="31.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 s="9">
        <f t="shared" si="67"/>
        <v>85.221311475409834</v>
      </c>
      <c r="J731" t="s">
        <v>21</v>
      </c>
      <c r="K731" t="s">
        <v>22</v>
      </c>
      <c r="L731">
        <v>1359957600</v>
      </c>
      <c r="M731" s="20">
        <f t="shared" si="68"/>
        <v>41309.25</v>
      </c>
      <c r="N731">
        <v>1360130400</v>
      </c>
      <c r="O731" s="18">
        <f t="shared" si="69"/>
        <v>41311.25</v>
      </c>
      <c r="P731" t="b">
        <v>0</v>
      </c>
      <c r="Q731" t="b">
        <v>0</v>
      </c>
      <c r="R731" t="s">
        <v>53</v>
      </c>
      <c r="S731" s="11" t="str">
        <f t="shared" si="70"/>
        <v>film &amp; video</v>
      </c>
      <c r="T731" s="11" t="str">
        <f t="shared" si="71"/>
        <v>drama</v>
      </c>
    </row>
    <row r="732" spans="1:20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>
        <v>1071</v>
      </c>
      <c r="I732" s="9">
        <f t="shared" si="67"/>
        <v>110.96825396825396</v>
      </c>
      <c r="J732" t="s">
        <v>15</v>
      </c>
      <c r="K732" t="s">
        <v>16</v>
      </c>
      <c r="L732">
        <v>1432357200</v>
      </c>
      <c r="M732" s="20">
        <f t="shared" si="68"/>
        <v>42147.208333333328</v>
      </c>
      <c r="N732">
        <v>1432875600</v>
      </c>
      <c r="O732" s="18">
        <f t="shared" si="69"/>
        <v>42153.208333333328</v>
      </c>
      <c r="P732" t="b">
        <v>0</v>
      </c>
      <c r="Q732" t="b">
        <v>0</v>
      </c>
      <c r="R732" t="s">
        <v>65</v>
      </c>
      <c r="S732" s="11" t="str">
        <f t="shared" si="70"/>
        <v>technology</v>
      </c>
      <c r="T732" s="11" t="str">
        <f t="shared" si="71"/>
        <v>wearables</v>
      </c>
    </row>
    <row r="733" spans="1:20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 s="9">
        <f t="shared" si="67"/>
        <v>32.968036529680369</v>
      </c>
      <c r="J733" t="s">
        <v>21</v>
      </c>
      <c r="K733" t="s">
        <v>22</v>
      </c>
      <c r="L733">
        <v>1500786000</v>
      </c>
      <c r="M733" s="20">
        <f t="shared" si="68"/>
        <v>42939.208333333328</v>
      </c>
      <c r="N733">
        <v>1500872400</v>
      </c>
      <c r="O733" s="18">
        <f t="shared" si="69"/>
        <v>42940.208333333328</v>
      </c>
      <c r="P733" t="b">
        <v>0</v>
      </c>
      <c r="Q733" t="b">
        <v>0</v>
      </c>
      <c r="R733" t="s">
        <v>28</v>
      </c>
      <c r="S733" s="11" t="str">
        <f t="shared" si="70"/>
        <v>technology</v>
      </c>
      <c r="T733" s="11" t="str">
        <f t="shared" si="71"/>
        <v>web</v>
      </c>
    </row>
    <row r="734" spans="1:20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 s="9">
        <f t="shared" si="67"/>
        <v>96.005352363960753</v>
      </c>
      <c r="J734" t="s">
        <v>21</v>
      </c>
      <c r="K734" t="s">
        <v>22</v>
      </c>
      <c r="L734">
        <v>1490158800</v>
      </c>
      <c r="M734" s="20">
        <f t="shared" si="68"/>
        <v>42816.208333333328</v>
      </c>
      <c r="N734">
        <v>1492146000</v>
      </c>
      <c r="O734" s="18">
        <f t="shared" si="69"/>
        <v>42839.208333333328</v>
      </c>
      <c r="P734" t="b">
        <v>0</v>
      </c>
      <c r="Q734" t="b">
        <v>1</v>
      </c>
      <c r="R734" t="s">
        <v>23</v>
      </c>
      <c r="S734" s="11" t="str">
        <f t="shared" si="70"/>
        <v>music</v>
      </c>
      <c r="T734" s="11" t="str">
        <f t="shared" si="71"/>
        <v>rock</v>
      </c>
    </row>
    <row r="735" spans="1:20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 s="9">
        <f t="shared" si="67"/>
        <v>84.96632653061225</v>
      </c>
      <c r="J735" t="s">
        <v>21</v>
      </c>
      <c r="K735" t="s">
        <v>22</v>
      </c>
      <c r="L735">
        <v>1406178000</v>
      </c>
      <c r="M735" s="20">
        <f t="shared" si="68"/>
        <v>41844.208333333336</v>
      </c>
      <c r="N735">
        <v>1407301200</v>
      </c>
      <c r="O735" s="18">
        <f t="shared" si="69"/>
        <v>41857.208333333336</v>
      </c>
      <c r="P735" t="b">
        <v>0</v>
      </c>
      <c r="Q735" t="b">
        <v>0</v>
      </c>
      <c r="R735" t="s">
        <v>148</v>
      </c>
      <c r="S735" s="11" t="str">
        <f t="shared" si="70"/>
        <v>music</v>
      </c>
      <c r="T735" s="11" t="str">
        <f t="shared" si="71"/>
        <v>metal</v>
      </c>
    </row>
    <row r="736" spans="1:20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>
        <v>536</v>
      </c>
      <c r="I736" s="9">
        <f t="shared" si="67"/>
        <v>25.007462686567163</v>
      </c>
      <c r="J736" t="s">
        <v>21</v>
      </c>
      <c r="K736" t="s">
        <v>22</v>
      </c>
      <c r="L736">
        <v>1485583200</v>
      </c>
      <c r="M736" s="20">
        <f t="shared" si="68"/>
        <v>42763.25</v>
      </c>
      <c r="N736">
        <v>1486620000</v>
      </c>
      <c r="O736" s="18">
        <f t="shared" si="69"/>
        <v>42775.25</v>
      </c>
      <c r="P736" t="b">
        <v>0</v>
      </c>
      <c r="Q736" t="b">
        <v>1</v>
      </c>
      <c r="R736" t="s">
        <v>33</v>
      </c>
      <c r="S736" s="11" t="str">
        <f t="shared" si="70"/>
        <v>theater</v>
      </c>
      <c r="T736" s="11" t="str">
        <f t="shared" si="71"/>
        <v>plays</v>
      </c>
    </row>
    <row r="737" spans="1:20" ht="31.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 s="9">
        <f t="shared" si="67"/>
        <v>65.998995479658461</v>
      </c>
      <c r="J737" t="s">
        <v>21</v>
      </c>
      <c r="K737" t="s">
        <v>22</v>
      </c>
      <c r="L737">
        <v>1459314000</v>
      </c>
      <c r="M737" s="20">
        <f t="shared" si="68"/>
        <v>42459.208333333328</v>
      </c>
      <c r="N737">
        <v>1459918800</v>
      </c>
      <c r="O737" s="18">
        <f t="shared" si="69"/>
        <v>42466.208333333328</v>
      </c>
      <c r="P737" t="b">
        <v>0</v>
      </c>
      <c r="Q737" t="b">
        <v>0</v>
      </c>
      <c r="R737" t="s">
        <v>122</v>
      </c>
      <c r="S737" s="11" t="str">
        <f t="shared" si="70"/>
        <v>photography</v>
      </c>
      <c r="T737" s="11" t="str">
        <f t="shared" si="71"/>
        <v>photography books</v>
      </c>
    </row>
    <row r="738" spans="1:20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 s="9">
        <f t="shared" si="67"/>
        <v>87.34482758620689</v>
      </c>
      <c r="J738" t="s">
        <v>21</v>
      </c>
      <c r="K738" t="s">
        <v>22</v>
      </c>
      <c r="L738">
        <v>1424412000</v>
      </c>
      <c r="M738" s="20">
        <f t="shared" si="68"/>
        <v>42055.25</v>
      </c>
      <c r="N738">
        <v>1424757600</v>
      </c>
      <c r="O738" s="18">
        <f t="shared" si="69"/>
        <v>42059.25</v>
      </c>
      <c r="P738" t="b">
        <v>0</v>
      </c>
      <c r="Q738" t="b">
        <v>0</v>
      </c>
      <c r="R738" t="s">
        <v>68</v>
      </c>
      <c r="S738" s="11" t="str">
        <f t="shared" si="70"/>
        <v>publishing</v>
      </c>
      <c r="T738" s="11" t="str">
        <f t="shared" si="71"/>
        <v>nonfiction</v>
      </c>
    </row>
    <row r="739" spans="1:20" ht="31.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 s="9">
        <f t="shared" si="67"/>
        <v>27.933333333333334</v>
      </c>
      <c r="J739" t="s">
        <v>21</v>
      </c>
      <c r="K739" t="s">
        <v>22</v>
      </c>
      <c r="L739">
        <v>1478844000</v>
      </c>
      <c r="M739" s="20">
        <f t="shared" si="68"/>
        <v>42685.25</v>
      </c>
      <c r="N739">
        <v>1479880800</v>
      </c>
      <c r="O739" s="18">
        <f t="shared" si="69"/>
        <v>42697.25</v>
      </c>
      <c r="P739" t="b">
        <v>0</v>
      </c>
      <c r="Q739" t="b">
        <v>0</v>
      </c>
      <c r="R739" t="s">
        <v>60</v>
      </c>
      <c r="S739" s="11" t="str">
        <f t="shared" si="70"/>
        <v>music</v>
      </c>
      <c r="T739" s="11" t="str">
        <f t="shared" si="71"/>
        <v>indie rock</v>
      </c>
    </row>
    <row r="740" spans="1:20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 s="9">
        <f t="shared" si="67"/>
        <v>103.8</v>
      </c>
      <c r="J740" t="s">
        <v>21</v>
      </c>
      <c r="K740" t="s">
        <v>22</v>
      </c>
      <c r="L740">
        <v>1416117600</v>
      </c>
      <c r="M740" s="20">
        <f t="shared" si="68"/>
        <v>41959.25</v>
      </c>
      <c r="N740">
        <v>1418018400</v>
      </c>
      <c r="O740" s="18">
        <f t="shared" si="69"/>
        <v>41981.25</v>
      </c>
      <c r="P740" t="b">
        <v>0</v>
      </c>
      <c r="Q740" t="b">
        <v>1</v>
      </c>
      <c r="R740" t="s">
        <v>33</v>
      </c>
      <c r="S740" s="11" t="str">
        <f t="shared" si="70"/>
        <v>theater</v>
      </c>
      <c r="T740" s="11" t="str">
        <f t="shared" si="71"/>
        <v>plays</v>
      </c>
    </row>
    <row r="741" spans="1:20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9">
        <f t="shared" si="67"/>
        <v>31.937172774869111</v>
      </c>
      <c r="J741" t="s">
        <v>21</v>
      </c>
      <c r="K741" t="s">
        <v>22</v>
      </c>
      <c r="L741">
        <v>1340946000</v>
      </c>
      <c r="M741" s="20">
        <f t="shared" si="68"/>
        <v>41089.208333333336</v>
      </c>
      <c r="N741">
        <v>1341032400</v>
      </c>
      <c r="O741" s="18">
        <f t="shared" si="69"/>
        <v>41090.208333333336</v>
      </c>
      <c r="P741" t="b">
        <v>0</v>
      </c>
      <c r="Q741" t="b">
        <v>0</v>
      </c>
      <c r="R741" t="s">
        <v>60</v>
      </c>
      <c r="S741" s="11" t="str">
        <f t="shared" si="70"/>
        <v>music</v>
      </c>
      <c r="T741" s="11" t="str">
        <f t="shared" si="71"/>
        <v>indie rock</v>
      </c>
    </row>
    <row r="742" spans="1:20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 s="9">
        <f t="shared" si="67"/>
        <v>99.5</v>
      </c>
      <c r="J742" t="s">
        <v>21</v>
      </c>
      <c r="K742" t="s">
        <v>22</v>
      </c>
      <c r="L742">
        <v>1486101600</v>
      </c>
      <c r="M742" s="20">
        <f t="shared" si="68"/>
        <v>42769.25</v>
      </c>
      <c r="N742">
        <v>1486360800</v>
      </c>
      <c r="O742" s="18">
        <f t="shared" si="69"/>
        <v>42772.25</v>
      </c>
      <c r="P742" t="b">
        <v>0</v>
      </c>
      <c r="Q742" t="b">
        <v>0</v>
      </c>
      <c r="R742" t="s">
        <v>33</v>
      </c>
      <c r="S742" s="11" t="str">
        <f t="shared" si="70"/>
        <v>theater</v>
      </c>
      <c r="T742" s="11" t="str">
        <f t="shared" si="71"/>
        <v>plays</v>
      </c>
    </row>
    <row r="743" spans="1:20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>
        <v>130</v>
      </c>
      <c r="I743" s="9">
        <f t="shared" si="67"/>
        <v>108.84615384615384</v>
      </c>
      <c r="J743" t="s">
        <v>21</v>
      </c>
      <c r="K743" t="s">
        <v>22</v>
      </c>
      <c r="L743">
        <v>1274590800</v>
      </c>
      <c r="M743" s="20">
        <f t="shared" si="68"/>
        <v>40321.208333333336</v>
      </c>
      <c r="N743">
        <v>1274677200</v>
      </c>
      <c r="O743" s="18">
        <f t="shared" si="69"/>
        <v>40322.208333333336</v>
      </c>
      <c r="P743" t="b">
        <v>0</v>
      </c>
      <c r="Q743" t="b">
        <v>0</v>
      </c>
      <c r="R743" t="s">
        <v>33</v>
      </c>
      <c r="S743" s="11" t="str">
        <f t="shared" si="70"/>
        <v>theater</v>
      </c>
      <c r="T743" s="11" t="str">
        <f t="shared" si="71"/>
        <v>plays</v>
      </c>
    </row>
    <row r="744" spans="1:20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>
        <v>122</v>
      </c>
      <c r="I744" s="9">
        <f t="shared" si="67"/>
        <v>110.76229508196721</v>
      </c>
      <c r="J744" t="s">
        <v>21</v>
      </c>
      <c r="K744" t="s">
        <v>22</v>
      </c>
      <c r="L744">
        <v>1263880800</v>
      </c>
      <c r="M744" s="20">
        <f t="shared" si="68"/>
        <v>40197.25</v>
      </c>
      <c r="N744">
        <v>1267509600</v>
      </c>
      <c r="O744" s="18">
        <f t="shared" si="69"/>
        <v>40239.25</v>
      </c>
      <c r="P744" t="b">
        <v>0</v>
      </c>
      <c r="Q744" t="b">
        <v>0</v>
      </c>
      <c r="R744" t="s">
        <v>50</v>
      </c>
      <c r="S744" s="11" t="str">
        <f t="shared" si="70"/>
        <v>music</v>
      </c>
      <c r="T744" s="11" t="str">
        <f t="shared" si="71"/>
        <v>electric music</v>
      </c>
    </row>
    <row r="745" spans="1:20" ht="31.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 s="9">
        <f t="shared" si="67"/>
        <v>29.647058823529413</v>
      </c>
      <c r="J745" t="s">
        <v>21</v>
      </c>
      <c r="K745" t="s">
        <v>22</v>
      </c>
      <c r="L745">
        <v>1445403600</v>
      </c>
      <c r="M745" s="20">
        <f t="shared" si="68"/>
        <v>42298.208333333328</v>
      </c>
      <c r="N745">
        <v>1445922000</v>
      </c>
      <c r="O745" s="18">
        <f t="shared" si="69"/>
        <v>42304.208333333328</v>
      </c>
      <c r="P745" t="b">
        <v>0</v>
      </c>
      <c r="Q745" t="b">
        <v>1</v>
      </c>
      <c r="R745" t="s">
        <v>33</v>
      </c>
      <c r="S745" s="11" t="str">
        <f t="shared" si="70"/>
        <v>theater</v>
      </c>
      <c r="T745" s="11" t="str">
        <f t="shared" si="71"/>
        <v>plays</v>
      </c>
    </row>
    <row r="746" spans="1:20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9">
        <f t="shared" si="67"/>
        <v>101.71428571428571</v>
      </c>
      <c r="J746" t="s">
        <v>21</v>
      </c>
      <c r="K746" t="s">
        <v>22</v>
      </c>
      <c r="L746">
        <v>1533877200</v>
      </c>
      <c r="M746" s="20">
        <f t="shared" si="68"/>
        <v>43322.208333333328</v>
      </c>
      <c r="N746">
        <v>1534050000</v>
      </c>
      <c r="O746" s="18">
        <f t="shared" si="69"/>
        <v>43324.208333333328</v>
      </c>
      <c r="P746" t="b">
        <v>0</v>
      </c>
      <c r="Q746" t="b">
        <v>1</v>
      </c>
      <c r="R746" t="s">
        <v>33</v>
      </c>
      <c r="S746" s="11" t="str">
        <f t="shared" si="70"/>
        <v>theater</v>
      </c>
      <c r="T746" s="11" t="str">
        <f t="shared" si="71"/>
        <v>plays</v>
      </c>
    </row>
    <row r="747" spans="1:20" ht="31.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 s="9">
        <f t="shared" si="67"/>
        <v>61.5</v>
      </c>
      <c r="J747" t="s">
        <v>21</v>
      </c>
      <c r="K747" t="s">
        <v>22</v>
      </c>
      <c r="L747">
        <v>1275195600</v>
      </c>
      <c r="M747" s="20">
        <f t="shared" si="68"/>
        <v>40328.208333333336</v>
      </c>
      <c r="N747">
        <v>1277528400</v>
      </c>
      <c r="O747" s="18">
        <f t="shared" si="69"/>
        <v>40355.208333333336</v>
      </c>
      <c r="P747" t="b">
        <v>0</v>
      </c>
      <c r="Q747" t="b">
        <v>0</v>
      </c>
      <c r="R747" t="s">
        <v>65</v>
      </c>
      <c r="S747" s="11" t="str">
        <f t="shared" si="70"/>
        <v>technology</v>
      </c>
      <c r="T747" s="11" t="str">
        <f t="shared" si="71"/>
        <v>wearables</v>
      </c>
    </row>
    <row r="748" spans="1:20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 s="9">
        <f t="shared" si="67"/>
        <v>35</v>
      </c>
      <c r="J748" t="s">
        <v>21</v>
      </c>
      <c r="K748" t="s">
        <v>22</v>
      </c>
      <c r="L748">
        <v>1318136400</v>
      </c>
      <c r="M748" s="20">
        <f t="shared" si="68"/>
        <v>40825.208333333336</v>
      </c>
      <c r="N748">
        <v>1318568400</v>
      </c>
      <c r="O748" s="18">
        <f t="shared" si="69"/>
        <v>40830.208333333336</v>
      </c>
      <c r="P748" t="b">
        <v>0</v>
      </c>
      <c r="Q748" t="b">
        <v>0</v>
      </c>
      <c r="R748" t="s">
        <v>28</v>
      </c>
      <c r="S748" s="11" t="str">
        <f t="shared" si="70"/>
        <v>technology</v>
      </c>
      <c r="T748" s="11" t="str">
        <f t="shared" si="71"/>
        <v>web</v>
      </c>
    </row>
    <row r="749" spans="1:20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 s="9">
        <f t="shared" si="67"/>
        <v>40.049999999999997</v>
      </c>
      <c r="J749" t="s">
        <v>21</v>
      </c>
      <c r="K749" t="s">
        <v>22</v>
      </c>
      <c r="L749">
        <v>1283403600</v>
      </c>
      <c r="M749" s="20">
        <f t="shared" si="68"/>
        <v>40423.208333333336</v>
      </c>
      <c r="N749">
        <v>1284354000</v>
      </c>
      <c r="O749" s="18">
        <f t="shared" si="69"/>
        <v>40434.208333333336</v>
      </c>
      <c r="P749" t="b">
        <v>0</v>
      </c>
      <c r="Q749" t="b">
        <v>0</v>
      </c>
      <c r="R749" t="s">
        <v>33</v>
      </c>
      <c r="S749" s="11" t="str">
        <f t="shared" si="70"/>
        <v>theater</v>
      </c>
      <c r="T749" s="11" t="str">
        <f t="shared" si="71"/>
        <v>plays</v>
      </c>
    </row>
    <row r="750" spans="1:20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 s="9">
        <f t="shared" si="67"/>
        <v>110.97231270358306</v>
      </c>
      <c r="J750" t="s">
        <v>21</v>
      </c>
      <c r="K750" t="s">
        <v>22</v>
      </c>
      <c r="L750">
        <v>1267423200</v>
      </c>
      <c r="M750" s="20">
        <f t="shared" si="68"/>
        <v>40238.25</v>
      </c>
      <c r="N750">
        <v>1269579600</v>
      </c>
      <c r="O750" s="18">
        <f t="shared" si="69"/>
        <v>40263.208333333336</v>
      </c>
      <c r="P750" t="b">
        <v>0</v>
      </c>
      <c r="Q750" t="b">
        <v>1</v>
      </c>
      <c r="R750" t="s">
        <v>71</v>
      </c>
      <c r="S750" s="11" t="str">
        <f t="shared" si="70"/>
        <v>film &amp; video</v>
      </c>
      <c r="T750" s="11" t="str">
        <f t="shared" si="71"/>
        <v>animation</v>
      </c>
    </row>
    <row r="751" spans="1:20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>
        <v>366</v>
      </c>
      <c r="I751" s="9">
        <f t="shared" si="67"/>
        <v>36.959016393442624</v>
      </c>
      <c r="J751" t="s">
        <v>107</v>
      </c>
      <c r="K751" t="s">
        <v>108</v>
      </c>
      <c r="L751">
        <v>1412744400</v>
      </c>
      <c r="M751" s="20">
        <f t="shared" si="68"/>
        <v>41920.208333333336</v>
      </c>
      <c r="N751">
        <v>1413781200</v>
      </c>
      <c r="O751" s="18">
        <f t="shared" si="69"/>
        <v>41932.208333333336</v>
      </c>
      <c r="P751" t="b">
        <v>0</v>
      </c>
      <c r="Q751" t="b">
        <v>1</v>
      </c>
      <c r="R751" t="s">
        <v>65</v>
      </c>
      <c r="S751" s="11" t="str">
        <f t="shared" si="70"/>
        <v>technology</v>
      </c>
      <c r="T751" s="11" t="str">
        <f t="shared" si="71"/>
        <v>wearables</v>
      </c>
    </row>
    <row r="752" spans="1:20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9">
        <f t="shared" si="67"/>
        <v>1</v>
      </c>
      <c r="J752" t="s">
        <v>40</v>
      </c>
      <c r="K752" t="s">
        <v>41</v>
      </c>
      <c r="L752">
        <v>1277960400</v>
      </c>
      <c r="M752" s="20">
        <f t="shared" si="68"/>
        <v>40360.208333333336</v>
      </c>
      <c r="N752">
        <v>1280120400</v>
      </c>
      <c r="O752" s="18">
        <f t="shared" si="69"/>
        <v>40385.208333333336</v>
      </c>
      <c r="P752" t="b">
        <v>0</v>
      </c>
      <c r="Q752" t="b">
        <v>0</v>
      </c>
      <c r="R752" t="s">
        <v>50</v>
      </c>
      <c r="S752" s="11" t="str">
        <f t="shared" si="70"/>
        <v>music</v>
      </c>
      <c r="T752" s="11" t="str">
        <f t="shared" si="71"/>
        <v>electric music</v>
      </c>
    </row>
    <row r="753" spans="1:20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 s="9">
        <f t="shared" si="67"/>
        <v>30.974074074074075</v>
      </c>
      <c r="J753" t="s">
        <v>21</v>
      </c>
      <c r="K753" t="s">
        <v>22</v>
      </c>
      <c r="L753">
        <v>1458190800</v>
      </c>
      <c r="M753" s="20">
        <f t="shared" si="68"/>
        <v>42446.208333333328</v>
      </c>
      <c r="N753">
        <v>1459486800</v>
      </c>
      <c r="O753" s="18">
        <f t="shared" si="69"/>
        <v>42461.208333333328</v>
      </c>
      <c r="P753" t="b">
        <v>1</v>
      </c>
      <c r="Q753" t="b">
        <v>1</v>
      </c>
      <c r="R753" t="s">
        <v>68</v>
      </c>
      <c r="S753" s="11" t="str">
        <f t="shared" si="70"/>
        <v>publishing</v>
      </c>
      <c r="T753" s="11" t="str">
        <f t="shared" si="71"/>
        <v>nonfiction</v>
      </c>
    </row>
    <row r="754" spans="1:20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 s="9">
        <f t="shared" si="67"/>
        <v>47.035087719298247</v>
      </c>
      <c r="J754" t="s">
        <v>21</v>
      </c>
      <c r="K754" t="s">
        <v>22</v>
      </c>
      <c r="L754">
        <v>1280984400</v>
      </c>
      <c r="M754" s="20">
        <f t="shared" si="68"/>
        <v>40395.208333333336</v>
      </c>
      <c r="N754">
        <v>1282539600</v>
      </c>
      <c r="O754" s="18">
        <f t="shared" si="69"/>
        <v>40413.208333333336</v>
      </c>
      <c r="P754" t="b">
        <v>0</v>
      </c>
      <c r="Q754" t="b">
        <v>1</v>
      </c>
      <c r="R754" t="s">
        <v>33</v>
      </c>
      <c r="S754" s="11" t="str">
        <f t="shared" si="70"/>
        <v>theater</v>
      </c>
      <c r="T754" s="11" t="str">
        <f t="shared" si="71"/>
        <v>plays</v>
      </c>
    </row>
    <row r="755" spans="1:20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 s="9">
        <f t="shared" si="67"/>
        <v>88.065693430656935</v>
      </c>
      <c r="J755" t="s">
        <v>21</v>
      </c>
      <c r="K755" t="s">
        <v>22</v>
      </c>
      <c r="L755">
        <v>1274590800</v>
      </c>
      <c r="M755" s="20">
        <f t="shared" si="68"/>
        <v>40321.208333333336</v>
      </c>
      <c r="N755">
        <v>1275886800</v>
      </c>
      <c r="O755" s="18">
        <f t="shared" si="69"/>
        <v>40336.208333333336</v>
      </c>
      <c r="P755" t="b">
        <v>0</v>
      </c>
      <c r="Q755" t="b">
        <v>0</v>
      </c>
      <c r="R755" t="s">
        <v>122</v>
      </c>
      <c r="S755" s="11" t="str">
        <f t="shared" si="70"/>
        <v>photography</v>
      </c>
      <c r="T755" s="11" t="str">
        <f t="shared" si="71"/>
        <v>photography books</v>
      </c>
    </row>
    <row r="756" spans="1:20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 s="9">
        <f t="shared" si="67"/>
        <v>37.005616224648989</v>
      </c>
      <c r="J756" t="s">
        <v>21</v>
      </c>
      <c r="K756" t="s">
        <v>22</v>
      </c>
      <c r="L756">
        <v>1351400400</v>
      </c>
      <c r="M756" s="20">
        <f t="shared" si="68"/>
        <v>41210.208333333336</v>
      </c>
      <c r="N756">
        <v>1355983200</v>
      </c>
      <c r="O756" s="18">
        <f t="shared" si="69"/>
        <v>41263.25</v>
      </c>
      <c r="P756" t="b">
        <v>0</v>
      </c>
      <c r="Q756" t="b">
        <v>0</v>
      </c>
      <c r="R756" t="s">
        <v>33</v>
      </c>
      <c r="S756" s="11" t="str">
        <f t="shared" si="70"/>
        <v>theater</v>
      </c>
      <c r="T756" s="11" t="str">
        <f t="shared" si="71"/>
        <v>plays</v>
      </c>
    </row>
    <row r="757" spans="1:20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 s="9">
        <f t="shared" si="67"/>
        <v>26.027777777777779</v>
      </c>
      <c r="J757" t="s">
        <v>36</v>
      </c>
      <c r="K757" t="s">
        <v>37</v>
      </c>
      <c r="L757">
        <v>1514354400</v>
      </c>
      <c r="M757" s="20">
        <f t="shared" si="68"/>
        <v>43096.25</v>
      </c>
      <c r="N757">
        <v>1515391200</v>
      </c>
      <c r="O757" s="18">
        <f t="shared" si="69"/>
        <v>43108.25</v>
      </c>
      <c r="P757" t="b">
        <v>0</v>
      </c>
      <c r="Q757" t="b">
        <v>1</v>
      </c>
      <c r="R757" t="s">
        <v>33</v>
      </c>
      <c r="S757" s="11" t="str">
        <f t="shared" si="70"/>
        <v>theater</v>
      </c>
      <c r="T757" s="11" t="str">
        <f t="shared" si="71"/>
        <v>plays</v>
      </c>
    </row>
    <row r="758" spans="1:20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>
        <v>148</v>
      </c>
      <c r="I758" s="9">
        <f t="shared" si="67"/>
        <v>67.817567567567565</v>
      </c>
      <c r="J758" t="s">
        <v>21</v>
      </c>
      <c r="K758" t="s">
        <v>22</v>
      </c>
      <c r="L758">
        <v>1421733600</v>
      </c>
      <c r="M758" s="20">
        <f t="shared" si="68"/>
        <v>42024.25</v>
      </c>
      <c r="N758">
        <v>1422252000</v>
      </c>
      <c r="O758" s="18">
        <f t="shared" si="69"/>
        <v>42030.25</v>
      </c>
      <c r="P758" t="b">
        <v>0</v>
      </c>
      <c r="Q758" t="b">
        <v>0</v>
      </c>
      <c r="R758" t="s">
        <v>33</v>
      </c>
      <c r="S758" s="11" t="str">
        <f t="shared" si="70"/>
        <v>theater</v>
      </c>
      <c r="T758" s="11" t="str">
        <f t="shared" si="71"/>
        <v>plays</v>
      </c>
    </row>
    <row r="759" spans="1:20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>
        <v>114</v>
      </c>
      <c r="I759" s="9">
        <f t="shared" si="67"/>
        <v>49.964912280701753</v>
      </c>
      <c r="J759" t="s">
        <v>21</v>
      </c>
      <c r="K759" t="s">
        <v>22</v>
      </c>
      <c r="L759">
        <v>1305176400</v>
      </c>
      <c r="M759" s="20">
        <f t="shared" si="68"/>
        <v>40675.208333333336</v>
      </c>
      <c r="N759">
        <v>1305522000</v>
      </c>
      <c r="O759" s="18">
        <f t="shared" si="69"/>
        <v>40679.208333333336</v>
      </c>
      <c r="P759" t="b">
        <v>0</v>
      </c>
      <c r="Q759" t="b">
        <v>0</v>
      </c>
      <c r="R759" t="s">
        <v>53</v>
      </c>
      <c r="S759" s="11" t="str">
        <f t="shared" si="70"/>
        <v>film &amp; video</v>
      </c>
      <c r="T759" s="11" t="str">
        <f t="shared" si="71"/>
        <v>drama</v>
      </c>
    </row>
    <row r="760" spans="1:20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>
        <v>1518</v>
      </c>
      <c r="I760" s="9">
        <f t="shared" si="67"/>
        <v>110.01646903820817</v>
      </c>
      <c r="J760" t="s">
        <v>15</v>
      </c>
      <c r="K760" t="s">
        <v>16</v>
      </c>
      <c r="L760">
        <v>1414126800</v>
      </c>
      <c r="M760" s="20">
        <f t="shared" si="68"/>
        <v>41936.208333333336</v>
      </c>
      <c r="N760">
        <v>1414904400</v>
      </c>
      <c r="O760" s="18">
        <f t="shared" si="69"/>
        <v>41945.208333333336</v>
      </c>
      <c r="P760" t="b">
        <v>0</v>
      </c>
      <c r="Q760" t="b">
        <v>0</v>
      </c>
      <c r="R760" t="s">
        <v>23</v>
      </c>
      <c r="S760" s="11" t="str">
        <f t="shared" si="70"/>
        <v>music</v>
      </c>
      <c r="T760" s="11" t="str">
        <f t="shared" si="71"/>
        <v>rock</v>
      </c>
    </row>
    <row r="761" spans="1:20" ht="31.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>
        <v>1274</v>
      </c>
      <c r="I761" s="9">
        <f t="shared" si="67"/>
        <v>89.964678178963894</v>
      </c>
      <c r="J761" t="s">
        <v>21</v>
      </c>
      <c r="K761" t="s">
        <v>22</v>
      </c>
      <c r="L761">
        <v>1517810400</v>
      </c>
      <c r="M761" s="20">
        <f t="shared" si="68"/>
        <v>43136.25</v>
      </c>
      <c r="N761">
        <v>1520402400</v>
      </c>
      <c r="O761" s="18">
        <f t="shared" si="69"/>
        <v>43166.25</v>
      </c>
      <c r="P761" t="b">
        <v>0</v>
      </c>
      <c r="Q761" t="b">
        <v>0</v>
      </c>
      <c r="R761" t="s">
        <v>50</v>
      </c>
      <c r="S761" s="11" t="str">
        <f t="shared" si="70"/>
        <v>music</v>
      </c>
      <c r="T761" s="11" t="str">
        <f t="shared" si="71"/>
        <v>electric music</v>
      </c>
    </row>
    <row r="762" spans="1:20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>
        <v>210</v>
      </c>
      <c r="I762" s="9">
        <f t="shared" si="67"/>
        <v>79.009523809523813</v>
      </c>
      <c r="J762" t="s">
        <v>107</v>
      </c>
      <c r="K762" t="s">
        <v>108</v>
      </c>
      <c r="L762">
        <v>1564635600</v>
      </c>
      <c r="M762" s="20">
        <f t="shared" si="68"/>
        <v>43678.208333333328</v>
      </c>
      <c r="N762">
        <v>1567141200</v>
      </c>
      <c r="O762" s="18">
        <f t="shared" si="69"/>
        <v>43707.208333333328</v>
      </c>
      <c r="P762" t="b">
        <v>0</v>
      </c>
      <c r="Q762" t="b">
        <v>1</v>
      </c>
      <c r="R762" t="s">
        <v>89</v>
      </c>
      <c r="S762" s="11" t="str">
        <f t="shared" si="70"/>
        <v>games</v>
      </c>
      <c r="T762" s="11" t="str">
        <f t="shared" si="71"/>
        <v>video games</v>
      </c>
    </row>
    <row r="763" spans="1:20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>
        <v>166</v>
      </c>
      <c r="I763" s="9">
        <f t="shared" si="67"/>
        <v>86.867469879518069</v>
      </c>
      <c r="J763" t="s">
        <v>21</v>
      </c>
      <c r="K763" t="s">
        <v>22</v>
      </c>
      <c r="L763">
        <v>1500699600</v>
      </c>
      <c r="M763" s="20">
        <f t="shared" si="68"/>
        <v>42938.208333333328</v>
      </c>
      <c r="N763">
        <v>1501131600</v>
      </c>
      <c r="O763" s="18">
        <f t="shared" si="69"/>
        <v>42943.208333333328</v>
      </c>
      <c r="P763" t="b">
        <v>0</v>
      </c>
      <c r="Q763" t="b">
        <v>0</v>
      </c>
      <c r="R763" t="s">
        <v>23</v>
      </c>
      <c r="S763" s="11" t="str">
        <f t="shared" si="70"/>
        <v>music</v>
      </c>
      <c r="T763" s="11" t="str">
        <f t="shared" si="71"/>
        <v>rock</v>
      </c>
    </row>
    <row r="764" spans="1:20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>
        <v>100</v>
      </c>
      <c r="I764" s="9">
        <f t="shared" si="67"/>
        <v>62.04</v>
      </c>
      <c r="J764" t="s">
        <v>26</v>
      </c>
      <c r="K764" t="s">
        <v>27</v>
      </c>
      <c r="L764">
        <v>1354082400</v>
      </c>
      <c r="M764" s="20">
        <f t="shared" si="68"/>
        <v>41241.25</v>
      </c>
      <c r="N764">
        <v>1355032800</v>
      </c>
      <c r="O764" s="18">
        <f t="shared" si="69"/>
        <v>41252.25</v>
      </c>
      <c r="P764" t="b">
        <v>0</v>
      </c>
      <c r="Q764" t="b">
        <v>0</v>
      </c>
      <c r="R764" t="s">
        <v>159</v>
      </c>
      <c r="S764" s="11" t="str">
        <f t="shared" si="70"/>
        <v>music</v>
      </c>
      <c r="T764" s="11" t="str">
        <f t="shared" si="71"/>
        <v>jazz</v>
      </c>
    </row>
    <row r="765" spans="1:20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>
        <v>235</v>
      </c>
      <c r="I765" s="9">
        <f t="shared" si="67"/>
        <v>26.970212765957445</v>
      </c>
      <c r="J765" t="s">
        <v>21</v>
      </c>
      <c r="K765" t="s">
        <v>22</v>
      </c>
      <c r="L765">
        <v>1336453200</v>
      </c>
      <c r="M765" s="20">
        <f t="shared" si="68"/>
        <v>41037.208333333336</v>
      </c>
      <c r="N765">
        <v>1339477200</v>
      </c>
      <c r="O765" s="18">
        <f t="shared" si="69"/>
        <v>41072.208333333336</v>
      </c>
      <c r="P765" t="b">
        <v>0</v>
      </c>
      <c r="Q765" t="b">
        <v>1</v>
      </c>
      <c r="R765" t="s">
        <v>33</v>
      </c>
      <c r="S765" s="11" t="str">
        <f t="shared" si="70"/>
        <v>theater</v>
      </c>
      <c r="T765" s="11" t="str">
        <f t="shared" si="71"/>
        <v>plays</v>
      </c>
    </row>
    <row r="766" spans="1:20" ht="31.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>
        <v>148</v>
      </c>
      <c r="I766" s="9">
        <f t="shared" si="67"/>
        <v>54.121621621621621</v>
      </c>
      <c r="J766" t="s">
        <v>21</v>
      </c>
      <c r="K766" t="s">
        <v>22</v>
      </c>
      <c r="L766">
        <v>1305262800</v>
      </c>
      <c r="M766" s="20">
        <f t="shared" si="68"/>
        <v>40676.208333333336</v>
      </c>
      <c r="N766">
        <v>1305954000</v>
      </c>
      <c r="O766" s="18">
        <f t="shared" si="69"/>
        <v>40684.208333333336</v>
      </c>
      <c r="P766" t="b">
        <v>0</v>
      </c>
      <c r="Q766" t="b">
        <v>0</v>
      </c>
      <c r="R766" t="s">
        <v>23</v>
      </c>
      <c r="S766" s="11" t="str">
        <f t="shared" si="70"/>
        <v>music</v>
      </c>
      <c r="T766" s="11" t="str">
        <f t="shared" si="71"/>
        <v>rock</v>
      </c>
    </row>
    <row r="767" spans="1:20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>
        <v>198</v>
      </c>
      <c r="I767" s="9">
        <f t="shared" si="67"/>
        <v>41.035353535353536</v>
      </c>
      <c r="J767" t="s">
        <v>21</v>
      </c>
      <c r="K767" t="s">
        <v>22</v>
      </c>
      <c r="L767">
        <v>1492232400</v>
      </c>
      <c r="M767" s="20">
        <f t="shared" si="68"/>
        <v>42840.208333333328</v>
      </c>
      <c r="N767">
        <v>1494392400</v>
      </c>
      <c r="O767" s="18">
        <f t="shared" si="69"/>
        <v>42865.208333333328</v>
      </c>
      <c r="P767" t="b">
        <v>1</v>
      </c>
      <c r="Q767" t="b">
        <v>1</v>
      </c>
      <c r="R767" t="s">
        <v>60</v>
      </c>
      <c r="S767" s="11" t="str">
        <f t="shared" si="70"/>
        <v>music</v>
      </c>
      <c r="T767" s="11" t="str">
        <f t="shared" si="71"/>
        <v>indie rock</v>
      </c>
    </row>
    <row r="768" spans="1:20" ht="31.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>
        <v>248</v>
      </c>
      <c r="I768" s="9">
        <f t="shared" si="67"/>
        <v>55.052419354838712</v>
      </c>
      <c r="J768" t="s">
        <v>26</v>
      </c>
      <c r="K768" t="s">
        <v>27</v>
      </c>
      <c r="L768">
        <v>1537333200</v>
      </c>
      <c r="M768" s="20">
        <f t="shared" si="68"/>
        <v>43362.208333333328</v>
      </c>
      <c r="N768">
        <v>1537419600</v>
      </c>
      <c r="O768" s="18">
        <f t="shared" si="69"/>
        <v>43363.208333333328</v>
      </c>
      <c r="P768" t="b">
        <v>0</v>
      </c>
      <c r="Q768" t="b">
        <v>0</v>
      </c>
      <c r="R768" t="s">
        <v>474</v>
      </c>
      <c r="S768" s="11" t="str">
        <f t="shared" si="70"/>
        <v>film &amp; video</v>
      </c>
      <c r="T768" s="11" t="str">
        <f t="shared" si="71"/>
        <v>science fiction</v>
      </c>
    </row>
    <row r="769" spans="1:20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>
        <v>513</v>
      </c>
      <c r="I769" s="9">
        <f t="shared" si="67"/>
        <v>107.93762183235867</v>
      </c>
      <c r="J769" t="s">
        <v>21</v>
      </c>
      <c r="K769" t="s">
        <v>22</v>
      </c>
      <c r="L769">
        <v>1444107600</v>
      </c>
      <c r="M769" s="20">
        <f t="shared" si="68"/>
        <v>42283.208333333328</v>
      </c>
      <c r="N769">
        <v>1447999200</v>
      </c>
      <c r="O769" s="18">
        <f t="shared" si="69"/>
        <v>42328.25</v>
      </c>
      <c r="P769" t="b">
        <v>0</v>
      </c>
      <c r="Q769" t="b">
        <v>0</v>
      </c>
      <c r="R769" t="s">
        <v>206</v>
      </c>
      <c r="S769" s="11" t="str">
        <f t="shared" si="70"/>
        <v>publishing</v>
      </c>
      <c r="T769" s="11" t="str">
        <f t="shared" si="71"/>
        <v>translations</v>
      </c>
    </row>
    <row r="770" spans="1:20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 s="9">
        <f t="shared" si="67"/>
        <v>73.92</v>
      </c>
      <c r="J770" t="s">
        <v>21</v>
      </c>
      <c r="K770" t="s">
        <v>22</v>
      </c>
      <c r="L770">
        <v>1386741600</v>
      </c>
      <c r="M770" s="20">
        <f t="shared" si="68"/>
        <v>41619.25</v>
      </c>
      <c r="N770">
        <v>1388037600</v>
      </c>
      <c r="O770" s="18">
        <f t="shared" si="69"/>
        <v>41634.25</v>
      </c>
      <c r="P770" t="b">
        <v>0</v>
      </c>
      <c r="Q770" t="b">
        <v>0</v>
      </c>
      <c r="R770" t="s">
        <v>33</v>
      </c>
      <c r="S770" s="11" t="str">
        <f t="shared" si="70"/>
        <v>theater</v>
      </c>
      <c r="T770" s="11" t="str">
        <f t="shared" si="71"/>
        <v>plays</v>
      </c>
    </row>
    <row r="771" spans="1:20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72">(E771/D771)*100</f>
        <v>86.867834394904463</v>
      </c>
      <c r="G771" t="s">
        <v>14</v>
      </c>
      <c r="H771">
        <v>3410</v>
      </c>
      <c r="I771" s="9">
        <f t="shared" ref="I771:I834" si="73">IF(E771&gt;0,E771/H771,0)</f>
        <v>31.995894428152493</v>
      </c>
      <c r="J771" t="s">
        <v>21</v>
      </c>
      <c r="K771" t="s">
        <v>22</v>
      </c>
      <c r="L771">
        <v>1376542800</v>
      </c>
      <c r="M771" s="20">
        <f t="shared" ref="M771:M834" si="74">(((L771/60)/60)/24)+DATE(1970,1,1)</f>
        <v>41501.208333333336</v>
      </c>
      <c r="N771">
        <v>1378789200</v>
      </c>
      <c r="O771" s="18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s="11" t="str">
        <f t="shared" ref="S771:S834" si="76">LEFT(R771,SEARCH("/",R771)-1)</f>
        <v>games</v>
      </c>
      <c r="T771" s="11" t="str">
        <f t="shared" ref="T771:T834" si="77">RIGHT(R771,LEN(R771)-SEARCH("/",R771))</f>
        <v>video games</v>
      </c>
    </row>
    <row r="772" spans="1:20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9">
        <f t="shared" si="73"/>
        <v>53.898148148148145</v>
      </c>
      <c r="J772" t="s">
        <v>107</v>
      </c>
      <c r="K772" t="s">
        <v>108</v>
      </c>
      <c r="L772">
        <v>1397451600</v>
      </c>
      <c r="M772" s="20">
        <f t="shared" si="74"/>
        <v>41743.208333333336</v>
      </c>
      <c r="N772">
        <v>1398056400</v>
      </c>
      <c r="O772" s="18">
        <f t="shared" si="75"/>
        <v>41750.208333333336</v>
      </c>
      <c r="P772" t="b">
        <v>0</v>
      </c>
      <c r="Q772" t="b">
        <v>1</v>
      </c>
      <c r="R772" t="s">
        <v>33</v>
      </c>
      <c r="S772" s="11" t="str">
        <f t="shared" si="76"/>
        <v>theater</v>
      </c>
      <c r="T772" s="11" t="str">
        <f t="shared" si="77"/>
        <v>plays</v>
      </c>
    </row>
    <row r="773" spans="1:20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9">
        <f t="shared" si="73"/>
        <v>106.5</v>
      </c>
      <c r="J773" t="s">
        <v>21</v>
      </c>
      <c r="K773" t="s">
        <v>22</v>
      </c>
      <c r="L773">
        <v>1548482400</v>
      </c>
      <c r="M773" s="20">
        <f t="shared" si="74"/>
        <v>43491.25</v>
      </c>
      <c r="N773">
        <v>1550815200</v>
      </c>
      <c r="O773" s="18">
        <f t="shared" si="75"/>
        <v>43518.25</v>
      </c>
      <c r="P773" t="b">
        <v>0</v>
      </c>
      <c r="Q773" t="b">
        <v>0</v>
      </c>
      <c r="R773" t="s">
        <v>33</v>
      </c>
      <c r="S773" s="11" t="str">
        <f t="shared" si="76"/>
        <v>theater</v>
      </c>
      <c r="T773" s="11" t="str">
        <f t="shared" si="77"/>
        <v>plays</v>
      </c>
    </row>
    <row r="774" spans="1:20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9">
        <f t="shared" si="73"/>
        <v>32.999805409612762</v>
      </c>
      <c r="J774" t="s">
        <v>21</v>
      </c>
      <c r="K774" t="s">
        <v>22</v>
      </c>
      <c r="L774">
        <v>1549692000</v>
      </c>
      <c r="M774" s="20">
        <f t="shared" si="74"/>
        <v>43505.25</v>
      </c>
      <c r="N774">
        <v>1550037600</v>
      </c>
      <c r="O774" s="18">
        <f t="shared" si="75"/>
        <v>43509.25</v>
      </c>
      <c r="P774" t="b">
        <v>0</v>
      </c>
      <c r="Q774" t="b">
        <v>0</v>
      </c>
      <c r="R774" t="s">
        <v>60</v>
      </c>
      <c r="S774" s="11" t="str">
        <f t="shared" si="76"/>
        <v>music</v>
      </c>
      <c r="T774" s="11" t="str">
        <f t="shared" si="77"/>
        <v>indie rock</v>
      </c>
    </row>
    <row r="775" spans="1:20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9">
        <f t="shared" si="73"/>
        <v>43.00254993625159</v>
      </c>
      <c r="J775" t="s">
        <v>21</v>
      </c>
      <c r="K775" t="s">
        <v>22</v>
      </c>
      <c r="L775">
        <v>1492059600</v>
      </c>
      <c r="M775" s="20">
        <f t="shared" si="74"/>
        <v>42838.208333333328</v>
      </c>
      <c r="N775">
        <v>1492923600</v>
      </c>
      <c r="O775" s="18">
        <f t="shared" si="75"/>
        <v>42848.208333333328</v>
      </c>
      <c r="P775" t="b">
        <v>0</v>
      </c>
      <c r="Q775" t="b">
        <v>0</v>
      </c>
      <c r="R775" t="s">
        <v>33</v>
      </c>
      <c r="S775" s="11" t="str">
        <f t="shared" si="76"/>
        <v>theater</v>
      </c>
      <c r="T775" s="11" t="str">
        <f t="shared" si="77"/>
        <v>plays</v>
      </c>
    </row>
    <row r="776" spans="1:20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 s="9">
        <f t="shared" si="73"/>
        <v>86.858974358974365</v>
      </c>
      <c r="J776" t="s">
        <v>107</v>
      </c>
      <c r="K776" t="s">
        <v>108</v>
      </c>
      <c r="L776">
        <v>1463979600</v>
      </c>
      <c r="M776" s="20">
        <f t="shared" si="74"/>
        <v>42513.208333333328</v>
      </c>
      <c r="N776">
        <v>1467522000</v>
      </c>
      <c r="O776" s="18">
        <f t="shared" si="75"/>
        <v>42554.208333333328</v>
      </c>
      <c r="P776" t="b">
        <v>0</v>
      </c>
      <c r="Q776" t="b">
        <v>0</v>
      </c>
      <c r="R776" t="s">
        <v>28</v>
      </c>
      <c r="S776" s="11" t="str">
        <f t="shared" si="76"/>
        <v>technology</v>
      </c>
      <c r="T776" s="11" t="str">
        <f t="shared" si="77"/>
        <v>web</v>
      </c>
    </row>
    <row r="777" spans="1:20" ht="31.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 s="9">
        <f t="shared" si="73"/>
        <v>96.8</v>
      </c>
      <c r="J777" t="s">
        <v>21</v>
      </c>
      <c r="K777" t="s">
        <v>22</v>
      </c>
      <c r="L777">
        <v>1415253600</v>
      </c>
      <c r="M777" s="20">
        <f t="shared" si="74"/>
        <v>41949.25</v>
      </c>
      <c r="N777">
        <v>1416117600</v>
      </c>
      <c r="O777" s="18">
        <f t="shared" si="75"/>
        <v>41959.25</v>
      </c>
      <c r="P777" t="b">
        <v>0</v>
      </c>
      <c r="Q777" t="b">
        <v>0</v>
      </c>
      <c r="R777" t="s">
        <v>23</v>
      </c>
      <c r="S777" s="11" t="str">
        <f t="shared" si="76"/>
        <v>music</v>
      </c>
      <c r="T777" s="11" t="str">
        <f t="shared" si="77"/>
        <v>rock</v>
      </c>
    </row>
    <row r="778" spans="1:20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 s="9">
        <f t="shared" si="73"/>
        <v>32.995456610631528</v>
      </c>
      <c r="J778" t="s">
        <v>21</v>
      </c>
      <c r="K778" t="s">
        <v>22</v>
      </c>
      <c r="L778">
        <v>1562216400</v>
      </c>
      <c r="M778" s="20">
        <f t="shared" si="74"/>
        <v>43650.208333333328</v>
      </c>
      <c r="N778">
        <v>1563771600</v>
      </c>
      <c r="O778" s="18">
        <f t="shared" si="75"/>
        <v>43668.208333333328</v>
      </c>
      <c r="P778" t="b">
        <v>0</v>
      </c>
      <c r="Q778" t="b">
        <v>0</v>
      </c>
      <c r="R778" t="s">
        <v>33</v>
      </c>
      <c r="S778" s="11" t="str">
        <f t="shared" si="76"/>
        <v>theater</v>
      </c>
      <c r="T778" s="11" t="str">
        <f t="shared" si="77"/>
        <v>plays</v>
      </c>
    </row>
    <row r="779" spans="1:20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 s="9">
        <f t="shared" si="73"/>
        <v>68.028106508875737</v>
      </c>
      <c r="J779" t="s">
        <v>21</v>
      </c>
      <c r="K779" t="s">
        <v>22</v>
      </c>
      <c r="L779">
        <v>1316754000</v>
      </c>
      <c r="M779" s="20">
        <f t="shared" si="74"/>
        <v>40809.208333333336</v>
      </c>
      <c r="N779">
        <v>1319259600</v>
      </c>
      <c r="O779" s="18">
        <f t="shared" si="75"/>
        <v>40838.208333333336</v>
      </c>
      <c r="P779" t="b">
        <v>0</v>
      </c>
      <c r="Q779" t="b">
        <v>0</v>
      </c>
      <c r="R779" t="s">
        <v>33</v>
      </c>
      <c r="S779" s="11" t="str">
        <f t="shared" si="76"/>
        <v>theater</v>
      </c>
      <c r="T779" s="11" t="str">
        <f t="shared" si="77"/>
        <v>plays</v>
      </c>
    </row>
    <row r="780" spans="1:20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 s="9">
        <f t="shared" si="73"/>
        <v>58.867816091954026</v>
      </c>
      <c r="J780" t="s">
        <v>98</v>
      </c>
      <c r="K780" t="s">
        <v>99</v>
      </c>
      <c r="L780">
        <v>1313211600</v>
      </c>
      <c r="M780" s="20">
        <f t="shared" si="74"/>
        <v>40768.208333333336</v>
      </c>
      <c r="N780">
        <v>1313643600</v>
      </c>
      <c r="O780" s="18">
        <f t="shared" si="75"/>
        <v>40773.208333333336</v>
      </c>
      <c r="P780" t="b">
        <v>0</v>
      </c>
      <c r="Q780" t="b">
        <v>0</v>
      </c>
      <c r="R780" t="s">
        <v>71</v>
      </c>
      <c r="S780" s="11" t="str">
        <f t="shared" si="76"/>
        <v>film &amp; video</v>
      </c>
      <c r="T780" s="11" t="str">
        <f t="shared" si="77"/>
        <v>animation</v>
      </c>
    </row>
    <row r="781" spans="1:20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 s="9">
        <f t="shared" si="73"/>
        <v>105.04572803850782</v>
      </c>
      <c r="J781" t="s">
        <v>21</v>
      </c>
      <c r="K781" t="s">
        <v>22</v>
      </c>
      <c r="L781">
        <v>1439528400</v>
      </c>
      <c r="M781" s="20">
        <f t="shared" si="74"/>
        <v>42230.208333333328</v>
      </c>
      <c r="N781">
        <v>1440306000</v>
      </c>
      <c r="O781" s="18">
        <f t="shared" si="75"/>
        <v>42239.208333333328</v>
      </c>
      <c r="P781" t="b">
        <v>0</v>
      </c>
      <c r="Q781" t="b">
        <v>1</v>
      </c>
      <c r="R781" t="s">
        <v>33</v>
      </c>
      <c r="S781" s="11" t="str">
        <f t="shared" si="76"/>
        <v>theater</v>
      </c>
      <c r="T781" s="11" t="str">
        <f t="shared" si="77"/>
        <v>plays</v>
      </c>
    </row>
    <row r="782" spans="1:20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 s="9">
        <f t="shared" si="73"/>
        <v>33.054878048780488</v>
      </c>
      <c r="J782" t="s">
        <v>21</v>
      </c>
      <c r="K782" t="s">
        <v>22</v>
      </c>
      <c r="L782">
        <v>1469163600</v>
      </c>
      <c r="M782" s="20">
        <f t="shared" si="74"/>
        <v>42573.208333333328</v>
      </c>
      <c r="N782">
        <v>1470805200</v>
      </c>
      <c r="O782" s="18">
        <f t="shared" si="75"/>
        <v>42592.208333333328</v>
      </c>
      <c r="P782" t="b">
        <v>0</v>
      </c>
      <c r="Q782" t="b">
        <v>1</v>
      </c>
      <c r="R782" t="s">
        <v>53</v>
      </c>
      <c r="S782" s="11" t="str">
        <f t="shared" si="76"/>
        <v>film &amp; video</v>
      </c>
      <c r="T782" s="11" t="str">
        <f t="shared" si="77"/>
        <v>drama</v>
      </c>
    </row>
    <row r="783" spans="1:20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>
        <v>56</v>
      </c>
      <c r="I783" s="9">
        <f t="shared" si="73"/>
        <v>78.821428571428569</v>
      </c>
      <c r="J783" t="s">
        <v>98</v>
      </c>
      <c r="K783" t="s">
        <v>99</v>
      </c>
      <c r="L783">
        <v>1288501200</v>
      </c>
      <c r="M783" s="20">
        <f t="shared" si="74"/>
        <v>40482.208333333336</v>
      </c>
      <c r="N783">
        <v>1292911200</v>
      </c>
      <c r="O783" s="18">
        <f t="shared" si="75"/>
        <v>40533.25</v>
      </c>
      <c r="P783" t="b">
        <v>0</v>
      </c>
      <c r="Q783" t="b">
        <v>0</v>
      </c>
      <c r="R783" t="s">
        <v>33</v>
      </c>
      <c r="S783" s="11" t="str">
        <f t="shared" si="76"/>
        <v>theater</v>
      </c>
      <c r="T783" s="11" t="str">
        <f t="shared" si="77"/>
        <v>plays</v>
      </c>
    </row>
    <row r="784" spans="1:20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>
        <v>161</v>
      </c>
      <c r="I784" s="9">
        <f t="shared" si="73"/>
        <v>68.204968944099377</v>
      </c>
      <c r="J784" t="s">
        <v>21</v>
      </c>
      <c r="K784" t="s">
        <v>22</v>
      </c>
      <c r="L784">
        <v>1298959200</v>
      </c>
      <c r="M784" s="20">
        <f t="shared" si="74"/>
        <v>40603.25</v>
      </c>
      <c r="N784">
        <v>1301374800</v>
      </c>
      <c r="O784" s="18">
        <f t="shared" si="75"/>
        <v>40631.208333333336</v>
      </c>
      <c r="P784" t="b">
        <v>0</v>
      </c>
      <c r="Q784" t="b">
        <v>1</v>
      </c>
      <c r="R784" t="s">
        <v>71</v>
      </c>
      <c r="S784" s="11" t="str">
        <f t="shared" si="76"/>
        <v>film &amp; video</v>
      </c>
      <c r="T784" s="11" t="str">
        <f t="shared" si="77"/>
        <v>animation</v>
      </c>
    </row>
    <row r="785" spans="1:20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 s="9">
        <f t="shared" si="73"/>
        <v>75.731884057971016</v>
      </c>
      <c r="J785" t="s">
        <v>21</v>
      </c>
      <c r="K785" t="s">
        <v>22</v>
      </c>
      <c r="L785">
        <v>1387260000</v>
      </c>
      <c r="M785" s="20">
        <f t="shared" si="74"/>
        <v>41625.25</v>
      </c>
      <c r="N785">
        <v>1387864800</v>
      </c>
      <c r="O785" s="18">
        <f t="shared" si="75"/>
        <v>41632.25</v>
      </c>
      <c r="P785" t="b">
        <v>0</v>
      </c>
      <c r="Q785" t="b">
        <v>0</v>
      </c>
      <c r="R785" t="s">
        <v>23</v>
      </c>
      <c r="S785" s="11" t="str">
        <f t="shared" si="76"/>
        <v>music</v>
      </c>
      <c r="T785" s="11" t="str">
        <f t="shared" si="77"/>
        <v>rock</v>
      </c>
    </row>
    <row r="786" spans="1:20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>
        <v>3308</v>
      </c>
      <c r="I786" s="9">
        <f t="shared" si="73"/>
        <v>30.996070133010882</v>
      </c>
      <c r="J786" t="s">
        <v>21</v>
      </c>
      <c r="K786" t="s">
        <v>22</v>
      </c>
      <c r="L786">
        <v>1457244000</v>
      </c>
      <c r="M786" s="20">
        <f t="shared" si="74"/>
        <v>42435.25</v>
      </c>
      <c r="N786">
        <v>1458190800</v>
      </c>
      <c r="O786" s="18">
        <f t="shared" si="75"/>
        <v>42446.208333333328</v>
      </c>
      <c r="P786" t="b">
        <v>0</v>
      </c>
      <c r="Q786" t="b">
        <v>0</v>
      </c>
      <c r="R786" t="s">
        <v>28</v>
      </c>
      <c r="S786" s="11" t="str">
        <f t="shared" si="76"/>
        <v>technology</v>
      </c>
      <c r="T786" s="11" t="str">
        <f t="shared" si="77"/>
        <v>web</v>
      </c>
    </row>
    <row r="787" spans="1:20" ht="31.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 s="9">
        <f t="shared" si="73"/>
        <v>101.88188976377953</v>
      </c>
      <c r="J787" t="s">
        <v>26</v>
      </c>
      <c r="K787" t="s">
        <v>27</v>
      </c>
      <c r="L787">
        <v>1556341200</v>
      </c>
      <c r="M787" s="20">
        <f t="shared" si="74"/>
        <v>43582.208333333328</v>
      </c>
      <c r="N787">
        <v>1559278800</v>
      </c>
      <c r="O787" s="18">
        <f t="shared" si="75"/>
        <v>43616.208333333328</v>
      </c>
      <c r="P787" t="b">
        <v>0</v>
      </c>
      <c r="Q787" t="b">
        <v>1</v>
      </c>
      <c r="R787" t="s">
        <v>71</v>
      </c>
      <c r="S787" s="11" t="str">
        <f t="shared" si="76"/>
        <v>film &amp; video</v>
      </c>
      <c r="T787" s="11" t="str">
        <f t="shared" si="77"/>
        <v>animation</v>
      </c>
    </row>
    <row r="788" spans="1:20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 s="9">
        <f t="shared" si="73"/>
        <v>52.879227053140099</v>
      </c>
      <c r="J788" t="s">
        <v>107</v>
      </c>
      <c r="K788" t="s">
        <v>108</v>
      </c>
      <c r="L788">
        <v>1522126800</v>
      </c>
      <c r="M788" s="20">
        <f t="shared" si="74"/>
        <v>43186.208333333328</v>
      </c>
      <c r="N788">
        <v>1522731600</v>
      </c>
      <c r="O788" s="18">
        <f t="shared" si="75"/>
        <v>43193.208333333328</v>
      </c>
      <c r="P788" t="b">
        <v>0</v>
      </c>
      <c r="Q788" t="b">
        <v>1</v>
      </c>
      <c r="R788" t="s">
        <v>159</v>
      </c>
      <c r="S788" s="11" t="str">
        <f t="shared" si="76"/>
        <v>music</v>
      </c>
      <c r="T788" s="11" t="str">
        <f t="shared" si="77"/>
        <v>jazz</v>
      </c>
    </row>
    <row r="789" spans="1:20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 s="9">
        <f t="shared" si="73"/>
        <v>71.005820721769496</v>
      </c>
      <c r="J789" t="s">
        <v>15</v>
      </c>
      <c r="K789" t="s">
        <v>16</v>
      </c>
      <c r="L789">
        <v>1305954000</v>
      </c>
      <c r="M789" s="20">
        <f t="shared" si="74"/>
        <v>40684.208333333336</v>
      </c>
      <c r="N789">
        <v>1306731600</v>
      </c>
      <c r="O789" s="18">
        <f t="shared" si="75"/>
        <v>40693.208333333336</v>
      </c>
      <c r="P789" t="b">
        <v>0</v>
      </c>
      <c r="Q789" t="b">
        <v>0</v>
      </c>
      <c r="R789" t="s">
        <v>23</v>
      </c>
      <c r="S789" s="11" t="str">
        <f t="shared" si="76"/>
        <v>music</v>
      </c>
      <c r="T789" s="11" t="str">
        <f t="shared" si="77"/>
        <v>rock</v>
      </c>
    </row>
    <row r="790" spans="1:20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 s="9">
        <f t="shared" si="73"/>
        <v>102.38709677419355</v>
      </c>
      <c r="J790" t="s">
        <v>21</v>
      </c>
      <c r="K790" t="s">
        <v>22</v>
      </c>
      <c r="L790">
        <v>1350709200</v>
      </c>
      <c r="M790" s="20">
        <f t="shared" si="74"/>
        <v>41202.208333333336</v>
      </c>
      <c r="N790">
        <v>1352527200</v>
      </c>
      <c r="O790" s="18">
        <f t="shared" si="75"/>
        <v>41223.25</v>
      </c>
      <c r="P790" t="b">
        <v>0</v>
      </c>
      <c r="Q790" t="b">
        <v>0</v>
      </c>
      <c r="R790" t="s">
        <v>71</v>
      </c>
      <c r="S790" s="11" t="str">
        <f t="shared" si="76"/>
        <v>film &amp; video</v>
      </c>
      <c r="T790" s="11" t="str">
        <f t="shared" si="77"/>
        <v>animation</v>
      </c>
    </row>
    <row r="791" spans="1:20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 s="9">
        <f t="shared" si="73"/>
        <v>74.466666666666669</v>
      </c>
      <c r="J791" t="s">
        <v>21</v>
      </c>
      <c r="K791" t="s">
        <v>22</v>
      </c>
      <c r="L791">
        <v>1401166800</v>
      </c>
      <c r="M791" s="20">
        <f t="shared" si="74"/>
        <v>41786.208333333336</v>
      </c>
      <c r="N791">
        <v>1404363600</v>
      </c>
      <c r="O791" s="18">
        <f t="shared" si="75"/>
        <v>41823.208333333336</v>
      </c>
      <c r="P791" t="b">
        <v>0</v>
      </c>
      <c r="Q791" t="b">
        <v>0</v>
      </c>
      <c r="R791" t="s">
        <v>33</v>
      </c>
      <c r="S791" s="11" t="str">
        <f t="shared" si="76"/>
        <v>theater</v>
      </c>
      <c r="T791" s="11" t="str">
        <f t="shared" si="77"/>
        <v>plays</v>
      </c>
    </row>
    <row r="792" spans="1:20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 s="9">
        <f t="shared" si="73"/>
        <v>51.009883198562441</v>
      </c>
      <c r="J792" t="s">
        <v>21</v>
      </c>
      <c r="K792" t="s">
        <v>22</v>
      </c>
      <c r="L792">
        <v>1266127200</v>
      </c>
      <c r="M792" s="20">
        <f t="shared" si="74"/>
        <v>40223.25</v>
      </c>
      <c r="N792">
        <v>1266645600</v>
      </c>
      <c r="O792" s="18">
        <f t="shared" si="75"/>
        <v>40229.25</v>
      </c>
      <c r="P792" t="b">
        <v>0</v>
      </c>
      <c r="Q792" t="b">
        <v>0</v>
      </c>
      <c r="R792" t="s">
        <v>33</v>
      </c>
      <c r="S792" s="11" t="str">
        <f t="shared" si="76"/>
        <v>theater</v>
      </c>
      <c r="T792" s="11" t="str">
        <f t="shared" si="77"/>
        <v>plays</v>
      </c>
    </row>
    <row r="793" spans="1:20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>
        <v>6</v>
      </c>
      <c r="I793" s="9">
        <f t="shared" si="73"/>
        <v>90</v>
      </c>
      <c r="J793" t="s">
        <v>21</v>
      </c>
      <c r="K793" t="s">
        <v>22</v>
      </c>
      <c r="L793">
        <v>1481436000</v>
      </c>
      <c r="M793" s="20">
        <f t="shared" si="74"/>
        <v>42715.25</v>
      </c>
      <c r="N793">
        <v>1482818400</v>
      </c>
      <c r="O793" s="18">
        <f t="shared" si="75"/>
        <v>42731.25</v>
      </c>
      <c r="P793" t="b">
        <v>0</v>
      </c>
      <c r="Q793" t="b">
        <v>0</v>
      </c>
      <c r="R793" t="s">
        <v>17</v>
      </c>
      <c r="S793" s="11" t="str">
        <f t="shared" si="76"/>
        <v>food</v>
      </c>
      <c r="T793" s="11" t="str">
        <f t="shared" si="77"/>
        <v>food trucks</v>
      </c>
    </row>
    <row r="794" spans="1:20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9">
        <f t="shared" si="73"/>
        <v>97.142857142857139</v>
      </c>
      <c r="J794" t="s">
        <v>21</v>
      </c>
      <c r="K794" t="s">
        <v>22</v>
      </c>
      <c r="L794">
        <v>1372222800</v>
      </c>
      <c r="M794" s="20">
        <f t="shared" si="74"/>
        <v>41451.208333333336</v>
      </c>
      <c r="N794">
        <v>1374642000</v>
      </c>
      <c r="O794" s="18">
        <f t="shared" si="75"/>
        <v>41479.208333333336</v>
      </c>
      <c r="P794" t="b">
        <v>0</v>
      </c>
      <c r="Q794" t="b">
        <v>1</v>
      </c>
      <c r="R794" t="s">
        <v>33</v>
      </c>
      <c r="S794" s="11" t="str">
        <f t="shared" si="76"/>
        <v>theater</v>
      </c>
      <c r="T794" s="11" t="str">
        <f t="shared" si="77"/>
        <v>plays</v>
      </c>
    </row>
    <row r="795" spans="1:20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 s="9">
        <f t="shared" si="73"/>
        <v>72.071823204419886</v>
      </c>
      <c r="J795" t="s">
        <v>98</v>
      </c>
      <c r="K795" t="s">
        <v>99</v>
      </c>
      <c r="L795">
        <v>1372136400</v>
      </c>
      <c r="M795" s="20">
        <f t="shared" si="74"/>
        <v>41450.208333333336</v>
      </c>
      <c r="N795">
        <v>1372482000</v>
      </c>
      <c r="O795" s="18">
        <f t="shared" si="75"/>
        <v>41454.208333333336</v>
      </c>
      <c r="P795" t="b">
        <v>0</v>
      </c>
      <c r="Q795" t="b">
        <v>0</v>
      </c>
      <c r="R795" t="s">
        <v>68</v>
      </c>
      <c r="S795" s="11" t="str">
        <f t="shared" si="76"/>
        <v>publishing</v>
      </c>
      <c r="T795" s="11" t="str">
        <f t="shared" si="77"/>
        <v>nonfiction</v>
      </c>
    </row>
    <row r="796" spans="1:20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 s="9">
        <f t="shared" si="73"/>
        <v>75.236363636363635</v>
      </c>
      <c r="J796" t="s">
        <v>21</v>
      </c>
      <c r="K796" t="s">
        <v>22</v>
      </c>
      <c r="L796">
        <v>1513922400</v>
      </c>
      <c r="M796" s="20">
        <f t="shared" si="74"/>
        <v>43091.25</v>
      </c>
      <c r="N796">
        <v>1514959200</v>
      </c>
      <c r="O796" s="18">
        <f t="shared" si="75"/>
        <v>43103.25</v>
      </c>
      <c r="P796" t="b">
        <v>0</v>
      </c>
      <c r="Q796" t="b">
        <v>0</v>
      </c>
      <c r="R796" t="s">
        <v>23</v>
      </c>
      <c r="S796" s="11" t="str">
        <f t="shared" si="76"/>
        <v>music</v>
      </c>
      <c r="T796" s="11" t="str">
        <f t="shared" si="77"/>
        <v>rock</v>
      </c>
    </row>
    <row r="797" spans="1:20" ht="31.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 s="9">
        <f t="shared" si="73"/>
        <v>32.967741935483872</v>
      </c>
      <c r="J797" t="s">
        <v>21</v>
      </c>
      <c r="K797" t="s">
        <v>22</v>
      </c>
      <c r="L797">
        <v>1477976400</v>
      </c>
      <c r="M797" s="20">
        <f t="shared" si="74"/>
        <v>42675.208333333328</v>
      </c>
      <c r="N797">
        <v>1478235600</v>
      </c>
      <c r="O797" s="18">
        <f t="shared" si="75"/>
        <v>42678.208333333328</v>
      </c>
      <c r="P797" t="b">
        <v>0</v>
      </c>
      <c r="Q797" t="b">
        <v>0</v>
      </c>
      <c r="R797" t="s">
        <v>53</v>
      </c>
      <c r="S797" s="11" t="str">
        <f t="shared" si="76"/>
        <v>film &amp; video</v>
      </c>
      <c r="T797" s="11" t="str">
        <f t="shared" si="77"/>
        <v>drama</v>
      </c>
    </row>
    <row r="798" spans="1:20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>
        <v>78</v>
      </c>
      <c r="I798" s="9">
        <f t="shared" si="73"/>
        <v>54.807692307692307</v>
      </c>
      <c r="J798" t="s">
        <v>21</v>
      </c>
      <c r="K798" t="s">
        <v>22</v>
      </c>
      <c r="L798">
        <v>1407474000</v>
      </c>
      <c r="M798" s="20">
        <f t="shared" si="74"/>
        <v>41859.208333333336</v>
      </c>
      <c r="N798">
        <v>1408078800</v>
      </c>
      <c r="O798" s="18">
        <f t="shared" si="75"/>
        <v>41866.208333333336</v>
      </c>
      <c r="P798" t="b">
        <v>0</v>
      </c>
      <c r="Q798" t="b">
        <v>1</v>
      </c>
      <c r="R798" t="s">
        <v>292</v>
      </c>
      <c r="S798" s="11" t="str">
        <f t="shared" si="76"/>
        <v>games</v>
      </c>
      <c r="T798" s="11" t="str">
        <f t="shared" si="77"/>
        <v>mobile games</v>
      </c>
    </row>
    <row r="799" spans="1:20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>
        <v>185</v>
      </c>
      <c r="I799" s="9">
        <f t="shared" si="73"/>
        <v>45.037837837837834</v>
      </c>
      <c r="J799" t="s">
        <v>21</v>
      </c>
      <c r="K799" t="s">
        <v>22</v>
      </c>
      <c r="L799">
        <v>1546149600</v>
      </c>
      <c r="M799" s="20">
        <f t="shared" si="74"/>
        <v>43464.25</v>
      </c>
      <c r="N799">
        <v>1548136800</v>
      </c>
      <c r="O799" s="18">
        <f t="shared" si="75"/>
        <v>43487.25</v>
      </c>
      <c r="P799" t="b">
        <v>0</v>
      </c>
      <c r="Q799" t="b">
        <v>0</v>
      </c>
      <c r="R799" t="s">
        <v>28</v>
      </c>
      <c r="S799" s="11" t="str">
        <f t="shared" si="76"/>
        <v>technology</v>
      </c>
      <c r="T799" s="11" t="str">
        <f t="shared" si="77"/>
        <v>web</v>
      </c>
    </row>
    <row r="800" spans="1:20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 s="9">
        <f t="shared" si="73"/>
        <v>52.958677685950413</v>
      </c>
      <c r="J800" t="s">
        <v>21</v>
      </c>
      <c r="K800" t="s">
        <v>22</v>
      </c>
      <c r="L800">
        <v>1338440400</v>
      </c>
      <c r="M800" s="20">
        <f t="shared" si="74"/>
        <v>41060.208333333336</v>
      </c>
      <c r="N800">
        <v>1340859600</v>
      </c>
      <c r="O800" s="18">
        <f t="shared" si="75"/>
        <v>41088.208333333336</v>
      </c>
      <c r="P800" t="b">
        <v>0</v>
      </c>
      <c r="Q800" t="b">
        <v>1</v>
      </c>
      <c r="R800" t="s">
        <v>33</v>
      </c>
      <c r="S800" s="11" t="str">
        <f t="shared" si="76"/>
        <v>theater</v>
      </c>
      <c r="T800" s="11" t="str">
        <f t="shared" si="77"/>
        <v>plays</v>
      </c>
    </row>
    <row r="801" spans="1:20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 s="9">
        <f t="shared" si="73"/>
        <v>60.017959183673469</v>
      </c>
      <c r="J801" t="s">
        <v>40</v>
      </c>
      <c r="K801" t="s">
        <v>41</v>
      </c>
      <c r="L801">
        <v>1454133600</v>
      </c>
      <c r="M801" s="20">
        <f t="shared" si="74"/>
        <v>42399.25</v>
      </c>
      <c r="N801">
        <v>1454479200</v>
      </c>
      <c r="O801" s="18">
        <f t="shared" si="75"/>
        <v>42403.25</v>
      </c>
      <c r="P801" t="b">
        <v>0</v>
      </c>
      <c r="Q801" t="b">
        <v>0</v>
      </c>
      <c r="R801" t="s">
        <v>33</v>
      </c>
      <c r="S801" s="11" t="str">
        <f t="shared" si="76"/>
        <v>theater</v>
      </c>
      <c r="T801" s="11" t="str">
        <f t="shared" si="77"/>
        <v>plays</v>
      </c>
    </row>
    <row r="802" spans="1:20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9">
        <f t="shared" si="73"/>
        <v>1</v>
      </c>
      <c r="J802" t="s">
        <v>98</v>
      </c>
      <c r="K802" t="s">
        <v>99</v>
      </c>
      <c r="L802">
        <v>1434085200</v>
      </c>
      <c r="M802" s="20">
        <f t="shared" si="74"/>
        <v>42167.208333333328</v>
      </c>
      <c r="N802">
        <v>1434430800</v>
      </c>
      <c r="O802" s="18">
        <f t="shared" si="75"/>
        <v>42171.208333333328</v>
      </c>
      <c r="P802" t="b">
        <v>0</v>
      </c>
      <c r="Q802" t="b">
        <v>0</v>
      </c>
      <c r="R802" t="s">
        <v>23</v>
      </c>
      <c r="S802" s="11" t="str">
        <f t="shared" si="76"/>
        <v>music</v>
      </c>
      <c r="T802" s="11" t="str">
        <f t="shared" si="77"/>
        <v>rock</v>
      </c>
    </row>
    <row r="803" spans="1:20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>
        <v>106</v>
      </c>
      <c r="I803" s="9">
        <f t="shared" si="73"/>
        <v>44.028301886792455</v>
      </c>
      <c r="J803" t="s">
        <v>21</v>
      </c>
      <c r="K803" t="s">
        <v>22</v>
      </c>
      <c r="L803">
        <v>1577772000</v>
      </c>
      <c r="M803" s="20">
        <f t="shared" si="74"/>
        <v>43830.25</v>
      </c>
      <c r="N803">
        <v>1579672800</v>
      </c>
      <c r="O803" s="18">
        <f t="shared" si="75"/>
        <v>43852.25</v>
      </c>
      <c r="P803" t="b">
        <v>0</v>
      </c>
      <c r="Q803" t="b">
        <v>1</v>
      </c>
      <c r="R803" t="s">
        <v>122</v>
      </c>
      <c r="S803" s="11" t="str">
        <f t="shared" si="76"/>
        <v>photography</v>
      </c>
      <c r="T803" s="11" t="str">
        <f t="shared" si="77"/>
        <v>photography books</v>
      </c>
    </row>
    <row r="804" spans="1:20" ht="31.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 s="9">
        <f t="shared" si="73"/>
        <v>86.028169014084511</v>
      </c>
      <c r="J804" t="s">
        <v>21</v>
      </c>
      <c r="K804" t="s">
        <v>22</v>
      </c>
      <c r="L804">
        <v>1562216400</v>
      </c>
      <c r="M804" s="20">
        <f t="shared" si="74"/>
        <v>43650.208333333328</v>
      </c>
      <c r="N804">
        <v>1562389200</v>
      </c>
      <c r="O804" s="18">
        <f t="shared" si="75"/>
        <v>43652.208333333328</v>
      </c>
      <c r="P804" t="b">
        <v>0</v>
      </c>
      <c r="Q804" t="b">
        <v>0</v>
      </c>
      <c r="R804" t="s">
        <v>122</v>
      </c>
      <c r="S804" s="11" t="str">
        <f t="shared" si="76"/>
        <v>photography</v>
      </c>
      <c r="T804" s="11" t="str">
        <f t="shared" si="77"/>
        <v>photography books</v>
      </c>
    </row>
    <row r="805" spans="1:20" ht="31.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9">
        <f t="shared" si="73"/>
        <v>28.012875536480685</v>
      </c>
      <c r="J805" t="s">
        <v>21</v>
      </c>
      <c r="K805" t="s">
        <v>22</v>
      </c>
      <c r="L805">
        <v>1548568800</v>
      </c>
      <c r="M805" s="20">
        <f t="shared" si="74"/>
        <v>43492.25</v>
      </c>
      <c r="N805">
        <v>1551506400</v>
      </c>
      <c r="O805" s="18">
        <f t="shared" si="75"/>
        <v>43526.25</v>
      </c>
      <c r="P805" t="b">
        <v>0</v>
      </c>
      <c r="Q805" t="b">
        <v>0</v>
      </c>
      <c r="R805" t="s">
        <v>33</v>
      </c>
      <c r="S805" s="11" t="str">
        <f t="shared" si="76"/>
        <v>theater</v>
      </c>
      <c r="T805" s="11" t="str">
        <f t="shared" si="77"/>
        <v>plays</v>
      </c>
    </row>
    <row r="806" spans="1:20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 s="9">
        <f t="shared" si="73"/>
        <v>32.050458715596328</v>
      </c>
      <c r="J806" t="s">
        <v>21</v>
      </c>
      <c r="K806" t="s">
        <v>22</v>
      </c>
      <c r="L806">
        <v>1514872800</v>
      </c>
      <c r="M806" s="20">
        <f t="shared" si="74"/>
        <v>43102.25</v>
      </c>
      <c r="N806">
        <v>1516600800</v>
      </c>
      <c r="O806" s="18">
        <f t="shared" si="75"/>
        <v>43122.25</v>
      </c>
      <c r="P806" t="b">
        <v>0</v>
      </c>
      <c r="Q806" t="b">
        <v>0</v>
      </c>
      <c r="R806" t="s">
        <v>23</v>
      </c>
      <c r="S806" s="11" t="str">
        <f t="shared" si="76"/>
        <v>music</v>
      </c>
      <c r="T806" s="11" t="str">
        <f t="shared" si="77"/>
        <v>rock</v>
      </c>
    </row>
    <row r="807" spans="1:20" ht="31.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>
        <v>67</v>
      </c>
      <c r="I807" s="9">
        <f t="shared" si="73"/>
        <v>73.611940298507463</v>
      </c>
      <c r="J807" t="s">
        <v>26</v>
      </c>
      <c r="K807" t="s">
        <v>27</v>
      </c>
      <c r="L807">
        <v>1416031200</v>
      </c>
      <c r="M807" s="20">
        <f t="shared" si="74"/>
        <v>41958.25</v>
      </c>
      <c r="N807">
        <v>1420437600</v>
      </c>
      <c r="O807" s="18">
        <f t="shared" si="75"/>
        <v>42009.25</v>
      </c>
      <c r="P807" t="b">
        <v>0</v>
      </c>
      <c r="Q807" t="b">
        <v>0</v>
      </c>
      <c r="R807" t="s">
        <v>42</v>
      </c>
      <c r="S807" s="11" t="str">
        <f t="shared" si="76"/>
        <v>film &amp; video</v>
      </c>
      <c r="T807" s="11" t="str">
        <f t="shared" si="77"/>
        <v>documentary</v>
      </c>
    </row>
    <row r="808" spans="1:20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 s="9">
        <f t="shared" si="73"/>
        <v>108.71052631578948</v>
      </c>
      <c r="J808" t="s">
        <v>21</v>
      </c>
      <c r="K808" t="s">
        <v>22</v>
      </c>
      <c r="L808">
        <v>1330927200</v>
      </c>
      <c r="M808" s="20">
        <f t="shared" si="74"/>
        <v>40973.25</v>
      </c>
      <c r="N808">
        <v>1332997200</v>
      </c>
      <c r="O808" s="18">
        <f t="shared" si="75"/>
        <v>40997.208333333336</v>
      </c>
      <c r="P808" t="b">
        <v>0</v>
      </c>
      <c r="Q808" t="b">
        <v>1</v>
      </c>
      <c r="R808" t="s">
        <v>53</v>
      </c>
      <c r="S808" s="11" t="str">
        <f t="shared" si="76"/>
        <v>film &amp; video</v>
      </c>
      <c r="T808" s="11" t="str">
        <f t="shared" si="77"/>
        <v>drama</v>
      </c>
    </row>
    <row r="809" spans="1:20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9">
        <f t="shared" si="73"/>
        <v>42.97674418604651</v>
      </c>
      <c r="J809" t="s">
        <v>21</v>
      </c>
      <c r="K809" t="s">
        <v>22</v>
      </c>
      <c r="L809">
        <v>1571115600</v>
      </c>
      <c r="M809" s="20">
        <f t="shared" si="74"/>
        <v>43753.208333333328</v>
      </c>
      <c r="N809">
        <v>1574920800</v>
      </c>
      <c r="O809" s="18">
        <f t="shared" si="75"/>
        <v>43797.25</v>
      </c>
      <c r="P809" t="b">
        <v>0</v>
      </c>
      <c r="Q809" t="b">
        <v>1</v>
      </c>
      <c r="R809" t="s">
        <v>33</v>
      </c>
      <c r="S809" s="11" t="str">
        <f t="shared" si="76"/>
        <v>theater</v>
      </c>
      <c r="T809" s="11" t="str">
        <f t="shared" si="77"/>
        <v>plays</v>
      </c>
    </row>
    <row r="810" spans="1:20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>
        <v>19</v>
      </c>
      <c r="I810" s="9">
        <f t="shared" si="73"/>
        <v>83.315789473684205</v>
      </c>
      <c r="J810" t="s">
        <v>21</v>
      </c>
      <c r="K810" t="s">
        <v>22</v>
      </c>
      <c r="L810">
        <v>1463461200</v>
      </c>
      <c r="M810" s="20">
        <f t="shared" si="74"/>
        <v>42507.208333333328</v>
      </c>
      <c r="N810">
        <v>1464930000</v>
      </c>
      <c r="O810" s="18">
        <f t="shared" si="75"/>
        <v>42524.208333333328</v>
      </c>
      <c r="P810" t="b">
        <v>0</v>
      </c>
      <c r="Q810" t="b">
        <v>0</v>
      </c>
      <c r="R810" t="s">
        <v>17</v>
      </c>
      <c r="S810" s="11" t="str">
        <f t="shared" si="76"/>
        <v>food</v>
      </c>
      <c r="T810" s="11" t="str">
        <f t="shared" si="77"/>
        <v>food trucks</v>
      </c>
    </row>
    <row r="811" spans="1:20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>
        <v>2108</v>
      </c>
      <c r="I811" s="9">
        <f t="shared" si="73"/>
        <v>42</v>
      </c>
      <c r="J811" t="s">
        <v>98</v>
      </c>
      <c r="K811" t="s">
        <v>99</v>
      </c>
      <c r="L811">
        <v>1344920400</v>
      </c>
      <c r="M811" s="20">
        <f t="shared" si="74"/>
        <v>41135.208333333336</v>
      </c>
      <c r="N811">
        <v>1345006800</v>
      </c>
      <c r="O811" s="18">
        <f t="shared" si="75"/>
        <v>41136.208333333336</v>
      </c>
      <c r="P811" t="b">
        <v>0</v>
      </c>
      <c r="Q811" t="b">
        <v>0</v>
      </c>
      <c r="R811" t="s">
        <v>42</v>
      </c>
      <c r="S811" s="11" t="str">
        <f t="shared" si="76"/>
        <v>film &amp; video</v>
      </c>
      <c r="T811" s="11" t="str">
        <f t="shared" si="77"/>
        <v>documentary</v>
      </c>
    </row>
    <row r="812" spans="1:20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 s="9">
        <f t="shared" si="73"/>
        <v>55.927601809954751</v>
      </c>
      <c r="J812" t="s">
        <v>21</v>
      </c>
      <c r="K812" t="s">
        <v>22</v>
      </c>
      <c r="L812">
        <v>1511848800</v>
      </c>
      <c r="M812" s="20">
        <f t="shared" si="74"/>
        <v>43067.25</v>
      </c>
      <c r="N812">
        <v>1512712800</v>
      </c>
      <c r="O812" s="18">
        <f t="shared" si="75"/>
        <v>43077.25</v>
      </c>
      <c r="P812" t="b">
        <v>0</v>
      </c>
      <c r="Q812" t="b">
        <v>1</v>
      </c>
      <c r="R812" t="s">
        <v>33</v>
      </c>
      <c r="S812" s="11" t="str">
        <f t="shared" si="76"/>
        <v>theater</v>
      </c>
      <c r="T812" s="11" t="str">
        <f t="shared" si="77"/>
        <v>plays</v>
      </c>
    </row>
    <row r="813" spans="1:20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>
        <v>679</v>
      </c>
      <c r="I813" s="9">
        <f t="shared" si="73"/>
        <v>105.03681885125184</v>
      </c>
      <c r="J813" t="s">
        <v>21</v>
      </c>
      <c r="K813" t="s">
        <v>22</v>
      </c>
      <c r="L813">
        <v>1452319200</v>
      </c>
      <c r="M813" s="20">
        <f t="shared" si="74"/>
        <v>42378.25</v>
      </c>
      <c r="N813">
        <v>1452492000</v>
      </c>
      <c r="O813" s="18">
        <f t="shared" si="75"/>
        <v>42380.25</v>
      </c>
      <c r="P813" t="b">
        <v>0</v>
      </c>
      <c r="Q813" t="b">
        <v>1</v>
      </c>
      <c r="R813" t="s">
        <v>89</v>
      </c>
      <c r="S813" s="11" t="str">
        <f t="shared" si="76"/>
        <v>games</v>
      </c>
      <c r="T813" s="11" t="str">
        <f t="shared" si="77"/>
        <v>video games</v>
      </c>
    </row>
    <row r="814" spans="1:20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 s="9">
        <f t="shared" si="73"/>
        <v>48</v>
      </c>
      <c r="J814" t="s">
        <v>15</v>
      </c>
      <c r="K814" t="s">
        <v>16</v>
      </c>
      <c r="L814">
        <v>1523854800</v>
      </c>
      <c r="M814" s="20">
        <f t="shared" si="74"/>
        <v>43206.208333333328</v>
      </c>
      <c r="N814">
        <v>1524286800</v>
      </c>
      <c r="O814" s="18">
        <f t="shared" si="75"/>
        <v>43211.208333333328</v>
      </c>
      <c r="P814" t="b">
        <v>0</v>
      </c>
      <c r="Q814" t="b">
        <v>0</v>
      </c>
      <c r="R814" t="s">
        <v>68</v>
      </c>
      <c r="S814" s="11" t="str">
        <f t="shared" si="76"/>
        <v>publishing</v>
      </c>
      <c r="T814" s="11" t="str">
        <f t="shared" si="77"/>
        <v>nonfiction</v>
      </c>
    </row>
    <row r="815" spans="1:20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 s="9">
        <f t="shared" si="73"/>
        <v>112.66176470588235</v>
      </c>
      <c r="J815" t="s">
        <v>21</v>
      </c>
      <c r="K815" t="s">
        <v>22</v>
      </c>
      <c r="L815">
        <v>1346043600</v>
      </c>
      <c r="M815" s="20">
        <f t="shared" si="74"/>
        <v>41148.208333333336</v>
      </c>
      <c r="N815">
        <v>1346907600</v>
      </c>
      <c r="O815" s="18">
        <f t="shared" si="75"/>
        <v>41158.208333333336</v>
      </c>
      <c r="P815" t="b">
        <v>0</v>
      </c>
      <c r="Q815" t="b">
        <v>0</v>
      </c>
      <c r="R815" t="s">
        <v>89</v>
      </c>
      <c r="S815" s="11" t="str">
        <f t="shared" si="76"/>
        <v>games</v>
      </c>
      <c r="T815" s="11" t="str">
        <f t="shared" si="77"/>
        <v>video games</v>
      </c>
    </row>
    <row r="816" spans="1:20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 s="9">
        <f t="shared" si="73"/>
        <v>81.944444444444443</v>
      </c>
      <c r="J816" t="s">
        <v>36</v>
      </c>
      <c r="K816" t="s">
        <v>37</v>
      </c>
      <c r="L816">
        <v>1464325200</v>
      </c>
      <c r="M816" s="20">
        <f t="shared" si="74"/>
        <v>42517.208333333328</v>
      </c>
      <c r="N816">
        <v>1464498000</v>
      </c>
      <c r="O816" s="18">
        <f t="shared" si="75"/>
        <v>42519.208333333328</v>
      </c>
      <c r="P816" t="b">
        <v>0</v>
      </c>
      <c r="Q816" t="b">
        <v>1</v>
      </c>
      <c r="R816" t="s">
        <v>23</v>
      </c>
      <c r="S816" s="11" t="str">
        <f t="shared" si="76"/>
        <v>music</v>
      </c>
      <c r="T816" s="11" t="str">
        <f t="shared" si="77"/>
        <v>rock</v>
      </c>
    </row>
    <row r="817" spans="1:20" ht="31.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>
        <v>183</v>
      </c>
      <c r="I817" s="9">
        <f t="shared" si="73"/>
        <v>64.049180327868854</v>
      </c>
      <c r="J817" t="s">
        <v>15</v>
      </c>
      <c r="K817" t="s">
        <v>16</v>
      </c>
      <c r="L817">
        <v>1511935200</v>
      </c>
      <c r="M817" s="20">
        <f t="shared" si="74"/>
        <v>43068.25</v>
      </c>
      <c r="N817">
        <v>1514181600</v>
      </c>
      <c r="O817" s="18">
        <f t="shared" si="75"/>
        <v>43094.25</v>
      </c>
      <c r="P817" t="b">
        <v>0</v>
      </c>
      <c r="Q817" t="b">
        <v>0</v>
      </c>
      <c r="R817" t="s">
        <v>23</v>
      </c>
      <c r="S817" s="11" t="str">
        <f t="shared" si="76"/>
        <v>music</v>
      </c>
      <c r="T817" s="11" t="str">
        <f t="shared" si="77"/>
        <v>rock</v>
      </c>
    </row>
    <row r="818" spans="1:20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 s="9">
        <f t="shared" si="73"/>
        <v>106.39097744360902</v>
      </c>
      <c r="J818" t="s">
        <v>21</v>
      </c>
      <c r="K818" t="s">
        <v>22</v>
      </c>
      <c r="L818">
        <v>1392012000</v>
      </c>
      <c r="M818" s="20">
        <f t="shared" si="74"/>
        <v>41680.25</v>
      </c>
      <c r="N818">
        <v>1392184800</v>
      </c>
      <c r="O818" s="18">
        <f t="shared" si="75"/>
        <v>41682.25</v>
      </c>
      <c r="P818" t="b">
        <v>1</v>
      </c>
      <c r="Q818" t="b">
        <v>1</v>
      </c>
      <c r="R818" t="s">
        <v>33</v>
      </c>
      <c r="S818" s="11" t="str">
        <f t="shared" si="76"/>
        <v>theater</v>
      </c>
      <c r="T818" s="11" t="str">
        <f t="shared" si="77"/>
        <v>plays</v>
      </c>
    </row>
    <row r="819" spans="1:20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 s="9">
        <f t="shared" si="73"/>
        <v>76.011249497790274</v>
      </c>
      <c r="J819" t="s">
        <v>107</v>
      </c>
      <c r="K819" t="s">
        <v>108</v>
      </c>
      <c r="L819">
        <v>1556946000</v>
      </c>
      <c r="M819" s="20">
        <f t="shared" si="74"/>
        <v>43589.208333333328</v>
      </c>
      <c r="N819">
        <v>1559365200</v>
      </c>
      <c r="O819" s="18">
        <f t="shared" si="75"/>
        <v>43617.208333333328</v>
      </c>
      <c r="P819" t="b">
        <v>0</v>
      </c>
      <c r="Q819" t="b">
        <v>1</v>
      </c>
      <c r="R819" t="s">
        <v>68</v>
      </c>
      <c r="S819" s="11" t="str">
        <f t="shared" si="76"/>
        <v>publishing</v>
      </c>
      <c r="T819" s="11" t="str">
        <f t="shared" si="77"/>
        <v>nonfiction</v>
      </c>
    </row>
    <row r="820" spans="1:20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 s="9">
        <f t="shared" si="73"/>
        <v>111.07246376811594</v>
      </c>
      <c r="J820" t="s">
        <v>21</v>
      </c>
      <c r="K820" t="s">
        <v>22</v>
      </c>
      <c r="L820">
        <v>1548050400</v>
      </c>
      <c r="M820" s="20">
        <f t="shared" si="74"/>
        <v>43486.25</v>
      </c>
      <c r="N820">
        <v>1549173600</v>
      </c>
      <c r="O820" s="18">
        <f t="shared" si="75"/>
        <v>43499.25</v>
      </c>
      <c r="P820" t="b">
        <v>0</v>
      </c>
      <c r="Q820" t="b">
        <v>1</v>
      </c>
      <c r="R820" t="s">
        <v>33</v>
      </c>
      <c r="S820" s="11" t="str">
        <f t="shared" si="76"/>
        <v>theater</v>
      </c>
      <c r="T820" s="11" t="str">
        <f t="shared" si="77"/>
        <v>plays</v>
      </c>
    </row>
    <row r="821" spans="1:20" ht="31.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 s="9">
        <f t="shared" si="73"/>
        <v>95.936170212765958</v>
      </c>
      <c r="J821" t="s">
        <v>21</v>
      </c>
      <c r="K821" t="s">
        <v>22</v>
      </c>
      <c r="L821">
        <v>1353736800</v>
      </c>
      <c r="M821" s="20">
        <f t="shared" si="74"/>
        <v>41237.25</v>
      </c>
      <c r="N821">
        <v>1355032800</v>
      </c>
      <c r="O821" s="18">
        <f t="shared" si="75"/>
        <v>41252.25</v>
      </c>
      <c r="P821" t="b">
        <v>1</v>
      </c>
      <c r="Q821" t="b">
        <v>0</v>
      </c>
      <c r="R821" t="s">
        <v>89</v>
      </c>
      <c r="S821" s="11" t="str">
        <f t="shared" si="76"/>
        <v>games</v>
      </c>
      <c r="T821" s="11" t="str">
        <f t="shared" si="77"/>
        <v>video games</v>
      </c>
    </row>
    <row r="822" spans="1:20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>
        <v>279</v>
      </c>
      <c r="I822" s="9">
        <f t="shared" si="73"/>
        <v>43.043010752688176</v>
      </c>
      <c r="J822" t="s">
        <v>40</v>
      </c>
      <c r="K822" t="s">
        <v>41</v>
      </c>
      <c r="L822">
        <v>1532840400</v>
      </c>
      <c r="M822" s="20">
        <f t="shared" si="74"/>
        <v>43310.208333333328</v>
      </c>
      <c r="N822">
        <v>1533963600</v>
      </c>
      <c r="O822" s="18">
        <f t="shared" si="75"/>
        <v>43323.208333333328</v>
      </c>
      <c r="P822" t="b">
        <v>0</v>
      </c>
      <c r="Q822" t="b">
        <v>1</v>
      </c>
      <c r="R822" t="s">
        <v>23</v>
      </c>
      <c r="S822" s="11" t="str">
        <f t="shared" si="76"/>
        <v>music</v>
      </c>
      <c r="T822" s="11" t="str">
        <f t="shared" si="77"/>
        <v>rock</v>
      </c>
    </row>
    <row r="823" spans="1:20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>
        <v>210</v>
      </c>
      <c r="I823" s="9">
        <f t="shared" si="73"/>
        <v>67.966666666666669</v>
      </c>
      <c r="J823" t="s">
        <v>21</v>
      </c>
      <c r="K823" t="s">
        <v>22</v>
      </c>
      <c r="L823">
        <v>1488261600</v>
      </c>
      <c r="M823" s="20">
        <f t="shared" si="74"/>
        <v>42794.25</v>
      </c>
      <c r="N823">
        <v>1489381200</v>
      </c>
      <c r="O823" s="18">
        <f t="shared" si="75"/>
        <v>42807.208333333328</v>
      </c>
      <c r="P823" t="b">
        <v>0</v>
      </c>
      <c r="Q823" t="b">
        <v>0</v>
      </c>
      <c r="R823" t="s">
        <v>42</v>
      </c>
      <c r="S823" s="11" t="str">
        <f t="shared" si="76"/>
        <v>film &amp; video</v>
      </c>
      <c r="T823" s="11" t="str">
        <f t="shared" si="77"/>
        <v>documentary</v>
      </c>
    </row>
    <row r="824" spans="1:20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>
        <v>2100</v>
      </c>
      <c r="I824" s="9">
        <f t="shared" si="73"/>
        <v>89.991428571428571</v>
      </c>
      <c r="J824" t="s">
        <v>21</v>
      </c>
      <c r="K824" t="s">
        <v>22</v>
      </c>
      <c r="L824">
        <v>1393567200</v>
      </c>
      <c r="M824" s="20">
        <f t="shared" si="74"/>
        <v>41698.25</v>
      </c>
      <c r="N824">
        <v>1395032400</v>
      </c>
      <c r="O824" s="18">
        <f t="shared" si="75"/>
        <v>41715.208333333336</v>
      </c>
      <c r="P824" t="b">
        <v>0</v>
      </c>
      <c r="Q824" t="b">
        <v>0</v>
      </c>
      <c r="R824" t="s">
        <v>23</v>
      </c>
      <c r="S824" s="11" t="str">
        <f t="shared" si="76"/>
        <v>music</v>
      </c>
      <c r="T824" s="11" t="str">
        <f t="shared" si="77"/>
        <v>rock</v>
      </c>
    </row>
    <row r="825" spans="1:20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>
        <v>252</v>
      </c>
      <c r="I825" s="9">
        <f t="shared" si="73"/>
        <v>58.095238095238095</v>
      </c>
      <c r="J825" t="s">
        <v>21</v>
      </c>
      <c r="K825" t="s">
        <v>22</v>
      </c>
      <c r="L825">
        <v>1410325200</v>
      </c>
      <c r="M825" s="20">
        <f t="shared" si="74"/>
        <v>41892.208333333336</v>
      </c>
      <c r="N825">
        <v>1412485200</v>
      </c>
      <c r="O825" s="18">
        <f t="shared" si="75"/>
        <v>41917.208333333336</v>
      </c>
      <c r="P825" t="b">
        <v>1</v>
      </c>
      <c r="Q825" t="b">
        <v>1</v>
      </c>
      <c r="R825" t="s">
        <v>23</v>
      </c>
      <c r="S825" s="11" t="str">
        <f t="shared" si="76"/>
        <v>music</v>
      </c>
      <c r="T825" s="11" t="str">
        <f t="shared" si="77"/>
        <v>rock</v>
      </c>
    </row>
    <row r="826" spans="1:20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>
        <v>1280</v>
      </c>
      <c r="I826" s="9">
        <f t="shared" si="73"/>
        <v>83.996875000000003</v>
      </c>
      <c r="J826" t="s">
        <v>21</v>
      </c>
      <c r="K826" t="s">
        <v>22</v>
      </c>
      <c r="L826">
        <v>1276923600</v>
      </c>
      <c r="M826" s="20">
        <f t="shared" si="74"/>
        <v>40348.208333333336</v>
      </c>
      <c r="N826">
        <v>1279688400</v>
      </c>
      <c r="O826" s="18">
        <f t="shared" si="75"/>
        <v>40380.208333333336</v>
      </c>
      <c r="P826" t="b">
        <v>0</v>
      </c>
      <c r="Q826" t="b">
        <v>1</v>
      </c>
      <c r="R826" t="s">
        <v>68</v>
      </c>
      <c r="S826" s="11" t="str">
        <f t="shared" si="76"/>
        <v>publishing</v>
      </c>
      <c r="T826" s="11" t="str">
        <f t="shared" si="77"/>
        <v>nonfiction</v>
      </c>
    </row>
    <row r="827" spans="1:20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>
        <v>157</v>
      </c>
      <c r="I827" s="9">
        <f t="shared" si="73"/>
        <v>88.853503184713375</v>
      </c>
      <c r="J827" t="s">
        <v>40</v>
      </c>
      <c r="K827" t="s">
        <v>41</v>
      </c>
      <c r="L827">
        <v>1500958800</v>
      </c>
      <c r="M827" s="20">
        <f t="shared" si="74"/>
        <v>42941.208333333328</v>
      </c>
      <c r="N827">
        <v>1501995600</v>
      </c>
      <c r="O827" s="18">
        <f t="shared" si="75"/>
        <v>42953.208333333328</v>
      </c>
      <c r="P827" t="b">
        <v>0</v>
      </c>
      <c r="Q827" t="b">
        <v>0</v>
      </c>
      <c r="R827" t="s">
        <v>100</v>
      </c>
      <c r="S827" s="11" t="str">
        <f t="shared" si="76"/>
        <v>film &amp; video</v>
      </c>
      <c r="T827" s="11" t="str">
        <f t="shared" si="77"/>
        <v>shorts</v>
      </c>
    </row>
    <row r="828" spans="1:20" ht="31.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>
        <v>194</v>
      </c>
      <c r="I828" s="9">
        <f t="shared" si="73"/>
        <v>65.963917525773198</v>
      </c>
      <c r="J828" t="s">
        <v>21</v>
      </c>
      <c r="K828" t="s">
        <v>22</v>
      </c>
      <c r="L828">
        <v>1292220000</v>
      </c>
      <c r="M828" s="20">
        <f t="shared" si="74"/>
        <v>40525.25</v>
      </c>
      <c r="N828">
        <v>1294639200</v>
      </c>
      <c r="O828" s="18">
        <f t="shared" si="75"/>
        <v>40553.25</v>
      </c>
      <c r="P828" t="b">
        <v>0</v>
      </c>
      <c r="Q828" t="b">
        <v>1</v>
      </c>
      <c r="R828" t="s">
        <v>33</v>
      </c>
      <c r="S828" s="11" t="str">
        <f t="shared" si="76"/>
        <v>theater</v>
      </c>
      <c r="T828" s="11" t="str">
        <f t="shared" si="77"/>
        <v>plays</v>
      </c>
    </row>
    <row r="829" spans="1:20" ht="31.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>
        <v>82</v>
      </c>
      <c r="I829" s="9">
        <f t="shared" si="73"/>
        <v>74.804878048780495</v>
      </c>
      <c r="J829" t="s">
        <v>26</v>
      </c>
      <c r="K829" t="s">
        <v>27</v>
      </c>
      <c r="L829">
        <v>1304398800</v>
      </c>
      <c r="M829" s="20">
        <f t="shared" si="74"/>
        <v>40666.208333333336</v>
      </c>
      <c r="N829">
        <v>1305435600</v>
      </c>
      <c r="O829" s="18">
        <f t="shared" si="75"/>
        <v>40678.208333333336</v>
      </c>
      <c r="P829" t="b">
        <v>0</v>
      </c>
      <c r="Q829" t="b">
        <v>1</v>
      </c>
      <c r="R829" t="s">
        <v>53</v>
      </c>
      <c r="S829" s="11" t="str">
        <f t="shared" si="76"/>
        <v>film &amp; video</v>
      </c>
      <c r="T829" s="11" t="str">
        <f t="shared" si="77"/>
        <v>drama</v>
      </c>
    </row>
    <row r="830" spans="1:20" ht="31.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9">
        <f t="shared" si="73"/>
        <v>69.98571428571428</v>
      </c>
      <c r="J830" t="s">
        <v>21</v>
      </c>
      <c r="K830" t="s">
        <v>22</v>
      </c>
      <c r="L830">
        <v>1535432400</v>
      </c>
      <c r="M830" s="20">
        <f t="shared" si="74"/>
        <v>43340.208333333328</v>
      </c>
      <c r="N830">
        <v>1537592400</v>
      </c>
      <c r="O830" s="18">
        <f t="shared" si="75"/>
        <v>43365.208333333328</v>
      </c>
      <c r="P830" t="b">
        <v>0</v>
      </c>
      <c r="Q830" t="b">
        <v>0</v>
      </c>
      <c r="R830" t="s">
        <v>33</v>
      </c>
      <c r="S830" s="11" t="str">
        <f t="shared" si="76"/>
        <v>theater</v>
      </c>
      <c r="T830" s="11" t="str">
        <f t="shared" si="77"/>
        <v>plays</v>
      </c>
    </row>
    <row r="831" spans="1:20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>
        <v>154</v>
      </c>
      <c r="I831" s="9">
        <f t="shared" si="73"/>
        <v>32.006493506493506</v>
      </c>
      <c r="J831" t="s">
        <v>21</v>
      </c>
      <c r="K831" t="s">
        <v>22</v>
      </c>
      <c r="L831">
        <v>1433826000</v>
      </c>
      <c r="M831" s="20">
        <f t="shared" si="74"/>
        <v>42164.208333333328</v>
      </c>
      <c r="N831">
        <v>1435122000</v>
      </c>
      <c r="O831" s="18">
        <f t="shared" si="75"/>
        <v>42179.208333333328</v>
      </c>
      <c r="P831" t="b">
        <v>0</v>
      </c>
      <c r="Q831" t="b">
        <v>0</v>
      </c>
      <c r="R831" t="s">
        <v>33</v>
      </c>
      <c r="S831" s="11" t="str">
        <f t="shared" si="76"/>
        <v>theater</v>
      </c>
      <c r="T831" s="11" t="str">
        <f t="shared" si="77"/>
        <v>plays</v>
      </c>
    </row>
    <row r="832" spans="1:20" ht="31.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>
        <v>22</v>
      </c>
      <c r="I832" s="9">
        <f t="shared" si="73"/>
        <v>64.727272727272734</v>
      </c>
      <c r="J832" t="s">
        <v>21</v>
      </c>
      <c r="K832" t="s">
        <v>22</v>
      </c>
      <c r="L832">
        <v>1514959200</v>
      </c>
      <c r="M832" s="20">
        <f t="shared" si="74"/>
        <v>43103.25</v>
      </c>
      <c r="N832">
        <v>1520056800</v>
      </c>
      <c r="O832" s="18">
        <f t="shared" si="75"/>
        <v>43162.25</v>
      </c>
      <c r="P832" t="b">
        <v>0</v>
      </c>
      <c r="Q832" t="b">
        <v>0</v>
      </c>
      <c r="R832" t="s">
        <v>33</v>
      </c>
      <c r="S832" s="11" t="str">
        <f t="shared" si="76"/>
        <v>theater</v>
      </c>
      <c r="T832" s="11" t="str">
        <f t="shared" si="77"/>
        <v>plays</v>
      </c>
    </row>
    <row r="833" spans="1:20" ht="31.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>
        <v>4233</v>
      </c>
      <c r="I833" s="9">
        <f t="shared" si="73"/>
        <v>24.998110087408456</v>
      </c>
      <c r="J833" t="s">
        <v>21</v>
      </c>
      <c r="K833" t="s">
        <v>22</v>
      </c>
      <c r="L833">
        <v>1332738000</v>
      </c>
      <c r="M833" s="20">
        <f t="shared" si="74"/>
        <v>40994.208333333336</v>
      </c>
      <c r="N833">
        <v>1335675600</v>
      </c>
      <c r="O833" s="18">
        <f t="shared" si="75"/>
        <v>41028.208333333336</v>
      </c>
      <c r="P833" t="b">
        <v>0</v>
      </c>
      <c r="Q833" t="b">
        <v>0</v>
      </c>
      <c r="R833" t="s">
        <v>122</v>
      </c>
      <c r="S833" s="11" t="str">
        <f t="shared" si="76"/>
        <v>photography</v>
      </c>
      <c r="T833" s="11" t="str">
        <f t="shared" si="77"/>
        <v>photography books</v>
      </c>
    </row>
    <row r="834" spans="1:20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2"/>
        <v>315.17592592592592</v>
      </c>
      <c r="G834" t="s">
        <v>20</v>
      </c>
      <c r="H834">
        <v>1297</v>
      </c>
      <c r="I834" s="9">
        <f t="shared" si="73"/>
        <v>104.97764070932922</v>
      </c>
      <c r="J834" t="s">
        <v>36</v>
      </c>
      <c r="K834" t="s">
        <v>37</v>
      </c>
      <c r="L834">
        <v>1445490000</v>
      </c>
      <c r="M834" s="20">
        <f t="shared" si="74"/>
        <v>42299.208333333328</v>
      </c>
      <c r="N834">
        <v>1448431200</v>
      </c>
      <c r="O834" s="18">
        <f t="shared" si="75"/>
        <v>42333.25</v>
      </c>
      <c r="P834" t="b">
        <v>1</v>
      </c>
      <c r="Q834" t="b">
        <v>0</v>
      </c>
      <c r="R834" t="s">
        <v>206</v>
      </c>
      <c r="S834" s="11" t="str">
        <f t="shared" si="76"/>
        <v>publishing</v>
      </c>
      <c r="T834" s="11" t="str">
        <f t="shared" si="77"/>
        <v>translations</v>
      </c>
    </row>
    <row r="835" spans="1:20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78">(E835/D835)*100</f>
        <v>157.69117647058823</v>
      </c>
      <c r="G835" t="s">
        <v>20</v>
      </c>
      <c r="H835">
        <v>165</v>
      </c>
      <c r="I835" s="9">
        <f t="shared" ref="I835:I898" si="79">IF(E835&gt;0,E835/H835,0)</f>
        <v>64.987878787878785</v>
      </c>
      <c r="J835" t="s">
        <v>36</v>
      </c>
      <c r="K835" t="s">
        <v>37</v>
      </c>
      <c r="L835">
        <v>1297663200</v>
      </c>
      <c r="M835" s="20">
        <f t="shared" ref="M835:M898" si="80">(((L835/60)/60)/24)+DATE(1970,1,1)</f>
        <v>40588.25</v>
      </c>
      <c r="N835">
        <v>1298613600</v>
      </c>
      <c r="O835" s="18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s="11" t="str">
        <f t="shared" ref="S835:S898" si="82">LEFT(R835,SEARCH("/",R835)-1)</f>
        <v>publishing</v>
      </c>
      <c r="T835" s="11" t="str">
        <f t="shared" ref="T835:T898" si="83">RIGHT(R835,LEN(R835)-SEARCH("/",R835))</f>
        <v>translations</v>
      </c>
    </row>
    <row r="836" spans="1:20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9">
        <f t="shared" si="79"/>
        <v>94.352941176470594</v>
      </c>
      <c r="J836" t="s">
        <v>21</v>
      </c>
      <c r="K836" t="s">
        <v>22</v>
      </c>
      <c r="L836">
        <v>1371963600</v>
      </c>
      <c r="M836" s="20">
        <f t="shared" si="80"/>
        <v>41448.208333333336</v>
      </c>
      <c r="N836">
        <v>1372482000</v>
      </c>
      <c r="O836" s="18">
        <f t="shared" si="81"/>
        <v>41454.208333333336</v>
      </c>
      <c r="P836" t="b">
        <v>0</v>
      </c>
      <c r="Q836" t="b">
        <v>0</v>
      </c>
      <c r="R836" t="s">
        <v>33</v>
      </c>
      <c r="S836" s="11" t="str">
        <f t="shared" si="82"/>
        <v>theater</v>
      </c>
      <c r="T836" s="11" t="str">
        <f t="shared" si="83"/>
        <v>plays</v>
      </c>
    </row>
    <row r="837" spans="1:20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9">
        <f t="shared" si="79"/>
        <v>44.001706484641637</v>
      </c>
      <c r="J837" t="s">
        <v>21</v>
      </c>
      <c r="K837" t="s">
        <v>22</v>
      </c>
      <c r="L837">
        <v>1425103200</v>
      </c>
      <c r="M837" s="20">
        <f t="shared" si="80"/>
        <v>42063.25</v>
      </c>
      <c r="N837">
        <v>1425621600</v>
      </c>
      <c r="O837" s="18">
        <f t="shared" si="81"/>
        <v>42069.25</v>
      </c>
      <c r="P837" t="b">
        <v>0</v>
      </c>
      <c r="Q837" t="b">
        <v>0</v>
      </c>
      <c r="R837" t="s">
        <v>28</v>
      </c>
      <c r="S837" s="11" t="str">
        <f t="shared" si="82"/>
        <v>technology</v>
      </c>
      <c r="T837" s="11" t="str">
        <f t="shared" si="83"/>
        <v>web</v>
      </c>
    </row>
    <row r="838" spans="1:20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9">
        <f t="shared" si="79"/>
        <v>64.744680851063833</v>
      </c>
      <c r="J838" t="s">
        <v>21</v>
      </c>
      <c r="K838" t="s">
        <v>22</v>
      </c>
      <c r="L838">
        <v>1265349600</v>
      </c>
      <c r="M838" s="20">
        <f t="shared" si="80"/>
        <v>40214.25</v>
      </c>
      <c r="N838">
        <v>1266300000</v>
      </c>
      <c r="O838" s="18">
        <f t="shared" si="81"/>
        <v>40225.25</v>
      </c>
      <c r="P838" t="b">
        <v>0</v>
      </c>
      <c r="Q838" t="b">
        <v>0</v>
      </c>
      <c r="R838" t="s">
        <v>60</v>
      </c>
      <c r="S838" s="11" t="str">
        <f t="shared" si="82"/>
        <v>music</v>
      </c>
      <c r="T838" s="11" t="str">
        <f t="shared" si="83"/>
        <v>indie rock</v>
      </c>
    </row>
    <row r="839" spans="1:20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9">
        <f t="shared" si="79"/>
        <v>84.00667779632721</v>
      </c>
      <c r="J839" t="s">
        <v>21</v>
      </c>
      <c r="K839" t="s">
        <v>22</v>
      </c>
      <c r="L839">
        <v>1301202000</v>
      </c>
      <c r="M839" s="20">
        <f t="shared" si="80"/>
        <v>40629.208333333336</v>
      </c>
      <c r="N839">
        <v>1305867600</v>
      </c>
      <c r="O839" s="18">
        <f t="shared" si="81"/>
        <v>40683.208333333336</v>
      </c>
      <c r="P839" t="b">
        <v>0</v>
      </c>
      <c r="Q839" t="b">
        <v>0</v>
      </c>
      <c r="R839" t="s">
        <v>159</v>
      </c>
      <c r="S839" s="11" t="str">
        <f t="shared" si="82"/>
        <v>music</v>
      </c>
      <c r="T839" s="11" t="str">
        <f t="shared" si="83"/>
        <v>jazz</v>
      </c>
    </row>
    <row r="840" spans="1:20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 s="9">
        <f t="shared" si="79"/>
        <v>34.061302681992338</v>
      </c>
      <c r="J840" t="s">
        <v>21</v>
      </c>
      <c r="K840" t="s">
        <v>22</v>
      </c>
      <c r="L840">
        <v>1538024400</v>
      </c>
      <c r="M840" s="20">
        <f t="shared" si="80"/>
        <v>43370.208333333328</v>
      </c>
      <c r="N840">
        <v>1538802000</v>
      </c>
      <c r="O840" s="18">
        <f t="shared" si="81"/>
        <v>43379.208333333328</v>
      </c>
      <c r="P840" t="b">
        <v>0</v>
      </c>
      <c r="Q840" t="b">
        <v>0</v>
      </c>
      <c r="R840" t="s">
        <v>33</v>
      </c>
      <c r="S840" s="11" t="str">
        <f t="shared" si="82"/>
        <v>theater</v>
      </c>
      <c r="T840" s="11" t="str">
        <f t="shared" si="83"/>
        <v>plays</v>
      </c>
    </row>
    <row r="841" spans="1:20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 s="9">
        <f t="shared" si="79"/>
        <v>93.273885350318466</v>
      </c>
      <c r="J841" t="s">
        <v>21</v>
      </c>
      <c r="K841" t="s">
        <v>22</v>
      </c>
      <c r="L841">
        <v>1395032400</v>
      </c>
      <c r="M841" s="20">
        <f t="shared" si="80"/>
        <v>41715.208333333336</v>
      </c>
      <c r="N841">
        <v>1398920400</v>
      </c>
      <c r="O841" s="18">
        <f t="shared" si="81"/>
        <v>41760.208333333336</v>
      </c>
      <c r="P841" t="b">
        <v>0</v>
      </c>
      <c r="Q841" t="b">
        <v>1</v>
      </c>
      <c r="R841" t="s">
        <v>42</v>
      </c>
      <c r="S841" s="11" t="str">
        <f t="shared" si="82"/>
        <v>film &amp; video</v>
      </c>
      <c r="T841" s="11" t="str">
        <f t="shared" si="83"/>
        <v>documentary</v>
      </c>
    </row>
    <row r="842" spans="1:20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 s="9">
        <f t="shared" si="79"/>
        <v>32.998301726577978</v>
      </c>
      <c r="J842" t="s">
        <v>21</v>
      </c>
      <c r="K842" t="s">
        <v>22</v>
      </c>
      <c r="L842">
        <v>1405486800</v>
      </c>
      <c r="M842" s="20">
        <f t="shared" si="80"/>
        <v>41836.208333333336</v>
      </c>
      <c r="N842">
        <v>1405659600</v>
      </c>
      <c r="O842" s="18">
        <f t="shared" si="81"/>
        <v>41838.208333333336</v>
      </c>
      <c r="P842" t="b">
        <v>0</v>
      </c>
      <c r="Q842" t="b">
        <v>1</v>
      </c>
      <c r="R842" t="s">
        <v>33</v>
      </c>
      <c r="S842" s="11" t="str">
        <f t="shared" si="82"/>
        <v>theater</v>
      </c>
      <c r="T842" s="11" t="str">
        <f t="shared" si="83"/>
        <v>plays</v>
      </c>
    </row>
    <row r="843" spans="1:20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 s="9">
        <f t="shared" si="79"/>
        <v>83.812903225806451</v>
      </c>
      <c r="J843" t="s">
        <v>21</v>
      </c>
      <c r="K843" t="s">
        <v>22</v>
      </c>
      <c r="L843">
        <v>1455861600</v>
      </c>
      <c r="M843" s="20">
        <f t="shared" si="80"/>
        <v>42419.25</v>
      </c>
      <c r="N843">
        <v>1457244000</v>
      </c>
      <c r="O843" s="18">
        <f t="shared" si="81"/>
        <v>42435.25</v>
      </c>
      <c r="P843" t="b">
        <v>0</v>
      </c>
      <c r="Q843" t="b">
        <v>0</v>
      </c>
      <c r="R843" t="s">
        <v>28</v>
      </c>
      <c r="S843" s="11" t="str">
        <f t="shared" si="82"/>
        <v>technology</v>
      </c>
      <c r="T843" s="11" t="str">
        <f t="shared" si="83"/>
        <v>web</v>
      </c>
    </row>
    <row r="844" spans="1:20" ht="31.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 s="9">
        <f t="shared" si="79"/>
        <v>63.992424242424242</v>
      </c>
      <c r="J844" t="s">
        <v>107</v>
      </c>
      <c r="K844" t="s">
        <v>108</v>
      </c>
      <c r="L844">
        <v>1529038800</v>
      </c>
      <c r="M844" s="20">
        <f t="shared" si="80"/>
        <v>43266.208333333328</v>
      </c>
      <c r="N844">
        <v>1529298000</v>
      </c>
      <c r="O844" s="18">
        <f t="shared" si="81"/>
        <v>43269.208333333328</v>
      </c>
      <c r="P844" t="b">
        <v>0</v>
      </c>
      <c r="Q844" t="b">
        <v>0</v>
      </c>
      <c r="R844" t="s">
        <v>65</v>
      </c>
      <c r="S844" s="11" t="str">
        <f t="shared" si="82"/>
        <v>technology</v>
      </c>
      <c r="T844" s="11" t="str">
        <f t="shared" si="83"/>
        <v>wearables</v>
      </c>
    </row>
    <row r="845" spans="1:20" ht="31.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>
        <v>33</v>
      </c>
      <c r="I845" s="9">
        <f t="shared" si="79"/>
        <v>81.909090909090907</v>
      </c>
      <c r="J845" t="s">
        <v>21</v>
      </c>
      <c r="K845" t="s">
        <v>22</v>
      </c>
      <c r="L845">
        <v>1535259600</v>
      </c>
      <c r="M845" s="20">
        <f t="shared" si="80"/>
        <v>43338.208333333328</v>
      </c>
      <c r="N845">
        <v>1535778000</v>
      </c>
      <c r="O845" s="18">
        <f t="shared" si="81"/>
        <v>43344.208333333328</v>
      </c>
      <c r="P845" t="b">
        <v>0</v>
      </c>
      <c r="Q845" t="b">
        <v>0</v>
      </c>
      <c r="R845" t="s">
        <v>122</v>
      </c>
      <c r="S845" s="11" t="str">
        <f t="shared" si="82"/>
        <v>photography</v>
      </c>
      <c r="T845" s="11" t="str">
        <f t="shared" si="83"/>
        <v>photography books</v>
      </c>
    </row>
    <row r="846" spans="1:20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>
        <v>94</v>
      </c>
      <c r="I846" s="9">
        <f t="shared" si="79"/>
        <v>93.053191489361708</v>
      </c>
      <c r="J846" t="s">
        <v>21</v>
      </c>
      <c r="K846" t="s">
        <v>22</v>
      </c>
      <c r="L846">
        <v>1327212000</v>
      </c>
      <c r="M846" s="20">
        <f t="shared" si="80"/>
        <v>40930.25</v>
      </c>
      <c r="N846">
        <v>1327471200</v>
      </c>
      <c r="O846" s="18">
        <f t="shared" si="81"/>
        <v>40933.25</v>
      </c>
      <c r="P846" t="b">
        <v>0</v>
      </c>
      <c r="Q846" t="b">
        <v>0</v>
      </c>
      <c r="R846" t="s">
        <v>42</v>
      </c>
      <c r="S846" s="11" t="str">
        <f t="shared" si="82"/>
        <v>film &amp; video</v>
      </c>
      <c r="T846" s="11" t="str">
        <f t="shared" si="83"/>
        <v>documentary</v>
      </c>
    </row>
    <row r="847" spans="1:20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 s="9">
        <f t="shared" si="79"/>
        <v>101.98449039881831</v>
      </c>
      <c r="J847" t="s">
        <v>40</v>
      </c>
      <c r="K847" t="s">
        <v>41</v>
      </c>
      <c r="L847">
        <v>1526360400</v>
      </c>
      <c r="M847" s="20">
        <f t="shared" si="80"/>
        <v>43235.208333333328</v>
      </c>
      <c r="N847">
        <v>1529557200</v>
      </c>
      <c r="O847" s="18">
        <f t="shared" si="81"/>
        <v>43272.208333333328</v>
      </c>
      <c r="P847" t="b">
        <v>0</v>
      </c>
      <c r="Q847" t="b">
        <v>0</v>
      </c>
      <c r="R847" t="s">
        <v>28</v>
      </c>
      <c r="S847" s="11" t="str">
        <f t="shared" si="82"/>
        <v>technology</v>
      </c>
      <c r="T847" s="11" t="str">
        <f t="shared" si="83"/>
        <v>web</v>
      </c>
    </row>
    <row r="848" spans="1:20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 s="9">
        <f t="shared" si="79"/>
        <v>105.9375</v>
      </c>
      <c r="J848" t="s">
        <v>21</v>
      </c>
      <c r="K848" t="s">
        <v>22</v>
      </c>
      <c r="L848">
        <v>1532149200</v>
      </c>
      <c r="M848" s="20">
        <f t="shared" si="80"/>
        <v>43302.208333333328</v>
      </c>
      <c r="N848">
        <v>1535259600</v>
      </c>
      <c r="O848" s="18">
        <f t="shared" si="81"/>
        <v>43338.208333333328</v>
      </c>
      <c r="P848" t="b">
        <v>1</v>
      </c>
      <c r="Q848" t="b">
        <v>1</v>
      </c>
      <c r="R848" t="s">
        <v>28</v>
      </c>
      <c r="S848" s="11" t="str">
        <f t="shared" si="82"/>
        <v>technology</v>
      </c>
      <c r="T848" s="11" t="str">
        <f t="shared" si="83"/>
        <v>web</v>
      </c>
    </row>
    <row r="849" spans="1:20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 s="9">
        <f t="shared" si="79"/>
        <v>101.58181818181818</v>
      </c>
      <c r="J849" t="s">
        <v>21</v>
      </c>
      <c r="K849" t="s">
        <v>22</v>
      </c>
      <c r="L849">
        <v>1515304800</v>
      </c>
      <c r="M849" s="20">
        <f t="shared" si="80"/>
        <v>43107.25</v>
      </c>
      <c r="N849">
        <v>1515564000</v>
      </c>
      <c r="O849" s="18">
        <f t="shared" si="81"/>
        <v>43110.25</v>
      </c>
      <c r="P849" t="b">
        <v>0</v>
      </c>
      <c r="Q849" t="b">
        <v>0</v>
      </c>
      <c r="R849" t="s">
        <v>17</v>
      </c>
      <c r="S849" s="11" t="str">
        <f t="shared" si="82"/>
        <v>food</v>
      </c>
      <c r="T849" s="11" t="str">
        <f t="shared" si="83"/>
        <v>food trucks</v>
      </c>
    </row>
    <row r="850" spans="1:20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 s="9">
        <f t="shared" si="79"/>
        <v>62.970930232558139</v>
      </c>
      <c r="J850" t="s">
        <v>21</v>
      </c>
      <c r="K850" t="s">
        <v>22</v>
      </c>
      <c r="L850">
        <v>1276318800</v>
      </c>
      <c r="M850" s="20">
        <f t="shared" si="80"/>
        <v>40341.208333333336</v>
      </c>
      <c r="N850">
        <v>1277096400</v>
      </c>
      <c r="O850" s="18">
        <f t="shared" si="81"/>
        <v>40350.208333333336</v>
      </c>
      <c r="P850" t="b">
        <v>0</v>
      </c>
      <c r="Q850" t="b">
        <v>0</v>
      </c>
      <c r="R850" t="s">
        <v>53</v>
      </c>
      <c r="S850" s="11" t="str">
        <f t="shared" si="82"/>
        <v>film &amp; video</v>
      </c>
      <c r="T850" s="11" t="str">
        <f t="shared" si="83"/>
        <v>drama</v>
      </c>
    </row>
    <row r="851" spans="1:20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 s="9">
        <f t="shared" si="79"/>
        <v>29.045602605863191</v>
      </c>
      <c r="J851" t="s">
        <v>21</v>
      </c>
      <c r="K851" t="s">
        <v>22</v>
      </c>
      <c r="L851">
        <v>1328767200</v>
      </c>
      <c r="M851" s="20">
        <f t="shared" si="80"/>
        <v>40948.25</v>
      </c>
      <c r="N851">
        <v>1329026400</v>
      </c>
      <c r="O851" s="18">
        <f t="shared" si="81"/>
        <v>40951.25</v>
      </c>
      <c r="P851" t="b">
        <v>0</v>
      </c>
      <c r="Q851" t="b">
        <v>1</v>
      </c>
      <c r="R851" t="s">
        <v>60</v>
      </c>
      <c r="S851" s="11" t="str">
        <f t="shared" si="82"/>
        <v>music</v>
      </c>
      <c r="T851" s="11" t="str">
        <f t="shared" si="83"/>
        <v>indie rock</v>
      </c>
    </row>
    <row r="852" spans="1:20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9">
        <f t="shared" si="79"/>
        <v>1</v>
      </c>
      <c r="J852" t="s">
        <v>21</v>
      </c>
      <c r="K852" t="s">
        <v>22</v>
      </c>
      <c r="L852">
        <v>1321682400</v>
      </c>
      <c r="M852" s="20">
        <f t="shared" si="80"/>
        <v>40866.25</v>
      </c>
      <c r="N852">
        <v>1322978400</v>
      </c>
      <c r="O852" s="18">
        <f t="shared" si="81"/>
        <v>40881.25</v>
      </c>
      <c r="P852" t="b">
        <v>1</v>
      </c>
      <c r="Q852" t="b">
        <v>0</v>
      </c>
      <c r="R852" t="s">
        <v>23</v>
      </c>
      <c r="S852" s="11" t="str">
        <f t="shared" si="82"/>
        <v>music</v>
      </c>
      <c r="T852" s="11" t="str">
        <f t="shared" si="83"/>
        <v>rock</v>
      </c>
    </row>
    <row r="853" spans="1:20" ht="31.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>
        <v>160</v>
      </c>
      <c r="I853" s="9">
        <f t="shared" si="79"/>
        <v>77.924999999999997</v>
      </c>
      <c r="J853" t="s">
        <v>21</v>
      </c>
      <c r="K853" t="s">
        <v>22</v>
      </c>
      <c r="L853">
        <v>1335934800</v>
      </c>
      <c r="M853" s="20">
        <f t="shared" si="80"/>
        <v>41031.208333333336</v>
      </c>
      <c r="N853">
        <v>1338786000</v>
      </c>
      <c r="O853" s="18">
        <f t="shared" si="81"/>
        <v>41064.208333333336</v>
      </c>
      <c r="P853" t="b">
        <v>0</v>
      </c>
      <c r="Q853" t="b">
        <v>0</v>
      </c>
      <c r="R853" t="s">
        <v>50</v>
      </c>
      <c r="S853" s="11" t="str">
        <f t="shared" si="82"/>
        <v>music</v>
      </c>
      <c r="T853" s="11" t="str">
        <f t="shared" si="83"/>
        <v>electric music</v>
      </c>
    </row>
    <row r="854" spans="1:20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 s="9">
        <f t="shared" si="79"/>
        <v>80.806451612903231</v>
      </c>
      <c r="J854" t="s">
        <v>21</v>
      </c>
      <c r="K854" t="s">
        <v>22</v>
      </c>
      <c r="L854">
        <v>1310792400</v>
      </c>
      <c r="M854" s="20">
        <f t="shared" si="80"/>
        <v>40740.208333333336</v>
      </c>
      <c r="N854">
        <v>1311656400</v>
      </c>
      <c r="O854" s="18">
        <f t="shared" si="81"/>
        <v>40750.208333333336</v>
      </c>
      <c r="P854" t="b">
        <v>0</v>
      </c>
      <c r="Q854" t="b">
        <v>1</v>
      </c>
      <c r="R854" t="s">
        <v>89</v>
      </c>
      <c r="S854" s="11" t="str">
        <f t="shared" si="82"/>
        <v>games</v>
      </c>
      <c r="T854" s="11" t="str">
        <f t="shared" si="83"/>
        <v>video games</v>
      </c>
    </row>
    <row r="855" spans="1:20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 s="9">
        <f t="shared" si="79"/>
        <v>76.006816632583508</v>
      </c>
      <c r="J855" t="s">
        <v>15</v>
      </c>
      <c r="K855" t="s">
        <v>16</v>
      </c>
      <c r="L855">
        <v>1308546000</v>
      </c>
      <c r="M855" s="20">
        <f t="shared" si="80"/>
        <v>40714.208333333336</v>
      </c>
      <c r="N855">
        <v>1308978000</v>
      </c>
      <c r="O855" s="18">
        <f t="shared" si="81"/>
        <v>40719.208333333336</v>
      </c>
      <c r="P855" t="b">
        <v>0</v>
      </c>
      <c r="Q855" t="b">
        <v>1</v>
      </c>
      <c r="R855" t="s">
        <v>60</v>
      </c>
      <c r="S855" s="11" t="str">
        <f t="shared" si="82"/>
        <v>music</v>
      </c>
      <c r="T855" s="11" t="str">
        <f t="shared" si="83"/>
        <v>indie rock</v>
      </c>
    </row>
    <row r="856" spans="1:20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 s="9">
        <f t="shared" si="79"/>
        <v>72.993613824192337</v>
      </c>
      <c r="J856" t="s">
        <v>15</v>
      </c>
      <c r="K856" t="s">
        <v>16</v>
      </c>
      <c r="L856">
        <v>1574056800</v>
      </c>
      <c r="M856" s="20">
        <f t="shared" si="80"/>
        <v>43787.25</v>
      </c>
      <c r="N856">
        <v>1576389600</v>
      </c>
      <c r="O856" s="18">
        <f t="shared" si="81"/>
        <v>43814.25</v>
      </c>
      <c r="P856" t="b">
        <v>0</v>
      </c>
      <c r="Q856" t="b">
        <v>0</v>
      </c>
      <c r="R856" t="s">
        <v>119</v>
      </c>
      <c r="S856" s="11" t="str">
        <f t="shared" si="82"/>
        <v>publishing</v>
      </c>
      <c r="T856" s="11" t="str">
        <f t="shared" si="83"/>
        <v>fiction</v>
      </c>
    </row>
    <row r="857" spans="1:20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>
        <v>452</v>
      </c>
      <c r="I857" s="9">
        <f t="shared" si="79"/>
        <v>53</v>
      </c>
      <c r="J857" t="s">
        <v>26</v>
      </c>
      <c r="K857" t="s">
        <v>27</v>
      </c>
      <c r="L857">
        <v>1308373200</v>
      </c>
      <c r="M857" s="20">
        <f t="shared" si="80"/>
        <v>40712.208333333336</v>
      </c>
      <c r="N857">
        <v>1311051600</v>
      </c>
      <c r="O857" s="18">
        <f t="shared" si="81"/>
        <v>40743.208333333336</v>
      </c>
      <c r="P857" t="b">
        <v>0</v>
      </c>
      <c r="Q857" t="b">
        <v>0</v>
      </c>
      <c r="R857" t="s">
        <v>33</v>
      </c>
      <c r="S857" s="11" t="str">
        <f t="shared" si="82"/>
        <v>theater</v>
      </c>
      <c r="T857" s="11" t="str">
        <f t="shared" si="83"/>
        <v>plays</v>
      </c>
    </row>
    <row r="858" spans="1:20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 s="9">
        <f t="shared" si="79"/>
        <v>54.164556962025316</v>
      </c>
      <c r="J858" t="s">
        <v>21</v>
      </c>
      <c r="K858" t="s">
        <v>22</v>
      </c>
      <c r="L858">
        <v>1335243600</v>
      </c>
      <c r="M858" s="20">
        <f t="shared" si="80"/>
        <v>41023.208333333336</v>
      </c>
      <c r="N858">
        <v>1336712400</v>
      </c>
      <c r="O858" s="18">
        <f t="shared" si="81"/>
        <v>41040.208333333336</v>
      </c>
      <c r="P858" t="b">
        <v>0</v>
      </c>
      <c r="Q858" t="b">
        <v>0</v>
      </c>
      <c r="R858" t="s">
        <v>17</v>
      </c>
      <c r="S858" s="11" t="str">
        <f t="shared" si="82"/>
        <v>food</v>
      </c>
      <c r="T858" s="11" t="str">
        <f t="shared" si="83"/>
        <v>food trucks</v>
      </c>
    </row>
    <row r="859" spans="1:20" ht="31.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>
        <v>225</v>
      </c>
      <c r="I859" s="9">
        <f t="shared" si="79"/>
        <v>32.946666666666665</v>
      </c>
      <c r="J859" t="s">
        <v>98</v>
      </c>
      <c r="K859" t="s">
        <v>99</v>
      </c>
      <c r="L859">
        <v>1328421600</v>
      </c>
      <c r="M859" s="20">
        <f t="shared" si="80"/>
        <v>40944.25</v>
      </c>
      <c r="N859">
        <v>1330408800</v>
      </c>
      <c r="O859" s="18">
        <f t="shared" si="81"/>
        <v>40967.25</v>
      </c>
      <c r="P859" t="b">
        <v>1</v>
      </c>
      <c r="Q859" t="b">
        <v>0</v>
      </c>
      <c r="R859" t="s">
        <v>100</v>
      </c>
      <c r="S859" s="11" t="str">
        <f t="shared" si="82"/>
        <v>film &amp; video</v>
      </c>
      <c r="T859" s="11" t="str">
        <f t="shared" si="83"/>
        <v>shorts</v>
      </c>
    </row>
    <row r="860" spans="1:20" ht="31.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 s="9">
        <f t="shared" si="79"/>
        <v>79.371428571428567</v>
      </c>
      <c r="J860" t="s">
        <v>21</v>
      </c>
      <c r="K860" t="s">
        <v>22</v>
      </c>
      <c r="L860">
        <v>1524286800</v>
      </c>
      <c r="M860" s="20">
        <f t="shared" si="80"/>
        <v>43211.208333333328</v>
      </c>
      <c r="N860">
        <v>1524891600</v>
      </c>
      <c r="O860" s="18">
        <f t="shared" si="81"/>
        <v>43218.208333333328</v>
      </c>
      <c r="P860" t="b">
        <v>1</v>
      </c>
      <c r="Q860" t="b">
        <v>0</v>
      </c>
      <c r="R860" t="s">
        <v>17</v>
      </c>
      <c r="S860" s="11" t="str">
        <f t="shared" si="82"/>
        <v>food</v>
      </c>
      <c r="T860" s="11" t="str">
        <f t="shared" si="83"/>
        <v>food trucks</v>
      </c>
    </row>
    <row r="861" spans="1:20" ht="31.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 s="9">
        <f t="shared" si="79"/>
        <v>41.174603174603178</v>
      </c>
      <c r="J861" t="s">
        <v>21</v>
      </c>
      <c r="K861" t="s">
        <v>22</v>
      </c>
      <c r="L861">
        <v>1362117600</v>
      </c>
      <c r="M861" s="20">
        <f t="shared" si="80"/>
        <v>41334.25</v>
      </c>
      <c r="N861">
        <v>1363669200</v>
      </c>
      <c r="O861" s="18">
        <f t="shared" si="81"/>
        <v>41352.208333333336</v>
      </c>
      <c r="P861" t="b">
        <v>0</v>
      </c>
      <c r="Q861" t="b">
        <v>1</v>
      </c>
      <c r="R861" t="s">
        <v>33</v>
      </c>
      <c r="S861" s="11" t="str">
        <f t="shared" si="82"/>
        <v>theater</v>
      </c>
      <c r="T861" s="11" t="str">
        <f t="shared" si="83"/>
        <v>plays</v>
      </c>
    </row>
    <row r="862" spans="1:20" ht="31.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 s="9">
        <f t="shared" si="79"/>
        <v>77.430769230769229</v>
      </c>
      <c r="J862" t="s">
        <v>21</v>
      </c>
      <c r="K862" t="s">
        <v>22</v>
      </c>
      <c r="L862">
        <v>1550556000</v>
      </c>
      <c r="M862" s="20">
        <f t="shared" si="80"/>
        <v>43515.25</v>
      </c>
      <c r="N862">
        <v>1551420000</v>
      </c>
      <c r="O862" s="18">
        <f t="shared" si="81"/>
        <v>43525.25</v>
      </c>
      <c r="P862" t="b">
        <v>0</v>
      </c>
      <c r="Q862" t="b">
        <v>1</v>
      </c>
      <c r="R862" t="s">
        <v>65</v>
      </c>
      <c r="S862" s="11" t="str">
        <f t="shared" si="82"/>
        <v>technology</v>
      </c>
      <c r="T862" s="11" t="str">
        <f t="shared" si="83"/>
        <v>wearables</v>
      </c>
    </row>
    <row r="863" spans="1:20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>
        <v>163</v>
      </c>
      <c r="I863" s="9">
        <f t="shared" si="79"/>
        <v>57.159509202453989</v>
      </c>
      <c r="J863" t="s">
        <v>21</v>
      </c>
      <c r="K863" t="s">
        <v>22</v>
      </c>
      <c r="L863">
        <v>1269147600</v>
      </c>
      <c r="M863" s="20">
        <f t="shared" si="80"/>
        <v>40258.208333333336</v>
      </c>
      <c r="N863">
        <v>1269838800</v>
      </c>
      <c r="O863" s="18">
        <f t="shared" si="81"/>
        <v>40266.208333333336</v>
      </c>
      <c r="P863" t="b">
        <v>0</v>
      </c>
      <c r="Q863" t="b">
        <v>0</v>
      </c>
      <c r="R863" t="s">
        <v>33</v>
      </c>
      <c r="S863" s="11" t="str">
        <f t="shared" si="82"/>
        <v>theater</v>
      </c>
      <c r="T863" s="11" t="str">
        <f t="shared" si="83"/>
        <v>plays</v>
      </c>
    </row>
    <row r="864" spans="1:20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>
        <v>85</v>
      </c>
      <c r="I864" s="9">
        <f t="shared" si="79"/>
        <v>77.17647058823529</v>
      </c>
      <c r="J864" t="s">
        <v>21</v>
      </c>
      <c r="K864" t="s">
        <v>22</v>
      </c>
      <c r="L864">
        <v>1312174800</v>
      </c>
      <c r="M864" s="20">
        <f t="shared" si="80"/>
        <v>40756.208333333336</v>
      </c>
      <c r="N864">
        <v>1312520400</v>
      </c>
      <c r="O864" s="18">
        <f t="shared" si="81"/>
        <v>40760.208333333336</v>
      </c>
      <c r="P864" t="b">
        <v>0</v>
      </c>
      <c r="Q864" t="b">
        <v>0</v>
      </c>
      <c r="R864" t="s">
        <v>33</v>
      </c>
      <c r="S864" s="11" t="str">
        <f t="shared" si="82"/>
        <v>theater</v>
      </c>
      <c r="T864" s="11" t="str">
        <f t="shared" si="83"/>
        <v>plays</v>
      </c>
    </row>
    <row r="865" spans="1:20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 s="9">
        <f t="shared" si="79"/>
        <v>24.953917050691246</v>
      </c>
      <c r="J865" t="s">
        <v>21</v>
      </c>
      <c r="K865" t="s">
        <v>22</v>
      </c>
      <c r="L865">
        <v>1434517200</v>
      </c>
      <c r="M865" s="20">
        <f t="shared" si="80"/>
        <v>42172.208333333328</v>
      </c>
      <c r="N865">
        <v>1436504400</v>
      </c>
      <c r="O865" s="18">
        <f t="shared" si="81"/>
        <v>42195.208333333328</v>
      </c>
      <c r="P865" t="b">
        <v>0</v>
      </c>
      <c r="Q865" t="b">
        <v>1</v>
      </c>
      <c r="R865" t="s">
        <v>269</v>
      </c>
      <c r="S865" s="11" t="str">
        <f t="shared" si="82"/>
        <v>film &amp; video</v>
      </c>
      <c r="T865" s="11" t="str">
        <f t="shared" si="83"/>
        <v>television</v>
      </c>
    </row>
    <row r="866" spans="1:20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 s="9">
        <f t="shared" si="79"/>
        <v>97.18</v>
      </c>
      <c r="J866" t="s">
        <v>21</v>
      </c>
      <c r="K866" t="s">
        <v>22</v>
      </c>
      <c r="L866">
        <v>1471582800</v>
      </c>
      <c r="M866" s="20">
        <f t="shared" si="80"/>
        <v>42601.208333333328</v>
      </c>
      <c r="N866">
        <v>1472014800</v>
      </c>
      <c r="O866" s="18">
        <f t="shared" si="81"/>
        <v>42606.208333333328</v>
      </c>
      <c r="P866" t="b">
        <v>0</v>
      </c>
      <c r="Q866" t="b">
        <v>0</v>
      </c>
      <c r="R866" t="s">
        <v>100</v>
      </c>
      <c r="S866" s="11" t="str">
        <f t="shared" si="82"/>
        <v>film &amp; video</v>
      </c>
      <c r="T866" s="11" t="str">
        <f t="shared" si="83"/>
        <v>shorts</v>
      </c>
    </row>
    <row r="867" spans="1:20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 s="9">
        <f t="shared" si="79"/>
        <v>46.000916870415651</v>
      </c>
      <c r="J867" t="s">
        <v>21</v>
      </c>
      <c r="K867" t="s">
        <v>22</v>
      </c>
      <c r="L867">
        <v>1410757200</v>
      </c>
      <c r="M867" s="20">
        <f t="shared" si="80"/>
        <v>41897.208333333336</v>
      </c>
      <c r="N867">
        <v>1411534800</v>
      </c>
      <c r="O867" s="18">
        <f t="shared" si="81"/>
        <v>41906.208333333336</v>
      </c>
      <c r="P867" t="b">
        <v>0</v>
      </c>
      <c r="Q867" t="b">
        <v>0</v>
      </c>
      <c r="R867" t="s">
        <v>33</v>
      </c>
      <c r="S867" s="11" t="str">
        <f t="shared" si="82"/>
        <v>theater</v>
      </c>
      <c r="T867" s="11" t="str">
        <f t="shared" si="83"/>
        <v>plays</v>
      </c>
    </row>
    <row r="868" spans="1:20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 s="9">
        <f t="shared" si="79"/>
        <v>88.023385300668153</v>
      </c>
      <c r="J868" t="s">
        <v>21</v>
      </c>
      <c r="K868" t="s">
        <v>22</v>
      </c>
      <c r="L868">
        <v>1304830800</v>
      </c>
      <c r="M868" s="20">
        <f t="shared" si="80"/>
        <v>40671.208333333336</v>
      </c>
      <c r="N868">
        <v>1304917200</v>
      </c>
      <c r="O868" s="18">
        <f t="shared" si="81"/>
        <v>40672.208333333336</v>
      </c>
      <c r="P868" t="b">
        <v>0</v>
      </c>
      <c r="Q868" t="b">
        <v>0</v>
      </c>
      <c r="R868" t="s">
        <v>122</v>
      </c>
      <c r="S868" s="11" t="str">
        <f t="shared" si="82"/>
        <v>photography</v>
      </c>
      <c r="T868" s="11" t="str">
        <f t="shared" si="83"/>
        <v>photography books</v>
      </c>
    </row>
    <row r="869" spans="1:20" ht="31.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 s="9">
        <f t="shared" si="79"/>
        <v>25.99</v>
      </c>
      <c r="J869" t="s">
        <v>21</v>
      </c>
      <c r="K869" t="s">
        <v>22</v>
      </c>
      <c r="L869">
        <v>1539061200</v>
      </c>
      <c r="M869" s="20">
        <f t="shared" si="80"/>
        <v>43382.208333333328</v>
      </c>
      <c r="N869">
        <v>1539579600</v>
      </c>
      <c r="O869" s="18">
        <f t="shared" si="81"/>
        <v>43388.208333333328</v>
      </c>
      <c r="P869" t="b">
        <v>0</v>
      </c>
      <c r="Q869" t="b">
        <v>0</v>
      </c>
      <c r="R869" t="s">
        <v>17</v>
      </c>
      <c r="S869" s="11" t="str">
        <f t="shared" si="82"/>
        <v>food</v>
      </c>
      <c r="T869" s="11" t="str">
        <f t="shared" si="83"/>
        <v>food trucks</v>
      </c>
    </row>
    <row r="870" spans="1:20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 s="9">
        <f t="shared" si="79"/>
        <v>102.69047619047619</v>
      </c>
      <c r="J870" t="s">
        <v>21</v>
      </c>
      <c r="K870" t="s">
        <v>22</v>
      </c>
      <c r="L870">
        <v>1381554000</v>
      </c>
      <c r="M870" s="20">
        <f t="shared" si="80"/>
        <v>41559.208333333336</v>
      </c>
      <c r="N870">
        <v>1382504400</v>
      </c>
      <c r="O870" s="18">
        <f t="shared" si="81"/>
        <v>41570.208333333336</v>
      </c>
      <c r="P870" t="b">
        <v>0</v>
      </c>
      <c r="Q870" t="b">
        <v>0</v>
      </c>
      <c r="R870" t="s">
        <v>33</v>
      </c>
      <c r="S870" s="11" t="str">
        <f t="shared" si="82"/>
        <v>theater</v>
      </c>
      <c r="T870" s="11" t="str">
        <f t="shared" si="83"/>
        <v>plays</v>
      </c>
    </row>
    <row r="871" spans="1:20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 s="9">
        <f t="shared" si="79"/>
        <v>72.958174904942965</v>
      </c>
      <c r="J871" t="s">
        <v>21</v>
      </c>
      <c r="K871" t="s">
        <v>22</v>
      </c>
      <c r="L871">
        <v>1277096400</v>
      </c>
      <c r="M871" s="20">
        <f t="shared" si="80"/>
        <v>40350.208333333336</v>
      </c>
      <c r="N871">
        <v>1278306000</v>
      </c>
      <c r="O871" s="18">
        <f t="shared" si="81"/>
        <v>40364.208333333336</v>
      </c>
      <c r="P871" t="b">
        <v>0</v>
      </c>
      <c r="Q871" t="b">
        <v>0</v>
      </c>
      <c r="R871" t="s">
        <v>53</v>
      </c>
      <c r="S871" s="11" t="str">
        <f t="shared" si="82"/>
        <v>film &amp; video</v>
      </c>
      <c r="T871" s="11" t="str">
        <f t="shared" si="83"/>
        <v>drama</v>
      </c>
    </row>
    <row r="872" spans="1:20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 s="9">
        <f t="shared" si="79"/>
        <v>57.190082644628099</v>
      </c>
      <c r="J872" t="s">
        <v>21</v>
      </c>
      <c r="K872" t="s">
        <v>22</v>
      </c>
      <c r="L872">
        <v>1440392400</v>
      </c>
      <c r="M872" s="20">
        <f t="shared" si="80"/>
        <v>42240.208333333328</v>
      </c>
      <c r="N872">
        <v>1442552400</v>
      </c>
      <c r="O872" s="18">
        <f t="shared" si="81"/>
        <v>42265.208333333328</v>
      </c>
      <c r="P872" t="b">
        <v>0</v>
      </c>
      <c r="Q872" t="b">
        <v>0</v>
      </c>
      <c r="R872" t="s">
        <v>33</v>
      </c>
      <c r="S872" s="11" t="str">
        <f t="shared" si="82"/>
        <v>theater</v>
      </c>
      <c r="T872" s="11" t="str">
        <f t="shared" si="83"/>
        <v>plays</v>
      </c>
    </row>
    <row r="873" spans="1:20" ht="31.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 s="9">
        <f t="shared" si="79"/>
        <v>84.013793103448279</v>
      </c>
      <c r="J873" t="s">
        <v>21</v>
      </c>
      <c r="K873" t="s">
        <v>22</v>
      </c>
      <c r="L873">
        <v>1509512400</v>
      </c>
      <c r="M873" s="20">
        <f t="shared" si="80"/>
        <v>43040.208333333328</v>
      </c>
      <c r="N873">
        <v>1511071200</v>
      </c>
      <c r="O873" s="18">
        <f t="shared" si="81"/>
        <v>43058.25</v>
      </c>
      <c r="P873" t="b">
        <v>0</v>
      </c>
      <c r="Q873" t="b">
        <v>1</v>
      </c>
      <c r="R873" t="s">
        <v>33</v>
      </c>
      <c r="S873" s="11" t="str">
        <f t="shared" si="82"/>
        <v>theater</v>
      </c>
      <c r="T873" s="11" t="str">
        <f t="shared" si="83"/>
        <v>plays</v>
      </c>
    </row>
    <row r="874" spans="1:20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 s="9">
        <f t="shared" si="79"/>
        <v>98.666666666666671</v>
      </c>
      <c r="J874" t="s">
        <v>26</v>
      </c>
      <c r="K874" t="s">
        <v>27</v>
      </c>
      <c r="L874">
        <v>1535950800</v>
      </c>
      <c r="M874" s="20">
        <f t="shared" si="80"/>
        <v>43346.208333333328</v>
      </c>
      <c r="N874">
        <v>1536382800</v>
      </c>
      <c r="O874" s="18">
        <f t="shared" si="81"/>
        <v>43351.208333333328</v>
      </c>
      <c r="P874" t="b">
        <v>0</v>
      </c>
      <c r="Q874" t="b">
        <v>0</v>
      </c>
      <c r="R874" t="s">
        <v>474</v>
      </c>
      <c r="S874" s="11" t="str">
        <f t="shared" si="82"/>
        <v>film &amp; video</v>
      </c>
      <c r="T874" s="11" t="str">
        <f t="shared" si="83"/>
        <v>science fiction</v>
      </c>
    </row>
    <row r="875" spans="1:20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 s="9">
        <f t="shared" si="79"/>
        <v>42.007419183889773</v>
      </c>
      <c r="J875" t="s">
        <v>21</v>
      </c>
      <c r="K875" t="s">
        <v>22</v>
      </c>
      <c r="L875">
        <v>1389160800</v>
      </c>
      <c r="M875" s="20">
        <f t="shared" si="80"/>
        <v>41647.25</v>
      </c>
      <c r="N875">
        <v>1389592800</v>
      </c>
      <c r="O875" s="18">
        <f t="shared" si="81"/>
        <v>41652.25</v>
      </c>
      <c r="P875" t="b">
        <v>0</v>
      </c>
      <c r="Q875" t="b">
        <v>0</v>
      </c>
      <c r="R875" t="s">
        <v>122</v>
      </c>
      <c r="S875" s="11" t="str">
        <f t="shared" si="82"/>
        <v>photography</v>
      </c>
      <c r="T875" s="11" t="str">
        <f t="shared" si="83"/>
        <v>photography books</v>
      </c>
    </row>
    <row r="876" spans="1:20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 s="9">
        <f t="shared" si="79"/>
        <v>32.002753556677376</v>
      </c>
      <c r="J876" t="s">
        <v>21</v>
      </c>
      <c r="K876" t="s">
        <v>22</v>
      </c>
      <c r="L876">
        <v>1271998800</v>
      </c>
      <c r="M876" s="20">
        <f t="shared" si="80"/>
        <v>40291.208333333336</v>
      </c>
      <c r="N876">
        <v>1275282000</v>
      </c>
      <c r="O876" s="18">
        <f t="shared" si="81"/>
        <v>40329.208333333336</v>
      </c>
      <c r="P876" t="b">
        <v>0</v>
      </c>
      <c r="Q876" t="b">
        <v>1</v>
      </c>
      <c r="R876" t="s">
        <v>122</v>
      </c>
      <c r="S876" s="11" t="str">
        <f t="shared" si="82"/>
        <v>photography</v>
      </c>
      <c r="T876" s="11" t="str">
        <f t="shared" si="83"/>
        <v>photography books</v>
      </c>
    </row>
    <row r="877" spans="1:20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 s="9">
        <f t="shared" si="79"/>
        <v>81.567164179104481</v>
      </c>
      <c r="J877" t="s">
        <v>21</v>
      </c>
      <c r="K877" t="s">
        <v>22</v>
      </c>
      <c r="L877">
        <v>1294898400</v>
      </c>
      <c r="M877" s="20">
        <f t="shared" si="80"/>
        <v>40556.25</v>
      </c>
      <c r="N877">
        <v>1294984800</v>
      </c>
      <c r="O877" s="18">
        <f t="shared" si="81"/>
        <v>40557.25</v>
      </c>
      <c r="P877" t="b">
        <v>0</v>
      </c>
      <c r="Q877" t="b">
        <v>0</v>
      </c>
      <c r="R877" t="s">
        <v>23</v>
      </c>
      <c r="S877" s="11" t="str">
        <f t="shared" si="82"/>
        <v>music</v>
      </c>
      <c r="T877" s="11" t="str">
        <f t="shared" si="83"/>
        <v>rock</v>
      </c>
    </row>
    <row r="878" spans="1:20" ht="31.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 s="9">
        <f t="shared" si="79"/>
        <v>37.035087719298247</v>
      </c>
      <c r="J878" t="s">
        <v>15</v>
      </c>
      <c r="K878" t="s">
        <v>16</v>
      </c>
      <c r="L878">
        <v>1559970000</v>
      </c>
      <c r="M878" s="20">
        <f t="shared" si="80"/>
        <v>43624.208333333328</v>
      </c>
      <c r="N878">
        <v>1562043600</v>
      </c>
      <c r="O878" s="18">
        <f t="shared" si="81"/>
        <v>43648.208333333328</v>
      </c>
      <c r="P878" t="b">
        <v>0</v>
      </c>
      <c r="Q878" t="b">
        <v>0</v>
      </c>
      <c r="R878" t="s">
        <v>122</v>
      </c>
      <c r="S878" s="11" t="str">
        <f t="shared" si="82"/>
        <v>photography</v>
      </c>
      <c r="T878" s="11" t="str">
        <f t="shared" si="83"/>
        <v>photography books</v>
      </c>
    </row>
    <row r="879" spans="1:20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 s="9">
        <f t="shared" si="79"/>
        <v>103.033360455655</v>
      </c>
      <c r="J879" t="s">
        <v>21</v>
      </c>
      <c r="K879" t="s">
        <v>22</v>
      </c>
      <c r="L879">
        <v>1469509200</v>
      </c>
      <c r="M879" s="20">
        <f t="shared" si="80"/>
        <v>42577.208333333328</v>
      </c>
      <c r="N879">
        <v>1469595600</v>
      </c>
      <c r="O879" s="18">
        <f t="shared" si="81"/>
        <v>42578.208333333328</v>
      </c>
      <c r="P879" t="b">
        <v>0</v>
      </c>
      <c r="Q879" t="b">
        <v>0</v>
      </c>
      <c r="R879" t="s">
        <v>17</v>
      </c>
      <c r="S879" s="11" t="str">
        <f t="shared" si="82"/>
        <v>food</v>
      </c>
      <c r="T879" s="11" t="str">
        <f t="shared" si="83"/>
        <v>food trucks</v>
      </c>
    </row>
    <row r="880" spans="1:20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 s="9">
        <f t="shared" si="79"/>
        <v>84.333333333333329</v>
      </c>
      <c r="J880" t="s">
        <v>107</v>
      </c>
      <c r="K880" t="s">
        <v>108</v>
      </c>
      <c r="L880">
        <v>1579068000</v>
      </c>
      <c r="M880" s="20">
        <f t="shared" si="80"/>
        <v>43845.25</v>
      </c>
      <c r="N880">
        <v>1581141600</v>
      </c>
      <c r="O880" s="18">
        <f t="shared" si="81"/>
        <v>43869.25</v>
      </c>
      <c r="P880" t="b">
        <v>0</v>
      </c>
      <c r="Q880" t="b">
        <v>0</v>
      </c>
      <c r="R880" t="s">
        <v>148</v>
      </c>
      <c r="S880" s="11" t="str">
        <f t="shared" si="82"/>
        <v>music</v>
      </c>
      <c r="T880" s="11" t="str">
        <f t="shared" si="83"/>
        <v>metal</v>
      </c>
    </row>
    <row r="881" spans="1:20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 s="9">
        <f t="shared" si="79"/>
        <v>102.60377358490567</v>
      </c>
      <c r="J881" t="s">
        <v>21</v>
      </c>
      <c r="K881" t="s">
        <v>22</v>
      </c>
      <c r="L881">
        <v>1487743200</v>
      </c>
      <c r="M881" s="20">
        <f t="shared" si="80"/>
        <v>42788.25</v>
      </c>
      <c r="N881">
        <v>1488520800</v>
      </c>
      <c r="O881" s="18">
        <f t="shared" si="81"/>
        <v>42797.25</v>
      </c>
      <c r="P881" t="b">
        <v>0</v>
      </c>
      <c r="Q881" t="b">
        <v>0</v>
      </c>
      <c r="R881" t="s">
        <v>68</v>
      </c>
      <c r="S881" s="11" t="str">
        <f t="shared" si="82"/>
        <v>publishing</v>
      </c>
      <c r="T881" s="11" t="str">
        <f t="shared" si="83"/>
        <v>nonfiction</v>
      </c>
    </row>
    <row r="882" spans="1:20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 s="9">
        <f t="shared" si="79"/>
        <v>79.992129246064621</v>
      </c>
      <c r="J882" t="s">
        <v>21</v>
      </c>
      <c r="K882" t="s">
        <v>22</v>
      </c>
      <c r="L882">
        <v>1563685200</v>
      </c>
      <c r="M882" s="20">
        <f t="shared" si="80"/>
        <v>43667.208333333328</v>
      </c>
      <c r="N882">
        <v>1563858000</v>
      </c>
      <c r="O882" s="18">
        <f t="shared" si="81"/>
        <v>43669.208333333328</v>
      </c>
      <c r="P882" t="b">
        <v>0</v>
      </c>
      <c r="Q882" t="b">
        <v>0</v>
      </c>
      <c r="R882" t="s">
        <v>50</v>
      </c>
      <c r="S882" s="11" t="str">
        <f t="shared" si="82"/>
        <v>music</v>
      </c>
      <c r="T882" s="11" t="str">
        <f t="shared" si="83"/>
        <v>electric music</v>
      </c>
    </row>
    <row r="883" spans="1:20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 s="9">
        <f t="shared" si="79"/>
        <v>70.055309734513273</v>
      </c>
      <c r="J883" t="s">
        <v>21</v>
      </c>
      <c r="K883" t="s">
        <v>22</v>
      </c>
      <c r="L883">
        <v>1436418000</v>
      </c>
      <c r="M883" s="20">
        <f t="shared" si="80"/>
        <v>42194.208333333328</v>
      </c>
      <c r="N883">
        <v>1438923600</v>
      </c>
      <c r="O883" s="18">
        <f t="shared" si="81"/>
        <v>42223.208333333328</v>
      </c>
      <c r="P883" t="b">
        <v>0</v>
      </c>
      <c r="Q883" t="b">
        <v>1</v>
      </c>
      <c r="R883" t="s">
        <v>33</v>
      </c>
      <c r="S883" s="11" t="str">
        <f t="shared" si="82"/>
        <v>theater</v>
      </c>
      <c r="T883" s="11" t="str">
        <f t="shared" si="83"/>
        <v>plays</v>
      </c>
    </row>
    <row r="884" spans="1:20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9">
        <f t="shared" si="79"/>
        <v>37</v>
      </c>
      <c r="J884" t="s">
        <v>21</v>
      </c>
      <c r="K884" t="s">
        <v>22</v>
      </c>
      <c r="L884">
        <v>1421820000</v>
      </c>
      <c r="M884" s="20">
        <f t="shared" si="80"/>
        <v>42025.25</v>
      </c>
      <c r="N884">
        <v>1422165600</v>
      </c>
      <c r="O884" s="18">
        <f t="shared" si="81"/>
        <v>42029.25</v>
      </c>
      <c r="P884" t="b">
        <v>0</v>
      </c>
      <c r="Q884" t="b">
        <v>0</v>
      </c>
      <c r="R884" t="s">
        <v>33</v>
      </c>
      <c r="S884" s="11" t="str">
        <f t="shared" si="82"/>
        <v>theater</v>
      </c>
      <c r="T884" s="11" t="str">
        <f t="shared" si="83"/>
        <v>plays</v>
      </c>
    </row>
    <row r="885" spans="1:20" ht="31.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>
        <v>193</v>
      </c>
      <c r="I885" s="9">
        <f t="shared" si="79"/>
        <v>41.911917098445599</v>
      </c>
      <c r="J885" t="s">
        <v>21</v>
      </c>
      <c r="K885" t="s">
        <v>22</v>
      </c>
      <c r="L885">
        <v>1274763600</v>
      </c>
      <c r="M885" s="20">
        <f t="shared" si="80"/>
        <v>40323.208333333336</v>
      </c>
      <c r="N885">
        <v>1277874000</v>
      </c>
      <c r="O885" s="18">
        <f t="shared" si="81"/>
        <v>40359.208333333336</v>
      </c>
      <c r="P885" t="b">
        <v>0</v>
      </c>
      <c r="Q885" t="b">
        <v>0</v>
      </c>
      <c r="R885" t="s">
        <v>100</v>
      </c>
      <c r="S885" s="11" t="str">
        <f t="shared" si="82"/>
        <v>film &amp; video</v>
      </c>
      <c r="T885" s="11" t="str">
        <f t="shared" si="83"/>
        <v>shorts</v>
      </c>
    </row>
    <row r="886" spans="1:20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>
        <v>1886</v>
      </c>
      <c r="I886" s="9">
        <f t="shared" si="79"/>
        <v>57.992576882290564</v>
      </c>
      <c r="J886" t="s">
        <v>21</v>
      </c>
      <c r="K886" t="s">
        <v>22</v>
      </c>
      <c r="L886">
        <v>1399179600</v>
      </c>
      <c r="M886" s="20">
        <f t="shared" si="80"/>
        <v>41763.208333333336</v>
      </c>
      <c r="N886">
        <v>1399352400</v>
      </c>
      <c r="O886" s="18">
        <f t="shared" si="81"/>
        <v>41765.208333333336</v>
      </c>
      <c r="P886" t="b">
        <v>0</v>
      </c>
      <c r="Q886" t="b">
        <v>1</v>
      </c>
      <c r="R886" t="s">
        <v>33</v>
      </c>
      <c r="S886" s="11" t="str">
        <f t="shared" si="82"/>
        <v>theater</v>
      </c>
      <c r="T886" s="11" t="str">
        <f t="shared" si="83"/>
        <v>plays</v>
      </c>
    </row>
    <row r="887" spans="1:20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>
        <v>52</v>
      </c>
      <c r="I887" s="9">
        <f t="shared" si="79"/>
        <v>40.942307692307693</v>
      </c>
      <c r="J887" t="s">
        <v>21</v>
      </c>
      <c r="K887" t="s">
        <v>22</v>
      </c>
      <c r="L887">
        <v>1275800400</v>
      </c>
      <c r="M887" s="20">
        <f t="shared" si="80"/>
        <v>40335.208333333336</v>
      </c>
      <c r="N887">
        <v>1279083600</v>
      </c>
      <c r="O887" s="18">
        <f t="shared" si="81"/>
        <v>40373.208333333336</v>
      </c>
      <c r="P887" t="b">
        <v>0</v>
      </c>
      <c r="Q887" t="b">
        <v>0</v>
      </c>
      <c r="R887" t="s">
        <v>33</v>
      </c>
      <c r="S887" s="11" t="str">
        <f t="shared" si="82"/>
        <v>theater</v>
      </c>
      <c r="T887" s="11" t="str">
        <f t="shared" si="83"/>
        <v>plays</v>
      </c>
    </row>
    <row r="888" spans="1:20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>
        <v>1825</v>
      </c>
      <c r="I888" s="9">
        <f t="shared" si="79"/>
        <v>69.9972602739726</v>
      </c>
      <c r="J888" t="s">
        <v>21</v>
      </c>
      <c r="K888" t="s">
        <v>22</v>
      </c>
      <c r="L888">
        <v>1282798800</v>
      </c>
      <c r="M888" s="20">
        <f t="shared" si="80"/>
        <v>40416.208333333336</v>
      </c>
      <c r="N888">
        <v>1284354000</v>
      </c>
      <c r="O888" s="18">
        <f t="shared" si="81"/>
        <v>40434.208333333336</v>
      </c>
      <c r="P888" t="b">
        <v>0</v>
      </c>
      <c r="Q888" t="b">
        <v>0</v>
      </c>
      <c r="R888" t="s">
        <v>60</v>
      </c>
      <c r="S888" s="11" t="str">
        <f t="shared" si="82"/>
        <v>music</v>
      </c>
      <c r="T888" s="11" t="str">
        <f t="shared" si="83"/>
        <v>indie rock</v>
      </c>
    </row>
    <row r="889" spans="1:20" ht="31.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>
        <v>31</v>
      </c>
      <c r="I889" s="9">
        <f t="shared" si="79"/>
        <v>73.838709677419359</v>
      </c>
      <c r="J889" t="s">
        <v>21</v>
      </c>
      <c r="K889" t="s">
        <v>22</v>
      </c>
      <c r="L889">
        <v>1437109200</v>
      </c>
      <c r="M889" s="20">
        <f t="shared" si="80"/>
        <v>42202.208333333328</v>
      </c>
      <c r="N889">
        <v>1441170000</v>
      </c>
      <c r="O889" s="18">
        <f t="shared" si="81"/>
        <v>42249.208333333328</v>
      </c>
      <c r="P889" t="b">
        <v>0</v>
      </c>
      <c r="Q889" t="b">
        <v>1</v>
      </c>
      <c r="R889" t="s">
        <v>33</v>
      </c>
      <c r="S889" s="11" t="str">
        <f t="shared" si="82"/>
        <v>theater</v>
      </c>
      <c r="T889" s="11" t="str">
        <f t="shared" si="83"/>
        <v>plays</v>
      </c>
    </row>
    <row r="890" spans="1:20" ht="31.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>
        <v>290</v>
      </c>
      <c r="I890" s="9">
        <f t="shared" si="79"/>
        <v>41.979310344827589</v>
      </c>
      <c r="J890" t="s">
        <v>21</v>
      </c>
      <c r="K890" t="s">
        <v>22</v>
      </c>
      <c r="L890">
        <v>1491886800</v>
      </c>
      <c r="M890" s="20">
        <f t="shared" si="80"/>
        <v>42836.208333333328</v>
      </c>
      <c r="N890">
        <v>1493528400</v>
      </c>
      <c r="O890" s="18">
        <f t="shared" si="81"/>
        <v>42855.208333333328</v>
      </c>
      <c r="P890" t="b">
        <v>0</v>
      </c>
      <c r="Q890" t="b">
        <v>0</v>
      </c>
      <c r="R890" t="s">
        <v>33</v>
      </c>
      <c r="S890" s="11" t="str">
        <f t="shared" si="82"/>
        <v>theater</v>
      </c>
      <c r="T890" s="11" t="str">
        <f t="shared" si="83"/>
        <v>plays</v>
      </c>
    </row>
    <row r="891" spans="1:20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>
        <v>122</v>
      </c>
      <c r="I891" s="9">
        <f t="shared" si="79"/>
        <v>77.93442622950819</v>
      </c>
      <c r="J891" t="s">
        <v>21</v>
      </c>
      <c r="K891" t="s">
        <v>22</v>
      </c>
      <c r="L891">
        <v>1394600400</v>
      </c>
      <c r="M891" s="20">
        <f t="shared" si="80"/>
        <v>41710.208333333336</v>
      </c>
      <c r="N891">
        <v>1395205200</v>
      </c>
      <c r="O891" s="18">
        <f t="shared" si="81"/>
        <v>41717.208333333336</v>
      </c>
      <c r="P891" t="b">
        <v>0</v>
      </c>
      <c r="Q891" t="b">
        <v>1</v>
      </c>
      <c r="R891" t="s">
        <v>50</v>
      </c>
      <c r="S891" s="11" t="str">
        <f t="shared" si="82"/>
        <v>music</v>
      </c>
      <c r="T891" s="11" t="str">
        <f t="shared" si="83"/>
        <v>electric music</v>
      </c>
    </row>
    <row r="892" spans="1:20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>
        <v>1470</v>
      </c>
      <c r="I892" s="9">
        <f t="shared" si="79"/>
        <v>106.01972789115646</v>
      </c>
      <c r="J892" t="s">
        <v>21</v>
      </c>
      <c r="K892" t="s">
        <v>22</v>
      </c>
      <c r="L892">
        <v>1561352400</v>
      </c>
      <c r="M892" s="20">
        <f t="shared" si="80"/>
        <v>43640.208333333328</v>
      </c>
      <c r="N892">
        <v>1561438800</v>
      </c>
      <c r="O892" s="18">
        <f t="shared" si="81"/>
        <v>43641.208333333328</v>
      </c>
      <c r="P892" t="b">
        <v>0</v>
      </c>
      <c r="Q892" t="b">
        <v>0</v>
      </c>
      <c r="R892" t="s">
        <v>60</v>
      </c>
      <c r="S892" s="11" t="str">
        <f t="shared" si="82"/>
        <v>music</v>
      </c>
      <c r="T892" s="11" t="str">
        <f t="shared" si="83"/>
        <v>indie rock</v>
      </c>
    </row>
    <row r="893" spans="1:20" ht="31.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>
        <v>165</v>
      </c>
      <c r="I893" s="9">
        <f t="shared" si="79"/>
        <v>47.018181818181816</v>
      </c>
      <c r="J893" t="s">
        <v>15</v>
      </c>
      <c r="K893" t="s">
        <v>16</v>
      </c>
      <c r="L893">
        <v>1322892000</v>
      </c>
      <c r="M893" s="20">
        <f t="shared" si="80"/>
        <v>40880.25</v>
      </c>
      <c r="N893">
        <v>1326693600</v>
      </c>
      <c r="O893" s="18">
        <f t="shared" si="81"/>
        <v>40924.25</v>
      </c>
      <c r="P893" t="b">
        <v>0</v>
      </c>
      <c r="Q893" t="b">
        <v>0</v>
      </c>
      <c r="R893" t="s">
        <v>42</v>
      </c>
      <c r="S893" s="11" t="str">
        <f t="shared" si="82"/>
        <v>film &amp; video</v>
      </c>
      <c r="T893" s="11" t="str">
        <f t="shared" si="83"/>
        <v>documentary</v>
      </c>
    </row>
    <row r="894" spans="1:20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>
        <v>182</v>
      </c>
      <c r="I894" s="9">
        <f t="shared" si="79"/>
        <v>76.016483516483518</v>
      </c>
      <c r="J894" t="s">
        <v>21</v>
      </c>
      <c r="K894" t="s">
        <v>22</v>
      </c>
      <c r="L894">
        <v>1274418000</v>
      </c>
      <c r="M894" s="20">
        <f t="shared" si="80"/>
        <v>40319.208333333336</v>
      </c>
      <c r="N894">
        <v>1277960400</v>
      </c>
      <c r="O894" s="18">
        <f t="shared" si="81"/>
        <v>40360.208333333336</v>
      </c>
      <c r="P894" t="b">
        <v>0</v>
      </c>
      <c r="Q894" t="b">
        <v>0</v>
      </c>
      <c r="R894" t="s">
        <v>206</v>
      </c>
      <c r="S894" s="11" t="str">
        <f t="shared" si="82"/>
        <v>publishing</v>
      </c>
      <c r="T894" s="11" t="str">
        <f t="shared" si="83"/>
        <v>translations</v>
      </c>
    </row>
    <row r="895" spans="1:20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>
        <v>199</v>
      </c>
      <c r="I895" s="9">
        <f t="shared" si="79"/>
        <v>54.120603015075375</v>
      </c>
      <c r="J895" t="s">
        <v>107</v>
      </c>
      <c r="K895" t="s">
        <v>108</v>
      </c>
      <c r="L895">
        <v>1434344400</v>
      </c>
      <c r="M895" s="20">
        <f t="shared" si="80"/>
        <v>42170.208333333328</v>
      </c>
      <c r="N895">
        <v>1434690000</v>
      </c>
      <c r="O895" s="18">
        <f t="shared" si="81"/>
        <v>42174.208333333328</v>
      </c>
      <c r="P895" t="b">
        <v>0</v>
      </c>
      <c r="Q895" t="b">
        <v>1</v>
      </c>
      <c r="R895" t="s">
        <v>42</v>
      </c>
      <c r="S895" s="11" t="str">
        <f t="shared" si="82"/>
        <v>film &amp; video</v>
      </c>
      <c r="T895" s="11" t="str">
        <f t="shared" si="83"/>
        <v>documentary</v>
      </c>
    </row>
    <row r="896" spans="1:20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>
        <v>56</v>
      </c>
      <c r="I896" s="9">
        <f t="shared" si="79"/>
        <v>57.285714285714285</v>
      </c>
      <c r="J896" t="s">
        <v>40</v>
      </c>
      <c r="K896" t="s">
        <v>41</v>
      </c>
      <c r="L896">
        <v>1373518800</v>
      </c>
      <c r="M896" s="20">
        <f t="shared" si="80"/>
        <v>41466.208333333336</v>
      </c>
      <c r="N896">
        <v>1376110800</v>
      </c>
      <c r="O896" s="18">
        <f t="shared" si="81"/>
        <v>41496.208333333336</v>
      </c>
      <c r="P896" t="b">
        <v>0</v>
      </c>
      <c r="Q896" t="b">
        <v>1</v>
      </c>
      <c r="R896" t="s">
        <v>269</v>
      </c>
      <c r="S896" s="11" t="str">
        <f t="shared" si="82"/>
        <v>film &amp; video</v>
      </c>
      <c r="T896" s="11" t="str">
        <f t="shared" si="83"/>
        <v>television</v>
      </c>
    </row>
    <row r="897" spans="1:20" ht="31.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>
        <v>107</v>
      </c>
      <c r="I897" s="9">
        <f t="shared" si="79"/>
        <v>103.81308411214954</v>
      </c>
      <c r="J897" t="s">
        <v>21</v>
      </c>
      <c r="K897" t="s">
        <v>22</v>
      </c>
      <c r="L897">
        <v>1517637600</v>
      </c>
      <c r="M897" s="20">
        <f t="shared" si="80"/>
        <v>43134.25</v>
      </c>
      <c r="N897">
        <v>1518415200</v>
      </c>
      <c r="O897" s="18">
        <f t="shared" si="81"/>
        <v>43143.25</v>
      </c>
      <c r="P897" t="b">
        <v>0</v>
      </c>
      <c r="Q897" t="b">
        <v>0</v>
      </c>
      <c r="R897" t="s">
        <v>33</v>
      </c>
      <c r="S897" s="11" t="str">
        <f t="shared" si="82"/>
        <v>theater</v>
      </c>
      <c r="T897" s="11" t="str">
        <f t="shared" si="83"/>
        <v>plays</v>
      </c>
    </row>
    <row r="898" spans="1:20" ht="31.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78"/>
        <v>774.43434343434342</v>
      </c>
      <c r="G898" t="s">
        <v>20</v>
      </c>
      <c r="H898">
        <v>1460</v>
      </c>
      <c r="I898" s="9">
        <f t="shared" si="79"/>
        <v>105.02602739726028</v>
      </c>
      <c r="J898" t="s">
        <v>26</v>
      </c>
      <c r="K898" t="s">
        <v>27</v>
      </c>
      <c r="L898">
        <v>1310619600</v>
      </c>
      <c r="M898" s="20">
        <f t="shared" si="80"/>
        <v>40738.208333333336</v>
      </c>
      <c r="N898">
        <v>1310878800</v>
      </c>
      <c r="O898" s="18">
        <f t="shared" si="81"/>
        <v>40741.208333333336</v>
      </c>
      <c r="P898" t="b">
        <v>0</v>
      </c>
      <c r="Q898" t="b">
        <v>1</v>
      </c>
      <c r="R898" t="s">
        <v>17</v>
      </c>
      <c r="S898" s="11" t="str">
        <f t="shared" si="82"/>
        <v>food</v>
      </c>
      <c r="T898" s="11" t="str">
        <f t="shared" si="83"/>
        <v>food trucks</v>
      </c>
    </row>
    <row r="899" spans="1:20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84">(E899/D899)*100</f>
        <v>27.693181818181817</v>
      </c>
      <c r="G899" t="s">
        <v>14</v>
      </c>
      <c r="H899">
        <v>27</v>
      </c>
      <c r="I899" s="9">
        <f t="shared" ref="I899:I962" si="85">IF(E899&gt;0,E899/H899,0)</f>
        <v>90.259259259259252</v>
      </c>
      <c r="J899" t="s">
        <v>21</v>
      </c>
      <c r="K899" t="s">
        <v>22</v>
      </c>
      <c r="L899">
        <v>1556427600</v>
      </c>
      <c r="M899" s="20">
        <f t="shared" ref="M899:M962" si="86">(((L899/60)/60)/24)+DATE(1970,1,1)</f>
        <v>43583.208333333328</v>
      </c>
      <c r="N899">
        <v>1556600400</v>
      </c>
      <c r="O899" s="18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s="11" t="str">
        <f t="shared" ref="S899:S962" si="88">LEFT(R899,SEARCH("/",R899)-1)</f>
        <v>theater</v>
      </c>
      <c r="T899" s="11" t="str">
        <f t="shared" ref="T899:T962" si="89">RIGHT(R899,LEN(R899)-SEARCH("/",R899))</f>
        <v>plays</v>
      </c>
    </row>
    <row r="900" spans="1:20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 s="9">
        <f t="shared" si="85"/>
        <v>76.978705978705975</v>
      </c>
      <c r="J900" t="s">
        <v>21</v>
      </c>
      <c r="K900" t="s">
        <v>22</v>
      </c>
      <c r="L900">
        <v>1576476000</v>
      </c>
      <c r="M900" s="20">
        <f t="shared" si="86"/>
        <v>43815.25</v>
      </c>
      <c r="N900">
        <v>1576994400</v>
      </c>
      <c r="O900" s="18">
        <f t="shared" si="87"/>
        <v>43821.25</v>
      </c>
      <c r="P900" t="b">
        <v>0</v>
      </c>
      <c r="Q900" t="b">
        <v>0</v>
      </c>
      <c r="R900" t="s">
        <v>42</v>
      </c>
      <c r="S900" s="11" t="str">
        <f t="shared" si="88"/>
        <v>film &amp; video</v>
      </c>
      <c r="T900" s="11" t="str">
        <f t="shared" si="89"/>
        <v>documentary</v>
      </c>
    </row>
    <row r="901" spans="1:20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9">
        <f t="shared" si="85"/>
        <v>102.60162601626017</v>
      </c>
      <c r="J901" t="s">
        <v>98</v>
      </c>
      <c r="K901" t="s">
        <v>99</v>
      </c>
      <c r="L901">
        <v>1381122000</v>
      </c>
      <c r="M901" s="20">
        <f t="shared" si="86"/>
        <v>41554.208333333336</v>
      </c>
      <c r="N901">
        <v>1382677200</v>
      </c>
      <c r="O901" s="18">
        <f t="shared" si="87"/>
        <v>41572.208333333336</v>
      </c>
      <c r="P901" t="b">
        <v>0</v>
      </c>
      <c r="Q901" t="b">
        <v>0</v>
      </c>
      <c r="R901" t="s">
        <v>159</v>
      </c>
      <c r="S901" s="11" t="str">
        <f t="shared" si="88"/>
        <v>music</v>
      </c>
      <c r="T901" s="11" t="str">
        <f t="shared" si="89"/>
        <v>jazz</v>
      </c>
    </row>
    <row r="902" spans="1:20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9">
        <f t="shared" si="85"/>
        <v>2</v>
      </c>
      <c r="J902" t="s">
        <v>21</v>
      </c>
      <c r="K902" t="s">
        <v>22</v>
      </c>
      <c r="L902">
        <v>1411102800</v>
      </c>
      <c r="M902" s="20">
        <f t="shared" si="86"/>
        <v>41901.208333333336</v>
      </c>
      <c r="N902">
        <v>1411189200</v>
      </c>
      <c r="O902" s="18">
        <f t="shared" si="87"/>
        <v>41902.208333333336</v>
      </c>
      <c r="P902" t="b">
        <v>0</v>
      </c>
      <c r="Q902" t="b">
        <v>1</v>
      </c>
      <c r="R902" t="s">
        <v>28</v>
      </c>
      <c r="S902" s="11" t="str">
        <f t="shared" si="88"/>
        <v>technology</v>
      </c>
      <c r="T902" s="11" t="str">
        <f t="shared" si="89"/>
        <v>web</v>
      </c>
    </row>
    <row r="903" spans="1:20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 s="9">
        <f t="shared" si="85"/>
        <v>55.0062893081761</v>
      </c>
      <c r="J903" t="s">
        <v>21</v>
      </c>
      <c r="K903" t="s">
        <v>22</v>
      </c>
      <c r="L903">
        <v>1531803600</v>
      </c>
      <c r="M903" s="20">
        <f t="shared" si="86"/>
        <v>43298.208333333328</v>
      </c>
      <c r="N903">
        <v>1534654800</v>
      </c>
      <c r="O903" s="18">
        <f t="shared" si="87"/>
        <v>43331.208333333328</v>
      </c>
      <c r="P903" t="b">
        <v>0</v>
      </c>
      <c r="Q903" t="b">
        <v>1</v>
      </c>
      <c r="R903" t="s">
        <v>23</v>
      </c>
      <c r="S903" s="11" t="str">
        <f t="shared" si="88"/>
        <v>music</v>
      </c>
      <c r="T903" s="11" t="str">
        <f t="shared" si="89"/>
        <v>rock</v>
      </c>
    </row>
    <row r="904" spans="1:20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>
        <v>110</v>
      </c>
      <c r="I904" s="9">
        <f t="shared" si="85"/>
        <v>32.127272727272725</v>
      </c>
      <c r="J904" t="s">
        <v>21</v>
      </c>
      <c r="K904" t="s">
        <v>22</v>
      </c>
      <c r="L904">
        <v>1454133600</v>
      </c>
      <c r="M904" s="20">
        <f t="shared" si="86"/>
        <v>42399.25</v>
      </c>
      <c r="N904">
        <v>1457762400</v>
      </c>
      <c r="O904" s="18">
        <f t="shared" si="87"/>
        <v>42441.25</v>
      </c>
      <c r="P904" t="b">
        <v>0</v>
      </c>
      <c r="Q904" t="b">
        <v>0</v>
      </c>
      <c r="R904" t="s">
        <v>28</v>
      </c>
      <c r="S904" s="11" t="str">
        <f t="shared" si="88"/>
        <v>technology</v>
      </c>
      <c r="T904" s="11" t="str">
        <f t="shared" si="89"/>
        <v>web</v>
      </c>
    </row>
    <row r="905" spans="1:20" ht="31.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>
        <v>14</v>
      </c>
      <c r="I905" s="9">
        <f t="shared" si="85"/>
        <v>50.642857142857146</v>
      </c>
      <c r="J905" t="s">
        <v>21</v>
      </c>
      <c r="K905" t="s">
        <v>22</v>
      </c>
      <c r="L905">
        <v>1336194000</v>
      </c>
      <c r="M905" s="20">
        <f t="shared" si="86"/>
        <v>41034.208333333336</v>
      </c>
      <c r="N905">
        <v>1337490000</v>
      </c>
      <c r="O905" s="18">
        <f t="shared" si="87"/>
        <v>41049.208333333336</v>
      </c>
      <c r="P905" t="b">
        <v>0</v>
      </c>
      <c r="Q905" t="b">
        <v>1</v>
      </c>
      <c r="R905" t="s">
        <v>68</v>
      </c>
      <c r="S905" s="11" t="str">
        <f t="shared" si="88"/>
        <v>publishing</v>
      </c>
      <c r="T905" s="11" t="str">
        <f t="shared" si="89"/>
        <v>nonfiction</v>
      </c>
    </row>
    <row r="906" spans="1:20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>
        <v>16</v>
      </c>
      <c r="I906" s="9">
        <f t="shared" si="85"/>
        <v>49.6875</v>
      </c>
      <c r="J906" t="s">
        <v>21</v>
      </c>
      <c r="K906" t="s">
        <v>22</v>
      </c>
      <c r="L906">
        <v>1349326800</v>
      </c>
      <c r="M906" s="20">
        <f t="shared" si="86"/>
        <v>41186.208333333336</v>
      </c>
      <c r="N906">
        <v>1349672400</v>
      </c>
      <c r="O906" s="18">
        <f t="shared" si="87"/>
        <v>41190.208333333336</v>
      </c>
      <c r="P906" t="b">
        <v>0</v>
      </c>
      <c r="Q906" t="b">
        <v>0</v>
      </c>
      <c r="R906" t="s">
        <v>133</v>
      </c>
      <c r="S906" s="11" t="str">
        <f t="shared" si="88"/>
        <v>publishing</v>
      </c>
      <c r="T906" s="11" t="str">
        <f t="shared" si="89"/>
        <v>radio &amp; podcasts</v>
      </c>
    </row>
    <row r="907" spans="1:20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 s="9">
        <f t="shared" si="85"/>
        <v>54.894067796610166</v>
      </c>
      <c r="J907" t="s">
        <v>21</v>
      </c>
      <c r="K907" t="s">
        <v>22</v>
      </c>
      <c r="L907">
        <v>1379566800</v>
      </c>
      <c r="M907" s="20">
        <f t="shared" si="86"/>
        <v>41536.208333333336</v>
      </c>
      <c r="N907">
        <v>1379826000</v>
      </c>
      <c r="O907" s="18">
        <f t="shared" si="87"/>
        <v>41539.208333333336</v>
      </c>
      <c r="P907" t="b">
        <v>0</v>
      </c>
      <c r="Q907" t="b">
        <v>0</v>
      </c>
      <c r="R907" t="s">
        <v>33</v>
      </c>
      <c r="S907" s="11" t="str">
        <f t="shared" si="88"/>
        <v>theater</v>
      </c>
      <c r="T907" s="11" t="str">
        <f t="shared" si="89"/>
        <v>plays</v>
      </c>
    </row>
    <row r="908" spans="1:20" ht="31.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 s="9">
        <f t="shared" si="85"/>
        <v>46.931937172774866</v>
      </c>
      <c r="J908" t="s">
        <v>21</v>
      </c>
      <c r="K908" t="s">
        <v>22</v>
      </c>
      <c r="L908">
        <v>1494651600</v>
      </c>
      <c r="M908" s="20">
        <f t="shared" si="86"/>
        <v>42868.208333333328</v>
      </c>
      <c r="N908">
        <v>1497762000</v>
      </c>
      <c r="O908" s="18">
        <f t="shared" si="87"/>
        <v>42904.208333333328</v>
      </c>
      <c r="P908" t="b">
        <v>1</v>
      </c>
      <c r="Q908" t="b">
        <v>1</v>
      </c>
      <c r="R908" t="s">
        <v>42</v>
      </c>
      <c r="S908" s="11" t="str">
        <f t="shared" si="88"/>
        <v>film &amp; video</v>
      </c>
      <c r="T908" s="11" t="str">
        <f t="shared" si="89"/>
        <v>documentary</v>
      </c>
    </row>
    <row r="909" spans="1:20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 s="9">
        <f t="shared" si="85"/>
        <v>44.951219512195124</v>
      </c>
      <c r="J909" t="s">
        <v>21</v>
      </c>
      <c r="K909" t="s">
        <v>22</v>
      </c>
      <c r="L909">
        <v>1303880400</v>
      </c>
      <c r="M909" s="20">
        <f t="shared" si="86"/>
        <v>40660.208333333336</v>
      </c>
      <c r="N909">
        <v>1304485200</v>
      </c>
      <c r="O909" s="18">
        <f t="shared" si="87"/>
        <v>40667.208333333336</v>
      </c>
      <c r="P909" t="b">
        <v>0</v>
      </c>
      <c r="Q909" t="b">
        <v>0</v>
      </c>
      <c r="R909" t="s">
        <v>33</v>
      </c>
      <c r="S909" s="11" t="str">
        <f t="shared" si="88"/>
        <v>theater</v>
      </c>
      <c r="T909" s="11" t="str">
        <f t="shared" si="89"/>
        <v>plays</v>
      </c>
    </row>
    <row r="910" spans="1:20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 s="9">
        <f t="shared" si="85"/>
        <v>30.99898322318251</v>
      </c>
      <c r="J910" t="s">
        <v>21</v>
      </c>
      <c r="K910" t="s">
        <v>22</v>
      </c>
      <c r="L910">
        <v>1335934800</v>
      </c>
      <c r="M910" s="20">
        <f t="shared" si="86"/>
        <v>41031.208333333336</v>
      </c>
      <c r="N910">
        <v>1336885200</v>
      </c>
      <c r="O910" s="18">
        <f t="shared" si="87"/>
        <v>41042.208333333336</v>
      </c>
      <c r="P910" t="b">
        <v>0</v>
      </c>
      <c r="Q910" t="b">
        <v>0</v>
      </c>
      <c r="R910" t="s">
        <v>89</v>
      </c>
      <c r="S910" s="11" t="str">
        <f t="shared" si="88"/>
        <v>games</v>
      </c>
      <c r="T910" s="11" t="str">
        <f t="shared" si="89"/>
        <v>video games</v>
      </c>
    </row>
    <row r="911" spans="1:20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 s="9">
        <f t="shared" si="85"/>
        <v>107.7625</v>
      </c>
      <c r="J911" t="s">
        <v>15</v>
      </c>
      <c r="K911" t="s">
        <v>16</v>
      </c>
      <c r="L911">
        <v>1528088400</v>
      </c>
      <c r="M911" s="20">
        <f t="shared" si="86"/>
        <v>43255.208333333328</v>
      </c>
      <c r="N911">
        <v>1530421200</v>
      </c>
      <c r="O911" s="18">
        <f t="shared" si="87"/>
        <v>43282.208333333328</v>
      </c>
      <c r="P911" t="b">
        <v>0</v>
      </c>
      <c r="Q911" t="b">
        <v>1</v>
      </c>
      <c r="R911" t="s">
        <v>33</v>
      </c>
      <c r="S911" s="11" t="str">
        <f t="shared" si="88"/>
        <v>theater</v>
      </c>
      <c r="T911" s="11" t="str">
        <f t="shared" si="89"/>
        <v>plays</v>
      </c>
    </row>
    <row r="912" spans="1:20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>
        <v>296</v>
      </c>
      <c r="I912" s="9">
        <f t="shared" si="85"/>
        <v>102.07770270270271</v>
      </c>
      <c r="J912" t="s">
        <v>21</v>
      </c>
      <c r="K912" t="s">
        <v>22</v>
      </c>
      <c r="L912">
        <v>1421906400</v>
      </c>
      <c r="M912" s="20">
        <f t="shared" si="86"/>
        <v>42026.25</v>
      </c>
      <c r="N912">
        <v>1421992800</v>
      </c>
      <c r="O912" s="18">
        <f t="shared" si="87"/>
        <v>42027.25</v>
      </c>
      <c r="P912" t="b">
        <v>0</v>
      </c>
      <c r="Q912" t="b">
        <v>0</v>
      </c>
      <c r="R912" t="s">
        <v>33</v>
      </c>
      <c r="S912" s="11" t="str">
        <f t="shared" si="88"/>
        <v>theater</v>
      </c>
      <c r="T912" s="11" t="str">
        <f t="shared" si="89"/>
        <v>plays</v>
      </c>
    </row>
    <row r="913" spans="1:20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 s="9">
        <f t="shared" si="85"/>
        <v>24.976190476190474</v>
      </c>
      <c r="J913" t="s">
        <v>21</v>
      </c>
      <c r="K913" t="s">
        <v>22</v>
      </c>
      <c r="L913">
        <v>1568005200</v>
      </c>
      <c r="M913" s="20">
        <f t="shared" si="86"/>
        <v>43717.208333333328</v>
      </c>
      <c r="N913">
        <v>1568178000</v>
      </c>
      <c r="O913" s="18">
        <f t="shared" si="87"/>
        <v>43719.208333333328</v>
      </c>
      <c r="P913" t="b">
        <v>1</v>
      </c>
      <c r="Q913" t="b">
        <v>0</v>
      </c>
      <c r="R913" t="s">
        <v>28</v>
      </c>
      <c r="S913" s="11" t="str">
        <f t="shared" si="88"/>
        <v>technology</v>
      </c>
      <c r="T913" s="11" t="str">
        <f t="shared" si="89"/>
        <v>web</v>
      </c>
    </row>
    <row r="914" spans="1:20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9">
        <f t="shared" si="85"/>
        <v>79.944134078212286</v>
      </c>
      <c r="J914" t="s">
        <v>21</v>
      </c>
      <c r="K914" t="s">
        <v>22</v>
      </c>
      <c r="L914">
        <v>1346821200</v>
      </c>
      <c r="M914" s="20">
        <f t="shared" si="86"/>
        <v>41157.208333333336</v>
      </c>
      <c r="N914">
        <v>1347944400</v>
      </c>
      <c r="O914" s="18">
        <f t="shared" si="87"/>
        <v>41170.208333333336</v>
      </c>
      <c r="P914" t="b">
        <v>1</v>
      </c>
      <c r="Q914" t="b">
        <v>0</v>
      </c>
      <c r="R914" t="s">
        <v>53</v>
      </c>
      <c r="S914" s="11" t="str">
        <f t="shared" si="88"/>
        <v>film &amp; video</v>
      </c>
      <c r="T914" s="11" t="str">
        <f t="shared" si="89"/>
        <v>drama</v>
      </c>
    </row>
    <row r="915" spans="1:20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 s="9">
        <f t="shared" si="85"/>
        <v>67.946462715105156</v>
      </c>
      <c r="J915" t="s">
        <v>26</v>
      </c>
      <c r="K915" t="s">
        <v>27</v>
      </c>
      <c r="L915">
        <v>1557637200</v>
      </c>
      <c r="M915" s="20">
        <f t="shared" si="86"/>
        <v>43597.208333333328</v>
      </c>
      <c r="N915">
        <v>1558760400</v>
      </c>
      <c r="O915" s="18">
        <f t="shared" si="87"/>
        <v>43610.208333333328</v>
      </c>
      <c r="P915" t="b">
        <v>0</v>
      </c>
      <c r="Q915" t="b">
        <v>0</v>
      </c>
      <c r="R915" t="s">
        <v>53</v>
      </c>
      <c r="S915" s="11" t="str">
        <f t="shared" si="88"/>
        <v>film &amp; video</v>
      </c>
      <c r="T915" s="11" t="str">
        <f t="shared" si="89"/>
        <v>drama</v>
      </c>
    </row>
    <row r="916" spans="1:20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 s="9">
        <f t="shared" si="85"/>
        <v>26.070921985815602</v>
      </c>
      <c r="J916" t="s">
        <v>40</v>
      </c>
      <c r="K916" t="s">
        <v>41</v>
      </c>
      <c r="L916">
        <v>1375592400</v>
      </c>
      <c r="M916" s="20">
        <f t="shared" si="86"/>
        <v>41490.208333333336</v>
      </c>
      <c r="N916">
        <v>1376629200</v>
      </c>
      <c r="O916" s="18">
        <f t="shared" si="87"/>
        <v>41502.208333333336</v>
      </c>
      <c r="P916" t="b">
        <v>0</v>
      </c>
      <c r="Q916" t="b">
        <v>0</v>
      </c>
      <c r="R916" t="s">
        <v>33</v>
      </c>
      <c r="S916" s="11" t="str">
        <f t="shared" si="88"/>
        <v>theater</v>
      </c>
      <c r="T916" s="11" t="str">
        <f t="shared" si="89"/>
        <v>plays</v>
      </c>
    </row>
    <row r="917" spans="1:20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 s="9">
        <f t="shared" si="85"/>
        <v>105.0032154340836</v>
      </c>
      <c r="J917" t="s">
        <v>40</v>
      </c>
      <c r="K917" t="s">
        <v>41</v>
      </c>
      <c r="L917">
        <v>1503982800</v>
      </c>
      <c r="M917" s="20">
        <f t="shared" si="86"/>
        <v>42976.208333333328</v>
      </c>
      <c r="N917">
        <v>1504760400</v>
      </c>
      <c r="O917" s="18">
        <f t="shared" si="87"/>
        <v>42985.208333333328</v>
      </c>
      <c r="P917" t="b">
        <v>0</v>
      </c>
      <c r="Q917" t="b">
        <v>0</v>
      </c>
      <c r="R917" t="s">
        <v>269</v>
      </c>
      <c r="S917" s="11" t="str">
        <f t="shared" si="88"/>
        <v>film &amp; video</v>
      </c>
      <c r="T917" s="11" t="str">
        <f t="shared" si="89"/>
        <v>television</v>
      </c>
    </row>
    <row r="918" spans="1:20" ht="31.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 s="9">
        <f t="shared" si="85"/>
        <v>25.826923076923077</v>
      </c>
      <c r="J918" t="s">
        <v>21</v>
      </c>
      <c r="K918" t="s">
        <v>22</v>
      </c>
      <c r="L918">
        <v>1418882400</v>
      </c>
      <c r="M918" s="20">
        <f t="shared" si="86"/>
        <v>41991.25</v>
      </c>
      <c r="N918">
        <v>1419660000</v>
      </c>
      <c r="O918" s="18">
        <f t="shared" si="87"/>
        <v>42000.25</v>
      </c>
      <c r="P918" t="b">
        <v>0</v>
      </c>
      <c r="Q918" t="b">
        <v>0</v>
      </c>
      <c r="R918" t="s">
        <v>122</v>
      </c>
      <c r="S918" s="11" t="str">
        <f t="shared" si="88"/>
        <v>photography</v>
      </c>
      <c r="T918" s="11" t="str">
        <f t="shared" si="89"/>
        <v>photography books</v>
      </c>
    </row>
    <row r="919" spans="1:20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 s="9">
        <f t="shared" si="85"/>
        <v>77.666666666666671</v>
      </c>
      <c r="J919" t="s">
        <v>40</v>
      </c>
      <c r="K919" t="s">
        <v>41</v>
      </c>
      <c r="L919">
        <v>1309237200</v>
      </c>
      <c r="M919" s="20">
        <f t="shared" si="86"/>
        <v>40722.208333333336</v>
      </c>
      <c r="N919">
        <v>1311310800</v>
      </c>
      <c r="O919" s="18">
        <f t="shared" si="87"/>
        <v>40746.208333333336</v>
      </c>
      <c r="P919" t="b">
        <v>0</v>
      </c>
      <c r="Q919" t="b">
        <v>1</v>
      </c>
      <c r="R919" t="s">
        <v>100</v>
      </c>
      <c r="S919" s="11" t="str">
        <f t="shared" si="88"/>
        <v>film &amp; video</v>
      </c>
      <c r="T919" s="11" t="str">
        <f t="shared" si="89"/>
        <v>shorts</v>
      </c>
    </row>
    <row r="920" spans="1:20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 s="9">
        <f t="shared" si="85"/>
        <v>57.82692307692308</v>
      </c>
      <c r="J920" t="s">
        <v>98</v>
      </c>
      <c r="K920" t="s">
        <v>99</v>
      </c>
      <c r="L920">
        <v>1343365200</v>
      </c>
      <c r="M920" s="20">
        <f t="shared" si="86"/>
        <v>41117.208333333336</v>
      </c>
      <c r="N920">
        <v>1344315600</v>
      </c>
      <c r="O920" s="18">
        <f t="shared" si="87"/>
        <v>41128.208333333336</v>
      </c>
      <c r="P920" t="b">
        <v>0</v>
      </c>
      <c r="Q920" t="b">
        <v>0</v>
      </c>
      <c r="R920" t="s">
        <v>133</v>
      </c>
      <c r="S920" s="11" t="str">
        <f t="shared" si="88"/>
        <v>publishing</v>
      </c>
      <c r="T920" s="11" t="str">
        <f t="shared" si="89"/>
        <v>radio &amp; podcasts</v>
      </c>
    </row>
    <row r="921" spans="1:20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 s="9">
        <f t="shared" si="85"/>
        <v>92.955555555555549</v>
      </c>
      <c r="J921" t="s">
        <v>26</v>
      </c>
      <c r="K921" t="s">
        <v>27</v>
      </c>
      <c r="L921">
        <v>1507957200</v>
      </c>
      <c r="M921" s="20">
        <f t="shared" si="86"/>
        <v>43022.208333333328</v>
      </c>
      <c r="N921">
        <v>1510725600</v>
      </c>
      <c r="O921" s="18">
        <f t="shared" si="87"/>
        <v>43054.25</v>
      </c>
      <c r="P921" t="b">
        <v>0</v>
      </c>
      <c r="Q921" t="b">
        <v>1</v>
      </c>
      <c r="R921" t="s">
        <v>33</v>
      </c>
      <c r="S921" s="11" t="str">
        <f t="shared" si="88"/>
        <v>theater</v>
      </c>
      <c r="T921" s="11" t="str">
        <f t="shared" si="89"/>
        <v>plays</v>
      </c>
    </row>
    <row r="922" spans="1:20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 s="9">
        <f t="shared" si="85"/>
        <v>37.945098039215686</v>
      </c>
      <c r="J922" t="s">
        <v>21</v>
      </c>
      <c r="K922" t="s">
        <v>22</v>
      </c>
      <c r="L922">
        <v>1549519200</v>
      </c>
      <c r="M922" s="20">
        <f t="shared" si="86"/>
        <v>43503.25</v>
      </c>
      <c r="N922">
        <v>1551247200</v>
      </c>
      <c r="O922" s="18">
        <f t="shared" si="87"/>
        <v>43523.25</v>
      </c>
      <c r="P922" t="b">
        <v>1</v>
      </c>
      <c r="Q922" t="b">
        <v>0</v>
      </c>
      <c r="R922" t="s">
        <v>71</v>
      </c>
      <c r="S922" s="11" t="str">
        <f t="shared" si="88"/>
        <v>film &amp; video</v>
      </c>
      <c r="T922" s="11" t="str">
        <f t="shared" si="89"/>
        <v>animation</v>
      </c>
    </row>
    <row r="923" spans="1:20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 s="9">
        <f t="shared" si="85"/>
        <v>31.842105263157894</v>
      </c>
      <c r="J923" t="s">
        <v>21</v>
      </c>
      <c r="K923" t="s">
        <v>22</v>
      </c>
      <c r="L923">
        <v>1329026400</v>
      </c>
      <c r="M923" s="20">
        <f t="shared" si="86"/>
        <v>40951.25</v>
      </c>
      <c r="N923">
        <v>1330236000</v>
      </c>
      <c r="O923" s="18">
        <f t="shared" si="87"/>
        <v>40965.25</v>
      </c>
      <c r="P923" t="b">
        <v>0</v>
      </c>
      <c r="Q923" t="b">
        <v>0</v>
      </c>
      <c r="R923" t="s">
        <v>28</v>
      </c>
      <c r="S923" s="11" t="str">
        <f t="shared" si="88"/>
        <v>technology</v>
      </c>
      <c r="T923" s="11" t="str">
        <f t="shared" si="89"/>
        <v>web</v>
      </c>
    </row>
    <row r="924" spans="1:20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 s="9">
        <f t="shared" si="85"/>
        <v>40</v>
      </c>
      <c r="J924" t="s">
        <v>21</v>
      </c>
      <c r="K924" t="s">
        <v>22</v>
      </c>
      <c r="L924">
        <v>1544335200</v>
      </c>
      <c r="M924" s="20">
        <f t="shared" si="86"/>
        <v>43443.25</v>
      </c>
      <c r="N924">
        <v>1545112800</v>
      </c>
      <c r="O924" s="18">
        <f t="shared" si="87"/>
        <v>43452.25</v>
      </c>
      <c r="P924" t="b">
        <v>0</v>
      </c>
      <c r="Q924" t="b">
        <v>1</v>
      </c>
      <c r="R924" t="s">
        <v>319</v>
      </c>
      <c r="S924" s="11" t="str">
        <f t="shared" si="88"/>
        <v>music</v>
      </c>
      <c r="T924" s="11" t="str">
        <f t="shared" si="89"/>
        <v>world music</v>
      </c>
    </row>
    <row r="925" spans="1:20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 s="9">
        <f t="shared" si="85"/>
        <v>101.1</v>
      </c>
      <c r="J925" t="s">
        <v>21</v>
      </c>
      <c r="K925" t="s">
        <v>22</v>
      </c>
      <c r="L925">
        <v>1279083600</v>
      </c>
      <c r="M925" s="20">
        <f t="shared" si="86"/>
        <v>40373.208333333336</v>
      </c>
      <c r="N925">
        <v>1279170000</v>
      </c>
      <c r="O925" s="18">
        <f t="shared" si="87"/>
        <v>40374.208333333336</v>
      </c>
      <c r="P925" t="b">
        <v>0</v>
      </c>
      <c r="Q925" t="b">
        <v>0</v>
      </c>
      <c r="R925" t="s">
        <v>33</v>
      </c>
      <c r="S925" s="11" t="str">
        <f t="shared" si="88"/>
        <v>theater</v>
      </c>
      <c r="T925" s="11" t="str">
        <f t="shared" si="89"/>
        <v>plays</v>
      </c>
    </row>
    <row r="926" spans="1:20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 s="9">
        <f t="shared" si="85"/>
        <v>84.006989951944078</v>
      </c>
      <c r="J926" t="s">
        <v>107</v>
      </c>
      <c r="K926" t="s">
        <v>108</v>
      </c>
      <c r="L926">
        <v>1572498000</v>
      </c>
      <c r="M926" s="20">
        <f t="shared" si="86"/>
        <v>43769.208333333328</v>
      </c>
      <c r="N926">
        <v>1573452000</v>
      </c>
      <c r="O926" s="18">
        <f t="shared" si="87"/>
        <v>43780.25</v>
      </c>
      <c r="P926" t="b">
        <v>0</v>
      </c>
      <c r="Q926" t="b">
        <v>0</v>
      </c>
      <c r="R926" t="s">
        <v>33</v>
      </c>
      <c r="S926" s="11" t="str">
        <f t="shared" si="88"/>
        <v>theater</v>
      </c>
      <c r="T926" s="11" t="str">
        <f t="shared" si="89"/>
        <v>plays</v>
      </c>
    </row>
    <row r="927" spans="1:20" ht="31.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>
        <v>65</v>
      </c>
      <c r="I927" s="9">
        <f t="shared" si="85"/>
        <v>103.41538461538461</v>
      </c>
      <c r="J927" t="s">
        <v>21</v>
      </c>
      <c r="K927" t="s">
        <v>22</v>
      </c>
      <c r="L927">
        <v>1506056400</v>
      </c>
      <c r="M927" s="20">
        <f t="shared" si="86"/>
        <v>43000.208333333328</v>
      </c>
      <c r="N927">
        <v>1507093200</v>
      </c>
      <c r="O927" s="18">
        <f t="shared" si="87"/>
        <v>43012.208333333328</v>
      </c>
      <c r="P927" t="b">
        <v>0</v>
      </c>
      <c r="Q927" t="b">
        <v>0</v>
      </c>
      <c r="R927" t="s">
        <v>33</v>
      </c>
      <c r="S927" s="11" t="str">
        <f t="shared" si="88"/>
        <v>theater</v>
      </c>
      <c r="T927" s="11" t="str">
        <f t="shared" si="89"/>
        <v>plays</v>
      </c>
    </row>
    <row r="928" spans="1:20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 s="9">
        <f t="shared" si="85"/>
        <v>105.13333333333334</v>
      </c>
      <c r="J928" t="s">
        <v>21</v>
      </c>
      <c r="K928" t="s">
        <v>22</v>
      </c>
      <c r="L928">
        <v>1463029200</v>
      </c>
      <c r="M928" s="20">
        <f t="shared" si="86"/>
        <v>42502.208333333328</v>
      </c>
      <c r="N928">
        <v>1463374800</v>
      </c>
      <c r="O928" s="18">
        <f t="shared" si="87"/>
        <v>42506.208333333328</v>
      </c>
      <c r="P928" t="b">
        <v>0</v>
      </c>
      <c r="Q928" t="b">
        <v>0</v>
      </c>
      <c r="R928" t="s">
        <v>17</v>
      </c>
      <c r="S928" s="11" t="str">
        <f t="shared" si="88"/>
        <v>food</v>
      </c>
      <c r="T928" s="11" t="str">
        <f t="shared" si="89"/>
        <v>food trucks</v>
      </c>
    </row>
    <row r="929" spans="1:20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 s="9">
        <f t="shared" si="85"/>
        <v>89.21621621621621</v>
      </c>
      <c r="J929" t="s">
        <v>21</v>
      </c>
      <c r="K929" t="s">
        <v>22</v>
      </c>
      <c r="L929">
        <v>1342069200</v>
      </c>
      <c r="M929" s="20">
        <f t="shared" si="86"/>
        <v>41102.208333333336</v>
      </c>
      <c r="N929">
        <v>1344574800</v>
      </c>
      <c r="O929" s="18">
        <f t="shared" si="87"/>
        <v>41131.208333333336</v>
      </c>
      <c r="P929" t="b">
        <v>0</v>
      </c>
      <c r="Q929" t="b">
        <v>0</v>
      </c>
      <c r="R929" t="s">
        <v>33</v>
      </c>
      <c r="S929" s="11" t="str">
        <f t="shared" si="88"/>
        <v>theater</v>
      </c>
      <c r="T929" s="11" t="str">
        <f t="shared" si="89"/>
        <v>plays</v>
      </c>
    </row>
    <row r="930" spans="1:20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 s="9">
        <f t="shared" si="85"/>
        <v>51.995234312946785</v>
      </c>
      <c r="J930" t="s">
        <v>107</v>
      </c>
      <c r="K930" t="s">
        <v>108</v>
      </c>
      <c r="L930">
        <v>1388296800</v>
      </c>
      <c r="M930" s="20">
        <f t="shared" si="86"/>
        <v>41637.25</v>
      </c>
      <c r="N930">
        <v>1389074400</v>
      </c>
      <c r="O930" s="18">
        <f t="shared" si="87"/>
        <v>41646.25</v>
      </c>
      <c r="P930" t="b">
        <v>0</v>
      </c>
      <c r="Q930" t="b">
        <v>0</v>
      </c>
      <c r="R930" t="s">
        <v>28</v>
      </c>
      <c r="S930" s="11" t="str">
        <f t="shared" si="88"/>
        <v>technology</v>
      </c>
      <c r="T930" s="11" t="str">
        <f t="shared" si="89"/>
        <v>web</v>
      </c>
    </row>
    <row r="931" spans="1:20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>
        <v>184</v>
      </c>
      <c r="I931" s="9">
        <f t="shared" si="85"/>
        <v>64.956521739130437</v>
      </c>
      <c r="J931" t="s">
        <v>40</v>
      </c>
      <c r="K931" t="s">
        <v>41</v>
      </c>
      <c r="L931">
        <v>1493787600</v>
      </c>
      <c r="M931" s="20">
        <f t="shared" si="86"/>
        <v>42858.208333333328</v>
      </c>
      <c r="N931">
        <v>1494997200</v>
      </c>
      <c r="O931" s="18">
        <f t="shared" si="87"/>
        <v>42872.208333333328</v>
      </c>
      <c r="P931" t="b">
        <v>0</v>
      </c>
      <c r="Q931" t="b">
        <v>0</v>
      </c>
      <c r="R931" t="s">
        <v>33</v>
      </c>
      <c r="S931" s="11" t="str">
        <f t="shared" si="88"/>
        <v>theater</v>
      </c>
      <c r="T931" s="11" t="str">
        <f t="shared" si="89"/>
        <v>plays</v>
      </c>
    </row>
    <row r="932" spans="1:20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>
        <v>85</v>
      </c>
      <c r="I932" s="9">
        <f t="shared" si="85"/>
        <v>46.235294117647058</v>
      </c>
      <c r="J932" t="s">
        <v>21</v>
      </c>
      <c r="K932" t="s">
        <v>22</v>
      </c>
      <c r="L932">
        <v>1424844000</v>
      </c>
      <c r="M932" s="20">
        <f t="shared" si="86"/>
        <v>42060.25</v>
      </c>
      <c r="N932">
        <v>1425448800</v>
      </c>
      <c r="O932" s="18">
        <f t="shared" si="87"/>
        <v>42067.25</v>
      </c>
      <c r="P932" t="b">
        <v>0</v>
      </c>
      <c r="Q932" t="b">
        <v>1</v>
      </c>
      <c r="R932" t="s">
        <v>33</v>
      </c>
      <c r="S932" s="11" t="str">
        <f t="shared" si="88"/>
        <v>theater</v>
      </c>
      <c r="T932" s="11" t="str">
        <f t="shared" si="89"/>
        <v>plays</v>
      </c>
    </row>
    <row r="933" spans="1:20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>
        <v>112</v>
      </c>
      <c r="I933" s="9">
        <f t="shared" si="85"/>
        <v>51.151785714285715</v>
      </c>
      <c r="J933" t="s">
        <v>21</v>
      </c>
      <c r="K933" t="s">
        <v>22</v>
      </c>
      <c r="L933">
        <v>1403931600</v>
      </c>
      <c r="M933" s="20">
        <f t="shared" si="86"/>
        <v>41818.208333333336</v>
      </c>
      <c r="N933">
        <v>1404104400</v>
      </c>
      <c r="O933" s="18">
        <f t="shared" si="87"/>
        <v>41820.208333333336</v>
      </c>
      <c r="P933" t="b">
        <v>0</v>
      </c>
      <c r="Q933" t="b">
        <v>1</v>
      </c>
      <c r="R933" t="s">
        <v>33</v>
      </c>
      <c r="S933" s="11" t="str">
        <f t="shared" si="88"/>
        <v>theater</v>
      </c>
      <c r="T933" s="11" t="str">
        <f t="shared" si="89"/>
        <v>plays</v>
      </c>
    </row>
    <row r="934" spans="1:20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 s="9">
        <f t="shared" si="85"/>
        <v>33.909722222222221</v>
      </c>
      <c r="J934" t="s">
        <v>21</v>
      </c>
      <c r="K934" t="s">
        <v>22</v>
      </c>
      <c r="L934">
        <v>1394514000</v>
      </c>
      <c r="M934" s="20">
        <f t="shared" si="86"/>
        <v>41709.208333333336</v>
      </c>
      <c r="N934">
        <v>1394773200</v>
      </c>
      <c r="O934" s="18">
        <f t="shared" si="87"/>
        <v>41712.208333333336</v>
      </c>
      <c r="P934" t="b">
        <v>0</v>
      </c>
      <c r="Q934" t="b">
        <v>0</v>
      </c>
      <c r="R934" t="s">
        <v>23</v>
      </c>
      <c r="S934" s="11" t="str">
        <f t="shared" si="88"/>
        <v>music</v>
      </c>
      <c r="T934" s="11" t="str">
        <f t="shared" si="89"/>
        <v>rock</v>
      </c>
    </row>
    <row r="935" spans="1:20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>
        <v>1902</v>
      </c>
      <c r="I935" s="9">
        <f t="shared" si="85"/>
        <v>92.016298633017882</v>
      </c>
      <c r="J935" t="s">
        <v>21</v>
      </c>
      <c r="K935" t="s">
        <v>22</v>
      </c>
      <c r="L935">
        <v>1365397200</v>
      </c>
      <c r="M935" s="20">
        <f t="shared" si="86"/>
        <v>41372.208333333336</v>
      </c>
      <c r="N935">
        <v>1366520400</v>
      </c>
      <c r="O935" s="18">
        <f t="shared" si="87"/>
        <v>41385.208333333336</v>
      </c>
      <c r="P935" t="b">
        <v>0</v>
      </c>
      <c r="Q935" t="b">
        <v>0</v>
      </c>
      <c r="R935" t="s">
        <v>33</v>
      </c>
      <c r="S935" s="11" t="str">
        <f t="shared" si="88"/>
        <v>theater</v>
      </c>
      <c r="T935" s="11" t="str">
        <f t="shared" si="89"/>
        <v>plays</v>
      </c>
    </row>
    <row r="936" spans="1:20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 s="9">
        <f t="shared" si="85"/>
        <v>107.42857142857143</v>
      </c>
      <c r="J936" t="s">
        <v>21</v>
      </c>
      <c r="K936" t="s">
        <v>22</v>
      </c>
      <c r="L936">
        <v>1456120800</v>
      </c>
      <c r="M936" s="20">
        <f t="shared" si="86"/>
        <v>42422.25</v>
      </c>
      <c r="N936">
        <v>1456639200</v>
      </c>
      <c r="O936" s="18">
        <f t="shared" si="87"/>
        <v>42428.25</v>
      </c>
      <c r="P936" t="b">
        <v>0</v>
      </c>
      <c r="Q936" t="b">
        <v>0</v>
      </c>
      <c r="R936" t="s">
        <v>33</v>
      </c>
      <c r="S936" s="11" t="str">
        <f t="shared" si="88"/>
        <v>theater</v>
      </c>
      <c r="T936" s="11" t="str">
        <f t="shared" si="89"/>
        <v>plays</v>
      </c>
    </row>
    <row r="937" spans="1:20" ht="31.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 s="9">
        <f t="shared" si="85"/>
        <v>75.848484848484844</v>
      </c>
      <c r="J937" t="s">
        <v>21</v>
      </c>
      <c r="K937" t="s">
        <v>22</v>
      </c>
      <c r="L937">
        <v>1437714000</v>
      </c>
      <c r="M937" s="20">
        <f t="shared" si="86"/>
        <v>42209.208333333328</v>
      </c>
      <c r="N937">
        <v>1438318800</v>
      </c>
      <c r="O937" s="18">
        <f t="shared" si="87"/>
        <v>42216.208333333328</v>
      </c>
      <c r="P937" t="b">
        <v>0</v>
      </c>
      <c r="Q937" t="b">
        <v>0</v>
      </c>
      <c r="R937" t="s">
        <v>33</v>
      </c>
      <c r="S937" s="11" t="str">
        <f t="shared" si="88"/>
        <v>theater</v>
      </c>
      <c r="T937" s="11" t="str">
        <f t="shared" si="89"/>
        <v>plays</v>
      </c>
    </row>
    <row r="938" spans="1:20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 s="9">
        <f t="shared" si="85"/>
        <v>80.476190476190482</v>
      </c>
      <c r="J938" t="s">
        <v>21</v>
      </c>
      <c r="K938" t="s">
        <v>22</v>
      </c>
      <c r="L938">
        <v>1563771600</v>
      </c>
      <c r="M938" s="20">
        <f t="shared" si="86"/>
        <v>43668.208333333328</v>
      </c>
      <c r="N938">
        <v>1564030800</v>
      </c>
      <c r="O938" s="18">
        <f t="shared" si="87"/>
        <v>43671.208333333328</v>
      </c>
      <c r="P938" t="b">
        <v>1</v>
      </c>
      <c r="Q938" t="b">
        <v>0</v>
      </c>
      <c r="R938" t="s">
        <v>33</v>
      </c>
      <c r="S938" s="11" t="str">
        <f t="shared" si="88"/>
        <v>theater</v>
      </c>
      <c r="T938" s="11" t="str">
        <f t="shared" si="89"/>
        <v>plays</v>
      </c>
    </row>
    <row r="939" spans="1:20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 s="9">
        <f t="shared" si="85"/>
        <v>86.978483606557376</v>
      </c>
      <c r="J939" t="s">
        <v>21</v>
      </c>
      <c r="K939" t="s">
        <v>22</v>
      </c>
      <c r="L939">
        <v>1448517600</v>
      </c>
      <c r="M939" s="20">
        <f t="shared" si="86"/>
        <v>42334.25</v>
      </c>
      <c r="N939">
        <v>1449295200</v>
      </c>
      <c r="O939" s="18">
        <f t="shared" si="87"/>
        <v>42343.25</v>
      </c>
      <c r="P939" t="b">
        <v>0</v>
      </c>
      <c r="Q939" t="b">
        <v>0</v>
      </c>
      <c r="R939" t="s">
        <v>42</v>
      </c>
      <c r="S939" s="11" t="str">
        <f t="shared" si="88"/>
        <v>film &amp; video</v>
      </c>
      <c r="T939" s="11" t="str">
        <f t="shared" si="89"/>
        <v>documentary</v>
      </c>
    </row>
    <row r="940" spans="1:20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>
        <v>96</v>
      </c>
      <c r="I940" s="9">
        <f t="shared" si="85"/>
        <v>105.13541666666667</v>
      </c>
      <c r="J940" t="s">
        <v>21</v>
      </c>
      <c r="K940" t="s">
        <v>22</v>
      </c>
      <c r="L940">
        <v>1528779600</v>
      </c>
      <c r="M940" s="20">
        <f t="shared" si="86"/>
        <v>43263.208333333328</v>
      </c>
      <c r="N940">
        <v>1531890000</v>
      </c>
      <c r="O940" s="18">
        <f t="shared" si="87"/>
        <v>43299.208333333328</v>
      </c>
      <c r="P940" t="b">
        <v>0</v>
      </c>
      <c r="Q940" t="b">
        <v>1</v>
      </c>
      <c r="R940" t="s">
        <v>119</v>
      </c>
      <c r="S940" s="11" t="str">
        <f t="shared" si="88"/>
        <v>publishing</v>
      </c>
      <c r="T940" s="11" t="str">
        <f t="shared" si="89"/>
        <v>fiction</v>
      </c>
    </row>
    <row r="941" spans="1:20" ht="31.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 s="9">
        <f t="shared" si="85"/>
        <v>57.298507462686565</v>
      </c>
      <c r="J941" t="s">
        <v>21</v>
      </c>
      <c r="K941" t="s">
        <v>22</v>
      </c>
      <c r="L941">
        <v>1304744400</v>
      </c>
      <c r="M941" s="20">
        <f t="shared" si="86"/>
        <v>40670.208333333336</v>
      </c>
      <c r="N941">
        <v>1306213200</v>
      </c>
      <c r="O941" s="18">
        <f t="shared" si="87"/>
        <v>40687.208333333336</v>
      </c>
      <c r="P941" t="b">
        <v>0</v>
      </c>
      <c r="Q941" t="b">
        <v>1</v>
      </c>
      <c r="R941" t="s">
        <v>89</v>
      </c>
      <c r="S941" s="11" t="str">
        <f t="shared" si="88"/>
        <v>games</v>
      </c>
      <c r="T941" s="11" t="str">
        <f t="shared" si="89"/>
        <v>video games</v>
      </c>
    </row>
    <row r="942" spans="1:20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>
        <v>66</v>
      </c>
      <c r="I942" s="9">
        <f t="shared" si="85"/>
        <v>93.348484848484844</v>
      </c>
      <c r="J942" t="s">
        <v>15</v>
      </c>
      <c r="K942" t="s">
        <v>16</v>
      </c>
      <c r="L942">
        <v>1354341600</v>
      </c>
      <c r="M942" s="20">
        <f t="shared" si="86"/>
        <v>41244.25</v>
      </c>
      <c r="N942">
        <v>1356242400</v>
      </c>
      <c r="O942" s="18">
        <f t="shared" si="87"/>
        <v>41266.25</v>
      </c>
      <c r="P942" t="b">
        <v>0</v>
      </c>
      <c r="Q942" t="b">
        <v>0</v>
      </c>
      <c r="R942" t="s">
        <v>28</v>
      </c>
      <c r="S942" s="11" t="str">
        <f t="shared" si="88"/>
        <v>technology</v>
      </c>
      <c r="T942" s="11" t="str">
        <f t="shared" si="89"/>
        <v>web</v>
      </c>
    </row>
    <row r="943" spans="1:20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 s="9">
        <f t="shared" si="85"/>
        <v>71.987179487179489</v>
      </c>
      <c r="J943" t="s">
        <v>21</v>
      </c>
      <c r="K943" t="s">
        <v>22</v>
      </c>
      <c r="L943">
        <v>1294552800</v>
      </c>
      <c r="M943" s="20">
        <f t="shared" si="86"/>
        <v>40552.25</v>
      </c>
      <c r="N943">
        <v>1297576800</v>
      </c>
      <c r="O943" s="18">
        <f t="shared" si="87"/>
        <v>40587.25</v>
      </c>
      <c r="P943" t="b">
        <v>1</v>
      </c>
      <c r="Q943" t="b">
        <v>0</v>
      </c>
      <c r="R943" t="s">
        <v>33</v>
      </c>
      <c r="S943" s="11" t="str">
        <f t="shared" si="88"/>
        <v>theater</v>
      </c>
      <c r="T943" s="11" t="str">
        <f t="shared" si="89"/>
        <v>plays</v>
      </c>
    </row>
    <row r="944" spans="1:20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 s="9">
        <f t="shared" si="85"/>
        <v>92.611940298507463</v>
      </c>
      <c r="J944" t="s">
        <v>26</v>
      </c>
      <c r="K944" t="s">
        <v>27</v>
      </c>
      <c r="L944">
        <v>1295935200</v>
      </c>
      <c r="M944" s="20">
        <f t="shared" si="86"/>
        <v>40568.25</v>
      </c>
      <c r="N944">
        <v>1296194400</v>
      </c>
      <c r="O944" s="18">
        <f t="shared" si="87"/>
        <v>40571.25</v>
      </c>
      <c r="P944" t="b">
        <v>0</v>
      </c>
      <c r="Q944" t="b">
        <v>0</v>
      </c>
      <c r="R944" t="s">
        <v>33</v>
      </c>
      <c r="S944" s="11" t="str">
        <f t="shared" si="88"/>
        <v>theater</v>
      </c>
      <c r="T944" s="11" t="str">
        <f t="shared" si="89"/>
        <v>plays</v>
      </c>
    </row>
    <row r="945" spans="1:20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 s="9">
        <f t="shared" si="85"/>
        <v>104.99122807017544</v>
      </c>
      <c r="J945" t="s">
        <v>21</v>
      </c>
      <c r="K945" t="s">
        <v>22</v>
      </c>
      <c r="L945">
        <v>1411534800</v>
      </c>
      <c r="M945" s="20">
        <f t="shared" si="86"/>
        <v>41906.208333333336</v>
      </c>
      <c r="N945">
        <v>1414558800</v>
      </c>
      <c r="O945" s="18">
        <f t="shared" si="87"/>
        <v>41941.208333333336</v>
      </c>
      <c r="P945" t="b">
        <v>0</v>
      </c>
      <c r="Q945" t="b">
        <v>0</v>
      </c>
      <c r="R945" t="s">
        <v>17</v>
      </c>
      <c r="S945" s="11" t="str">
        <f t="shared" si="88"/>
        <v>food</v>
      </c>
      <c r="T945" s="11" t="str">
        <f t="shared" si="89"/>
        <v>food trucks</v>
      </c>
    </row>
    <row r="946" spans="1:20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 s="9">
        <f t="shared" si="85"/>
        <v>30.958174904942965</v>
      </c>
      <c r="J946" t="s">
        <v>26</v>
      </c>
      <c r="K946" t="s">
        <v>27</v>
      </c>
      <c r="L946">
        <v>1486706400</v>
      </c>
      <c r="M946" s="20">
        <f t="shared" si="86"/>
        <v>42776.25</v>
      </c>
      <c r="N946">
        <v>1488348000</v>
      </c>
      <c r="O946" s="18">
        <f t="shared" si="87"/>
        <v>42795.25</v>
      </c>
      <c r="P946" t="b">
        <v>0</v>
      </c>
      <c r="Q946" t="b">
        <v>0</v>
      </c>
      <c r="R946" t="s">
        <v>122</v>
      </c>
      <c r="S946" s="11" t="str">
        <f t="shared" si="88"/>
        <v>photography</v>
      </c>
      <c r="T946" s="11" t="str">
        <f t="shared" si="89"/>
        <v>photography books</v>
      </c>
    </row>
    <row r="947" spans="1:20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 s="9">
        <f t="shared" si="85"/>
        <v>33.001182732111175</v>
      </c>
      <c r="J947" t="s">
        <v>21</v>
      </c>
      <c r="K947" t="s">
        <v>22</v>
      </c>
      <c r="L947">
        <v>1333602000</v>
      </c>
      <c r="M947" s="20">
        <f t="shared" si="86"/>
        <v>41004.208333333336</v>
      </c>
      <c r="N947">
        <v>1334898000</v>
      </c>
      <c r="O947" s="18">
        <f t="shared" si="87"/>
        <v>41019.208333333336</v>
      </c>
      <c r="P947" t="b">
        <v>1</v>
      </c>
      <c r="Q947" t="b">
        <v>0</v>
      </c>
      <c r="R947" t="s">
        <v>122</v>
      </c>
      <c r="S947" s="11" t="str">
        <f t="shared" si="88"/>
        <v>photography</v>
      </c>
      <c r="T947" s="11" t="str">
        <f t="shared" si="89"/>
        <v>photography books</v>
      </c>
    </row>
    <row r="948" spans="1:20" ht="31.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 s="9">
        <f t="shared" si="85"/>
        <v>84.187845303867405</v>
      </c>
      <c r="J948" t="s">
        <v>21</v>
      </c>
      <c r="K948" t="s">
        <v>22</v>
      </c>
      <c r="L948">
        <v>1308200400</v>
      </c>
      <c r="M948" s="20">
        <f t="shared" si="86"/>
        <v>40710.208333333336</v>
      </c>
      <c r="N948">
        <v>1308373200</v>
      </c>
      <c r="O948" s="18">
        <f t="shared" si="87"/>
        <v>40712.208333333336</v>
      </c>
      <c r="P948" t="b">
        <v>0</v>
      </c>
      <c r="Q948" t="b">
        <v>0</v>
      </c>
      <c r="R948" t="s">
        <v>33</v>
      </c>
      <c r="S948" s="11" t="str">
        <f t="shared" si="88"/>
        <v>theater</v>
      </c>
      <c r="T948" s="11" t="str">
        <f t="shared" si="89"/>
        <v>plays</v>
      </c>
    </row>
    <row r="949" spans="1:20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 s="9">
        <f t="shared" si="85"/>
        <v>73.92307692307692</v>
      </c>
      <c r="J949" t="s">
        <v>21</v>
      </c>
      <c r="K949" t="s">
        <v>22</v>
      </c>
      <c r="L949">
        <v>1411707600</v>
      </c>
      <c r="M949" s="20">
        <f t="shared" si="86"/>
        <v>41908.208333333336</v>
      </c>
      <c r="N949">
        <v>1412312400</v>
      </c>
      <c r="O949" s="18">
        <f t="shared" si="87"/>
        <v>41915.208333333336</v>
      </c>
      <c r="P949" t="b">
        <v>0</v>
      </c>
      <c r="Q949" t="b">
        <v>0</v>
      </c>
      <c r="R949" t="s">
        <v>33</v>
      </c>
      <c r="S949" s="11" t="str">
        <f t="shared" si="88"/>
        <v>theater</v>
      </c>
      <c r="T949" s="11" t="str">
        <f t="shared" si="89"/>
        <v>plays</v>
      </c>
    </row>
    <row r="950" spans="1:20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>
        <v>160</v>
      </c>
      <c r="I950" s="9">
        <f t="shared" si="85"/>
        <v>36.987499999999997</v>
      </c>
      <c r="J950" t="s">
        <v>21</v>
      </c>
      <c r="K950" t="s">
        <v>22</v>
      </c>
      <c r="L950">
        <v>1418364000</v>
      </c>
      <c r="M950" s="20">
        <f t="shared" si="86"/>
        <v>41985.25</v>
      </c>
      <c r="N950">
        <v>1419228000</v>
      </c>
      <c r="O950" s="18">
        <f t="shared" si="87"/>
        <v>41995.25</v>
      </c>
      <c r="P950" t="b">
        <v>1</v>
      </c>
      <c r="Q950" t="b">
        <v>1</v>
      </c>
      <c r="R950" t="s">
        <v>42</v>
      </c>
      <c r="S950" s="11" t="str">
        <f t="shared" si="88"/>
        <v>film &amp; video</v>
      </c>
      <c r="T950" s="11" t="str">
        <f t="shared" si="89"/>
        <v>documentary</v>
      </c>
    </row>
    <row r="951" spans="1:20" ht="31.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>
        <v>203</v>
      </c>
      <c r="I951" s="9">
        <f t="shared" si="85"/>
        <v>46.896551724137929</v>
      </c>
      <c r="J951" t="s">
        <v>21</v>
      </c>
      <c r="K951" t="s">
        <v>22</v>
      </c>
      <c r="L951">
        <v>1429333200</v>
      </c>
      <c r="M951" s="20">
        <f t="shared" si="86"/>
        <v>42112.208333333328</v>
      </c>
      <c r="N951">
        <v>1430974800</v>
      </c>
      <c r="O951" s="18">
        <f t="shared" si="87"/>
        <v>42131.208333333328</v>
      </c>
      <c r="P951" t="b">
        <v>0</v>
      </c>
      <c r="Q951" t="b">
        <v>0</v>
      </c>
      <c r="R951" t="s">
        <v>28</v>
      </c>
      <c r="S951" s="11" t="str">
        <f t="shared" si="88"/>
        <v>technology</v>
      </c>
      <c r="T951" s="11" t="str">
        <f t="shared" si="89"/>
        <v>web</v>
      </c>
    </row>
    <row r="952" spans="1:20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9">
        <f t="shared" si="85"/>
        <v>5</v>
      </c>
      <c r="J952" t="s">
        <v>21</v>
      </c>
      <c r="K952" t="s">
        <v>22</v>
      </c>
      <c r="L952">
        <v>1555390800</v>
      </c>
      <c r="M952" s="20">
        <f t="shared" si="86"/>
        <v>43571.208333333328</v>
      </c>
      <c r="N952">
        <v>1555822800</v>
      </c>
      <c r="O952" s="18">
        <f t="shared" si="87"/>
        <v>43576.208333333328</v>
      </c>
      <c r="P952" t="b">
        <v>0</v>
      </c>
      <c r="Q952" t="b">
        <v>1</v>
      </c>
      <c r="R952" t="s">
        <v>33</v>
      </c>
      <c r="S952" s="11" t="str">
        <f t="shared" si="88"/>
        <v>theater</v>
      </c>
      <c r="T952" s="11" t="str">
        <f t="shared" si="89"/>
        <v>plays</v>
      </c>
    </row>
    <row r="953" spans="1:20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>
        <v>1559</v>
      </c>
      <c r="I953" s="9">
        <f t="shared" si="85"/>
        <v>102.02437459910199</v>
      </c>
      <c r="J953" t="s">
        <v>21</v>
      </c>
      <c r="K953" t="s">
        <v>22</v>
      </c>
      <c r="L953">
        <v>1482732000</v>
      </c>
      <c r="M953" s="20">
        <f t="shared" si="86"/>
        <v>42730.25</v>
      </c>
      <c r="N953">
        <v>1482818400</v>
      </c>
      <c r="O953" s="18">
        <f t="shared" si="87"/>
        <v>42731.25</v>
      </c>
      <c r="P953" t="b">
        <v>0</v>
      </c>
      <c r="Q953" t="b">
        <v>1</v>
      </c>
      <c r="R953" t="s">
        <v>23</v>
      </c>
      <c r="S953" s="11" t="str">
        <f t="shared" si="88"/>
        <v>music</v>
      </c>
      <c r="T953" s="11" t="str">
        <f t="shared" si="89"/>
        <v>rock</v>
      </c>
    </row>
    <row r="954" spans="1:20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>
        <v>2266</v>
      </c>
      <c r="I954" s="9">
        <f t="shared" si="85"/>
        <v>45.007502206531335</v>
      </c>
      <c r="J954" t="s">
        <v>21</v>
      </c>
      <c r="K954" t="s">
        <v>22</v>
      </c>
      <c r="L954">
        <v>1470718800</v>
      </c>
      <c r="M954" s="20">
        <f t="shared" si="86"/>
        <v>42591.208333333328</v>
      </c>
      <c r="N954">
        <v>1471928400</v>
      </c>
      <c r="O954" s="18">
        <f t="shared" si="87"/>
        <v>42605.208333333328</v>
      </c>
      <c r="P954" t="b">
        <v>0</v>
      </c>
      <c r="Q954" t="b">
        <v>0</v>
      </c>
      <c r="R954" t="s">
        <v>42</v>
      </c>
      <c r="S954" s="11" t="str">
        <f t="shared" si="88"/>
        <v>film &amp; video</v>
      </c>
      <c r="T954" s="11" t="str">
        <f t="shared" si="89"/>
        <v>documentary</v>
      </c>
    </row>
    <row r="955" spans="1:20" ht="31.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9">
        <f t="shared" si="85"/>
        <v>94.285714285714292</v>
      </c>
      <c r="J955" t="s">
        <v>21</v>
      </c>
      <c r="K955" t="s">
        <v>22</v>
      </c>
      <c r="L955">
        <v>1450591200</v>
      </c>
      <c r="M955" s="20">
        <f t="shared" si="86"/>
        <v>42358.25</v>
      </c>
      <c r="N955">
        <v>1453701600</v>
      </c>
      <c r="O955" s="18">
        <f t="shared" si="87"/>
        <v>42394.25</v>
      </c>
      <c r="P955" t="b">
        <v>0</v>
      </c>
      <c r="Q955" t="b">
        <v>1</v>
      </c>
      <c r="R955" t="s">
        <v>474</v>
      </c>
      <c r="S955" s="11" t="str">
        <f t="shared" si="88"/>
        <v>film &amp; video</v>
      </c>
      <c r="T955" s="11" t="str">
        <f t="shared" si="89"/>
        <v>science fiction</v>
      </c>
    </row>
    <row r="956" spans="1:20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>
        <v>1548</v>
      </c>
      <c r="I956" s="9">
        <f t="shared" si="85"/>
        <v>101.02325581395348</v>
      </c>
      <c r="J956" t="s">
        <v>26</v>
      </c>
      <c r="K956" t="s">
        <v>27</v>
      </c>
      <c r="L956">
        <v>1348290000</v>
      </c>
      <c r="M956" s="20">
        <f t="shared" si="86"/>
        <v>41174.208333333336</v>
      </c>
      <c r="N956">
        <v>1350363600</v>
      </c>
      <c r="O956" s="18">
        <f t="shared" si="87"/>
        <v>41198.208333333336</v>
      </c>
      <c r="P956" t="b">
        <v>0</v>
      </c>
      <c r="Q956" t="b">
        <v>0</v>
      </c>
      <c r="R956" t="s">
        <v>28</v>
      </c>
      <c r="S956" s="11" t="str">
        <f t="shared" si="88"/>
        <v>technology</v>
      </c>
      <c r="T956" s="11" t="str">
        <f t="shared" si="89"/>
        <v>web</v>
      </c>
    </row>
    <row r="957" spans="1:20" ht="31.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9">
        <f t="shared" si="85"/>
        <v>97.037499999999994</v>
      </c>
      <c r="J957" t="s">
        <v>21</v>
      </c>
      <c r="K957" t="s">
        <v>22</v>
      </c>
      <c r="L957">
        <v>1353823200</v>
      </c>
      <c r="M957" s="20">
        <f t="shared" si="86"/>
        <v>41238.25</v>
      </c>
      <c r="N957">
        <v>1353996000</v>
      </c>
      <c r="O957" s="18">
        <f t="shared" si="87"/>
        <v>41240.25</v>
      </c>
      <c r="P957" t="b">
        <v>0</v>
      </c>
      <c r="Q957" t="b">
        <v>0</v>
      </c>
      <c r="R957" t="s">
        <v>33</v>
      </c>
      <c r="S957" s="11" t="str">
        <f t="shared" si="88"/>
        <v>theater</v>
      </c>
      <c r="T957" s="11" t="str">
        <f t="shared" si="89"/>
        <v>plays</v>
      </c>
    </row>
    <row r="958" spans="1:20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>
        <v>830</v>
      </c>
      <c r="I958" s="9">
        <f t="shared" si="85"/>
        <v>43.00963855421687</v>
      </c>
      <c r="J958" t="s">
        <v>21</v>
      </c>
      <c r="K958" t="s">
        <v>22</v>
      </c>
      <c r="L958">
        <v>1450764000</v>
      </c>
      <c r="M958" s="20">
        <f t="shared" si="86"/>
        <v>42360.25</v>
      </c>
      <c r="N958">
        <v>1451109600</v>
      </c>
      <c r="O958" s="18">
        <f t="shared" si="87"/>
        <v>42364.25</v>
      </c>
      <c r="P958" t="b">
        <v>0</v>
      </c>
      <c r="Q958" t="b">
        <v>0</v>
      </c>
      <c r="R958" t="s">
        <v>474</v>
      </c>
      <c r="S958" s="11" t="str">
        <f t="shared" si="88"/>
        <v>film &amp; video</v>
      </c>
      <c r="T958" s="11" t="str">
        <f t="shared" si="89"/>
        <v>science fiction</v>
      </c>
    </row>
    <row r="959" spans="1:20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>
        <v>131</v>
      </c>
      <c r="I959" s="9">
        <f t="shared" si="85"/>
        <v>94.916030534351151</v>
      </c>
      <c r="J959" t="s">
        <v>21</v>
      </c>
      <c r="K959" t="s">
        <v>22</v>
      </c>
      <c r="L959">
        <v>1329372000</v>
      </c>
      <c r="M959" s="20">
        <f t="shared" si="86"/>
        <v>40955.25</v>
      </c>
      <c r="N959">
        <v>1329631200</v>
      </c>
      <c r="O959" s="18">
        <f t="shared" si="87"/>
        <v>40958.25</v>
      </c>
      <c r="P959" t="b">
        <v>0</v>
      </c>
      <c r="Q959" t="b">
        <v>0</v>
      </c>
      <c r="R959" t="s">
        <v>33</v>
      </c>
      <c r="S959" s="11" t="str">
        <f t="shared" si="88"/>
        <v>theater</v>
      </c>
      <c r="T959" s="11" t="str">
        <f t="shared" si="89"/>
        <v>plays</v>
      </c>
    </row>
    <row r="960" spans="1:20" ht="31.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>
        <v>112</v>
      </c>
      <c r="I960" s="9">
        <f t="shared" si="85"/>
        <v>72.151785714285708</v>
      </c>
      <c r="J960" t="s">
        <v>21</v>
      </c>
      <c r="K960" t="s">
        <v>22</v>
      </c>
      <c r="L960">
        <v>1277096400</v>
      </c>
      <c r="M960" s="20">
        <f t="shared" si="86"/>
        <v>40350.208333333336</v>
      </c>
      <c r="N960">
        <v>1278997200</v>
      </c>
      <c r="O960" s="18">
        <f t="shared" si="87"/>
        <v>40372.208333333336</v>
      </c>
      <c r="P960" t="b">
        <v>0</v>
      </c>
      <c r="Q960" t="b">
        <v>0</v>
      </c>
      <c r="R960" t="s">
        <v>71</v>
      </c>
      <c r="S960" s="11" t="str">
        <f t="shared" si="88"/>
        <v>film &amp; video</v>
      </c>
      <c r="T960" s="11" t="str">
        <f t="shared" si="89"/>
        <v>animation</v>
      </c>
    </row>
    <row r="961" spans="1:20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>
        <v>130</v>
      </c>
      <c r="I961" s="9">
        <f t="shared" si="85"/>
        <v>51.007692307692309</v>
      </c>
      <c r="J961" t="s">
        <v>21</v>
      </c>
      <c r="K961" t="s">
        <v>22</v>
      </c>
      <c r="L961">
        <v>1277701200</v>
      </c>
      <c r="M961" s="20">
        <f t="shared" si="86"/>
        <v>40357.208333333336</v>
      </c>
      <c r="N961">
        <v>1280120400</v>
      </c>
      <c r="O961" s="18">
        <f t="shared" si="87"/>
        <v>40385.208333333336</v>
      </c>
      <c r="P961" t="b">
        <v>0</v>
      </c>
      <c r="Q961" t="b">
        <v>0</v>
      </c>
      <c r="R961" t="s">
        <v>206</v>
      </c>
      <c r="S961" s="11" t="str">
        <f t="shared" si="88"/>
        <v>publishing</v>
      </c>
      <c r="T961" s="11" t="str">
        <f t="shared" si="89"/>
        <v>translations</v>
      </c>
    </row>
    <row r="962" spans="1:20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4"/>
        <v>85.054545454545448</v>
      </c>
      <c r="G962" t="s">
        <v>14</v>
      </c>
      <c r="H962">
        <v>55</v>
      </c>
      <c r="I962" s="9">
        <f t="shared" si="85"/>
        <v>85.054545454545448</v>
      </c>
      <c r="J962" t="s">
        <v>21</v>
      </c>
      <c r="K962" t="s">
        <v>22</v>
      </c>
      <c r="L962">
        <v>1454911200</v>
      </c>
      <c r="M962" s="20">
        <f t="shared" si="86"/>
        <v>42408.25</v>
      </c>
      <c r="N962">
        <v>1458104400</v>
      </c>
      <c r="O962" s="18">
        <f t="shared" si="87"/>
        <v>42445.208333333328</v>
      </c>
      <c r="P962" t="b">
        <v>0</v>
      </c>
      <c r="Q962" t="b">
        <v>0</v>
      </c>
      <c r="R962" t="s">
        <v>28</v>
      </c>
      <c r="S962" s="11" t="str">
        <f t="shared" si="88"/>
        <v>technology</v>
      </c>
      <c r="T962" s="11" t="str">
        <f t="shared" si="89"/>
        <v>web</v>
      </c>
    </row>
    <row r="963" spans="1:20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90">(E963/D963)*100</f>
        <v>119.29824561403508</v>
      </c>
      <c r="G963" t="s">
        <v>20</v>
      </c>
      <c r="H963">
        <v>155</v>
      </c>
      <c r="I963" s="9">
        <f t="shared" ref="I963:I1001" si="91">IF(E963&gt;0,E963/H963,0)</f>
        <v>43.87096774193548</v>
      </c>
      <c r="J963" t="s">
        <v>21</v>
      </c>
      <c r="K963" t="s">
        <v>22</v>
      </c>
      <c r="L963">
        <v>1297922400</v>
      </c>
      <c r="M963" s="20">
        <f t="shared" ref="M963:M1001" si="92">(((L963/60)/60)/24)+DATE(1970,1,1)</f>
        <v>40591.25</v>
      </c>
      <c r="N963">
        <v>1298268000</v>
      </c>
      <c r="O963" s="18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s="11" t="str">
        <f t="shared" ref="S963:S1001" si="94">LEFT(R963,SEARCH("/",R963)-1)</f>
        <v>publishing</v>
      </c>
      <c r="T963" s="11" t="str">
        <f t="shared" ref="T963:T1001" si="95">RIGHT(R963,LEN(R963)-SEARCH("/",R963))</f>
        <v>translations</v>
      </c>
    </row>
    <row r="964" spans="1:20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9">
        <f t="shared" si="91"/>
        <v>40.063909774436091</v>
      </c>
      <c r="J964" t="s">
        <v>21</v>
      </c>
      <c r="K964" t="s">
        <v>22</v>
      </c>
      <c r="L964">
        <v>1384408800</v>
      </c>
      <c r="M964" s="20">
        <f t="shared" si="92"/>
        <v>41592.25</v>
      </c>
      <c r="N964">
        <v>1386223200</v>
      </c>
      <c r="O964" s="18">
        <f t="shared" si="93"/>
        <v>41613.25</v>
      </c>
      <c r="P964" t="b">
        <v>0</v>
      </c>
      <c r="Q964" t="b">
        <v>0</v>
      </c>
      <c r="R964" t="s">
        <v>17</v>
      </c>
      <c r="S964" s="11" t="str">
        <f t="shared" si="94"/>
        <v>food</v>
      </c>
      <c r="T964" s="11" t="str">
        <f t="shared" si="95"/>
        <v>food trucks</v>
      </c>
    </row>
    <row r="965" spans="1:20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9">
        <f t="shared" si="91"/>
        <v>43.833333333333336</v>
      </c>
      <c r="J965" t="s">
        <v>107</v>
      </c>
      <c r="K965" t="s">
        <v>108</v>
      </c>
      <c r="L965">
        <v>1299304800</v>
      </c>
      <c r="M965" s="20">
        <f t="shared" si="92"/>
        <v>40607.25</v>
      </c>
      <c r="N965">
        <v>1299823200</v>
      </c>
      <c r="O965" s="18">
        <f t="shared" si="93"/>
        <v>40613.25</v>
      </c>
      <c r="P965" t="b">
        <v>0</v>
      </c>
      <c r="Q965" t="b">
        <v>1</v>
      </c>
      <c r="R965" t="s">
        <v>122</v>
      </c>
      <c r="S965" s="11" t="str">
        <f t="shared" si="94"/>
        <v>photography</v>
      </c>
      <c r="T965" s="11" t="str">
        <f t="shared" si="95"/>
        <v>photography books</v>
      </c>
    </row>
    <row r="966" spans="1:20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9">
        <f t="shared" si="91"/>
        <v>84.92903225806451</v>
      </c>
      <c r="J966" t="s">
        <v>21</v>
      </c>
      <c r="K966" t="s">
        <v>22</v>
      </c>
      <c r="L966">
        <v>1431320400</v>
      </c>
      <c r="M966" s="20">
        <f t="shared" si="92"/>
        <v>42135.208333333328</v>
      </c>
      <c r="N966">
        <v>1431752400</v>
      </c>
      <c r="O966" s="18">
        <f t="shared" si="93"/>
        <v>42140.208333333328</v>
      </c>
      <c r="P966" t="b">
        <v>0</v>
      </c>
      <c r="Q966" t="b">
        <v>0</v>
      </c>
      <c r="R966" t="s">
        <v>33</v>
      </c>
      <c r="S966" s="11" t="str">
        <f t="shared" si="94"/>
        <v>theater</v>
      </c>
      <c r="T966" s="11" t="str">
        <f t="shared" si="95"/>
        <v>plays</v>
      </c>
    </row>
    <row r="967" spans="1:20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9">
        <f t="shared" si="91"/>
        <v>41.067632850241544</v>
      </c>
      <c r="J967" t="s">
        <v>40</v>
      </c>
      <c r="K967" t="s">
        <v>41</v>
      </c>
      <c r="L967">
        <v>1264399200</v>
      </c>
      <c r="M967" s="20">
        <f t="shared" si="92"/>
        <v>40203.25</v>
      </c>
      <c r="N967">
        <v>1267855200</v>
      </c>
      <c r="O967" s="18">
        <f t="shared" si="93"/>
        <v>40243.25</v>
      </c>
      <c r="P967" t="b">
        <v>0</v>
      </c>
      <c r="Q967" t="b">
        <v>0</v>
      </c>
      <c r="R967" t="s">
        <v>23</v>
      </c>
      <c r="S967" s="11" t="str">
        <f t="shared" si="94"/>
        <v>music</v>
      </c>
      <c r="T967" s="11" t="str">
        <f t="shared" si="95"/>
        <v>rock</v>
      </c>
    </row>
    <row r="968" spans="1:20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 s="9">
        <f t="shared" si="91"/>
        <v>54.971428571428568</v>
      </c>
      <c r="J968" t="s">
        <v>21</v>
      </c>
      <c r="K968" t="s">
        <v>22</v>
      </c>
      <c r="L968">
        <v>1497502800</v>
      </c>
      <c r="M968" s="20">
        <f t="shared" si="92"/>
        <v>42901.208333333328</v>
      </c>
      <c r="N968">
        <v>1497675600</v>
      </c>
      <c r="O968" s="18">
        <f t="shared" si="93"/>
        <v>42903.208333333328</v>
      </c>
      <c r="P968" t="b">
        <v>0</v>
      </c>
      <c r="Q968" t="b">
        <v>0</v>
      </c>
      <c r="R968" t="s">
        <v>33</v>
      </c>
      <c r="S968" s="11" t="str">
        <f t="shared" si="94"/>
        <v>theater</v>
      </c>
      <c r="T968" s="11" t="str">
        <f t="shared" si="95"/>
        <v>plays</v>
      </c>
    </row>
    <row r="969" spans="1:20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>
        <v>1573</v>
      </c>
      <c r="I969" s="9">
        <f t="shared" si="91"/>
        <v>77.010807374443743</v>
      </c>
      <c r="J969" t="s">
        <v>21</v>
      </c>
      <c r="K969" t="s">
        <v>22</v>
      </c>
      <c r="L969">
        <v>1333688400</v>
      </c>
      <c r="M969" s="20">
        <f t="shared" si="92"/>
        <v>41005.208333333336</v>
      </c>
      <c r="N969">
        <v>1336885200</v>
      </c>
      <c r="O969" s="18">
        <f t="shared" si="93"/>
        <v>41042.208333333336</v>
      </c>
      <c r="P969" t="b">
        <v>0</v>
      </c>
      <c r="Q969" t="b">
        <v>0</v>
      </c>
      <c r="R969" t="s">
        <v>319</v>
      </c>
      <c r="S969" s="11" t="str">
        <f t="shared" si="94"/>
        <v>music</v>
      </c>
      <c r="T969" s="11" t="str">
        <f t="shared" si="95"/>
        <v>world music</v>
      </c>
    </row>
    <row r="970" spans="1:20" ht="31.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>
        <v>114</v>
      </c>
      <c r="I970" s="9">
        <f t="shared" si="91"/>
        <v>71.201754385964918</v>
      </c>
      <c r="J970" t="s">
        <v>21</v>
      </c>
      <c r="K970" t="s">
        <v>22</v>
      </c>
      <c r="L970">
        <v>1293861600</v>
      </c>
      <c r="M970" s="20">
        <f t="shared" si="92"/>
        <v>40544.25</v>
      </c>
      <c r="N970">
        <v>1295157600</v>
      </c>
      <c r="O970" s="18">
        <f t="shared" si="93"/>
        <v>40559.25</v>
      </c>
      <c r="P970" t="b">
        <v>0</v>
      </c>
      <c r="Q970" t="b">
        <v>0</v>
      </c>
      <c r="R970" t="s">
        <v>17</v>
      </c>
      <c r="S970" s="11" t="str">
        <f t="shared" si="94"/>
        <v>food</v>
      </c>
      <c r="T970" s="11" t="str">
        <f t="shared" si="95"/>
        <v>food trucks</v>
      </c>
    </row>
    <row r="971" spans="1:20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 s="9">
        <f t="shared" si="91"/>
        <v>91.935483870967744</v>
      </c>
      <c r="J971" t="s">
        <v>21</v>
      </c>
      <c r="K971" t="s">
        <v>22</v>
      </c>
      <c r="L971">
        <v>1576994400</v>
      </c>
      <c r="M971" s="20">
        <f t="shared" si="92"/>
        <v>43821.25</v>
      </c>
      <c r="N971">
        <v>1577599200</v>
      </c>
      <c r="O971" s="18">
        <f t="shared" si="93"/>
        <v>43828.25</v>
      </c>
      <c r="P971" t="b">
        <v>0</v>
      </c>
      <c r="Q971" t="b">
        <v>0</v>
      </c>
      <c r="R971" t="s">
        <v>33</v>
      </c>
      <c r="S971" s="11" t="str">
        <f t="shared" si="94"/>
        <v>theater</v>
      </c>
      <c r="T971" s="11" t="str">
        <f t="shared" si="95"/>
        <v>plays</v>
      </c>
    </row>
    <row r="972" spans="1:20" ht="31.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>
        <v>594</v>
      </c>
      <c r="I972" s="9">
        <f t="shared" si="91"/>
        <v>97.069023569023571</v>
      </c>
      <c r="J972" t="s">
        <v>21</v>
      </c>
      <c r="K972" t="s">
        <v>22</v>
      </c>
      <c r="L972">
        <v>1304917200</v>
      </c>
      <c r="M972" s="20">
        <f t="shared" si="92"/>
        <v>40672.208333333336</v>
      </c>
      <c r="N972">
        <v>1305003600</v>
      </c>
      <c r="O972" s="18">
        <f t="shared" si="93"/>
        <v>40673.208333333336</v>
      </c>
      <c r="P972" t="b">
        <v>0</v>
      </c>
      <c r="Q972" t="b">
        <v>0</v>
      </c>
      <c r="R972" t="s">
        <v>33</v>
      </c>
      <c r="S972" s="11" t="str">
        <f t="shared" si="94"/>
        <v>theater</v>
      </c>
      <c r="T972" s="11" t="str">
        <f t="shared" si="95"/>
        <v>plays</v>
      </c>
    </row>
    <row r="973" spans="1:20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 s="9">
        <f t="shared" si="91"/>
        <v>58.916666666666664</v>
      </c>
      <c r="J973" t="s">
        <v>21</v>
      </c>
      <c r="K973" t="s">
        <v>22</v>
      </c>
      <c r="L973">
        <v>1381208400</v>
      </c>
      <c r="M973" s="20">
        <f t="shared" si="92"/>
        <v>41555.208333333336</v>
      </c>
      <c r="N973">
        <v>1381726800</v>
      </c>
      <c r="O973" s="18">
        <f t="shared" si="93"/>
        <v>41561.208333333336</v>
      </c>
      <c r="P973" t="b">
        <v>0</v>
      </c>
      <c r="Q973" t="b">
        <v>0</v>
      </c>
      <c r="R973" t="s">
        <v>269</v>
      </c>
      <c r="S973" s="11" t="str">
        <f t="shared" si="94"/>
        <v>film &amp; video</v>
      </c>
      <c r="T973" s="11" t="str">
        <f t="shared" si="95"/>
        <v>television</v>
      </c>
    </row>
    <row r="974" spans="1:20" ht="31.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>
        <v>1681</v>
      </c>
      <c r="I974" s="9">
        <f t="shared" si="91"/>
        <v>58.015466983938133</v>
      </c>
      <c r="J974" t="s">
        <v>21</v>
      </c>
      <c r="K974" t="s">
        <v>22</v>
      </c>
      <c r="L974">
        <v>1401685200</v>
      </c>
      <c r="M974" s="20">
        <f t="shared" si="92"/>
        <v>41792.208333333336</v>
      </c>
      <c r="N974">
        <v>1402462800</v>
      </c>
      <c r="O974" s="18">
        <f t="shared" si="93"/>
        <v>41801.208333333336</v>
      </c>
      <c r="P974" t="b">
        <v>0</v>
      </c>
      <c r="Q974" t="b">
        <v>1</v>
      </c>
      <c r="R974" t="s">
        <v>28</v>
      </c>
      <c r="S974" s="11" t="str">
        <f t="shared" si="94"/>
        <v>technology</v>
      </c>
      <c r="T974" s="11" t="str">
        <f t="shared" si="95"/>
        <v>web</v>
      </c>
    </row>
    <row r="975" spans="1:20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 s="9">
        <f t="shared" si="91"/>
        <v>103.87301587301587</v>
      </c>
      <c r="J975" t="s">
        <v>21</v>
      </c>
      <c r="K975" t="s">
        <v>22</v>
      </c>
      <c r="L975">
        <v>1291960800</v>
      </c>
      <c r="M975" s="20">
        <f t="shared" si="92"/>
        <v>40522.25</v>
      </c>
      <c r="N975">
        <v>1292133600</v>
      </c>
      <c r="O975" s="18">
        <f t="shared" si="93"/>
        <v>40524.25</v>
      </c>
      <c r="P975" t="b">
        <v>0</v>
      </c>
      <c r="Q975" t="b">
        <v>1</v>
      </c>
      <c r="R975" t="s">
        <v>33</v>
      </c>
      <c r="S975" s="11" t="str">
        <f t="shared" si="94"/>
        <v>theater</v>
      </c>
      <c r="T975" s="11" t="str">
        <f t="shared" si="95"/>
        <v>plays</v>
      </c>
    </row>
    <row r="976" spans="1:20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 s="9">
        <f t="shared" si="91"/>
        <v>93.46875</v>
      </c>
      <c r="J976" t="s">
        <v>21</v>
      </c>
      <c r="K976" t="s">
        <v>22</v>
      </c>
      <c r="L976">
        <v>1368853200</v>
      </c>
      <c r="M976" s="20">
        <f t="shared" si="92"/>
        <v>41412.208333333336</v>
      </c>
      <c r="N976">
        <v>1368939600</v>
      </c>
      <c r="O976" s="18">
        <f t="shared" si="93"/>
        <v>41413.208333333336</v>
      </c>
      <c r="P976" t="b">
        <v>0</v>
      </c>
      <c r="Q976" t="b">
        <v>0</v>
      </c>
      <c r="R976" t="s">
        <v>60</v>
      </c>
      <c r="S976" s="11" t="str">
        <f t="shared" si="94"/>
        <v>music</v>
      </c>
      <c r="T976" s="11" t="str">
        <f t="shared" si="95"/>
        <v>indie rock</v>
      </c>
    </row>
    <row r="977" spans="1:20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 s="9">
        <f t="shared" si="91"/>
        <v>61.970370370370368</v>
      </c>
      <c r="J977" t="s">
        <v>21</v>
      </c>
      <c r="K977" t="s">
        <v>22</v>
      </c>
      <c r="L977">
        <v>1448776800</v>
      </c>
      <c r="M977" s="20">
        <f t="shared" si="92"/>
        <v>42337.25</v>
      </c>
      <c r="N977">
        <v>1452146400</v>
      </c>
      <c r="O977" s="18">
        <f t="shared" si="93"/>
        <v>42376.25</v>
      </c>
      <c r="P977" t="b">
        <v>0</v>
      </c>
      <c r="Q977" t="b">
        <v>1</v>
      </c>
      <c r="R977" t="s">
        <v>33</v>
      </c>
      <c r="S977" s="11" t="str">
        <f t="shared" si="94"/>
        <v>theater</v>
      </c>
      <c r="T977" s="11" t="str">
        <f t="shared" si="95"/>
        <v>plays</v>
      </c>
    </row>
    <row r="978" spans="1:20" ht="31.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 s="9">
        <f t="shared" si="91"/>
        <v>92.042857142857144</v>
      </c>
      <c r="J978" t="s">
        <v>21</v>
      </c>
      <c r="K978" t="s">
        <v>22</v>
      </c>
      <c r="L978">
        <v>1296194400</v>
      </c>
      <c r="M978" s="20">
        <f t="shared" si="92"/>
        <v>40571.25</v>
      </c>
      <c r="N978">
        <v>1296712800</v>
      </c>
      <c r="O978" s="18">
        <f t="shared" si="93"/>
        <v>40577.25</v>
      </c>
      <c r="P978" t="b">
        <v>0</v>
      </c>
      <c r="Q978" t="b">
        <v>1</v>
      </c>
      <c r="R978" t="s">
        <v>33</v>
      </c>
      <c r="S978" s="11" t="str">
        <f t="shared" si="94"/>
        <v>theater</v>
      </c>
      <c r="T978" s="11" t="str">
        <f t="shared" si="95"/>
        <v>plays</v>
      </c>
    </row>
    <row r="979" spans="1:20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 s="9">
        <f t="shared" si="91"/>
        <v>77.268656716417908</v>
      </c>
      <c r="J979" t="s">
        <v>21</v>
      </c>
      <c r="K979" t="s">
        <v>22</v>
      </c>
      <c r="L979">
        <v>1517983200</v>
      </c>
      <c r="M979" s="20">
        <f t="shared" si="92"/>
        <v>43138.25</v>
      </c>
      <c r="N979">
        <v>1520748000</v>
      </c>
      <c r="O979" s="18">
        <f t="shared" si="93"/>
        <v>43170.25</v>
      </c>
      <c r="P979" t="b">
        <v>0</v>
      </c>
      <c r="Q979" t="b">
        <v>0</v>
      </c>
      <c r="R979" t="s">
        <v>17</v>
      </c>
      <c r="S979" s="11" t="str">
        <f t="shared" si="94"/>
        <v>food</v>
      </c>
      <c r="T979" s="11" t="str">
        <f t="shared" si="95"/>
        <v>food trucks</v>
      </c>
    </row>
    <row r="980" spans="1:20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 s="9">
        <f t="shared" si="91"/>
        <v>93.923913043478265</v>
      </c>
      <c r="J980" t="s">
        <v>21</v>
      </c>
      <c r="K980" t="s">
        <v>22</v>
      </c>
      <c r="L980">
        <v>1478930400</v>
      </c>
      <c r="M980" s="20">
        <f t="shared" si="92"/>
        <v>42686.25</v>
      </c>
      <c r="N980">
        <v>1480831200</v>
      </c>
      <c r="O980" s="18">
        <f t="shared" si="93"/>
        <v>42708.25</v>
      </c>
      <c r="P980" t="b">
        <v>0</v>
      </c>
      <c r="Q980" t="b">
        <v>0</v>
      </c>
      <c r="R980" t="s">
        <v>89</v>
      </c>
      <c r="S980" s="11" t="str">
        <f t="shared" si="94"/>
        <v>games</v>
      </c>
      <c r="T980" s="11" t="str">
        <f t="shared" si="95"/>
        <v>video games</v>
      </c>
    </row>
    <row r="981" spans="1:20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 s="9">
        <f t="shared" si="91"/>
        <v>84.969458128078813</v>
      </c>
      <c r="J981" t="s">
        <v>40</v>
      </c>
      <c r="K981" t="s">
        <v>41</v>
      </c>
      <c r="L981">
        <v>1426395600</v>
      </c>
      <c r="M981" s="20">
        <f t="shared" si="92"/>
        <v>42078.208333333328</v>
      </c>
      <c r="N981">
        <v>1426914000</v>
      </c>
      <c r="O981" s="18">
        <f t="shared" si="93"/>
        <v>42084.208333333328</v>
      </c>
      <c r="P981" t="b">
        <v>0</v>
      </c>
      <c r="Q981" t="b">
        <v>0</v>
      </c>
      <c r="R981" t="s">
        <v>33</v>
      </c>
      <c r="S981" s="11" t="str">
        <f t="shared" si="94"/>
        <v>theater</v>
      </c>
      <c r="T981" s="11" t="str">
        <f t="shared" si="95"/>
        <v>plays</v>
      </c>
    </row>
    <row r="982" spans="1:20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 s="9">
        <f t="shared" si="91"/>
        <v>105.97035040431267</v>
      </c>
      <c r="J982" t="s">
        <v>21</v>
      </c>
      <c r="K982" t="s">
        <v>22</v>
      </c>
      <c r="L982">
        <v>1446181200</v>
      </c>
      <c r="M982" s="20">
        <f t="shared" si="92"/>
        <v>42307.208333333328</v>
      </c>
      <c r="N982">
        <v>1446616800</v>
      </c>
      <c r="O982" s="18">
        <f t="shared" si="93"/>
        <v>42312.25</v>
      </c>
      <c r="P982" t="b">
        <v>1</v>
      </c>
      <c r="Q982" t="b">
        <v>0</v>
      </c>
      <c r="R982" t="s">
        <v>68</v>
      </c>
      <c r="S982" s="11" t="str">
        <f t="shared" si="94"/>
        <v>publishing</v>
      </c>
      <c r="T982" s="11" t="str">
        <f t="shared" si="95"/>
        <v>nonfiction</v>
      </c>
    </row>
    <row r="983" spans="1:20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 s="9">
        <f t="shared" si="91"/>
        <v>36.969040247678016</v>
      </c>
      <c r="J983" t="s">
        <v>21</v>
      </c>
      <c r="K983" t="s">
        <v>22</v>
      </c>
      <c r="L983">
        <v>1514181600</v>
      </c>
      <c r="M983" s="20">
        <f t="shared" si="92"/>
        <v>43094.25</v>
      </c>
      <c r="N983">
        <v>1517032800</v>
      </c>
      <c r="O983" s="18">
        <f t="shared" si="93"/>
        <v>43127.25</v>
      </c>
      <c r="P983" t="b">
        <v>0</v>
      </c>
      <c r="Q983" t="b">
        <v>0</v>
      </c>
      <c r="R983" t="s">
        <v>28</v>
      </c>
      <c r="S983" s="11" t="str">
        <f t="shared" si="94"/>
        <v>technology</v>
      </c>
      <c r="T983" s="11" t="str">
        <f t="shared" si="95"/>
        <v>web</v>
      </c>
    </row>
    <row r="984" spans="1:20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 s="9">
        <f t="shared" si="91"/>
        <v>81.533333333333331</v>
      </c>
      <c r="J984" t="s">
        <v>21</v>
      </c>
      <c r="K984" t="s">
        <v>22</v>
      </c>
      <c r="L984">
        <v>1311051600</v>
      </c>
      <c r="M984" s="20">
        <f t="shared" si="92"/>
        <v>40743.208333333336</v>
      </c>
      <c r="N984">
        <v>1311224400</v>
      </c>
      <c r="O984" s="18">
        <f t="shared" si="93"/>
        <v>40745.208333333336</v>
      </c>
      <c r="P984" t="b">
        <v>0</v>
      </c>
      <c r="Q984" t="b">
        <v>1</v>
      </c>
      <c r="R984" t="s">
        <v>42</v>
      </c>
      <c r="S984" s="11" t="str">
        <f t="shared" si="94"/>
        <v>film &amp; video</v>
      </c>
      <c r="T984" s="11" t="str">
        <f t="shared" si="95"/>
        <v>documentary</v>
      </c>
    </row>
    <row r="985" spans="1:20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 s="9">
        <f t="shared" si="91"/>
        <v>80.999140154772135</v>
      </c>
      <c r="J985" t="s">
        <v>21</v>
      </c>
      <c r="K985" t="s">
        <v>22</v>
      </c>
      <c r="L985">
        <v>1564894800</v>
      </c>
      <c r="M985" s="20">
        <f t="shared" si="92"/>
        <v>43681.208333333328</v>
      </c>
      <c r="N985">
        <v>1566190800</v>
      </c>
      <c r="O985" s="18">
        <f t="shared" si="93"/>
        <v>43696.208333333328</v>
      </c>
      <c r="P985" t="b">
        <v>0</v>
      </c>
      <c r="Q985" t="b">
        <v>0</v>
      </c>
      <c r="R985" t="s">
        <v>42</v>
      </c>
      <c r="S985" s="11" t="str">
        <f t="shared" si="94"/>
        <v>film &amp; video</v>
      </c>
      <c r="T985" s="11" t="str">
        <f t="shared" si="95"/>
        <v>documentary</v>
      </c>
    </row>
    <row r="986" spans="1:20" ht="31.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>
        <v>381</v>
      </c>
      <c r="I986" s="9">
        <f t="shared" si="91"/>
        <v>26.010498687664043</v>
      </c>
      <c r="J986" t="s">
        <v>21</v>
      </c>
      <c r="K986" t="s">
        <v>22</v>
      </c>
      <c r="L986">
        <v>1567918800</v>
      </c>
      <c r="M986" s="20">
        <f t="shared" si="92"/>
        <v>43716.208333333328</v>
      </c>
      <c r="N986">
        <v>1570165200</v>
      </c>
      <c r="O986" s="18">
        <f t="shared" si="93"/>
        <v>43742.208333333328</v>
      </c>
      <c r="P986" t="b">
        <v>0</v>
      </c>
      <c r="Q986" t="b">
        <v>0</v>
      </c>
      <c r="R986" t="s">
        <v>33</v>
      </c>
      <c r="S986" s="11" t="str">
        <f t="shared" si="94"/>
        <v>theater</v>
      </c>
      <c r="T986" s="11" t="str">
        <f t="shared" si="95"/>
        <v>plays</v>
      </c>
    </row>
    <row r="987" spans="1:20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>
        <v>4405</v>
      </c>
      <c r="I987" s="9">
        <f t="shared" si="91"/>
        <v>25.998410896708286</v>
      </c>
      <c r="J987" t="s">
        <v>21</v>
      </c>
      <c r="K987" t="s">
        <v>22</v>
      </c>
      <c r="L987">
        <v>1386309600</v>
      </c>
      <c r="M987" s="20">
        <f t="shared" si="92"/>
        <v>41614.25</v>
      </c>
      <c r="N987">
        <v>1388556000</v>
      </c>
      <c r="O987" s="18">
        <f t="shared" si="93"/>
        <v>41640.25</v>
      </c>
      <c r="P987" t="b">
        <v>0</v>
      </c>
      <c r="Q987" t="b">
        <v>1</v>
      </c>
      <c r="R987" t="s">
        <v>23</v>
      </c>
      <c r="S987" s="11" t="str">
        <f t="shared" si="94"/>
        <v>music</v>
      </c>
      <c r="T987" s="11" t="str">
        <f t="shared" si="95"/>
        <v>rock</v>
      </c>
    </row>
    <row r="988" spans="1:20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 s="9">
        <f t="shared" si="91"/>
        <v>34.173913043478258</v>
      </c>
      <c r="J988" t="s">
        <v>21</v>
      </c>
      <c r="K988" t="s">
        <v>22</v>
      </c>
      <c r="L988">
        <v>1301979600</v>
      </c>
      <c r="M988" s="20">
        <f t="shared" si="92"/>
        <v>40638.208333333336</v>
      </c>
      <c r="N988">
        <v>1303189200</v>
      </c>
      <c r="O988" s="18">
        <f t="shared" si="93"/>
        <v>40652.208333333336</v>
      </c>
      <c r="P988" t="b">
        <v>0</v>
      </c>
      <c r="Q988" t="b">
        <v>0</v>
      </c>
      <c r="R988" t="s">
        <v>23</v>
      </c>
      <c r="S988" s="11" t="str">
        <f t="shared" si="94"/>
        <v>music</v>
      </c>
      <c r="T988" s="11" t="str">
        <f t="shared" si="95"/>
        <v>rock</v>
      </c>
    </row>
    <row r="989" spans="1:20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>
        <v>480</v>
      </c>
      <c r="I989" s="9">
        <f t="shared" si="91"/>
        <v>28.002083333333335</v>
      </c>
      <c r="J989" t="s">
        <v>21</v>
      </c>
      <c r="K989" t="s">
        <v>22</v>
      </c>
      <c r="L989">
        <v>1493269200</v>
      </c>
      <c r="M989" s="20">
        <f t="shared" si="92"/>
        <v>42852.208333333328</v>
      </c>
      <c r="N989">
        <v>1494478800</v>
      </c>
      <c r="O989" s="18">
        <f t="shared" si="93"/>
        <v>42866.208333333328</v>
      </c>
      <c r="P989" t="b">
        <v>0</v>
      </c>
      <c r="Q989" t="b">
        <v>0</v>
      </c>
      <c r="R989" t="s">
        <v>42</v>
      </c>
      <c r="S989" s="11" t="str">
        <f t="shared" si="94"/>
        <v>film &amp; video</v>
      </c>
      <c r="T989" s="11" t="str">
        <f t="shared" si="95"/>
        <v>documentary</v>
      </c>
    </row>
    <row r="990" spans="1:20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 s="9">
        <f t="shared" si="91"/>
        <v>76.546875</v>
      </c>
      <c r="J990" t="s">
        <v>21</v>
      </c>
      <c r="K990" t="s">
        <v>22</v>
      </c>
      <c r="L990">
        <v>1478930400</v>
      </c>
      <c r="M990" s="20">
        <f t="shared" si="92"/>
        <v>42686.25</v>
      </c>
      <c r="N990">
        <v>1480744800</v>
      </c>
      <c r="O990" s="18">
        <f t="shared" si="93"/>
        <v>42707.25</v>
      </c>
      <c r="P990" t="b">
        <v>0</v>
      </c>
      <c r="Q990" t="b">
        <v>0</v>
      </c>
      <c r="R990" t="s">
        <v>133</v>
      </c>
      <c r="S990" s="11" t="str">
        <f t="shared" si="94"/>
        <v>publishing</v>
      </c>
      <c r="T990" s="11" t="str">
        <f t="shared" si="95"/>
        <v>radio &amp; podcasts</v>
      </c>
    </row>
    <row r="991" spans="1:20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>
        <v>226</v>
      </c>
      <c r="I991" s="9">
        <f t="shared" si="91"/>
        <v>53.053097345132741</v>
      </c>
      <c r="J991" t="s">
        <v>21</v>
      </c>
      <c r="K991" t="s">
        <v>22</v>
      </c>
      <c r="L991">
        <v>1555390800</v>
      </c>
      <c r="M991" s="20">
        <f t="shared" si="92"/>
        <v>43571.208333333328</v>
      </c>
      <c r="N991">
        <v>1555822800</v>
      </c>
      <c r="O991" s="18">
        <f t="shared" si="93"/>
        <v>43576.208333333328</v>
      </c>
      <c r="P991" t="b">
        <v>0</v>
      </c>
      <c r="Q991" t="b">
        <v>0</v>
      </c>
      <c r="R991" t="s">
        <v>206</v>
      </c>
      <c r="S991" s="11" t="str">
        <f t="shared" si="94"/>
        <v>publishing</v>
      </c>
      <c r="T991" s="11" t="str">
        <f t="shared" si="95"/>
        <v>translations</v>
      </c>
    </row>
    <row r="992" spans="1:20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 s="9">
        <f t="shared" si="91"/>
        <v>106.859375</v>
      </c>
      <c r="J992" t="s">
        <v>21</v>
      </c>
      <c r="K992" t="s">
        <v>22</v>
      </c>
      <c r="L992">
        <v>1456984800</v>
      </c>
      <c r="M992" s="20">
        <f t="shared" si="92"/>
        <v>42432.25</v>
      </c>
      <c r="N992">
        <v>1458882000</v>
      </c>
      <c r="O992" s="18">
        <f t="shared" si="93"/>
        <v>42454.208333333328</v>
      </c>
      <c r="P992" t="b">
        <v>0</v>
      </c>
      <c r="Q992" t="b">
        <v>1</v>
      </c>
      <c r="R992" t="s">
        <v>53</v>
      </c>
      <c r="S992" s="11" t="str">
        <f t="shared" si="94"/>
        <v>film &amp; video</v>
      </c>
      <c r="T992" s="11" t="str">
        <f t="shared" si="95"/>
        <v>drama</v>
      </c>
    </row>
    <row r="993" spans="1:20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 s="9">
        <f t="shared" si="91"/>
        <v>46.020746887966808</v>
      </c>
      <c r="J993" t="s">
        <v>21</v>
      </c>
      <c r="K993" t="s">
        <v>22</v>
      </c>
      <c r="L993">
        <v>1411621200</v>
      </c>
      <c r="M993" s="20">
        <f t="shared" si="92"/>
        <v>41907.208333333336</v>
      </c>
      <c r="N993">
        <v>1411966800</v>
      </c>
      <c r="O993" s="18">
        <f t="shared" si="93"/>
        <v>41911.208333333336</v>
      </c>
      <c r="P993" t="b">
        <v>0</v>
      </c>
      <c r="Q993" t="b">
        <v>1</v>
      </c>
      <c r="R993" t="s">
        <v>23</v>
      </c>
      <c r="S993" s="11" t="str">
        <f t="shared" si="94"/>
        <v>music</v>
      </c>
      <c r="T993" s="11" t="str">
        <f t="shared" si="95"/>
        <v>rock</v>
      </c>
    </row>
    <row r="994" spans="1:20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 s="9">
        <f t="shared" si="91"/>
        <v>100.17424242424242</v>
      </c>
      <c r="J994" t="s">
        <v>21</v>
      </c>
      <c r="K994" t="s">
        <v>22</v>
      </c>
      <c r="L994">
        <v>1525669200</v>
      </c>
      <c r="M994" s="20">
        <f t="shared" si="92"/>
        <v>43227.208333333328</v>
      </c>
      <c r="N994">
        <v>1526878800</v>
      </c>
      <c r="O994" s="18">
        <f t="shared" si="93"/>
        <v>43241.208333333328</v>
      </c>
      <c r="P994" t="b">
        <v>0</v>
      </c>
      <c r="Q994" t="b">
        <v>1</v>
      </c>
      <c r="R994" t="s">
        <v>53</v>
      </c>
      <c r="S994" s="11" t="str">
        <f t="shared" si="94"/>
        <v>film &amp; video</v>
      </c>
      <c r="T994" s="11" t="str">
        <f t="shared" si="95"/>
        <v>drama</v>
      </c>
    </row>
    <row r="995" spans="1:20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 s="9">
        <f t="shared" si="91"/>
        <v>101.44</v>
      </c>
      <c r="J995" t="s">
        <v>107</v>
      </c>
      <c r="K995" t="s">
        <v>108</v>
      </c>
      <c r="L995">
        <v>1450936800</v>
      </c>
      <c r="M995" s="20">
        <f t="shared" si="92"/>
        <v>42362.25</v>
      </c>
      <c r="N995">
        <v>1452405600</v>
      </c>
      <c r="O995" s="18">
        <f t="shared" si="93"/>
        <v>42379.25</v>
      </c>
      <c r="P995" t="b">
        <v>0</v>
      </c>
      <c r="Q995" t="b">
        <v>1</v>
      </c>
      <c r="R995" t="s">
        <v>122</v>
      </c>
      <c r="S995" s="11" t="str">
        <f t="shared" si="94"/>
        <v>photography</v>
      </c>
      <c r="T995" s="11" t="str">
        <f t="shared" si="95"/>
        <v>photography books</v>
      </c>
    </row>
    <row r="996" spans="1:20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>
        <v>842</v>
      </c>
      <c r="I996" s="9">
        <f t="shared" si="91"/>
        <v>87.972684085510693</v>
      </c>
      <c r="J996" t="s">
        <v>21</v>
      </c>
      <c r="K996" t="s">
        <v>22</v>
      </c>
      <c r="L996">
        <v>1413522000</v>
      </c>
      <c r="M996" s="20">
        <f t="shared" si="92"/>
        <v>41929.208333333336</v>
      </c>
      <c r="N996">
        <v>1414040400</v>
      </c>
      <c r="O996" s="18">
        <f t="shared" si="93"/>
        <v>41935.208333333336</v>
      </c>
      <c r="P996" t="b">
        <v>0</v>
      </c>
      <c r="Q996" t="b">
        <v>1</v>
      </c>
      <c r="R996" t="s">
        <v>206</v>
      </c>
      <c r="S996" s="11" t="str">
        <f t="shared" si="94"/>
        <v>publishing</v>
      </c>
      <c r="T996" s="11" t="str">
        <f t="shared" si="95"/>
        <v>translations</v>
      </c>
    </row>
    <row r="997" spans="1:20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>
        <v>2043</v>
      </c>
      <c r="I997" s="9">
        <f t="shared" si="91"/>
        <v>74.995594713656388</v>
      </c>
      <c r="J997" t="s">
        <v>21</v>
      </c>
      <c r="K997" t="s">
        <v>22</v>
      </c>
      <c r="L997">
        <v>1541307600</v>
      </c>
      <c r="M997" s="20">
        <f t="shared" si="92"/>
        <v>43408.208333333328</v>
      </c>
      <c r="N997">
        <v>1543816800</v>
      </c>
      <c r="O997" s="18">
        <f t="shared" si="93"/>
        <v>43437.25</v>
      </c>
      <c r="P997" t="b">
        <v>0</v>
      </c>
      <c r="Q997" t="b">
        <v>1</v>
      </c>
      <c r="R997" t="s">
        <v>17</v>
      </c>
      <c r="S997" s="11" t="str">
        <f t="shared" si="94"/>
        <v>food</v>
      </c>
      <c r="T997" s="11" t="str">
        <f t="shared" si="95"/>
        <v>food trucks</v>
      </c>
    </row>
    <row r="998" spans="1:20" ht="31.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 s="9">
        <f t="shared" si="91"/>
        <v>42.982142857142854</v>
      </c>
      <c r="J998" t="s">
        <v>21</v>
      </c>
      <c r="K998" t="s">
        <v>22</v>
      </c>
      <c r="L998">
        <v>1357106400</v>
      </c>
      <c r="M998" s="20">
        <f t="shared" si="92"/>
        <v>41276.25</v>
      </c>
      <c r="N998">
        <v>1359698400</v>
      </c>
      <c r="O998" s="18">
        <f t="shared" si="93"/>
        <v>41306.25</v>
      </c>
      <c r="P998" t="b">
        <v>0</v>
      </c>
      <c r="Q998" t="b">
        <v>0</v>
      </c>
      <c r="R998" t="s">
        <v>33</v>
      </c>
      <c r="S998" s="11" t="str">
        <f t="shared" si="94"/>
        <v>theater</v>
      </c>
      <c r="T998" s="11" t="str">
        <f t="shared" si="95"/>
        <v>plays</v>
      </c>
    </row>
    <row r="999" spans="1:20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>
        <v>139</v>
      </c>
      <c r="I999" s="9">
        <f t="shared" si="91"/>
        <v>33.115107913669064</v>
      </c>
      <c r="J999" t="s">
        <v>107</v>
      </c>
      <c r="K999" t="s">
        <v>108</v>
      </c>
      <c r="L999">
        <v>1390197600</v>
      </c>
      <c r="M999" s="20">
        <f t="shared" si="92"/>
        <v>41659.25</v>
      </c>
      <c r="N999">
        <v>1390629600</v>
      </c>
      <c r="O999" s="18">
        <f t="shared" si="93"/>
        <v>41664.25</v>
      </c>
      <c r="P999" t="b">
        <v>0</v>
      </c>
      <c r="Q999" t="b">
        <v>0</v>
      </c>
      <c r="R999" t="s">
        <v>33</v>
      </c>
      <c r="S999" s="11" t="str">
        <f t="shared" si="94"/>
        <v>theater</v>
      </c>
      <c r="T999" s="11" t="str">
        <f t="shared" si="95"/>
        <v>plays</v>
      </c>
    </row>
    <row r="1000" spans="1:20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>
        <v>374</v>
      </c>
      <c r="I1000" s="9">
        <f t="shared" si="91"/>
        <v>101.13101604278074</v>
      </c>
      <c r="J1000" t="s">
        <v>21</v>
      </c>
      <c r="K1000" t="s">
        <v>22</v>
      </c>
      <c r="L1000">
        <v>1265868000</v>
      </c>
      <c r="M1000" s="20">
        <f t="shared" si="92"/>
        <v>40220.25</v>
      </c>
      <c r="N1000">
        <v>1267077600</v>
      </c>
      <c r="O1000" s="18">
        <f t="shared" si="93"/>
        <v>40234.25</v>
      </c>
      <c r="P1000" t="b">
        <v>0</v>
      </c>
      <c r="Q1000" t="b">
        <v>1</v>
      </c>
      <c r="R1000" t="s">
        <v>60</v>
      </c>
      <c r="S1000" s="11" t="str">
        <f t="shared" si="94"/>
        <v>music</v>
      </c>
      <c r="T1000" s="11" t="str">
        <f t="shared" si="95"/>
        <v>indie rock</v>
      </c>
    </row>
    <row r="1001" spans="1:20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>
        <v>1122</v>
      </c>
      <c r="I1001" s="9">
        <f t="shared" si="91"/>
        <v>55.98841354723708</v>
      </c>
      <c r="J1001" t="s">
        <v>21</v>
      </c>
      <c r="K1001" t="s">
        <v>22</v>
      </c>
      <c r="L1001">
        <v>1467176400</v>
      </c>
      <c r="M1001" s="20">
        <f t="shared" si="92"/>
        <v>42550.208333333328</v>
      </c>
      <c r="N1001">
        <v>1467781200</v>
      </c>
      <c r="O1001" s="18">
        <f t="shared" si="93"/>
        <v>42557.208333333328</v>
      </c>
      <c r="P1001" t="b">
        <v>0</v>
      </c>
      <c r="Q1001" t="b">
        <v>0</v>
      </c>
      <c r="R1001" t="s">
        <v>17</v>
      </c>
      <c r="S1001" s="11" t="str">
        <f t="shared" si="94"/>
        <v>food</v>
      </c>
      <c r="T1001" s="11" t="str">
        <f t="shared" si="95"/>
        <v>food trucks</v>
      </c>
    </row>
  </sheetData>
  <autoFilter ref="G1:H1001" xr:uid="{00000000-0001-0000-0000-000000000000}"/>
  <conditionalFormatting sqref="G1:G1048576">
    <cfRule type="cellIs" dxfId="34" priority="4" operator="equal">
      <formula>$G$10</formula>
    </cfRule>
    <cfRule type="cellIs" dxfId="33" priority="5" operator="equal">
      <formula>$G$10</formula>
    </cfRule>
    <cfRule type="cellIs" dxfId="32" priority="6" operator="equal">
      <formula>$G$10</formula>
    </cfRule>
    <cfRule type="cellIs" dxfId="31" priority="7" operator="equal">
      <formula>$G$28</formula>
    </cfRule>
    <cfRule type="cellIs" dxfId="30" priority="8" operator="equal">
      <formula>$G$3</formula>
    </cfRule>
    <cfRule type="cellIs" dxfId="29" priority="9" operator="equal">
      <formula>$G$2</formula>
    </cfRule>
    <cfRule type="cellIs" dxfId="28" priority="10" operator="equal">
      <formula>"faild"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theme="9"/>
        <color theme="4"/>
      </colorScale>
    </cfRule>
    <cfRule type="colorScale" priority="2">
      <colorScale>
        <cfvo type="num" val="0"/>
        <cfvo type="num" val="100"/>
        <cfvo type="num" val="200"/>
        <color rgb="FFF8696B"/>
        <color rgb="FFFFEB84"/>
        <color rgb="FF63BE7B"/>
      </colorScale>
    </cfRule>
    <cfRule type="colorScale" priority="3">
      <colorScale>
        <cfvo type="percent" val="0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33CC-4960-49A8-875D-FC2C9CD42892}">
  <dimension ref="A1:M22"/>
  <sheetViews>
    <sheetView workbookViewId="0">
      <selection activeCell="F18" sqref="A3:F18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8" max="8" width="16.5" bestFit="1" customWidth="1"/>
    <col min="9" max="9" width="15.25" bestFit="1" customWidth="1"/>
    <col min="10" max="10" width="5.625" bestFit="1" customWidth="1"/>
    <col min="11" max="11" width="3.875" bestFit="1" customWidth="1"/>
    <col min="12" max="12" width="9.25" bestFit="1" customWidth="1"/>
    <col min="13" max="13" width="11" bestFit="1" customWidth="1"/>
    <col min="14" max="16" width="15.25" bestFit="1" customWidth="1"/>
    <col min="17" max="17" width="11" bestFit="1" customWidth="1"/>
  </cols>
  <sheetData>
    <row r="1" spans="1:13">
      <c r="A1" s="12" t="s">
        <v>6</v>
      </c>
      <c r="B1" t="s">
        <v>2069</v>
      </c>
    </row>
    <row r="3" spans="1:13">
      <c r="A3" s="12" t="s">
        <v>2068</v>
      </c>
      <c r="B3" s="12" t="s">
        <v>2070</v>
      </c>
    </row>
    <row r="4" spans="1:13">
      <c r="A4" s="12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13">
      <c r="A5" s="13" t="s">
        <v>2041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13">
      <c r="A6" s="13" t="s">
        <v>2033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13">
      <c r="A7" s="13" t="s">
        <v>2050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13">
      <c r="A8" s="13" t="s">
        <v>2064</v>
      </c>
      <c r="B8" s="7"/>
      <c r="C8" s="7"/>
      <c r="D8" s="7"/>
      <c r="E8" s="7">
        <v>4</v>
      </c>
      <c r="F8" s="7">
        <v>4</v>
      </c>
    </row>
    <row r="9" spans="1:13">
      <c r="A9" s="13" t="s">
        <v>2035</v>
      </c>
      <c r="B9" s="7">
        <v>10</v>
      </c>
      <c r="C9" s="7">
        <v>66</v>
      </c>
      <c r="D9" s="7"/>
      <c r="E9" s="7">
        <v>99</v>
      </c>
      <c r="F9" s="7">
        <v>175</v>
      </c>
      <c r="H9" s="12" t="s">
        <v>6</v>
      </c>
      <c r="I9" t="s">
        <v>2069</v>
      </c>
    </row>
    <row r="10" spans="1:13">
      <c r="A10" s="13" t="s">
        <v>2054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13">
      <c r="A11" s="13" t="s">
        <v>2047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  <c r="H11" s="12" t="s">
        <v>2068</v>
      </c>
      <c r="I11" s="12" t="s">
        <v>2070</v>
      </c>
    </row>
    <row r="12" spans="1:13">
      <c r="A12" s="13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  <c r="H12" s="12" t="s">
        <v>2066</v>
      </c>
      <c r="I12" t="s">
        <v>74</v>
      </c>
      <c r="J12" t="s">
        <v>14</v>
      </c>
      <c r="K12" t="s">
        <v>47</v>
      </c>
      <c r="L12" t="s">
        <v>20</v>
      </c>
      <c r="M12" t="s">
        <v>2067</v>
      </c>
    </row>
    <row r="13" spans="1:13">
      <c r="A13" s="13" t="s">
        <v>2039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  <c r="H13" s="13" t="s">
        <v>2041</v>
      </c>
      <c r="I13" s="7">
        <v>11</v>
      </c>
      <c r="J13" s="7">
        <v>60</v>
      </c>
      <c r="K13" s="7">
        <v>5</v>
      </c>
      <c r="L13" s="7">
        <v>102</v>
      </c>
      <c r="M13" s="7">
        <v>178</v>
      </c>
    </row>
    <row r="14" spans="1:13">
      <c r="A14" s="13" t="s">
        <v>2067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  <c r="H14" s="13" t="s">
        <v>2033</v>
      </c>
      <c r="I14" s="7">
        <v>4</v>
      </c>
      <c r="J14" s="7">
        <v>20</v>
      </c>
      <c r="K14" s="7"/>
      <c r="L14" s="7">
        <v>22</v>
      </c>
      <c r="M14" s="7">
        <v>46</v>
      </c>
    </row>
    <row r="15" spans="1:13">
      <c r="H15" s="13" t="s">
        <v>2050</v>
      </c>
      <c r="I15" s="7">
        <v>1</v>
      </c>
      <c r="J15" s="7">
        <v>23</v>
      </c>
      <c r="K15" s="7">
        <v>3</v>
      </c>
      <c r="L15" s="7">
        <v>21</v>
      </c>
      <c r="M15" s="7">
        <v>48</v>
      </c>
    </row>
    <row r="16" spans="1:13">
      <c r="H16" s="13" t="s">
        <v>2064</v>
      </c>
      <c r="I16" s="7"/>
      <c r="J16" s="7"/>
      <c r="K16" s="7"/>
      <c r="L16" s="7">
        <v>4</v>
      </c>
      <c r="M16" s="7">
        <v>4</v>
      </c>
    </row>
    <row r="17" spans="8:13">
      <c r="H17" s="13" t="s">
        <v>2035</v>
      </c>
      <c r="I17" s="7">
        <v>10</v>
      </c>
      <c r="J17" s="7">
        <v>66</v>
      </c>
      <c r="K17" s="7"/>
      <c r="L17" s="7">
        <v>99</v>
      </c>
      <c r="M17" s="7">
        <v>175</v>
      </c>
    </row>
    <row r="18" spans="8:13">
      <c r="H18" s="13" t="s">
        <v>2054</v>
      </c>
      <c r="I18" s="7">
        <v>4</v>
      </c>
      <c r="J18" s="7">
        <v>11</v>
      </c>
      <c r="K18" s="7">
        <v>1</v>
      </c>
      <c r="L18" s="7">
        <v>26</v>
      </c>
      <c r="M18" s="7">
        <v>42</v>
      </c>
    </row>
    <row r="19" spans="8:13">
      <c r="H19" s="13" t="s">
        <v>2047</v>
      </c>
      <c r="I19" s="7">
        <v>2</v>
      </c>
      <c r="J19" s="7">
        <v>24</v>
      </c>
      <c r="K19" s="7">
        <v>1</v>
      </c>
      <c r="L19" s="7">
        <v>40</v>
      </c>
      <c r="M19" s="7">
        <v>67</v>
      </c>
    </row>
    <row r="20" spans="8:13">
      <c r="H20" s="13" t="s">
        <v>2037</v>
      </c>
      <c r="I20" s="7">
        <v>2</v>
      </c>
      <c r="J20" s="7">
        <v>28</v>
      </c>
      <c r="K20" s="7">
        <v>2</v>
      </c>
      <c r="L20" s="7">
        <v>64</v>
      </c>
      <c r="M20" s="7">
        <v>96</v>
      </c>
    </row>
    <row r="21" spans="8:13">
      <c r="H21" s="13" t="s">
        <v>2039</v>
      </c>
      <c r="I21" s="7">
        <v>23</v>
      </c>
      <c r="J21" s="7">
        <v>132</v>
      </c>
      <c r="K21" s="7">
        <v>2</v>
      </c>
      <c r="L21" s="7">
        <v>187</v>
      </c>
      <c r="M21" s="7">
        <v>344</v>
      </c>
    </row>
    <row r="22" spans="8:13">
      <c r="H22" s="13" t="s">
        <v>2067</v>
      </c>
      <c r="I22" s="7">
        <v>57</v>
      </c>
      <c r="J22" s="7">
        <v>364</v>
      </c>
      <c r="K22" s="7">
        <v>14</v>
      </c>
      <c r="L22" s="7">
        <v>565</v>
      </c>
      <c r="M22" s="7">
        <v>1000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4D156-6098-4686-9888-A7A32218892D}">
  <dimension ref="A1:E30"/>
  <sheetViews>
    <sheetView workbookViewId="0">
      <selection activeCell="B2" sqref="B2 B6:E22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>
      <c r="A1" s="12" t="s">
        <v>6</v>
      </c>
      <c r="B1" t="s">
        <v>2069</v>
      </c>
    </row>
    <row r="2" spans="1:5">
      <c r="A2" s="12" t="s">
        <v>2031</v>
      </c>
      <c r="B2" t="s">
        <v>2069</v>
      </c>
    </row>
    <row r="4" spans="1:5">
      <c r="A4" s="12" t="s">
        <v>2068</v>
      </c>
      <c r="B4" s="12" t="s">
        <v>2070</v>
      </c>
    </row>
    <row r="5" spans="1:5">
      <c r="A5" s="12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>
      <c r="A6" s="13" t="s">
        <v>2049</v>
      </c>
      <c r="B6" s="7">
        <v>1</v>
      </c>
      <c r="C6" s="7">
        <v>10</v>
      </c>
      <c r="D6" s="7">
        <v>21</v>
      </c>
      <c r="E6" s="7">
        <v>32</v>
      </c>
    </row>
    <row r="7" spans="1:5">
      <c r="A7" s="13" t="s">
        <v>2065</v>
      </c>
      <c r="B7" s="7"/>
      <c r="C7" s="7"/>
      <c r="D7" s="7">
        <v>4</v>
      </c>
      <c r="E7" s="7">
        <v>4</v>
      </c>
    </row>
    <row r="8" spans="1:5">
      <c r="A8" s="13" t="s">
        <v>2042</v>
      </c>
      <c r="B8" s="7">
        <v>4</v>
      </c>
      <c r="C8" s="7">
        <v>21</v>
      </c>
      <c r="D8" s="7">
        <v>34</v>
      </c>
      <c r="E8" s="7">
        <v>59</v>
      </c>
    </row>
    <row r="9" spans="1:5">
      <c r="A9" s="13" t="s">
        <v>2044</v>
      </c>
      <c r="B9" s="7">
        <v>2</v>
      </c>
      <c r="C9" s="7">
        <v>12</v>
      </c>
      <c r="D9" s="7">
        <v>22</v>
      </c>
      <c r="E9" s="7">
        <v>36</v>
      </c>
    </row>
    <row r="10" spans="1:5">
      <c r="A10" s="13" t="s">
        <v>2043</v>
      </c>
      <c r="B10" s="7"/>
      <c r="C10" s="7">
        <v>8</v>
      </c>
      <c r="D10" s="7">
        <v>10</v>
      </c>
      <c r="E10" s="7">
        <v>18</v>
      </c>
    </row>
    <row r="11" spans="1:5">
      <c r="A11" s="13" t="s">
        <v>2053</v>
      </c>
      <c r="B11" s="7">
        <v>1</v>
      </c>
      <c r="C11" s="7">
        <v>7</v>
      </c>
      <c r="D11" s="7">
        <v>9</v>
      </c>
      <c r="E11" s="7">
        <v>17</v>
      </c>
    </row>
    <row r="12" spans="1:5">
      <c r="A12" s="13" t="s">
        <v>2034</v>
      </c>
      <c r="B12" s="7">
        <v>4</v>
      </c>
      <c r="C12" s="7">
        <v>20</v>
      </c>
      <c r="D12" s="7">
        <v>22</v>
      </c>
      <c r="E12" s="7">
        <v>46</v>
      </c>
    </row>
    <row r="13" spans="1:5">
      <c r="A13" s="13" t="s">
        <v>2045</v>
      </c>
      <c r="B13" s="7">
        <v>3</v>
      </c>
      <c r="C13" s="7">
        <v>19</v>
      </c>
      <c r="D13" s="7">
        <v>23</v>
      </c>
      <c r="E13" s="7">
        <v>45</v>
      </c>
    </row>
    <row r="14" spans="1:5">
      <c r="A14" s="13" t="s">
        <v>2058</v>
      </c>
      <c r="B14" s="7">
        <v>1</v>
      </c>
      <c r="C14" s="7">
        <v>6</v>
      </c>
      <c r="D14" s="7">
        <v>10</v>
      </c>
      <c r="E14" s="7">
        <v>17</v>
      </c>
    </row>
    <row r="15" spans="1:5">
      <c r="A15" s="13" t="s">
        <v>2057</v>
      </c>
      <c r="B15" s="7"/>
      <c r="C15" s="7">
        <v>3</v>
      </c>
      <c r="D15" s="7">
        <v>4</v>
      </c>
      <c r="E15" s="7">
        <v>7</v>
      </c>
    </row>
    <row r="16" spans="1:5">
      <c r="A16" s="13" t="s">
        <v>2061</v>
      </c>
      <c r="B16" s="7"/>
      <c r="C16" s="7">
        <v>8</v>
      </c>
      <c r="D16" s="7">
        <v>4</v>
      </c>
      <c r="E16" s="7">
        <v>12</v>
      </c>
    </row>
    <row r="17" spans="1:5">
      <c r="A17" s="13" t="s">
        <v>2048</v>
      </c>
      <c r="B17" s="7">
        <v>1</v>
      </c>
      <c r="C17" s="7">
        <v>6</v>
      </c>
      <c r="D17" s="7">
        <v>13</v>
      </c>
      <c r="E17" s="7">
        <v>20</v>
      </c>
    </row>
    <row r="18" spans="1:5">
      <c r="A18" s="13" t="s">
        <v>2055</v>
      </c>
      <c r="B18" s="7">
        <v>4</v>
      </c>
      <c r="C18" s="7">
        <v>11</v>
      </c>
      <c r="D18" s="7">
        <v>26</v>
      </c>
      <c r="E18" s="7">
        <v>41</v>
      </c>
    </row>
    <row r="19" spans="1:5">
      <c r="A19" s="13" t="s">
        <v>2040</v>
      </c>
      <c r="B19" s="7">
        <v>23</v>
      </c>
      <c r="C19" s="7">
        <v>132</v>
      </c>
      <c r="D19" s="7">
        <v>187</v>
      </c>
      <c r="E19" s="7">
        <v>342</v>
      </c>
    </row>
    <row r="20" spans="1:5">
      <c r="A20" s="13" t="s">
        <v>2056</v>
      </c>
      <c r="B20" s="7"/>
      <c r="C20" s="7">
        <v>4</v>
      </c>
      <c r="D20" s="7">
        <v>4</v>
      </c>
      <c r="E20" s="7">
        <v>8</v>
      </c>
    </row>
    <row r="21" spans="1:5">
      <c r="A21" s="13" t="s">
        <v>2036</v>
      </c>
      <c r="B21" s="7">
        <v>6</v>
      </c>
      <c r="C21" s="7">
        <v>30</v>
      </c>
      <c r="D21" s="7">
        <v>49</v>
      </c>
      <c r="E21" s="7">
        <v>85</v>
      </c>
    </row>
    <row r="22" spans="1:5">
      <c r="A22" s="13" t="s">
        <v>2063</v>
      </c>
      <c r="B22" s="7"/>
      <c r="C22" s="7">
        <v>9</v>
      </c>
      <c r="D22" s="7">
        <v>5</v>
      </c>
      <c r="E22" s="7">
        <v>14</v>
      </c>
    </row>
    <row r="23" spans="1:5">
      <c r="A23" s="13" t="s">
        <v>2052</v>
      </c>
      <c r="B23" s="7">
        <v>1</v>
      </c>
      <c r="C23" s="7">
        <v>5</v>
      </c>
      <c r="D23" s="7">
        <v>9</v>
      </c>
      <c r="E23" s="7">
        <v>15</v>
      </c>
    </row>
    <row r="24" spans="1:5">
      <c r="A24" s="13" t="s">
        <v>2060</v>
      </c>
      <c r="B24" s="7">
        <v>3</v>
      </c>
      <c r="C24" s="7">
        <v>3</v>
      </c>
      <c r="D24" s="7">
        <v>11</v>
      </c>
      <c r="E24" s="7">
        <v>17</v>
      </c>
    </row>
    <row r="25" spans="1:5">
      <c r="A25" s="13" t="s">
        <v>2059</v>
      </c>
      <c r="B25" s="7"/>
      <c r="C25" s="7">
        <v>7</v>
      </c>
      <c r="D25" s="7">
        <v>14</v>
      </c>
      <c r="E25" s="7">
        <v>21</v>
      </c>
    </row>
    <row r="26" spans="1:5">
      <c r="A26" s="13" t="s">
        <v>2051</v>
      </c>
      <c r="B26" s="7">
        <v>1</v>
      </c>
      <c r="C26" s="7">
        <v>15</v>
      </c>
      <c r="D26" s="7">
        <v>17</v>
      </c>
      <c r="E26" s="7">
        <v>33</v>
      </c>
    </row>
    <row r="27" spans="1:5">
      <c r="A27" s="13" t="s">
        <v>2046</v>
      </c>
      <c r="B27" s="7"/>
      <c r="C27" s="7">
        <v>16</v>
      </c>
      <c r="D27" s="7">
        <v>28</v>
      </c>
      <c r="E27" s="7">
        <v>44</v>
      </c>
    </row>
    <row r="28" spans="1:5">
      <c r="A28" s="13" t="s">
        <v>2038</v>
      </c>
      <c r="B28" s="7">
        <v>2</v>
      </c>
      <c r="C28" s="7">
        <v>12</v>
      </c>
      <c r="D28" s="7">
        <v>36</v>
      </c>
      <c r="E28" s="7">
        <v>50</v>
      </c>
    </row>
    <row r="29" spans="1:5">
      <c r="A29" s="13" t="s">
        <v>2062</v>
      </c>
      <c r="B29" s="7"/>
      <c r="C29" s="7"/>
      <c r="D29" s="7">
        <v>3</v>
      </c>
      <c r="E29" s="7">
        <v>3</v>
      </c>
    </row>
    <row r="30" spans="1:5">
      <c r="A30" s="13" t="s">
        <v>2067</v>
      </c>
      <c r="B30" s="7">
        <v>57</v>
      </c>
      <c r="C30" s="7">
        <v>364</v>
      </c>
      <c r="D30" s="7">
        <v>565</v>
      </c>
      <c r="E30" s="7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B93A-F850-47BC-BEA7-7973B3A36742}">
  <dimension ref="A1:E18"/>
  <sheetViews>
    <sheetView workbookViewId="0">
      <selection activeCell="A12" sqref="A12:E12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>
      <c r="A1" s="12" t="s">
        <v>2031</v>
      </c>
      <c r="B1" t="s">
        <v>2069</v>
      </c>
    </row>
    <row r="2" spans="1:5">
      <c r="A2" s="12" t="s">
        <v>2086</v>
      </c>
      <c r="B2" t="s">
        <v>2069</v>
      </c>
    </row>
    <row r="4" spans="1:5">
      <c r="A4" s="12" t="s">
        <v>2068</v>
      </c>
      <c r="B4" s="12" t="s">
        <v>2070</v>
      </c>
    </row>
    <row r="5" spans="1:5">
      <c r="A5" s="12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>
      <c r="A6" s="17" t="s">
        <v>2075</v>
      </c>
      <c r="B6" s="7">
        <v>6</v>
      </c>
      <c r="C6" s="7">
        <v>36</v>
      </c>
      <c r="D6" s="7">
        <v>49</v>
      </c>
      <c r="E6" s="7">
        <v>91</v>
      </c>
    </row>
    <row r="7" spans="1:5">
      <c r="A7" s="17" t="s">
        <v>2076</v>
      </c>
      <c r="B7" s="7">
        <v>7</v>
      </c>
      <c r="C7" s="7">
        <v>28</v>
      </c>
      <c r="D7" s="7">
        <v>44</v>
      </c>
      <c r="E7" s="7">
        <v>79</v>
      </c>
    </row>
    <row r="8" spans="1:5">
      <c r="A8" s="17" t="s">
        <v>2072</v>
      </c>
      <c r="B8" s="7">
        <v>4</v>
      </c>
      <c r="C8" s="7">
        <v>33</v>
      </c>
      <c r="D8" s="7">
        <v>49</v>
      </c>
      <c r="E8" s="7">
        <v>86</v>
      </c>
    </row>
    <row r="9" spans="1:5">
      <c r="A9" s="17" t="s">
        <v>2082</v>
      </c>
      <c r="B9" s="7">
        <v>1</v>
      </c>
      <c r="C9" s="7">
        <v>30</v>
      </c>
      <c r="D9" s="7">
        <v>46</v>
      </c>
      <c r="E9" s="7">
        <v>77</v>
      </c>
    </row>
    <row r="10" spans="1:5">
      <c r="A10" s="17" t="s">
        <v>2083</v>
      </c>
      <c r="B10" s="7">
        <v>3</v>
      </c>
      <c r="C10" s="7">
        <v>35</v>
      </c>
      <c r="D10" s="7">
        <v>46</v>
      </c>
      <c r="E10" s="7">
        <v>84</v>
      </c>
    </row>
    <row r="11" spans="1:5">
      <c r="A11" s="17" t="s">
        <v>2077</v>
      </c>
      <c r="B11" s="7">
        <v>3</v>
      </c>
      <c r="C11" s="7">
        <v>28</v>
      </c>
      <c r="D11" s="7">
        <v>55</v>
      </c>
      <c r="E11" s="7">
        <v>86</v>
      </c>
    </row>
    <row r="12" spans="1:5">
      <c r="A12" s="17" t="s">
        <v>2073</v>
      </c>
      <c r="B12" s="7">
        <v>4</v>
      </c>
      <c r="C12" s="7">
        <v>31</v>
      </c>
      <c r="D12" s="7">
        <v>58</v>
      </c>
      <c r="E12" s="7">
        <v>93</v>
      </c>
    </row>
    <row r="13" spans="1:5">
      <c r="A13" s="17" t="s">
        <v>2078</v>
      </c>
      <c r="B13" s="7">
        <v>8</v>
      </c>
      <c r="C13" s="7">
        <v>35</v>
      </c>
      <c r="D13" s="7">
        <v>41</v>
      </c>
      <c r="E13" s="7">
        <v>84</v>
      </c>
    </row>
    <row r="14" spans="1:5">
      <c r="A14" s="17" t="s">
        <v>2079</v>
      </c>
      <c r="B14" s="7">
        <v>5</v>
      </c>
      <c r="C14" s="7">
        <v>23</v>
      </c>
      <c r="D14" s="7">
        <v>45</v>
      </c>
      <c r="E14" s="7">
        <v>73</v>
      </c>
    </row>
    <row r="15" spans="1:5">
      <c r="A15" s="17" t="s">
        <v>2074</v>
      </c>
      <c r="B15" s="7">
        <v>6</v>
      </c>
      <c r="C15" s="7">
        <v>26</v>
      </c>
      <c r="D15" s="7">
        <v>45</v>
      </c>
      <c r="E15" s="7">
        <v>77</v>
      </c>
    </row>
    <row r="16" spans="1:5">
      <c r="A16" s="17" t="s">
        <v>2081</v>
      </c>
      <c r="B16" s="7">
        <v>3</v>
      </c>
      <c r="C16" s="7">
        <v>27</v>
      </c>
      <c r="D16" s="7">
        <v>45</v>
      </c>
      <c r="E16" s="7">
        <v>75</v>
      </c>
    </row>
    <row r="17" spans="1:5">
      <c r="A17" s="17" t="s">
        <v>2080</v>
      </c>
      <c r="B17" s="7">
        <v>7</v>
      </c>
      <c r="C17" s="7">
        <v>32</v>
      </c>
      <c r="D17" s="7">
        <v>42</v>
      </c>
      <c r="E17" s="7">
        <v>81</v>
      </c>
    </row>
    <row r="18" spans="1:5">
      <c r="A18" s="17" t="s">
        <v>2067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4AD5-033C-4359-9B73-D054EAF84FCE}">
  <dimension ref="A3:F12"/>
  <sheetViews>
    <sheetView tabSelected="1" workbookViewId="0">
      <selection activeCell="A2" sqref="A2:F13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6.5" bestFit="1" customWidth="1"/>
    <col min="8" max="8" width="23.25" bestFit="1" customWidth="1"/>
    <col min="9" max="9" width="16.5" bestFit="1" customWidth="1"/>
    <col min="10" max="10" width="28.25" bestFit="1" customWidth="1"/>
    <col min="11" max="11" width="21.625" bestFit="1" customWidth="1"/>
    <col min="12" max="13" width="11.875" bestFit="1" customWidth="1"/>
    <col min="14" max="15" width="10.875" bestFit="1" customWidth="1"/>
    <col min="16" max="17" width="11.875" bestFit="1" customWidth="1"/>
    <col min="18" max="18" width="9.875" bestFit="1" customWidth="1"/>
    <col min="19" max="19" width="10.875" bestFit="1" customWidth="1"/>
    <col min="20" max="29" width="11.875" bestFit="1" customWidth="1"/>
    <col min="30" max="30" width="5.375" bestFit="1" customWidth="1"/>
    <col min="31" max="38" width="11.875" bestFit="1" customWidth="1"/>
    <col min="39" max="39" width="10.875" bestFit="1" customWidth="1"/>
    <col min="40" max="40" width="5.375" bestFit="1" customWidth="1"/>
    <col min="41" max="43" width="11.875" bestFit="1" customWidth="1"/>
    <col min="44" max="44" width="10.875" bestFit="1" customWidth="1"/>
    <col min="45" max="45" width="11.875" bestFit="1" customWidth="1"/>
    <col min="46" max="46" width="5.375" bestFit="1" customWidth="1"/>
    <col min="47" max="50" width="11.875" bestFit="1" customWidth="1"/>
    <col min="51" max="51" width="6.875" bestFit="1" customWidth="1"/>
    <col min="52" max="54" width="11.875" bestFit="1" customWidth="1"/>
    <col min="55" max="55" width="6.375" bestFit="1" customWidth="1"/>
    <col min="56" max="56" width="10.875" bestFit="1" customWidth="1"/>
    <col min="57" max="58" width="11.875" bestFit="1" customWidth="1"/>
    <col min="59" max="59" width="13.375" bestFit="1" customWidth="1"/>
    <col min="60" max="60" width="7.375" bestFit="1" customWidth="1"/>
    <col min="61" max="65" width="4.375" bestFit="1" customWidth="1"/>
    <col min="66" max="69" width="11.875" bestFit="1" customWidth="1"/>
    <col min="70" max="70" width="5.375" bestFit="1" customWidth="1"/>
    <col min="71" max="71" width="11.875" bestFit="1" customWidth="1"/>
    <col min="72" max="72" width="9.875" bestFit="1" customWidth="1"/>
    <col min="73" max="73" width="11.875" bestFit="1" customWidth="1"/>
    <col min="74" max="74" width="10.875" bestFit="1" customWidth="1"/>
    <col min="75" max="78" width="11.875" bestFit="1" customWidth="1"/>
    <col min="79" max="79" width="5.375" bestFit="1" customWidth="1"/>
    <col min="80" max="91" width="11.875" bestFit="1" customWidth="1"/>
    <col min="92" max="92" width="10.875" bestFit="1" customWidth="1"/>
    <col min="93" max="93" width="5.375" bestFit="1" customWidth="1"/>
    <col min="94" max="123" width="11.875" bestFit="1" customWidth="1"/>
    <col min="124" max="124" width="10.875" bestFit="1" customWidth="1"/>
    <col min="125" max="127" width="11.875" bestFit="1" customWidth="1"/>
    <col min="128" max="128" width="6.875" bestFit="1" customWidth="1"/>
    <col min="129" max="138" width="11.875" bestFit="1" customWidth="1"/>
    <col min="139" max="139" width="5.375" bestFit="1" customWidth="1"/>
    <col min="140" max="142" width="11.875" bestFit="1" customWidth="1"/>
    <col min="143" max="143" width="5.375" bestFit="1" customWidth="1"/>
    <col min="144" max="144" width="10.875" bestFit="1" customWidth="1"/>
    <col min="145" max="161" width="11.875" bestFit="1" customWidth="1"/>
    <col min="162" max="162" width="10.875" bestFit="1" customWidth="1"/>
    <col min="163" max="166" width="11.875" bestFit="1" customWidth="1"/>
    <col min="167" max="167" width="7.875" bestFit="1" customWidth="1"/>
    <col min="168" max="169" width="11.875" bestFit="1" customWidth="1"/>
    <col min="170" max="170" width="10.875" bestFit="1" customWidth="1"/>
    <col min="171" max="177" width="11.875" bestFit="1" customWidth="1"/>
    <col min="178" max="178" width="5.875" bestFit="1" customWidth="1"/>
    <col min="179" max="181" width="11.875" bestFit="1" customWidth="1"/>
    <col min="182" max="182" width="10.875" bestFit="1" customWidth="1"/>
    <col min="183" max="184" width="11.875" bestFit="1" customWidth="1"/>
    <col min="185" max="185" width="5.375" bestFit="1" customWidth="1"/>
    <col min="186" max="189" width="11.875" bestFit="1" customWidth="1"/>
    <col min="190" max="190" width="10.875" bestFit="1" customWidth="1"/>
    <col min="191" max="192" width="11.875" bestFit="1" customWidth="1"/>
    <col min="193" max="193" width="6.875" bestFit="1" customWidth="1"/>
    <col min="194" max="196" width="11.875" bestFit="1" customWidth="1"/>
    <col min="197" max="197" width="10.875" bestFit="1" customWidth="1"/>
    <col min="198" max="203" width="11.875" bestFit="1" customWidth="1"/>
    <col min="204" max="204" width="5.875" bestFit="1" customWidth="1"/>
    <col min="205" max="209" width="11.875" bestFit="1" customWidth="1"/>
    <col min="210" max="210" width="10.875" bestFit="1" customWidth="1"/>
    <col min="211" max="211" width="11.875" bestFit="1" customWidth="1"/>
    <col min="212" max="212" width="10.875" bestFit="1" customWidth="1"/>
    <col min="213" max="213" width="11.875" bestFit="1" customWidth="1"/>
    <col min="214" max="214" width="5.375" bestFit="1" customWidth="1"/>
    <col min="215" max="216" width="11.875" bestFit="1" customWidth="1"/>
    <col min="217" max="217" width="5.375" bestFit="1" customWidth="1"/>
    <col min="218" max="221" width="11.875" bestFit="1" customWidth="1"/>
    <col min="222" max="222" width="6.875" bestFit="1" customWidth="1"/>
    <col min="223" max="249" width="11.875" bestFit="1" customWidth="1"/>
    <col min="250" max="250" width="5.375" bestFit="1" customWidth="1"/>
    <col min="251" max="254" width="11.875" bestFit="1" customWidth="1"/>
    <col min="255" max="255" width="10.875" bestFit="1" customWidth="1"/>
    <col min="256" max="258" width="11.875" bestFit="1" customWidth="1"/>
    <col min="259" max="259" width="5.375" bestFit="1" customWidth="1"/>
    <col min="260" max="260" width="11.875" bestFit="1" customWidth="1"/>
    <col min="261" max="261" width="10.875" bestFit="1" customWidth="1"/>
    <col min="262" max="262" width="5.875" bestFit="1" customWidth="1"/>
    <col min="263" max="265" width="11.875" bestFit="1" customWidth="1"/>
    <col min="266" max="266" width="6.875" bestFit="1" customWidth="1"/>
    <col min="267" max="268" width="11.875" bestFit="1" customWidth="1"/>
    <col min="269" max="269" width="5.375" bestFit="1" customWidth="1"/>
    <col min="270" max="271" width="11.875" bestFit="1" customWidth="1"/>
    <col min="272" max="272" width="10.875" bestFit="1" customWidth="1"/>
    <col min="273" max="274" width="11.875" bestFit="1" customWidth="1"/>
    <col min="275" max="275" width="9.875" bestFit="1" customWidth="1"/>
    <col min="276" max="282" width="11.875" bestFit="1" customWidth="1"/>
    <col min="283" max="283" width="8.875" bestFit="1" customWidth="1"/>
    <col min="284" max="304" width="11.875" bestFit="1" customWidth="1"/>
    <col min="305" max="305" width="10.875" bestFit="1" customWidth="1"/>
    <col min="306" max="306" width="11.875" bestFit="1" customWidth="1"/>
    <col min="307" max="307" width="10.875" bestFit="1" customWidth="1"/>
    <col min="308" max="310" width="11.875" bestFit="1" customWidth="1"/>
    <col min="311" max="311" width="6.875" bestFit="1" customWidth="1"/>
    <col min="312" max="313" width="11.875" bestFit="1" customWidth="1"/>
    <col min="314" max="314" width="10.875" bestFit="1" customWidth="1"/>
    <col min="315" max="317" width="11.875" bestFit="1" customWidth="1"/>
    <col min="318" max="318" width="8.875" bestFit="1" customWidth="1"/>
    <col min="319" max="322" width="11.875" bestFit="1" customWidth="1"/>
    <col min="323" max="323" width="10.875" bestFit="1" customWidth="1"/>
    <col min="324" max="327" width="11.875" bestFit="1" customWidth="1"/>
    <col min="328" max="328" width="5.375" bestFit="1" customWidth="1"/>
    <col min="329" max="329" width="11.875" bestFit="1" customWidth="1"/>
    <col min="330" max="330" width="7.875" bestFit="1" customWidth="1"/>
    <col min="331" max="331" width="11.875" bestFit="1" customWidth="1"/>
    <col min="332" max="332" width="7.875" bestFit="1" customWidth="1"/>
    <col min="333" max="333" width="11.875" bestFit="1" customWidth="1"/>
    <col min="334" max="334" width="10.875" bestFit="1" customWidth="1"/>
    <col min="335" max="338" width="11.875" bestFit="1" customWidth="1"/>
    <col min="339" max="339" width="6.875" bestFit="1" customWidth="1"/>
    <col min="340" max="340" width="11.875" bestFit="1" customWidth="1"/>
    <col min="341" max="341" width="6.875" bestFit="1" customWidth="1"/>
    <col min="342" max="342" width="11.875" bestFit="1" customWidth="1"/>
    <col min="343" max="343" width="5.375" bestFit="1" customWidth="1"/>
    <col min="344" max="348" width="11.875" bestFit="1" customWidth="1"/>
    <col min="349" max="349" width="10.875" bestFit="1" customWidth="1"/>
    <col min="350" max="350" width="5.375" bestFit="1" customWidth="1"/>
    <col min="351" max="359" width="11.875" bestFit="1" customWidth="1"/>
    <col min="360" max="360" width="8.875" bestFit="1" customWidth="1"/>
    <col min="361" max="363" width="11.875" bestFit="1" customWidth="1"/>
    <col min="364" max="364" width="6.875" bestFit="1" customWidth="1"/>
    <col min="365" max="366" width="11.875" bestFit="1" customWidth="1"/>
    <col min="367" max="367" width="5.375" bestFit="1" customWidth="1"/>
    <col min="368" max="370" width="11.875" bestFit="1" customWidth="1"/>
    <col min="371" max="371" width="10.875" bestFit="1" customWidth="1"/>
    <col min="372" max="373" width="6.875" bestFit="1" customWidth="1"/>
    <col min="374" max="377" width="11.875" bestFit="1" customWidth="1"/>
    <col min="378" max="379" width="6.375" bestFit="1" customWidth="1"/>
    <col min="380" max="385" width="11.875" bestFit="1" customWidth="1"/>
    <col min="386" max="386" width="6.375" bestFit="1" customWidth="1"/>
    <col min="387" max="388" width="11.875" bestFit="1" customWidth="1"/>
    <col min="389" max="389" width="10.875" bestFit="1" customWidth="1"/>
    <col min="390" max="390" width="11.875" bestFit="1" customWidth="1"/>
    <col min="391" max="391" width="6.875" bestFit="1" customWidth="1"/>
    <col min="392" max="392" width="11.875" bestFit="1" customWidth="1"/>
    <col min="393" max="393" width="6.375" bestFit="1" customWidth="1"/>
    <col min="394" max="394" width="10.875" bestFit="1" customWidth="1"/>
    <col min="395" max="400" width="11.875" bestFit="1" customWidth="1"/>
    <col min="401" max="401" width="10.875" bestFit="1" customWidth="1"/>
    <col min="402" max="403" width="11.875" bestFit="1" customWidth="1"/>
    <col min="404" max="404" width="6.875" bestFit="1" customWidth="1"/>
    <col min="405" max="405" width="6.375" bestFit="1" customWidth="1"/>
    <col min="406" max="416" width="11.875" bestFit="1" customWidth="1"/>
    <col min="417" max="417" width="10.875" bestFit="1" customWidth="1"/>
    <col min="418" max="430" width="11.875" bestFit="1" customWidth="1"/>
    <col min="431" max="431" width="5.375" bestFit="1" customWidth="1"/>
    <col min="432" max="435" width="11.875" bestFit="1" customWidth="1"/>
    <col min="436" max="436" width="5.875" bestFit="1" customWidth="1"/>
    <col min="437" max="438" width="10.875" bestFit="1" customWidth="1"/>
    <col min="439" max="444" width="11.875" bestFit="1" customWidth="1"/>
    <col min="445" max="445" width="10.875" bestFit="1" customWidth="1"/>
    <col min="446" max="450" width="11.875" bestFit="1" customWidth="1"/>
    <col min="451" max="451" width="9.875" bestFit="1" customWidth="1"/>
    <col min="452" max="463" width="11.875" bestFit="1" customWidth="1"/>
    <col min="464" max="464" width="10.875" bestFit="1" customWidth="1"/>
    <col min="465" max="480" width="11.875" bestFit="1" customWidth="1"/>
    <col min="481" max="481" width="10.875" bestFit="1" customWidth="1"/>
    <col min="482" max="486" width="11.875" bestFit="1" customWidth="1"/>
    <col min="487" max="487" width="10.875" bestFit="1" customWidth="1"/>
    <col min="488" max="488" width="5.375" bestFit="1" customWidth="1"/>
    <col min="489" max="490" width="11.875" bestFit="1" customWidth="1"/>
    <col min="491" max="491" width="10.875" bestFit="1" customWidth="1"/>
    <col min="492" max="493" width="11.875" bestFit="1" customWidth="1"/>
    <col min="494" max="494" width="10.875" bestFit="1" customWidth="1"/>
    <col min="495" max="497" width="11.875" bestFit="1" customWidth="1"/>
    <col min="498" max="498" width="5.375" bestFit="1" customWidth="1"/>
    <col min="499" max="506" width="11.875" bestFit="1" customWidth="1"/>
    <col min="507" max="507" width="10.875" bestFit="1" customWidth="1"/>
    <col min="508" max="508" width="5.375" bestFit="1" customWidth="1"/>
    <col min="509" max="513" width="11.875" bestFit="1" customWidth="1"/>
    <col min="514" max="514" width="10.875" bestFit="1" customWidth="1"/>
    <col min="515" max="515" width="5.375" bestFit="1" customWidth="1"/>
    <col min="516" max="516" width="8.875" bestFit="1" customWidth="1"/>
    <col min="517" max="517" width="5.875" bestFit="1" customWidth="1"/>
    <col min="518" max="524" width="11.875" bestFit="1" customWidth="1"/>
    <col min="525" max="525" width="10.875" bestFit="1" customWidth="1"/>
    <col min="526" max="528" width="11.875" bestFit="1" customWidth="1"/>
    <col min="529" max="529" width="6.875" bestFit="1" customWidth="1"/>
    <col min="530" max="563" width="11.875" bestFit="1" customWidth="1"/>
    <col min="564" max="564" width="10.875" bestFit="1" customWidth="1"/>
    <col min="565" max="567" width="11.875" bestFit="1" customWidth="1"/>
    <col min="568" max="568" width="5.375" bestFit="1" customWidth="1"/>
    <col min="569" max="579" width="11.875" bestFit="1" customWidth="1"/>
    <col min="580" max="580" width="6.875" bestFit="1" customWidth="1"/>
    <col min="581" max="581" width="11.875" bestFit="1" customWidth="1"/>
    <col min="582" max="582" width="10.875" bestFit="1" customWidth="1"/>
    <col min="583" max="584" width="11.875" bestFit="1" customWidth="1"/>
    <col min="585" max="585" width="9.875" bestFit="1" customWidth="1"/>
    <col min="586" max="593" width="11.875" bestFit="1" customWidth="1"/>
    <col min="594" max="594" width="5.375" bestFit="1" customWidth="1"/>
    <col min="595" max="595" width="11.875" bestFit="1" customWidth="1"/>
    <col min="596" max="596" width="10.875" bestFit="1" customWidth="1"/>
    <col min="597" max="597" width="11.875" bestFit="1" customWidth="1"/>
    <col min="598" max="598" width="10.875" bestFit="1" customWidth="1"/>
    <col min="599" max="608" width="11.875" bestFit="1" customWidth="1"/>
    <col min="609" max="609" width="10.875" bestFit="1" customWidth="1"/>
    <col min="610" max="626" width="11.875" bestFit="1" customWidth="1"/>
    <col min="627" max="627" width="10.875" bestFit="1" customWidth="1"/>
    <col min="628" max="630" width="11.875" bestFit="1" customWidth="1"/>
    <col min="631" max="631" width="10.875" bestFit="1" customWidth="1"/>
    <col min="632" max="633" width="11.875" bestFit="1" customWidth="1"/>
    <col min="634" max="634" width="10.875" bestFit="1" customWidth="1"/>
    <col min="635" max="657" width="11.875" bestFit="1" customWidth="1"/>
    <col min="658" max="658" width="5.875" bestFit="1" customWidth="1"/>
    <col min="659" max="662" width="11.875" bestFit="1" customWidth="1"/>
    <col min="663" max="663" width="5.375" bestFit="1" customWidth="1"/>
    <col min="664" max="664" width="11.875" bestFit="1" customWidth="1"/>
    <col min="665" max="665" width="9.875" bestFit="1" customWidth="1"/>
    <col min="666" max="680" width="11.875" bestFit="1" customWidth="1"/>
    <col min="681" max="681" width="9.875" bestFit="1" customWidth="1"/>
    <col min="682" max="688" width="11.875" bestFit="1" customWidth="1"/>
    <col min="689" max="689" width="10.875" bestFit="1" customWidth="1"/>
    <col min="690" max="700" width="11.875" bestFit="1" customWidth="1"/>
    <col min="701" max="701" width="10.875" bestFit="1" customWidth="1"/>
    <col min="702" max="702" width="11.875" bestFit="1" customWidth="1"/>
    <col min="703" max="703" width="7.875" bestFit="1" customWidth="1"/>
    <col min="704" max="720" width="11.875" bestFit="1" customWidth="1"/>
    <col min="721" max="721" width="6.875" bestFit="1" customWidth="1"/>
    <col min="722" max="729" width="11.875" bestFit="1" customWidth="1"/>
    <col min="730" max="730" width="10.875" bestFit="1" customWidth="1"/>
    <col min="731" max="733" width="11.875" bestFit="1" customWidth="1"/>
    <col min="734" max="734" width="10.875" bestFit="1" customWidth="1"/>
    <col min="735" max="739" width="11.875" bestFit="1" customWidth="1"/>
    <col min="740" max="740" width="5.875" bestFit="1" customWidth="1"/>
    <col min="741" max="741" width="11.875" bestFit="1" customWidth="1"/>
    <col min="742" max="742" width="5.375" bestFit="1" customWidth="1"/>
    <col min="743" max="759" width="11.875" bestFit="1" customWidth="1"/>
    <col min="760" max="760" width="10.875" bestFit="1" customWidth="1"/>
    <col min="761" max="767" width="11.875" bestFit="1" customWidth="1"/>
    <col min="768" max="768" width="6.875" bestFit="1" customWidth="1"/>
    <col min="769" max="781" width="11.875" bestFit="1" customWidth="1"/>
    <col min="782" max="782" width="5.875" bestFit="1" customWidth="1"/>
    <col min="783" max="790" width="11.875" bestFit="1" customWidth="1"/>
    <col min="791" max="791" width="10.875" bestFit="1" customWidth="1"/>
    <col min="792" max="792" width="11.875" bestFit="1" customWidth="1"/>
    <col min="793" max="793" width="5.875" bestFit="1" customWidth="1"/>
    <col min="794" max="796" width="11.875" bestFit="1" customWidth="1"/>
    <col min="797" max="797" width="10.875" bestFit="1" customWidth="1"/>
    <col min="798" max="798" width="9.875" bestFit="1" customWidth="1"/>
    <col min="799" max="799" width="10.875" bestFit="1" customWidth="1"/>
    <col min="800" max="800" width="11.875" bestFit="1" customWidth="1"/>
    <col min="801" max="801" width="10.875" bestFit="1" customWidth="1"/>
    <col min="802" max="808" width="11.875" bestFit="1" customWidth="1"/>
    <col min="809" max="809" width="9.875" bestFit="1" customWidth="1"/>
    <col min="810" max="810" width="5.375" bestFit="1" customWidth="1"/>
    <col min="811" max="832" width="11.875" bestFit="1" customWidth="1"/>
    <col min="833" max="833" width="5.875" bestFit="1" customWidth="1"/>
    <col min="834" max="835" width="11.875" bestFit="1" customWidth="1"/>
    <col min="836" max="836" width="10.875" bestFit="1" customWidth="1"/>
    <col min="837" max="838" width="11.875" bestFit="1" customWidth="1"/>
    <col min="839" max="839" width="10.875" bestFit="1" customWidth="1"/>
    <col min="840" max="847" width="11.875" bestFit="1" customWidth="1"/>
    <col min="848" max="848" width="10.875" bestFit="1" customWidth="1"/>
    <col min="849" max="851" width="11.875" bestFit="1" customWidth="1"/>
    <col min="852" max="852" width="10.875" bestFit="1" customWidth="1"/>
    <col min="853" max="853" width="11.875" bestFit="1" customWidth="1"/>
    <col min="854" max="854" width="8.875" bestFit="1" customWidth="1"/>
    <col min="855" max="858" width="11.875" bestFit="1" customWidth="1"/>
    <col min="859" max="859" width="5.875" bestFit="1" customWidth="1"/>
    <col min="860" max="860" width="11.875" bestFit="1" customWidth="1"/>
    <col min="861" max="861" width="5.875" bestFit="1" customWidth="1"/>
    <col min="862" max="865" width="11.875" bestFit="1" customWidth="1"/>
    <col min="866" max="866" width="10.875" bestFit="1" customWidth="1"/>
    <col min="867" max="869" width="11.875" bestFit="1" customWidth="1"/>
    <col min="870" max="870" width="10.875" bestFit="1" customWidth="1"/>
    <col min="871" max="877" width="11.875" bestFit="1" customWidth="1"/>
    <col min="878" max="878" width="7.875" bestFit="1" customWidth="1"/>
    <col min="879" max="879" width="5.875" bestFit="1" customWidth="1"/>
    <col min="880" max="883" width="11.875" bestFit="1" customWidth="1"/>
    <col min="884" max="884" width="5.375" bestFit="1" customWidth="1"/>
    <col min="885" max="891" width="11.875" bestFit="1" customWidth="1"/>
    <col min="892" max="892" width="10.875" bestFit="1" customWidth="1"/>
    <col min="893" max="894" width="11.875" bestFit="1" customWidth="1"/>
    <col min="895" max="895" width="6.375" bestFit="1" customWidth="1"/>
    <col min="896" max="901" width="11.875" bestFit="1" customWidth="1"/>
    <col min="902" max="902" width="9.875" bestFit="1" customWidth="1"/>
    <col min="903" max="909" width="11.875" bestFit="1" customWidth="1"/>
    <col min="910" max="910" width="10.875" bestFit="1" customWidth="1"/>
    <col min="911" max="923" width="11.875" bestFit="1" customWidth="1"/>
    <col min="924" max="924" width="10.875" bestFit="1" customWidth="1"/>
    <col min="925" max="926" width="11.875" bestFit="1" customWidth="1"/>
    <col min="927" max="927" width="6.375" bestFit="1" customWidth="1"/>
    <col min="928" max="942" width="11.875" bestFit="1" customWidth="1"/>
    <col min="943" max="943" width="8.875" bestFit="1" customWidth="1"/>
    <col min="944" max="949" width="11.875" bestFit="1" customWidth="1"/>
    <col min="950" max="950" width="8.875" bestFit="1" customWidth="1"/>
    <col min="951" max="957" width="11.875" bestFit="1" customWidth="1"/>
    <col min="958" max="958" width="8.875" bestFit="1" customWidth="1"/>
    <col min="959" max="965" width="11.875" bestFit="1" customWidth="1"/>
    <col min="966" max="967" width="10.875" bestFit="1" customWidth="1"/>
    <col min="968" max="970" width="11.875" bestFit="1" customWidth="1"/>
    <col min="971" max="971" width="10.875" bestFit="1" customWidth="1"/>
    <col min="972" max="972" width="11.875" bestFit="1" customWidth="1"/>
    <col min="973" max="973" width="9.875" bestFit="1" customWidth="1"/>
    <col min="974" max="974" width="8.875" bestFit="1" customWidth="1"/>
    <col min="975" max="975" width="6.875" bestFit="1" customWidth="1"/>
    <col min="976" max="978" width="11.875" bestFit="1" customWidth="1"/>
    <col min="979" max="979" width="10.875" bestFit="1" customWidth="1"/>
    <col min="980" max="989" width="11.875" bestFit="1" customWidth="1"/>
    <col min="990" max="990" width="14.25" bestFit="1" customWidth="1"/>
    <col min="991" max="991" width="11.875" bestFit="1" customWidth="1"/>
  </cols>
  <sheetData>
    <row r="3" spans="1:6">
      <c r="A3" s="12" t="s">
        <v>2068</v>
      </c>
      <c r="B3" s="12" t="s">
        <v>2070</v>
      </c>
    </row>
    <row r="4" spans="1:6">
      <c r="A4" s="12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>
      <c r="A5" s="13" t="s">
        <v>26</v>
      </c>
      <c r="B5" s="7">
        <v>2</v>
      </c>
      <c r="C5" s="7">
        <v>16</v>
      </c>
      <c r="D5" s="7">
        <v>1</v>
      </c>
      <c r="E5" s="7">
        <v>24</v>
      </c>
      <c r="F5" s="7">
        <v>43</v>
      </c>
    </row>
    <row r="6" spans="1:6">
      <c r="A6" s="13" t="s">
        <v>15</v>
      </c>
      <c r="B6" s="7">
        <v>2</v>
      </c>
      <c r="C6" s="7">
        <v>19</v>
      </c>
      <c r="D6" s="7">
        <v>1</v>
      </c>
      <c r="E6" s="7">
        <v>22</v>
      </c>
      <c r="F6" s="7">
        <v>44</v>
      </c>
    </row>
    <row r="7" spans="1:6">
      <c r="A7" s="13" t="s">
        <v>98</v>
      </c>
      <c r="B7" s="7">
        <v>4</v>
      </c>
      <c r="C7" s="7">
        <v>6</v>
      </c>
      <c r="D7" s="7">
        <v>1</v>
      </c>
      <c r="E7" s="7">
        <v>12</v>
      </c>
      <c r="F7" s="7">
        <v>23</v>
      </c>
    </row>
    <row r="8" spans="1:6">
      <c r="A8" s="13" t="s">
        <v>36</v>
      </c>
      <c r="B8" s="7">
        <v>1</v>
      </c>
      <c r="C8" s="7">
        <v>12</v>
      </c>
      <c r="D8" s="7">
        <v>1</v>
      </c>
      <c r="E8" s="7">
        <v>17</v>
      </c>
      <c r="F8" s="7">
        <v>31</v>
      </c>
    </row>
    <row r="9" spans="1:6">
      <c r="A9" s="13" t="s">
        <v>40</v>
      </c>
      <c r="B9" s="7">
        <v>1</v>
      </c>
      <c r="C9" s="7">
        <v>18</v>
      </c>
      <c r="D9" s="7">
        <v>1</v>
      </c>
      <c r="E9" s="7">
        <v>28</v>
      </c>
      <c r="F9" s="7">
        <v>48</v>
      </c>
    </row>
    <row r="10" spans="1:6">
      <c r="A10" s="13" t="s">
        <v>107</v>
      </c>
      <c r="B10" s="7">
        <v>3</v>
      </c>
      <c r="C10" s="7">
        <v>19</v>
      </c>
      <c r="D10" s="7"/>
      <c r="E10" s="7">
        <v>26</v>
      </c>
      <c r="F10" s="7">
        <v>48</v>
      </c>
    </row>
    <row r="11" spans="1:6">
      <c r="A11" s="13" t="s">
        <v>21</v>
      </c>
      <c r="B11" s="7">
        <v>44</v>
      </c>
      <c r="C11" s="7">
        <v>274</v>
      </c>
      <c r="D11" s="7">
        <v>9</v>
      </c>
      <c r="E11" s="7">
        <v>436</v>
      </c>
      <c r="F11" s="7">
        <v>763</v>
      </c>
    </row>
    <row r="12" spans="1:6">
      <c r="A12" s="13" t="s">
        <v>2067</v>
      </c>
      <c r="B12" s="7">
        <v>57</v>
      </c>
      <c r="C12" s="7">
        <v>364</v>
      </c>
      <c r="D12" s="7">
        <v>14</v>
      </c>
      <c r="E12" s="7">
        <v>565</v>
      </c>
      <c r="F12" s="7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6B7A6-8E22-48DF-9B9F-7B3ECB9B8B4A}">
  <dimension ref="A1:H13"/>
  <sheetViews>
    <sheetView topLeftCell="A10" workbookViewId="0">
      <selection activeCell="I14" sqref="A1:I14"/>
    </sheetView>
  </sheetViews>
  <sheetFormatPr defaultRowHeight="15.75"/>
  <cols>
    <col min="1" max="1" width="27.875" bestFit="1" customWidth="1"/>
    <col min="2" max="2" width="15.125" bestFit="1" customWidth="1"/>
    <col min="3" max="3" width="11.375" bestFit="1" customWidth="1"/>
    <col min="4" max="4" width="15.25" bestFit="1" customWidth="1"/>
    <col min="5" max="5" width="11.75" bestFit="1" customWidth="1"/>
    <col min="6" max="6" width="17.875" bestFit="1" customWidth="1"/>
    <col min="7" max="7" width="14.125" bestFit="1" customWidth="1"/>
    <col min="8" max="8" width="18.25" bestFit="1" customWidth="1"/>
  </cols>
  <sheetData>
    <row r="1" spans="1:8">
      <c r="A1" s="21" t="s">
        <v>2087</v>
      </c>
      <c r="B1" s="21" t="s">
        <v>2088</v>
      </c>
      <c r="C1" s="21" t="s">
        <v>2089</v>
      </c>
      <c r="D1" s="21" t="s">
        <v>2090</v>
      </c>
      <c r="E1" s="21" t="s">
        <v>2106</v>
      </c>
      <c r="F1" s="21" t="s">
        <v>2091</v>
      </c>
      <c r="G1" s="21" t="s">
        <v>2092</v>
      </c>
      <c r="H1" s="21" t="s">
        <v>2093</v>
      </c>
    </row>
    <row r="2" spans="1:8">
      <c r="A2" s="22" t="s">
        <v>2094</v>
      </c>
      <c r="B2" s="23">
        <f>COUNTIFS(Crowdfunding!D:D,"&lt;1000",Crowdfunding!G:G,"=successful")</f>
        <v>30</v>
      </c>
      <c r="C2" s="23">
        <f>COUNTIFS(Crowdfunding!D:D,"&lt;1000",Crowdfunding!G:G,"=Failed")</f>
        <v>20</v>
      </c>
      <c r="D2" s="23">
        <f>COUNTIFS(Crowdfunding!D:D,"&lt;1000",Crowdfunding!G:G,"=Canceled")</f>
        <v>1</v>
      </c>
      <c r="E2" s="23">
        <f>B2+C2+D2</f>
        <v>51</v>
      </c>
      <c r="F2" s="23">
        <f>ROUND((B2/E2)*100,0)</f>
        <v>59</v>
      </c>
      <c r="G2" s="23">
        <f t="shared" ref="G2:G13" si="0">ROUND((C2/E2)*100,0)</f>
        <v>39</v>
      </c>
      <c r="H2" s="23">
        <f>ROUND((D2/E2)*100,0)</f>
        <v>2</v>
      </c>
    </row>
    <row r="3" spans="1:8">
      <c r="A3" s="22" t="s">
        <v>2095</v>
      </c>
      <c r="B3" s="23">
        <f>COUNTIFS(Crowdfunding!D:D,"&gt;=1000",Crowdfunding!D:D,"&lt;4999",Crowdfunding!G:G,"=successful")</f>
        <v>191</v>
      </c>
      <c r="C3" s="23">
        <f>COUNTIFS(Crowdfunding!D:D,"&gt;=1000",Crowdfunding!D:D,"&lt;4999",Crowdfunding!G:G,"=Failed")</f>
        <v>38</v>
      </c>
      <c r="D3" s="23">
        <f>COUNTIFS(Crowdfunding!D:D,"&gt;=1000",Crowdfunding!D:D,"&lt;4999",Crowdfunding!G:G,"=Canceled")</f>
        <v>2</v>
      </c>
      <c r="E3" s="23">
        <f t="shared" ref="E3:E13" si="1">B3+C3+D3</f>
        <v>231</v>
      </c>
      <c r="F3" s="23">
        <f t="shared" ref="F3:F13" si="2">ROUND((B3/E3)*100,0)</f>
        <v>83</v>
      </c>
      <c r="G3" s="23">
        <f t="shared" si="0"/>
        <v>16</v>
      </c>
      <c r="H3" s="23">
        <f t="shared" ref="H3:H13" si="3">ROUND((D3/E3)*100,0)</f>
        <v>1</v>
      </c>
    </row>
    <row r="4" spans="1:8">
      <c r="A4" s="22" t="s">
        <v>2096</v>
      </c>
      <c r="B4" s="23">
        <f>COUNTIFS(Crowdfunding!D:D,"&gt;=5000",Crowdfunding!D:D,"&lt;9999",Crowdfunding!G:G,"=successful")</f>
        <v>164</v>
      </c>
      <c r="C4" s="23">
        <f>COUNTIFS(Crowdfunding!D:D,"&gt;=5000",Crowdfunding!D:D,"&lt;9999",Crowdfunding!G:G,"=Failed")</f>
        <v>126</v>
      </c>
      <c r="D4" s="23">
        <f>COUNTIFS(Crowdfunding!D:D,"&gt;=5000",Crowdfunding!D:D,"&lt;9999",Crowdfunding!G:G,"=Canceled")</f>
        <v>25</v>
      </c>
      <c r="E4" s="23">
        <f t="shared" si="1"/>
        <v>315</v>
      </c>
      <c r="F4" s="23">
        <f t="shared" si="2"/>
        <v>52</v>
      </c>
      <c r="G4" s="23">
        <f t="shared" si="0"/>
        <v>40</v>
      </c>
      <c r="H4" s="23">
        <f t="shared" si="3"/>
        <v>8</v>
      </c>
    </row>
    <row r="5" spans="1:8">
      <c r="A5" s="22" t="s">
        <v>2097</v>
      </c>
      <c r="B5" s="23">
        <f>COUNTIFS(Crowdfunding!D:D,"&gt;=10000",Crowdfunding!D:D,"&lt;14999",Crowdfunding!G:G,"=successful")</f>
        <v>4</v>
      </c>
      <c r="C5" s="23">
        <f>COUNTIFS(Crowdfunding!D:D,"&gt;=10000",Crowdfunding!D:D,"&lt;14999",Crowdfunding!G:G,"=Failed")</f>
        <v>5</v>
      </c>
      <c r="D5" s="23">
        <f>COUNTIFS(Crowdfunding!D:D,"&gt;=10000",Crowdfunding!D:D,"&lt;14999",Crowdfunding!G:G,"=Canceled")</f>
        <v>0</v>
      </c>
      <c r="E5" s="23">
        <f t="shared" si="1"/>
        <v>9</v>
      </c>
      <c r="F5" s="23">
        <f t="shared" si="2"/>
        <v>44</v>
      </c>
      <c r="G5" s="23">
        <f t="shared" si="0"/>
        <v>56</v>
      </c>
      <c r="H5" s="23">
        <f t="shared" si="3"/>
        <v>0</v>
      </c>
    </row>
    <row r="6" spans="1:8">
      <c r="A6" s="22" t="s">
        <v>2098</v>
      </c>
      <c r="B6" s="23">
        <f>COUNTIFS(Crowdfunding!D:D,"&gt;=15000",Crowdfunding!D:D,"&lt;19999",Crowdfunding!G:G,"=successful")</f>
        <v>10</v>
      </c>
      <c r="C6" s="23">
        <f>COUNTIFS(Crowdfunding!D:D,"&gt;=15000",Crowdfunding!D:D,"&lt;19999",Crowdfunding!G:G,"=Failed")</f>
        <v>0</v>
      </c>
      <c r="D6" s="23">
        <f>COUNTIFS(Crowdfunding!D:D,"&gt;=15000",Crowdfunding!D:D,"&lt;19999",Crowdfunding!G:G,"=Canceled")</f>
        <v>0</v>
      </c>
      <c r="E6" s="23">
        <f t="shared" si="1"/>
        <v>10</v>
      </c>
      <c r="F6" s="23">
        <f t="shared" si="2"/>
        <v>100</v>
      </c>
      <c r="G6" s="23">
        <f t="shared" si="0"/>
        <v>0</v>
      </c>
      <c r="H6" s="23">
        <f t="shared" si="3"/>
        <v>0</v>
      </c>
    </row>
    <row r="7" spans="1:8">
      <c r="A7" s="22" t="s">
        <v>2099</v>
      </c>
      <c r="B7" s="23">
        <f>COUNTIFS(Crowdfunding!D:D,"&gt;=20000",Crowdfunding!D:D,"&lt;24999",Crowdfunding!G:G,"=successful")</f>
        <v>7</v>
      </c>
      <c r="C7" s="23">
        <f>COUNTIFS(Crowdfunding!D:D,"&gt;=20000",Crowdfunding!D:D,"&lt;24999",Crowdfunding!G:G,"=Failed")</f>
        <v>0</v>
      </c>
      <c r="D7" s="23">
        <f>COUNTIFS(Crowdfunding!D:D,"&gt;=20000",Crowdfunding!D:D,"&lt;24999",Crowdfunding!G:G,"=Canceled")</f>
        <v>0</v>
      </c>
      <c r="E7" s="23">
        <f t="shared" si="1"/>
        <v>7</v>
      </c>
      <c r="F7" s="23">
        <f t="shared" si="2"/>
        <v>100</v>
      </c>
      <c r="G7" s="23">
        <f t="shared" si="0"/>
        <v>0</v>
      </c>
      <c r="H7" s="23">
        <f t="shared" si="3"/>
        <v>0</v>
      </c>
    </row>
    <row r="8" spans="1:8">
      <c r="A8" s="22" t="s">
        <v>2100</v>
      </c>
      <c r="B8" s="23">
        <f>COUNTIFS(Crowdfunding!D:D,"&gt;=25000",Crowdfunding!D:D,"&lt;29999",Crowdfunding!G:G,"=successful")</f>
        <v>11</v>
      </c>
      <c r="C8" s="23">
        <f>COUNTIFS(Crowdfunding!D:D,"&gt;=25000",Crowdfunding!D:D,"&lt;29999",Crowdfunding!G:G,"=Failed")</f>
        <v>3</v>
      </c>
      <c r="D8" s="23">
        <f>COUNTIFS(Crowdfunding!D:D,"&gt;=25000",Crowdfunding!D:D,"&lt;29999",Crowdfunding!G:G,"=Canceled")</f>
        <v>0</v>
      </c>
      <c r="E8" s="23">
        <f t="shared" si="1"/>
        <v>14</v>
      </c>
      <c r="F8" s="23">
        <f t="shared" si="2"/>
        <v>79</v>
      </c>
      <c r="G8" s="23">
        <f t="shared" si="0"/>
        <v>21</v>
      </c>
      <c r="H8" s="23">
        <f t="shared" si="3"/>
        <v>0</v>
      </c>
    </row>
    <row r="9" spans="1:8">
      <c r="A9" s="22" t="s">
        <v>2101</v>
      </c>
      <c r="B9" s="23">
        <f>COUNTIFS(Crowdfunding!D:D,"&gt;=30000",Crowdfunding!D:D,"&lt;34999",Crowdfunding!G:G,"=successful")</f>
        <v>7</v>
      </c>
      <c r="C9" s="23">
        <f>COUNTIFS(Crowdfunding!D:D,"&gt;=30000",Crowdfunding!D:D,"&lt;34999",Crowdfunding!G:G,"=Failed")</f>
        <v>0</v>
      </c>
      <c r="D9" s="23">
        <f>COUNTIFS(Crowdfunding!D:D,"&gt;=30000",Crowdfunding!D:D,"&lt;34999",Crowdfunding!G:G,"=Canceled")</f>
        <v>0</v>
      </c>
      <c r="E9" s="23">
        <f t="shared" si="1"/>
        <v>7</v>
      </c>
      <c r="F9" s="23">
        <f t="shared" si="2"/>
        <v>100</v>
      </c>
      <c r="G9" s="23">
        <f t="shared" si="0"/>
        <v>0</v>
      </c>
      <c r="H9" s="23">
        <f t="shared" si="3"/>
        <v>0</v>
      </c>
    </row>
    <row r="10" spans="1:8">
      <c r="A10" s="22" t="s">
        <v>2102</v>
      </c>
      <c r="B10" s="23">
        <f>COUNTIFS(Crowdfunding!D:D,"&gt;=35000",Crowdfunding!D:D,"&lt;39999",Crowdfunding!G:G,"=successful")</f>
        <v>8</v>
      </c>
      <c r="C10" s="23">
        <f>COUNTIFS(Crowdfunding!D:D,"&gt;=35000",Crowdfunding!D:D,"&lt;39999",Crowdfunding!G:G,"=Failed")</f>
        <v>3</v>
      </c>
      <c r="D10" s="23">
        <f>COUNTIFS(Crowdfunding!D:D,"&gt;=35000",Crowdfunding!D:D,"&lt;39999",Crowdfunding!G:G,"=Canceled")</f>
        <v>1</v>
      </c>
      <c r="E10" s="23">
        <f t="shared" si="1"/>
        <v>12</v>
      </c>
      <c r="F10" s="23">
        <f t="shared" si="2"/>
        <v>67</v>
      </c>
      <c r="G10" s="23">
        <f t="shared" si="0"/>
        <v>25</v>
      </c>
      <c r="H10" s="23">
        <f t="shared" si="3"/>
        <v>8</v>
      </c>
    </row>
    <row r="11" spans="1:8">
      <c r="A11" s="22" t="s">
        <v>2103</v>
      </c>
      <c r="B11" s="23">
        <f>COUNTIFS(Crowdfunding!D:D,"&gt;=40000",Crowdfunding!D:D,"&lt;44999",Crowdfunding!G:G,"=successful")</f>
        <v>11</v>
      </c>
      <c r="C11" s="23">
        <f>COUNTIFS(Crowdfunding!D:D,"&gt;=40000",Crowdfunding!D:D,"&lt;44999",Crowdfunding!G:G,"=Failed")</f>
        <v>3</v>
      </c>
      <c r="D11" s="23">
        <f>COUNTIFS(Crowdfunding!D:D,"&gt;=40000",Crowdfunding!D:D,"&lt;44999",Crowdfunding!G:G,"=Canceled")</f>
        <v>0</v>
      </c>
      <c r="E11" s="23">
        <f t="shared" si="1"/>
        <v>14</v>
      </c>
      <c r="F11" s="23">
        <f t="shared" si="2"/>
        <v>79</v>
      </c>
      <c r="G11" s="23">
        <f t="shared" si="0"/>
        <v>21</v>
      </c>
      <c r="H11" s="23">
        <f t="shared" si="3"/>
        <v>0</v>
      </c>
    </row>
    <row r="12" spans="1:8">
      <c r="A12" s="22" t="s">
        <v>2104</v>
      </c>
      <c r="B12" s="23">
        <f>COUNTIFS(Crowdfunding!D:D,"&gt;=45000",Crowdfunding!D:D,"&lt;49999",Crowdfunding!G:G,"=successful")</f>
        <v>8</v>
      </c>
      <c r="C12" s="23">
        <f>COUNTIFS(Crowdfunding!D:D,"&gt;=45000",Crowdfunding!D:D,"&lt;49999",Crowdfunding!G:G,"=Failed")</f>
        <v>3</v>
      </c>
      <c r="D12" s="23">
        <f>COUNTIFS(Crowdfunding!D:D,"&gt;=45000",Crowdfunding!D:D,"&lt;49999",Crowdfunding!G:G,"=Canceled")</f>
        <v>0</v>
      </c>
      <c r="E12" s="23">
        <f t="shared" si="1"/>
        <v>11</v>
      </c>
      <c r="F12" s="23">
        <f t="shared" si="2"/>
        <v>73</v>
      </c>
      <c r="G12" s="23">
        <f t="shared" si="0"/>
        <v>27</v>
      </c>
      <c r="H12" s="23">
        <f t="shared" si="3"/>
        <v>0</v>
      </c>
    </row>
    <row r="13" spans="1:8">
      <c r="A13" s="22" t="s">
        <v>2105</v>
      </c>
      <c r="B13" s="23">
        <f>COUNTIFS(Crowdfunding!D:D,"&gt;=50000",Crowdfunding!G:G,"=successful")</f>
        <v>114</v>
      </c>
      <c r="C13" s="23">
        <f>COUNTIFS(Crowdfunding!D:D,"&gt;=50000",Crowdfunding!G:G,"=Failed")</f>
        <v>163</v>
      </c>
      <c r="D13" s="23">
        <f>COUNTIFS(Crowdfunding!D:D,"&gt;=50000",Crowdfunding!G:G,"=Canceled")</f>
        <v>28</v>
      </c>
      <c r="E13" s="23">
        <f t="shared" si="1"/>
        <v>305</v>
      </c>
      <c r="F13" s="23">
        <f t="shared" si="2"/>
        <v>37</v>
      </c>
      <c r="G13" s="23">
        <f t="shared" si="0"/>
        <v>53</v>
      </c>
      <c r="H13" s="23">
        <f t="shared" si="3"/>
        <v>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A393-1E3A-4B0F-B7C9-902AA0E575D7}">
  <dimension ref="A1:J566"/>
  <sheetViews>
    <sheetView topLeftCell="A16" workbookViewId="0">
      <selection activeCell="H1" sqref="H1"/>
    </sheetView>
  </sheetViews>
  <sheetFormatPr defaultRowHeight="15.75"/>
  <cols>
    <col min="1" max="1" width="9" style="28"/>
    <col min="2" max="2" width="13.25" style="25" customWidth="1"/>
    <col min="3" max="3" width="13.5" style="27" customWidth="1"/>
    <col min="4" max="4" width="9" style="29"/>
    <col min="5" max="5" width="13.5" style="25" bestFit="1" customWidth="1"/>
    <col min="6" max="6" width="9" style="27"/>
    <col min="7" max="7" width="42.75" style="27" bestFit="1" customWidth="1"/>
    <col min="8" max="10" width="13.5" style="27" customWidth="1"/>
  </cols>
  <sheetData>
    <row r="1" spans="1:10">
      <c r="A1" s="28" t="s">
        <v>4</v>
      </c>
      <c r="B1" s="24" t="s">
        <v>5</v>
      </c>
      <c r="C1" s="26"/>
      <c r="D1" s="29" t="s">
        <v>4</v>
      </c>
      <c r="E1" s="24" t="s">
        <v>5</v>
      </c>
      <c r="F1" s="26"/>
      <c r="G1" s="26"/>
      <c r="H1" s="26"/>
      <c r="I1" s="26"/>
      <c r="J1" s="26"/>
    </row>
    <row r="2" spans="1:10">
      <c r="A2" s="28" t="s">
        <v>20</v>
      </c>
      <c r="B2" s="25">
        <v>158</v>
      </c>
      <c r="D2" s="29" t="s">
        <v>14</v>
      </c>
      <c r="E2" s="25">
        <v>0</v>
      </c>
      <c r="G2" s="25" t="s">
        <v>2113</v>
      </c>
      <c r="H2" s="28" t="s">
        <v>20</v>
      </c>
      <c r="I2" s="29" t="s">
        <v>14</v>
      </c>
    </row>
    <row r="3" spans="1:10">
      <c r="A3" s="28" t="s">
        <v>20</v>
      </c>
      <c r="B3" s="25">
        <v>1425</v>
      </c>
      <c r="D3" s="29" t="s">
        <v>14</v>
      </c>
      <c r="E3" s="25">
        <v>24</v>
      </c>
      <c r="G3" s="31" t="s">
        <v>2119</v>
      </c>
      <c r="H3" s="25">
        <f>AVERAGE(B$2:B$1048576)</f>
        <v>851.14690265486729</v>
      </c>
      <c r="I3" s="25">
        <f>AVERAGE(E$2:E$1048576)</f>
        <v>585.61538461538464</v>
      </c>
    </row>
    <row r="4" spans="1:10">
      <c r="A4" s="28" t="s">
        <v>20</v>
      </c>
      <c r="B4" s="25">
        <v>174</v>
      </c>
      <c r="D4" s="29" t="s">
        <v>14</v>
      </c>
      <c r="E4" s="25">
        <v>53</v>
      </c>
      <c r="G4" s="31" t="s">
        <v>2114</v>
      </c>
      <c r="H4" s="25">
        <f>MEDIAN(B$2:B$1048576)</f>
        <v>201</v>
      </c>
      <c r="I4" s="25">
        <f>MEDIAN(E$2:E$1048576)</f>
        <v>114.5</v>
      </c>
    </row>
    <row r="5" spans="1:10">
      <c r="A5" s="28" t="s">
        <v>20</v>
      </c>
      <c r="B5" s="25">
        <v>227</v>
      </c>
      <c r="D5" s="29" t="s">
        <v>14</v>
      </c>
      <c r="E5" s="25">
        <v>18</v>
      </c>
      <c r="G5" s="31" t="s">
        <v>2115</v>
      </c>
      <c r="H5" s="25">
        <f>MIN(B$2:B$1048576)</f>
        <v>16</v>
      </c>
      <c r="I5" s="25">
        <f>MIN(E$2:E$1048576)</f>
        <v>0</v>
      </c>
    </row>
    <row r="6" spans="1:10">
      <c r="A6" s="28" t="s">
        <v>20</v>
      </c>
      <c r="B6" s="25">
        <v>220</v>
      </c>
      <c r="D6" s="29" t="s">
        <v>14</v>
      </c>
      <c r="E6" s="25">
        <v>44</v>
      </c>
      <c r="G6" s="31" t="s">
        <v>2116</v>
      </c>
      <c r="H6" s="25">
        <f>MAX(B$2:B$1048576)</f>
        <v>7295</v>
      </c>
      <c r="I6" s="25">
        <f>MAX(E$2:E$1048576)</f>
        <v>6080</v>
      </c>
    </row>
    <row r="7" spans="1:10">
      <c r="A7" s="28" t="s">
        <v>20</v>
      </c>
      <c r="B7" s="25">
        <v>98</v>
      </c>
      <c r="D7" s="29" t="s">
        <v>14</v>
      </c>
      <c r="E7" s="25">
        <v>27</v>
      </c>
      <c r="G7" s="22" t="s">
        <v>2117</v>
      </c>
      <c r="H7" s="25">
        <f>VARP(B$2:B$1048576)</f>
        <v>1603373.7324019109</v>
      </c>
      <c r="I7" s="25">
        <f>VARP(E$2:E$1048576)</f>
        <v>921574.68174133555</v>
      </c>
    </row>
    <row r="8" spans="1:10">
      <c r="A8" s="28" t="s">
        <v>20</v>
      </c>
      <c r="B8" s="25">
        <v>100</v>
      </c>
      <c r="D8" s="29" t="s">
        <v>14</v>
      </c>
      <c r="E8" s="25">
        <v>55</v>
      </c>
      <c r="G8" s="22" t="s">
        <v>2118</v>
      </c>
      <c r="H8" s="25">
        <f>STDEVP(B$2:B$1048576)</f>
        <v>1266.2439466397898</v>
      </c>
      <c r="I8" s="25">
        <f>STDEVP(E$2:E$1048576)</f>
        <v>959.98681331637863</v>
      </c>
    </row>
    <row r="9" spans="1:10">
      <c r="A9" s="28" t="s">
        <v>20</v>
      </c>
      <c r="B9" s="25">
        <v>1249</v>
      </c>
      <c r="D9" s="29" t="s">
        <v>14</v>
      </c>
      <c r="E9" s="25">
        <v>200</v>
      </c>
    </row>
    <row r="10" spans="1:10">
      <c r="A10" s="28" t="s">
        <v>20</v>
      </c>
      <c r="B10" s="25">
        <v>1396</v>
      </c>
      <c r="D10" s="29" t="s">
        <v>14</v>
      </c>
      <c r="E10" s="25">
        <v>452</v>
      </c>
      <c r="G10" s="30" t="s">
        <v>2107</v>
      </c>
      <c r="H10" s="25">
        <f>H5/H8</f>
        <v>1.2635795845231031E-2</v>
      </c>
      <c r="I10" s="25">
        <f>I5/I8</f>
        <v>0</v>
      </c>
    </row>
    <row r="11" spans="1:10">
      <c r="A11" s="28" t="s">
        <v>20</v>
      </c>
      <c r="B11" s="25">
        <v>890</v>
      </c>
      <c r="D11" s="29" t="s">
        <v>14</v>
      </c>
      <c r="E11" s="25">
        <v>674</v>
      </c>
      <c r="G11" s="31" t="s">
        <v>2108</v>
      </c>
      <c r="H11" s="25">
        <f>_xlfn.QUARTILE.EXC(B$2:B$1048576,1)</f>
        <v>127.5</v>
      </c>
      <c r="I11" s="25">
        <f>_xlfn.QUARTILE.EXC(E$2:E$1048576,1)</f>
        <v>38</v>
      </c>
    </row>
    <row r="12" spans="1:10">
      <c r="A12" s="28" t="s">
        <v>20</v>
      </c>
      <c r="B12" s="25">
        <v>142</v>
      </c>
      <c r="D12" s="29" t="s">
        <v>14</v>
      </c>
      <c r="E12" s="25">
        <v>558</v>
      </c>
      <c r="G12" s="31" t="s">
        <v>2109</v>
      </c>
      <c r="H12" s="25">
        <f>_xlfn.QUARTILE.EXC(B$2:B$1048576,3)</f>
        <v>1288.5</v>
      </c>
      <c r="I12" s="25">
        <f>_xlfn.QUARTILE.EXC(E$2:E$1048576,3)</f>
        <v>789.5</v>
      </c>
    </row>
    <row r="13" spans="1:10">
      <c r="A13" s="28" t="s">
        <v>20</v>
      </c>
      <c r="B13" s="25">
        <v>2673</v>
      </c>
      <c r="D13" s="29" t="s">
        <v>14</v>
      </c>
      <c r="E13" s="25">
        <v>15</v>
      </c>
      <c r="G13" s="30" t="s">
        <v>2110</v>
      </c>
      <c r="H13" s="25">
        <f>H12-H11</f>
        <v>1161</v>
      </c>
      <c r="I13" s="25">
        <f>I12-I11</f>
        <v>751.5</v>
      </c>
    </row>
    <row r="14" spans="1:10">
      <c r="A14" s="28" t="s">
        <v>20</v>
      </c>
      <c r="B14" s="25">
        <v>163</v>
      </c>
      <c r="D14" s="29" t="s">
        <v>14</v>
      </c>
      <c r="E14" s="25">
        <v>2307</v>
      </c>
    </row>
    <row r="15" spans="1:10">
      <c r="A15" s="28" t="s">
        <v>20</v>
      </c>
      <c r="B15" s="25">
        <v>2220</v>
      </c>
      <c r="D15" s="29" t="s">
        <v>14</v>
      </c>
      <c r="E15" s="25">
        <v>88</v>
      </c>
      <c r="G15" s="30" t="s">
        <v>2111</v>
      </c>
      <c r="H15" s="25">
        <f>H11-(1.5*H13)</f>
        <v>-1614</v>
      </c>
      <c r="I15" s="25">
        <f>I11-(1.5*I13)</f>
        <v>-1089.25</v>
      </c>
    </row>
    <row r="16" spans="1:10">
      <c r="A16" s="28" t="s">
        <v>20</v>
      </c>
      <c r="B16" s="25">
        <v>1606</v>
      </c>
      <c r="D16" s="29" t="s">
        <v>14</v>
      </c>
      <c r="E16" s="25">
        <v>48</v>
      </c>
      <c r="G16" s="30" t="s">
        <v>2112</v>
      </c>
      <c r="H16" s="25">
        <f>H12+(1.5*H13)</f>
        <v>3030</v>
      </c>
      <c r="I16" s="25">
        <f>I12+(1.5*I13)</f>
        <v>1916.75</v>
      </c>
    </row>
    <row r="17" spans="1:5">
      <c r="A17" s="28" t="s">
        <v>20</v>
      </c>
      <c r="B17" s="25">
        <v>129</v>
      </c>
      <c r="D17" s="29" t="s">
        <v>14</v>
      </c>
      <c r="E17" s="25">
        <v>1</v>
      </c>
    </row>
    <row r="18" spans="1:5">
      <c r="A18" s="28" t="s">
        <v>20</v>
      </c>
      <c r="B18" s="25">
        <v>226</v>
      </c>
      <c r="D18" s="29" t="s">
        <v>14</v>
      </c>
      <c r="E18" s="25">
        <v>1467</v>
      </c>
    </row>
    <row r="19" spans="1:5">
      <c r="A19" s="28" t="s">
        <v>20</v>
      </c>
      <c r="B19" s="25">
        <v>5419</v>
      </c>
      <c r="D19" s="29" t="s">
        <v>14</v>
      </c>
      <c r="E19" s="25">
        <v>75</v>
      </c>
    </row>
    <row r="20" spans="1:5">
      <c r="A20" s="28" t="s">
        <v>20</v>
      </c>
      <c r="B20" s="25">
        <v>165</v>
      </c>
      <c r="D20" s="29" t="s">
        <v>14</v>
      </c>
      <c r="E20" s="25">
        <v>120</v>
      </c>
    </row>
    <row r="21" spans="1:5">
      <c r="A21" s="28" t="s">
        <v>20</v>
      </c>
      <c r="B21" s="25">
        <v>1965</v>
      </c>
      <c r="D21" s="29" t="s">
        <v>14</v>
      </c>
      <c r="E21" s="25">
        <v>2253</v>
      </c>
    </row>
    <row r="22" spans="1:5">
      <c r="A22" s="28" t="s">
        <v>20</v>
      </c>
      <c r="B22" s="25">
        <v>16</v>
      </c>
      <c r="D22" s="29" t="s">
        <v>14</v>
      </c>
      <c r="E22" s="25">
        <v>5</v>
      </c>
    </row>
    <row r="23" spans="1:5">
      <c r="A23" s="28" t="s">
        <v>20</v>
      </c>
      <c r="B23" s="25">
        <v>107</v>
      </c>
      <c r="D23" s="29" t="s">
        <v>14</v>
      </c>
      <c r="E23" s="25">
        <v>38</v>
      </c>
    </row>
    <row r="24" spans="1:5">
      <c r="A24" s="28" t="s">
        <v>20</v>
      </c>
      <c r="B24" s="25">
        <v>134</v>
      </c>
      <c r="D24" s="29" t="s">
        <v>14</v>
      </c>
      <c r="E24" s="25">
        <v>12</v>
      </c>
    </row>
    <row r="25" spans="1:5">
      <c r="A25" s="28" t="s">
        <v>20</v>
      </c>
      <c r="B25" s="25">
        <v>198</v>
      </c>
      <c r="D25" s="29" t="s">
        <v>14</v>
      </c>
      <c r="E25" s="25">
        <v>1684</v>
      </c>
    </row>
    <row r="26" spans="1:5">
      <c r="A26" s="28" t="s">
        <v>20</v>
      </c>
      <c r="B26" s="25">
        <v>111</v>
      </c>
      <c r="D26" s="29" t="s">
        <v>14</v>
      </c>
      <c r="E26" s="25">
        <v>56</v>
      </c>
    </row>
    <row r="27" spans="1:5">
      <c r="A27" s="28" t="s">
        <v>20</v>
      </c>
      <c r="B27" s="25">
        <v>222</v>
      </c>
      <c r="D27" s="29" t="s">
        <v>14</v>
      </c>
      <c r="E27" s="25">
        <v>838</v>
      </c>
    </row>
    <row r="28" spans="1:5">
      <c r="A28" s="28" t="s">
        <v>20</v>
      </c>
      <c r="B28" s="25">
        <v>6212</v>
      </c>
      <c r="D28" s="29" t="s">
        <v>14</v>
      </c>
      <c r="E28" s="25">
        <v>1000</v>
      </c>
    </row>
    <row r="29" spans="1:5">
      <c r="A29" s="28" t="s">
        <v>20</v>
      </c>
      <c r="B29" s="25">
        <v>98</v>
      </c>
      <c r="D29" s="29" t="s">
        <v>14</v>
      </c>
      <c r="E29" s="25">
        <v>1482</v>
      </c>
    </row>
    <row r="30" spans="1:5">
      <c r="A30" s="28" t="s">
        <v>20</v>
      </c>
      <c r="B30" s="25">
        <v>92</v>
      </c>
      <c r="D30" s="29" t="s">
        <v>14</v>
      </c>
      <c r="E30" s="25">
        <v>106</v>
      </c>
    </row>
    <row r="31" spans="1:5">
      <c r="A31" s="28" t="s">
        <v>20</v>
      </c>
      <c r="B31" s="25">
        <v>149</v>
      </c>
      <c r="D31" s="29" t="s">
        <v>14</v>
      </c>
      <c r="E31" s="25">
        <v>679</v>
      </c>
    </row>
    <row r="32" spans="1:5">
      <c r="A32" s="28" t="s">
        <v>20</v>
      </c>
      <c r="B32" s="25">
        <v>2431</v>
      </c>
      <c r="D32" s="29" t="s">
        <v>14</v>
      </c>
      <c r="E32" s="25">
        <v>1220</v>
      </c>
    </row>
    <row r="33" spans="1:5">
      <c r="A33" s="28" t="s">
        <v>20</v>
      </c>
      <c r="B33" s="25">
        <v>303</v>
      </c>
      <c r="D33" s="29" t="s">
        <v>14</v>
      </c>
      <c r="E33" s="25">
        <v>1</v>
      </c>
    </row>
    <row r="34" spans="1:5">
      <c r="A34" s="28" t="s">
        <v>20</v>
      </c>
      <c r="B34" s="25">
        <v>209</v>
      </c>
      <c r="D34" s="29" t="s">
        <v>14</v>
      </c>
      <c r="E34" s="25">
        <v>37</v>
      </c>
    </row>
    <row r="35" spans="1:5">
      <c r="A35" s="28" t="s">
        <v>20</v>
      </c>
      <c r="B35" s="25">
        <v>131</v>
      </c>
      <c r="D35" s="29" t="s">
        <v>14</v>
      </c>
      <c r="E35" s="25">
        <v>60</v>
      </c>
    </row>
    <row r="36" spans="1:5">
      <c r="A36" s="28" t="s">
        <v>20</v>
      </c>
      <c r="B36" s="25">
        <v>164</v>
      </c>
      <c r="D36" s="29" t="s">
        <v>14</v>
      </c>
      <c r="E36" s="25">
        <v>296</v>
      </c>
    </row>
    <row r="37" spans="1:5">
      <c r="A37" s="28" t="s">
        <v>20</v>
      </c>
      <c r="B37" s="25">
        <v>201</v>
      </c>
      <c r="D37" s="29" t="s">
        <v>14</v>
      </c>
      <c r="E37" s="25">
        <v>3304</v>
      </c>
    </row>
    <row r="38" spans="1:5">
      <c r="A38" s="28" t="s">
        <v>20</v>
      </c>
      <c r="B38" s="25">
        <v>211</v>
      </c>
      <c r="D38" s="29" t="s">
        <v>14</v>
      </c>
      <c r="E38" s="25">
        <v>73</v>
      </c>
    </row>
    <row r="39" spans="1:5">
      <c r="A39" s="28" t="s">
        <v>20</v>
      </c>
      <c r="B39" s="25">
        <v>128</v>
      </c>
      <c r="D39" s="29" t="s">
        <v>14</v>
      </c>
      <c r="E39" s="25">
        <v>3387</v>
      </c>
    </row>
    <row r="40" spans="1:5">
      <c r="A40" s="28" t="s">
        <v>20</v>
      </c>
      <c r="B40" s="25">
        <v>1600</v>
      </c>
      <c r="D40" s="29" t="s">
        <v>14</v>
      </c>
      <c r="E40" s="25">
        <v>662</v>
      </c>
    </row>
    <row r="41" spans="1:5">
      <c r="A41" s="28" t="s">
        <v>20</v>
      </c>
      <c r="B41" s="25">
        <v>249</v>
      </c>
      <c r="D41" s="29" t="s">
        <v>14</v>
      </c>
      <c r="E41" s="25">
        <v>774</v>
      </c>
    </row>
    <row r="42" spans="1:5">
      <c r="A42" s="28" t="s">
        <v>20</v>
      </c>
      <c r="B42" s="25">
        <v>236</v>
      </c>
      <c r="D42" s="29" t="s">
        <v>14</v>
      </c>
      <c r="E42" s="25">
        <v>672</v>
      </c>
    </row>
    <row r="43" spans="1:5">
      <c r="A43" s="28" t="s">
        <v>20</v>
      </c>
      <c r="B43" s="25">
        <v>4065</v>
      </c>
      <c r="D43" s="29" t="s">
        <v>14</v>
      </c>
      <c r="E43" s="25">
        <v>940</v>
      </c>
    </row>
    <row r="44" spans="1:5">
      <c r="A44" s="28" t="s">
        <v>20</v>
      </c>
      <c r="B44" s="25">
        <v>246</v>
      </c>
      <c r="D44" s="29" t="s">
        <v>14</v>
      </c>
      <c r="E44" s="25">
        <v>117</v>
      </c>
    </row>
    <row r="45" spans="1:5">
      <c r="A45" s="28" t="s">
        <v>20</v>
      </c>
      <c r="B45" s="25">
        <v>2475</v>
      </c>
      <c r="D45" s="29" t="s">
        <v>14</v>
      </c>
      <c r="E45" s="25">
        <v>115</v>
      </c>
    </row>
    <row r="46" spans="1:5">
      <c r="A46" s="28" t="s">
        <v>20</v>
      </c>
      <c r="B46" s="25">
        <v>76</v>
      </c>
      <c r="D46" s="29" t="s">
        <v>14</v>
      </c>
      <c r="E46" s="25">
        <v>326</v>
      </c>
    </row>
    <row r="47" spans="1:5">
      <c r="A47" s="28" t="s">
        <v>20</v>
      </c>
      <c r="B47" s="25">
        <v>54</v>
      </c>
      <c r="D47" s="29" t="s">
        <v>14</v>
      </c>
      <c r="E47" s="25">
        <v>1</v>
      </c>
    </row>
    <row r="48" spans="1:5">
      <c r="A48" s="28" t="s">
        <v>20</v>
      </c>
      <c r="B48" s="25">
        <v>88</v>
      </c>
      <c r="D48" s="29" t="s">
        <v>14</v>
      </c>
      <c r="E48" s="25">
        <v>1467</v>
      </c>
    </row>
    <row r="49" spans="1:5">
      <c r="A49" s="28" t="s">
        <v>20</v>
      </c>
      <c r="B49" s="25">
        <v>85</v>
      </c>
      <c r="D49" s="29" t="s">
        <v>14</v>
      </c>
      <c r="E49" s="25">
        <v>5681</v>
      </c>
    </row>
    <row r="50" spans="1:5">
      <c r="A50" s="28" t="s">
        <v>20</v>
      </c>
      <c r="B50" s="25">
        <v>170</v>
      </c>
      <c r="D50" s="29" t="s">
        <v>14</v>
      </c>
      <c r="E50" s="25">
        <v>1059</v>
      </c>
    </row>
    <row r="51" spans="1:5">
      <c r="A51" s="28" t="s">
        <v>20</v>
      </c>
      <c r="B51" s="25">
        <v>330</v>
      </c>
      <c r="D51" s="29" t="s">
        <v>14</v>
      </c>
      <c r="E51" s="25">
        <v>1194</v>
      </c>
    </row>
    <row r="52" spans="1:5">
      <c r="A52" s="28" t="s">
        <v>20</v>
      </c>
      <c r="B52" s="25">
        <v>127</v>
      </c>
      <c r="D52" s="29" t="s">
        <v>14</v>
      </c>
      <c r="E52" s="25">
        <v>30</v>
      </c>
    </row>
    <row r="53" spans="1:5">
      <c r="A53" s="28" t="s">
        <v>20</v>
      </c>
      <c r="B53" s="25">
        <v>411</v>
      </c>
      <c r="D53" s="29" t="s">
        <v>14</v>
      </c>
      <c r="E53" s="25">
        <v>75</v>
      </c>
    </row>
    <row r="54" spans="1:5">
      <c r="A54" s="28" t="s">
        <v>20</v>
      </c>
      <c r="B54" s="25">
        <v>180</v>
      </c>
      <c r="D54" s="29" t="s">
        <v>14</v>
      </c>
      <c r="E54" s="25">
        <v>955</v>
      </c>
    </row>
    <row r="55" spans="1:5">
      <c r="A55" s="28" t="s">
        <v>20</v>
      </c>
      <c r="B55" s="25">
        <v>374</v>
      </c>
      <c r="D55" s="29" t="s">
        <v>14</v>
      </c>
      <c r="E55" s="25">
        <v>67</v>
      </c>
    </row>
    <row r="56" spans="1:5">
      <c r="A56" s="28" t="s">
        <v>20</v>
      </c>
      <c r="B56" s="25">
        <v>71</v>
      </c>
      <c r="D56" s="29" t="s">
        <v>14</v>
      </c>
      <c r="E56" s="25">
        <v>5</v>
      </c>
    </row>
    <row r="57" spans="1:5">
      <c r="A57" s="28" t="s">
        <v>20</v>
      </c>
      <c r="B57" s="25">
        <v>203</v>
      </c>
      <c r="D57" s="29" t="s">
        <v>14</v>
      </c>
      <c r="E57" s="25">
        <v>26</v>
      </c>
    </row>
    <row r="58" spans="1:5">
      <c r="A58" s="28" t="s">
        <v>20</v>
      </c>
      <c r="B58" s="25">
        <v>113</v>
      </c>
      <c r="D58" s="29" t="s">
        <v>14</v>
      </c>
      <c r="E58" s="25">
        <v>1130</v>
      </c>
    </row>
    <row r="59" spans="1:5">
      <c r="A59" s="28" t="s">
        <v>20</v>
      </c>
      <c r="B59" s="25">
        <v>96</v>
      </c>
      <c r="D59" s="29" t="s">
        <v>14</v>
      </c>
      <c r="E59" s="25">
        <v>782</v>
      </c>
    </row>
    <row r="60" spans="1:5">
      <c r="A60" s="28" t="s">
        <v>20</v>
      </c>
      <c r="B60" s="25">
        <v>498</v>
      </c>
      <c r="D60" s="29" t="s">
        <v>14</v>
      </c>
      <c r="E60" s="25">
        <v>210</v>
      </c>
    </row>
    <row r="61" spans="1:5">
      <c r="A61" s="28" t="s">
        <v>20</v>
      </c>
      <c r="B61" s="25">
        <v>180</v>
      </c>
      <c r="D61" s="29" t="s">
        <v>14</v>
      </c>
      <c r="E61" s="25">
        <v>136</v>
      </c>
    </row>
    <row r="62" spans="1:5">
      <c r="A62" s="28" t="s">
        <v>20</v>
      </c>
      <c r="B62" s="25">
        <v>27</v>
      </c>
      <c r="D62" s="29" t="s">
        <v>14</v>
      </c>
      <c r="E62" s="25">
        <v>86</v>
      </c>
    </row>
    <row r="63" spans="1:5">
      <c r="A63" s="28" t="s">
        <v>20</v>
      </c>
      <c r="B63" s="25">
        <v>2331</v>
      </c>
      <c r="D63" s="29" t="s">
        <v>14</v>
      </c>
      <c r="E63" s="25">
        <v>19</v>
      </c>
    </row>
    <row r="64" spans="1:5">
      <c r="A64" s="28" t="s">
        <v>20</v>
      </c>
      <c r="B64" s="25">
        <v>113</v>
      </c>
      <c r="D64" s="29" t="s">
        <v>14</v>
      </c>
      <c r="E64" s="25">
        <v>886</v>
      </c>
    </row>
    <row r="65" spans="1:5">
      <c r="A65" s="28" t="s">
        <v>20</v>
      </c>
      <c r="B65" s="25">
        <v>164</v>
      </c>
      <c r="D65" s="29" t="s">
        <v>14</v>
      </c>
      <c r="E65" s="25">
        <v>35</v>
      </c>
    </row>
    <row r="66" spans="1:5">
      <c r="A66" s="28" t="s">
        <v>20</v>
      </c>
      <c r="B66" s="25">
        <v>164</v>
      </c>
      <c r="D66" s="29" t="s">
        <v>14</v>
      </c>
      <c r="E66" s="25">
        <v>24</v>
      </c>
    </row>
    <row r="67" spans="1:5">
      <c r="A67" s="28" t="s">
        <v>20</v>
      </c>
      <c r="B67" s="25">
        <v>336</v>
      </c>
      <c r="D67" s="29" t="s">
        <v>14</v>
      </c>
      <c r="E67" s="25">
        <v>86</v>
      </c>
    </row>
    <row r="68" spans="1:5">
      <c r="A68" s="28" t="s">
        <v>20</v>
      </c>
      <c r="B68" s="25">
        <v>1917</v>
      </c>
      <c r="D68" s="29" t="s">
        <v>14</v>
      </c>
      <c r="E68" s="25">
        <v>243</v>
      </c>
    </row>
    <row r="69" spans="1:5">
      <c r="A69" s="28" t="s">
        <v>20</v>
      </c>
      <c r="B69" s="25">
        <v>95</v>
      </c>
      <c r="D69" s="29" t="s">
        <v>14</v>
      </c>
      <c r="E69" s="25">
        <v>65</v>
      </c>
    </row>
    <row r="70" spans="1:5">
      <c r="A70" s="28" t="s">
        <v>20</v>
      </c>
      <c r="B70" s="25">
        <v>147</v>
      </c>
      <c r="D70" s="29" t="s">
        <v>14</v>
      </c>
      <c r="E70" s="25">
        <v>100</v>
      </c>
    </row>
    <row r="71" spans="1:5">
      <c r="A71" s="28" t="s">
        <v>20</v>
      </c>
      <c r="B71" s="25">
        <v>86</v>
      </c>
      <c r="D71" s="29" t="s">
        <v>14</v>
      </c>
      <c r="E71" s="25">
        <v>168</v>
      </c>
    </row>
    <row r="72" spans="1:5">
      <c r="A72" s="28" t="s">
        <v>20</v>
      </c>
      <c r="B72" s="25">
        <v>83</v>
      </c>
      <c r="D72" s="29" t="s">
        <v>14</v>
      </c>
      <c r="E72" s="25">
        <v>13</v>
      </c>
    </row>
    <row r="73" spans="1:5">
      <c r="A73" s="28" t="s">
        <v>20</v>
      </c>
      <c r="B73" s="25">
        <v>676</v>
      </c>
      <c r="D73" s="29" t="s">
        <v>14</v>
      </c>
      <c r="E73" s="25">
        <v>1</v>
      </c>
    </row>
    <row r="74" spans="1:5">
      <c r="A74" s="28" t="s">
        <v>20</v>
      </c>
      <c r="B74" s="25">
        <v>361</v>
      </c>
      <c r="D74" s="29" t="s">
        <v>14</v>
      </c>
      <c r="E74" s="25">
        <v>40</v>
      </c>
    </row>
    <row r="75" spans="1:5">
      <c r="A75" s="28" t="s">
        <v>20</v>
      </c>
      <c r="B75" s="25">
        <v>131</v>
      </c>
      <c r="D75" s="29" t="s">
        <v>14</v>
      </c>
      <c r="E75" s="25">
        <v>226</v>
      </c>
    </row>
    <row r="76" spans="1:5">
      <c r="A76" s="28" t="s">
        <v>20</v>
      </c>
      <c r="B76" s="25">
        <v>126</v>
      </c>
      <c r="D76" s="29" t="s">
        <v>14</v>
      </c>
      <c r="E76" s="25">
        <v>1625</v>
      </c>
    </row>
    <row r="77" spans="1:5">
      <c r="A77" s="28" t="s">
        <v>20</v>
      </c>
      <c r="B77" s="25">
        <v>275</v>
      </c>
      <c r="D77" s="29" t="s">
        <v>14</v>
      </c>
      <c r="E77" s="25">
        <v>143</v>
      </c>
    </row>
    <row r="78" spans="1:5">
      <c r="A78" s="28" t="s">
        <v>20</v>
      </c>
      <c r="B78" s="25">
        <v>67</v>
      </c>
      <c r="D78" s="29" t="s">
        <v>14</v>
      </c>
      <c r="E78" s="25">
        <v>934</v>
      </c>
    </row>
    <row r="79" spans="1:5">
      <c r="A79" s="28" t="s">
        <v>20</v>
      </c>
      <c r="B79" s="25">
        <v>154</v>
      </c>
      <c r="D79" s="29" t="s">
        <v>14</v>
      </c>
      <c r="E79" s="25">
        <v>17</v>
      </c>
    </row>
    <row r="80" spans="1:5">
      <c r="A80" s="28" t="s">
        <v>20</v>
      </c>
      <c r="B80" s="25">
        <v>1782</v>
      </c>
      <c r="D80" s="29" t="s">
        <v>14</v>
      </c>
      <c r="E80" s="25">
        <v>2179</v>
      </c>
    </row>
    <row r="81" spans="1:5">
      <c r="A81" s="28" t="s">
        <v>20</v>
      </c>
      <c r="B81" s="25">
        <v>903</v>
      </c>
      <c r="D81" s="29" t="s">
        <v>14</v>
      </c>
      <c r="E81" s="25">
        <v>931</v>
      </c>
    </row>
    <row r="82" spans="1:5">
      <c r="A82" s="28" t="s">
        <v>20</v>
      </c>
      <c r="B82" s="25">
        <v>94</v>
      </c>
      <c r="D82" s="29" t="s">
        <v>14</v>
      </c>
      <c r="E82" s="25">
        <v>92</v>
      </c>
    </row>
    <row r="83" spans="1:5">
      <c r="A83" s="28" t="s">
        <v>20</v>
      </c>
      <c r="B83" s="25">
        <v>180</v>
      </c>
      <c r="D83" s="29" t="s">
        <v>14</v>
      </c>
      <c r="E83" s="25">
        <v>57</v>
      </c>
    </row>
    <row r="84" spans="1:5">
      <c r="A84" s="28" t="s">
        <v>20</v>
      </c>
      <c r="B84" s="25">
        <v>533</v>
      </c>
      <c r="D84" s="29" t="s">
        <v>14</v>
      </c>
      <c r="E84" s="25">
        <v>41</v>
      </c>
    </row>
    <row r="85" spans="1:5">
      <c r="A85" s="28" t="s">
        <v>20</v>
      </c>
      <c r="B85" s="25">
        <v>2443</v>
      </c>
      <c r="D85" s="29" t="s">
        <v>14</v>
      </c>
      <c r="E85" s="25">
        <v>1</v>
      </c>
    </row>
    <row r="86" spans="1:5">
      <c r="A86" s="28" t="s">
        <v>20</v>
      </c>
      <c r="B86" s="25">
        <v>89</v>
      </c>
      <c r="D86" s="29" t="s">
        <v>14</v>
      </c>
      <c r="E86" s="25">
        <v>101</v>
      </c>
    </row>
    <row r="87" spans="1:5">
      <c r="A87" s="28" t="s">
        <v>20</v>
      </c>
      <c r="B87" s="25">
        <v>159</v>
      </c>
      <c r="D87" s="29" t="s">
        <v>14</v>
      </c>
      <c r="E87" s="25">
        <v>1335</v>
      </c>
    </row>
    <row r="88" spans="1:5">
      <c r="A88" s="28" t="s">
        <v>20</v>
      </c>
      <c r="B88" s="25">
        <v>50</v>
      </c>
      <c r="D88" s="29" t="s">
        <v>14</v>
      </c>
      <c r="E88" s="25">
        <v>15</v>
      </c>
    </row>
    <row r="89" spans="1:5">
      <c r="A89" s="28" t="s">
        <v>20</v>
      </c>
      <c r="B89" s="25">
        <v>186</v>
      </c>
      <c r="D89" s="29" t="s">
        <v>14</v>
      </c>
      <c r="E89" s="25">
        <v>454</v>
      </c>
    </row>
    <row r="90" spans="1:5">
      <c r="A90" s="28" t="s">
        <v>20</v>
      </c>
      <c r="B90" s="25">
        <v>1071</v>
      </c>
      <c r="D90" s="29" t="s">
        <v>14</v>
      </c>
      <c r="E90" s="25">
        <v>3182</v>
      </c>
    </row>
    <row r="91" spans="1:5">
      <c r="A91" s="28" t="s">
        <v>20</v>
      </c>
      <c r="B91" s="25">
        <v>117</v>
      </c>
      <c r="D91" s="29" t="s">
        <v>14</v>
      </c>
      <c r="E91" s="25">
        <v>15</v>
      </c>
    </row>
    <row r="92" spans="1:5">
      <c r="A92" s="28" t="s">
        <v>20</v>
      </c>
      <c r="B92" s="25">
        <v>70</v>
      </c>
      <c r="D92" s="29" t="s">
        <v>14</v>
      </c>
      <c r="E92" s="25">
        <v>133</v>
      </c>
    </row>
    <row r="93" spans="1:5">
      <c r="A93" s="28" t="s">
        <v>20</v>
      </c>
      <c r="B93" s="25">
        <v>135</v>
      </c>
      <c r="D93" s="29" t="s">
        <v>14</v>
      </c>
      <c r="E93" s="25">
        <v>2062</v>
      </c>
    </row>
    <row r="94" spans="1:5">
      <c r="A94" s="28" t="s">
        <v>20</v>
      </c>
      <c r="B94" s="25">
        <v>768</v>
      </c>
      <c r="D94" s="29" t="s">
        <v>14</v>
      </c>
      <c r="E94" s="25">
        <v>29</v>
      </c>
    </row>
    <row r="95" spans="1:5">
      <c r="A95" s="28" t="s">
        <v>20</v>
      </c>
      <c r="B95" s="25">
        <v>199</v>
      </c>
      <c r="D95" s="29" t="s">
        <v>14</v>
      </c>
      <c r="E95" s="25">
        <v>132</v>
      </c>
    </row>
    <row r="96" spans="1:5">
      <c r="A96" s="28" t="s">
        <v>20</v>
      </c>
      <c r="B96" s="25">
        <v>107</v>
      </c>
      <c r="D96" s="29" t="s">
        <v>14</v>
      </c>
      <c r="E96" s="25">
        <v>137</v>
      </c>
    </row>
    <row r="97" spans="1:5">
      <c r="A97" s="28" t="s">
        <v>20</v>
      </c>
      <c r="B97" s="25">
        <v>195</v>
      </c>
      <c r="D97" s="29" t="s">
        <v>14</v>
      </c>
      <c r="E97" s="25">
        <v>908</v>
      </c>
    </row>
    <row r="98" spans="1:5">
      <c r="A98" s="28" t="s">
        <v>20</v>
      </c>
      <c r="B98" s="25">
        <v>3376</v>
      </c>
      <c r="D98" s="29" t="s">
        <v>14</v>
      </c>
      <c r="E98" s="25">
        <v>10</v>
      </c>
    </row>
    <row r="99" spans="1:5">
      <c r="A99" s="28" t="s">
        <v>20</v>
      </c>
      <c r="B99" s="25">
        <v>41</v>
      </c>
      <c r="D99" s="29" t="s">
        <v>14</v>
      </c>
      <c r="E99" s="25">
        <v>1910</v>
      </c>
    </row>
    <row r="100" spans="1:5">
      <c r="A100" s="28" t="s">
        <v>20</v>
      </c>
      <c r="B100" s="25">
        <v>1821</v>
      </c>
      <c r="D100" s="29" t="s">
        <v>14</v>
      </c>
      <c r="E100" s="25">
        <v>38</v>
      </c>
    </row>
    <row r="101" spans="1:5">
      <c r="A101" s="28" t="s">
        <v>20</v>
      </c>
      <c r="B101" s="25">
        <v>164</v>
      </c>
      <c r="D101" s="29" t="s">
        <v>14</v>
      </c>
      <c r="E101" s="25">
        <v>104</v>
      </c>
    </row>
    <row r="102" spans="1:5">
      <c r="A102" s="28" t="s">
        <v>20</v>
      </c>
      <c r="B102" s="25">
        <v>157</v>
      </c>
      <c r="D102" s="29" t="s">
        <v>14</v>
      </c>
      <c r="E102" s="25">
        <v>49</v>
      </c>
    </row>
    <row r="103" spans="1:5">
      <c r="A103" s="28" t="s">
        <v>20</v>
      </c>
      <c r="B103" s="25">
        <v>246</v>
      </c>
      <c r="D103" s="29" t="s">
        <v>14</v>
      </c>
      <c r="E103" s="25">
        <v>1</v>
      </c>
    </row>
    <row r="104" spans="1:5">
      <c r="A104" s="28" t="s">
        <v>20</v>
      </c>
      <c r="B104" s="25">
        <v>1396</v>
      </c>
      <c r="D104" s="29" t="s">
        <v>14</v>
      </c>
      <c r="E104" s="25">
        <v>245</v>
      </c>
    </row>
    <row r="105" spans="1:5">
      <c r="A105" s="28" t="s">
        <v>20</v>
      </c>
      <c r="B105" s="25">
        <v>2506</v>
      </c>
      <c r="D105" s="29" t="s">
        <v>14</v>
      </c>
      <c r="E105" s="25">
        <v>32</v>
      </c>
    </row>
    <row r="106" spans="1:5">
      <c r="A106" s="28" t="s">
        <v>20</v>
      </c>
      <c r="B106" s="25">
        <v>244</v>
      </c>
      <c r="D106" s="29" t="s">
        <v>14</v>
      </c>
      <c r="E106" s="25">
        <v>7</v>
      </c>
    </row>
    <row r="107" spans="1:5">
      <c r="A107" s="28" t="s">
        <v>20</v>
      </c>
      <c r="B107" s="25">
        <v>146</v>
      </c>
      <c r="D107" s="29" t="s">
        <v>14</v>
      </c>
      <c r="E107" s="25">
        <v>803</v>
      </c>
    </row>
    <row r="108" spans="1:5">
      <c r="A108" s="28" t="s">
        <v>20</v>
      </c>
      <c r="B108" s="25">
        <v>1267</v>
      </c>
      <c r="D108" s="29" t="s">
        <v>14</v>
      </c>
      <c r="E108" s="25">
        <v>16</v>
      </c>
    </row>
    <row r="109" spans="1:5">
      <c r="A109" s="28" t="s">
        <v>20</v>
      </c>
      <c r="B109" s="25">
        <v>1561</v>
      </c>
      <c r="D109" s="29" t="s">
        <v>14</v>
      </c>
      <c r="E109" s="25">
        <v>31</v>
      </c>
    </row>
    <row r="110" spans="1:5">
      <c r="A110" s="28" t="s">
        <v>20</v>
      </c>
      <c r="B110" s="25">
        <v>48</v>
      </c>
      <c r="D110" s="29" t="s">
        <v>14</v>
      </c>
      <c r="E110" s="25">
        <v>108</v>
      </c>
    </row>
    <row r="111" spans="1:5">
      <c r="A111" s="28" t="s">
        <v>20</v>
      </c>
      <c r="B111" s="25">
        <v>2739</v>
      </c>
      <c r="D111" s="29" t="s">
        <v>14</v>
      </c>
      <c r="E111" s="25">
        <v>30</v>
      </c>
    </row>
    <row r="112" spans="1:5">
      <c r="A112" s="28" t="s">
        <v>20</v>
      </c>
      <c r="B112" s="25">
        <v>3537</v>
      </c>
      <c r="D112" s="29" t="s">
        <v>14</v>
      </c>
      <c r="E112" s="25">
        <v>17</v>
      </c>
    </row>
    <row r="113" spans="1:5">
      <c r="A113" s="28" t="s">
        <v>20</v>
      </c>
      <c r="B113" s="25">
        <v>2107</v>
      </c>
      <c r="D113" s="29" t="s">
        <v>14</v>
      </c>
      <c r="E113" s="25">
        <v>80</v>
      </c>
    </row>
    <row r="114" spans="1:5">
      <c r="A114" s="28" t="s">
        <v>20</v>
      </c>
      <c r="B114" s="25">
        <v>3318</v>
      </c>
      <c r="D114" s="29" t="s">
        <v>14</v>
      </c>
      <c r="E114" s="25">
        <v>2468</v>
      </c>
    </row>
    <row r="115" spans="1:5">
      <c r="A115" s="28" t="s">
        <v>20</v>
      </c>
      <c r="B115" s="25">
        <v>340</v>
      </c>
      <c r="D115" s="29" t="s">
        <v>14</v>
      </c>
      <c r="E115" s="25">
        <v>26</v>
      </c>
    </row>
    <row r="116" spans="1:5">
      <c r="A116" s="28" t="s">
        <v>20</v>
      </c>
      <c r="B116" s="25">
        <v>1442</v>
      </c>
      <c r="D116" s="29" t="s">
        <v>14</v>
      </c>
      <c r="E116" s="25">
        <v>73</v>
      </c>
    </row>
    <row r="117" spans="1:5">
      <c r="A117" s="28" t="s">
        <v>20</v>
      </c>
      <c r="B117" s="25">
        <v>126</v>
      </c>
      <c r="D117" s="29" t="s">
        <v>14</v>
      </c>
      <c r="E117" s="25">
        <v>128</v>
      </c>
    </row>
    <row r="118" spans="1:5">
      <c r="A118" s="28" t="s">
        <v>20</v>
      </c>
      <c r="B118" s="25">
        <v>524</v>
      </c>
      <c r="D118" s="29" t="s">
        <v>14</v>
      </c>
      <c r="E118" s="25">
        <v>33</v>
      </c>
    </row>
    <row r="119" spans="1:5">
      <c r="A119" s="28" t="s">
        <v>20</v>
      </c>
      <c r="B119" s="25">
        <v>1989</v>
      </c>
      <c r="D119" s="29" t="s">
        <v>14</v>
      </c>
      <c r="E119" s="25">
        <v>1072</v>
      </c>
    </row>
    <row r="120" spans="1:5">
      <c r="A120" s="28" t="s">
        <v>20</v>
      </c>
      <c r="B120" s="25">
        <v>157</v>
      </c>
      <c r="D120" s="29" t="s">
        <v>14</v>
      </c>
      <c r="E120" s="25">
        <v>393</v>
      </c>
    </row>
    <row r="121" spans="1:5">
      <c r="A121" s="28" t="s">
        <v>20</v>
      </c>
      <c r="B121" s="25">
        <v>4498</v>
      </c>
      <c r="D121" s="29" t="s">
        <v>14</v>
      </c>
      <c r="E121" s="25">
        <v>1257</v>
      </c>
    </row>
    <row r="122" spans="1:5">
      <c r="A122" s="28" t="s">
        <v>20</v>
      </c>
      <c r="B122" s="25">
        <v>80</v>
      </c>
      <c r="D122" s="29" t="s">
        <v>14</v>
      </c>
      <c r="E122" s="25">
        <v>328</v>
      </c>
    </row>
    <row r="123" spans="1:5">
      <c r="A123" s="28" t="s">
        <v>20</v>
      </c>
      <c r="B123" s="25">
        <v>43</v>
      </c>
      <c r="D123" s="29" t="s">
        <v>14</v>
      </c>
      <c r="E123" s="25">
        <v>147</v>
      </c>
    </row>
    <row r="124" spans="1:5">
      <c r="A124" s="28" t="s">
        <v>20</v>
      </c>
      <c r="B124" s="25">
        <v>2053</v>
      </c>
      <c r="D124" s="29" t="s">
        <v>14</v>
      </c>
      <c r="E124" s="25">
        <v>830</v>
      </c>
    </row>
    <row r="125" spans="1:5">
      <c r="A125" s="28" t="s">
        <v>20</v>
      </c>
      <c r="B125" s="25">
        <v>168</v>
      </c>
      <c r="D125" s="29" t="s">
        <v>14</v>
      </c>
      <c r="E125" s="25">
        <v>331</v>
      </c>
    </row>
    <row r="126" spans="1:5">
      <c r="A126" s="28" t="s">
        <v>20</v>
      </c>
      <c r="B126" s="25">
        <v>4289</v>
      </c>
      <c r="D126" s="29" t="s">
        <v>14</v>
      </c>
      <c r="E126" s="25">
        <v>25</v>
      </c>
    </row>
    <row r="127" spans="1:5">
      <c r="A127" s="28" t="s">
        <v>20</v>
      </c>
      <c r="B127" s="25">
        <v>165</v>
      </c>
      <c r="D127" s="29" t="s">
        <v>14</v>
      </c>
      <c r="E127" s="25">
        <v>3483</v>
      </c>
    </row>
    <row r="128" spans="1:5">
      <c r="A128" s="28" t="s">
        <v>20</v>
      </c>
      <c r="B128" s="25">
        <v>1815</v>
      </c>
      <c r="D128" s="29" t="s">
        <v>14</v>
      </c>
      <c r="E128" s="25">
        <v>923</v>
      </c>
    </row>
    <row r="129" spans="1:5">
      <c r="A129" s="28" t="s">
        <v>20</v>
      </c>
      <c r="B129" s="25">
        <v>397</v>
      </c>
      <c r="D129" s="29" t="s">
        <v>14</v>
      </c>
      <c r="E129" s="25">
        <v>1</v>
      </c>
    </row>
    <row r="130" spans="1:5">
      <c r="A130" s="28" t="s">
        <v>20</v>
      </c>
      <c r="B130" s="25">
        <v>1539</v>
      </c>
      <c r="D130" s="29" t="s">
        <v>14</v>
      </c>
      <c r="E130" s="25">
        <v>33</v>
      </c>
    </row>
    <row r="131" spans="1:5">
      <c r="A131" s="28" t="s">
        <v>20</v>
      </c>
      <c r="B131" s="25">
        <v>138</v>
      </c>
      <c r="D131" s="29" t="s">
        <v>14</v>
      </c>
      <c r="E131" s="25">
        <v>40</v>
      </c>
    </row>
    <row r="132" spans="1:5">
      <c r="A132" s="28" t="s">
        <v>20</v>
      </c>
      <c r="B132" s="25">
        <v>3594</v>
      </c>
      <c r="D132" s="29" t="s">
        <v>14</v>
      </c>
      <c r="E132" s="25">
        <v>23</v>
      </c>
    </row>
    <row r="133" spans="1:5">
      <c r="A133" s="28" t="s">
        <v>20</v>
      </c>
      <c r="B133" s="25">
        <v>5880</v>
      </c>
      <c r="D133" s="29" t="s">
        <v>14</v>
      </c>
      <c r="E133" s="25">
        <v>75</v>
      </c>
    </row>
    <row r="134" spans="1:5">
      <c r="A134" s="28" t="s">
        <v>20</v>
      </c>
      <c r="B134" s="25">
        <v>112</v>
      </c>
      <c r="D134" s="29" t="s">
        <v>14</v>
      </c>
      <c r="E134" s="25">
        <v>2176</v>
      </c>
    </row>
    <row r="135" spans="1:5">
      <c r="A135" s="28" t="s">
        <v>20</v>
      </c>
      <c r="B135" s="25">
        <v>943</v>
      </c>
      <c r="D135" s="29" t="s">
        <v>14</v>
      </c>
      <c r="E135" s="25">
        <v>441</v>
      </c>
    </row>
    <row r="136" spans="1:5">
      <c r="A136" s="28" t="s">
        <v>20</v>
      </c>
      <c r="B136" s="25">
        <v>2468</v>
      </c>
      <c r="D136" s="29" t="s">
        <v>14</v>
      </c>
      <c r="E136" s="25">
        <v>25</v>
      </c>
    </row>
    <row r="137" spans="1:5">
      <c r="A137" s="28" t="s">
        <v>20</v>
      </c>
      <c r="B137" s="25">
        <v>2551</v>
      </c>
      <c r="D137" s="29" t="s">
        <v>14</v>
      </c>
      <c r="E137" s="25">
        <v>127</v>
      </c>
    </row>
    <row r="138" spans="1:5">
      <c r="A138" s="28" t="s">
        <v>20</v>
      </c>
      <c r="B138" s="25">
        <v>101</v>
      </c>
      <c r="D138" s="29" t="s">
        <v>14</v>
      </c>
      <c r="E138" s="25">
        <v>355</v>
      </c>
    </row>
    <row r="139" spans="1:5">
      <c r="A139" s="28" t="s">
        <v>20</v>
      </c>
      <c r="B139" s="25">
        <v>92</v>
      </c>
      <c r="D139" s="29" t="s">
        <v>14</v>
      </c>
      <c r="E139" s="25">
        <v>44</v>
      </c>
    </row>
    <row r="140" spans="1:5">
      <c r="A140" s="28" t="s">
        <v>20</v>
      </c>
      <c r="B140" s="25">
        <v>62</v>
      </c>
      <c r="D140" s="29" t="s">
        <v>14</v>
      </c>
      <c r="E140" s="25">
        <v>67</v>
      </c>
    </row>
    <row r="141" spans="1:5">
      <c r="A141" s="28" t="s">
        <v>20</v>
      </c>
      <c r="B141" s="25">
        <v>149</v>
      </c>
      <c r="D141" s="29" t="s">
        <v>14</v>
      </c>
      <c r="E141" s="25">
        <v>1068</v>
      </c>
    </row>
    <row r="142" spans="1:5">
      <c r="A142" s="28" t="s">
        <v>20</v>
      </c>
      <c r="B142" s="25">
        <v>329</v>
      </c>
      <c r="D142" s="29" t="s">
        <v>14</v>
      </c>
      <c r="E142" s="25">
        <v>424</v>
      </c>
    </row>
    <row r="143" spans="1:5">
      <c r="A143" s="28" t="s">
        <v>20</v>
      </c>
      <c r="B143" s="25">
        <v>97</v>
      </c>
      <c r="D143" s="29" t="s">
        <v>14</v>
      </c>
      <c r="E143" s="25">
        <v>151</v>
      </c>
    </row>
    <row r="144" spans="1:5">
      <c r="A144" s="28" t="s">
        <v>20</v>
      </c>
      <c r="B144" s="25">
        <v>1784</v>
      </c>
      <c r="D144" s="29" t="s">
        <v>14</v>
      </c>
      <c r="E144" s="25">
        <v>1608</v>
      </c>
    </row>
    <row r="145" spans="1:5">
      <c r="A145" s="28" t="s">
        <v>20</v>
      </c>
      <c r="B145" s="25">
        <v>1684</v>
      </c>
      <c r="D145" s="29" t="s">
        <v>14</v>
      </c>
      <c r="E145" s="25">
        <v>941</v>
      </c>
    </row>
    <row r="146" spans="1:5">
      <c r="A146" s="28" t="s">
        <v>20</v>
      </c>
      <c r="B146" s="25">
        <v>250</v>
      </c>
      <c r="D146" s="29" t="s">
        <v>14</v>
      </c>
      <c r="E146" s="25">
        <v>1</v>
      </c>
    </row>
    <row r="147" spans="1:5">
      <c r="A147" s="28" t="s">
        <v>20</v>
      </c>
      <c r="B147" s="25">
        <v>238</v>
      </c>
      <c r="D147" s="29" t="s">
        <v>14</v>
      </c>
      <c r="E147" s="25">
        <v>40</v>
      </c>
    </row>
    <row r="148" spans="1:5">
      <c r="A148" s="28" t="s">
        <v>20</v>
      </c>
      <c r="B148" s="25">
        <v>53</v>
      </c>
      <c r="D148" s="29" t="s">
        <v>14</v>
      </c>
      <c r="E148" s="25">
        <v>3015</v>
      </c>
    </row>
    <row r="149" spans="1:5">
      <c r="A149" s="28" t="s">
        <v>20</v>
      </c>
      <c r="B149" s="25">
        <v>214</v>
      </c>
      <c r="D149" s="29" t="s">
        <v>14</v>
      </c>
      <c r="E149" s="25">
        <v>435</v>
      </c>
    </row>
    <row r="150" spans="1:5">
      <c r="A150" s="28" t="s">
        <v>20</v>
      </c>
      <c r="B150" s="25">
        <v>222</v>
      </c>
      <c r="D150" s="29" t="s">
        <v>14</v>
      </c>
      <c r="E150" s="25">
        <v>714</v>
      </c>
    </row>
    <row r="151" spans="1:5">
      <c r="A151" s="28" t="s">
        <v>20</v>
      </c>
      <c r="B151" s="25">
        <v>1884</v>
      </c>
      <c r="D151" s="29" t="s">
        <v>14</v>
      </c>
      <c r="E151" s="25">
        <v>5497</v>
      </c>
    </row>
    <row r="152" spans="1:5">
      <c r="A152" s="28" t="s">
        <v>20</v>
      </c>
      <c r="B152" s="25">
        <v>218</v>
      </c>
      <c r="D152" s="29" t="s">
        <v>14</v>
      </c>
      <c r="E152" s="25">
        <v>418</v>
      </c>
    </row>
    <row r="153" spans="1:5">
      <c r="A153" s="28" t="s">
        <v>20</v>
      </c>
      <c r="B153" s="25">
        <v>6465</v>
      </c>
      <c r="D153" s="29" t="s">
        <v>14</v>
      </c>
      <c r="E153" s="25">
        <v>1439</v>
      </c>
    </row>
    <row r="154" spans="1:5">
      <c r="A154" s="28" t="s">
        <v>20</v>
      </c>
      <c r="B154" s="25">
        <v>59</v>
      </c>
      <c r="D154" s="29" t="s">
        <v>14</v>
      </c>
      <c r="E154" s="25">
        <v>15</v>
      </c>
    </row>
    <row r="155" spans="1:5">
      <c r="A155" s="28" t="s">
        <v>20</v>
      </c>
      <c r="B155" s="25">
        <v>88</v>
      </c>
      <c r="D155" s="29" t="s">
        <v>14</v>
      </c>
      <c r="E155" s="25">
        <v>1999</v>
      </c>
    </row>
    <row r="156" spans="1:5">
      <c r="A156" s="28" t="s">
        <v>20</v>
      </c>
      <c r="B156" s="25">
        <v>1697</v>
      </c>
      <c r="D156" s="29" t="s">
        <v>14</v>
      </c>
      <c r="E156" s="25">
        <v>118</v>
      </c>
    </row>
    <row r="157" spans="1:5">
      <c r="A157" s="28" t="s">
        <v>20</v>
      </c>
      <c r="B157" s="25">
        <v>92</v>
      </c>
      <c r="D157" s="29" t="s">
        <v>14</v>
      </c>
      <c r="E157" s="25">
        <v>162</v>
      </c>
    </row>
    <row r="158" spans="1:5">
      <c r="A158" s="28" t="s">
        <v>20</v>
      </c>
      <c r="B158" s="25">
        <v>186</v>
      </c>
      <c r="D158" s="29" t="s">
        <v>14</v>
      </c>
      <c r="E158" s="25">
        <v>83</v>
      </c>
    </row>
    <row r="159" spans="1:5">
      <c r="A159" s="28" t="s">
        <v>20</v>
      </c>
      <c r="B159" s="25">
        <v>138</v>
      </c>
      <c r="D159" s="29" t="s">
        <v>14</v>
      </c>
      <c r="E159" s="25">
        <v>747</v>
      </c>
    </row>
    <row r="160" spans="1:5">
      <c r="A160" s="28" t="s">
        <v>20</v>
      </c>
      <c r="B160" s="25">
        <v>261</v>
      </c>
      <c r="D160" s="29" t="s">
        <v>14</v>
      </c>
      <c r="E160" s="25">
        <v>84</v>
      </c>
    </row>
    <row r="161" spans="1:5">
      <c r="A161" s="28" t="s">
        <v>20</v>
      </c>
      <c r="B161" s="25">
        <v>107</v>
      </c>
      <c r="D161" s="29" t="s">
        <v>14</v>
      </c>
      <c r="E161" s="25">
        <v>91</v>
      </c>
    </row>
    <row r="162" spans="1:5">
      <c r="A162" s="28" t="s">
        <v>20</v>
      </c>
      <c r="B162" s="25">
        <v>199</v>
      </c>
      <c r="D162" s="29" t="s">
        <v>14</v>
      </c>
      <c r="E162" s="25">
        <v>792</v>
      </c>
    </row>
    <row r="163" spans="1:5">
      <c r="A163" s="28" t="s">
        <v>20</v>
      </c>
      <c r="B163" s="25">
        <v>5512</v>
      </c>
      <c r="D163" s="29" t="s">
        <v>14</v>
      </c>
      <c r="E163" s="25">
        <v>32</v>
      </c>
    </row>
    <row r="164" spans="1:5">
      <c r="A164" s="28" t="s">
        <v>20</v>
      </c>
      <c r="B164" s="25">
        <v>86</v>
      </c>
      <c r="D164" s="29" t="s">
        <v>14</v>
      </c>
      <c r="E164" s="25">
        <v>186</v>
      </c>
    </row>
    <row r="165" spans="1:5">
      <c r="A165" s="28" t="s">
        <v>20</v>
      </c>
      <c r="B165" s="25">
        <v>2768</v>
      </c>
      <c r="D165" s="29" t="s">
        <v>14</v>
      </c>
      <c r="E165" s="25">
        <v>605</v>
      </c>
    </row>
    <row r="166" spans="1:5">
      <c r="A166" s="28" t="s">
        <v>20</v>
      </c>
      <c r="B166" s="25">
        <v>48</v>
      </c>
      <c r="D166" s="29" t="s">
        <v>14</v>
      </c>
      <c r="E166" s="25">
        <v>1</v>
      </c>
    </row>
    <row r="167" spans="1:5">
      <c r="A167" s="28" t="s">
        <v>20</v>
      </c>
      <c r="B167" s="25">
        <v>87</v>
      </c>
      <c r="D167" s="29" t="s">
        <v>14</v>
      </c>
      <c r="E167" s="25">
        <v>31</v>
      </c>
    </row>
    <row r="168" spans="1:5">
      <c r="A168" s="28" t="s">
        <v>20</v>
      </c>
      <c r="B168" s="25">
        <v>1894</v>
      </c>
      <c r="D168" s="29" t="s">
        <v>14</v>
      </c>
      <c r="E168" s="25">
        <v>1181</v>
      </c>
    </row>
    <row r="169" spans="1:5">
      <c r="A169" s="28" t="s">
        <v>20</v>
      </c>
      <c r="B169" s="25">
        <v>282</v>
      </c>
      <c r="D169" s="29" t="s">
        <v>14</v>
      </c>
      <c r="E169" s="25">
        <v>39</v>
      </c>
    </row>
    <row r="170" spans="1:5">
      <c r="A170" s="28" t="s">
        <v>20</v>
      </c>
      <c r="B170" s="25">
        <v>116</v>
      </c>
      <c r="D170" s="29" t="s">
        <v>14</v>
      </c>
      <c r="E170" s="25">
        <v>46</v>
      </c>
    </row>
    <row r="171" spans="1:5">
      <c r="A171" s="28" t="s">
        <v>20</v>
      </c>
      <c r="B171" s="25">
        <v>83</v>
      </c>
      <c r="D171" s="29" t="s">
        <v>14</v>
      </c>
      <c r="E171" s="25">
        <v>105</v>
      </c>
    </row>
    <row r="172" spans="1:5">
      <c r="A172" s="28" t="s">
        <v>20</v>
      </c>
      <c r="B172" s="25">
        <v>91</v>
      </c>
      <c r="D172" s="29" t="s">
        <v>14</v>
      </c>
      <c r="E172" s="25">
        <v>535</v>
      </c>
    </row>
    <row r="173" spans="1:5">
      <c r="A173" s="28" t="s">
        <v>20</v>
      </c>
      <c r="B173" s="25">
        <v>546</v>
      </c>
      <c r="D173" s="29" t="s">
        <v>14</v>
      </c>
      <c r="E173" s="25">
        <v>16</v>
      </c>
    </row>
    <row r="174" spans="1:5">
      <c r="A174" s="28" t="s">
        <v>20</v>
      </c>
      <c r="B174" s="25">
        <v>393</v>
      </c>
      <c r="D174" s="29" t="s">
        <v>14</v>
      </c>
      <c r="E174" s="25">
        <v>575</v>
      </c>
    </row>
    <row r="175" spans="1:5">
      <c r="A175" s="28" t="s">
        <v>20</v>
      </c>
      <c r="B175" s="25">
        <v>133</v>
      </c>
      <c r="D175" s="29" t="s">
        <v>14</v>
      </c>
      <c r="E175" s="25">
        <v>1120</v>
      </c>
    </row>
    <row r="176" spans="1:5">
      <c r="A176" s="28" t="s">
        <v>20</v>
      </c>
      <c r="B176" s="25">
        <v>254</v>
      </c>
      <c r="D176" s="29" t="s">
        <v>14</v>
      </c>
      <c r="E176" s="25">
        <v>113</v>
      </c>
    </row>
    <row r="177" spans="1:5">
      <c r="A177" s="28" t="s">
        <v>20</v>
      </c>
      <c r="B177" s="25">
        <v>176</v>
      </c>
      <c r="D177" s="29" t="s">
        <v>14</v>
      </c>
      <c r="E177" s="25">
        <v>1538</v>
      </c>
    </row>
    <row r="178" spans="1:5">
      <c r="A178" s="28" t="s">
        <v>20</v>
      </c>
      <c r="B178" s="25">
        <v>337</v>
      </c>
      <c r="D178" s="29" t="s">
        <v>14</v>
      </c>
      <c r="E178" s="25">
        <v>9</v>
      </c>
    </row>
    <row r="179" spans="1:5">
      <c r="A179" s="28" t="s">
        <v>20</v>
      </c>
      <c r="B179" s="25">
        <v>107</v>
      </c>
      <c r="D179" s="29" t="s">
        <v>14</v>
      </c>
      <c r="E179" s="25">
        <v>554</v>
      </c>
    </row>
    <row r="180" spans="1:5">
      <c r="A180" s="28" t="s">
        <v>20</v>
      </c>
      <c r="B180" s="25">
        <v>183</v>
      </c>
      <c r="D180" s="29" t="s">
        <v>14</v>
      </c>
      <c r="E180" s="25">
        <v>648</v>
      </c>
    </row>
    <row r="181" spans="1:5">
      <c r="A181" s="28" t="s">
        <v>20</v>
      </c>
      <c r="B181" s="25">
        <v>72</v>
      </c>
      <c r="D181" s="29" t="s">
        <v>14</v>
      </c>
      <c r="E181" s="25">
        <v>21</v>
      </c>
    </row>
    <row r="182" spans="1:5">
      <c r="A182" s="28" t="s">
        <v>20</v>
      </c>
      <c r="B182" s="25">
        <v>295</v>
      </c>
      <c r="D182" s="29" t="s">
        <v>14</v>
      </c>
      <c r="E182" s="25">
        <v>54</v>
      </c>
    </row>
    <row r="183" spans="1:5">
      <c r="A183" s="28" t="s">
        <v>20</v>
      </c>
      <c r="B183" s="25">
        <v>142</v>
      </c>
      <c r="D183" s="29" t="s">
        <v>14</v>
      </c>
      <c r="E183" s="25">
        <v>120</v>
      </c>
    </row>
    <row r="184" spans="1:5">
      <c r="A184" s="28" t="s">
        <v>20</v>
      </c>
      <c r="B184" s="25">
        <v>85</v>
      </c>
      <c r="D184" s="29" t="s">
        <v>14</v>
      </c>
      <c r="E184" s="25">
        <v>579</v>
      </c>
    </row>
    <row r="185" spans="1:5">
      <c r="A185" s="28" t="s">
        <v>20</v>
      </c>
      <c r="B185" s="25">
        <v>659</v>
      </c>
      <c r="D185" s="29" t="s">
        <v>14</v>
      </c>
      <c r="E185" s="25">
        <v>2072</v>
      </c>
    </row>
    <row r="186" spans="1:5">
      <c r="A186" s="28" t="s">
        <v>20</v>
      </c>
      <c r="B186" s="25">
        <v>121</v>
      </c>
      <c r="D186" s="29" t="s">
        <v>14</v>
      </c>
      <c r="E186" s="25">
        <v>0</v>
      </c>
    </row>
    <row r="187" spans="1:5">
      <c r="A187" s="28" t="s">
        <v>20</v>
      </c>
      <c r="B187" s="25">
        <v>3742</v>
      </c>
      <c r="D187" s="29" t="s">
        <v>14</v>
      </c>
      <c r="E187" s="25">
        <v>1796</v>
      </c>
    </row>
    <row r="188" spans="1:5">
      <c r="A188" s="28" t="s">
        <v>20</v>
      </c>
      <c r="B188" s="25">
        <v>223</v>
      </c>
      <c r="D188" s="29" t="s">
        <v>14</v>
      </c>
      <c r="E188" s="25">
        <v>62</v>
      </c>
    </row>
    <row r="189" spans="1:5">
      <c r="A189" s="28" t="s">
        <v>20</v>
      </c>
      <c r="B189" s="25">
        <v>133</v>
      </c>
      <c r="D189" s="29" t="s">
        <v>14</v>
      </c>
      <c r="E189" s="25">
        <v>347</v>
      </c>
    </row>
    <row r="190" spans="1:5">
      <c r="A190" s="28" t="s">
        <v>20</v>
      </c>
      <c r="B190" s="25">
        <v>5168</v>
      </c>
      <c r="D190" s="29" t="s">
        <v>14</v>
      </c>
      <c r="E190" s="25">
        <v>19</v>
      </c>
    </row>
    <row r="191" spans="1:5">
      <c r="A191" s="28" t="s">
        <v>20</v>
      </c>
      <c r="B191" s="25">
        <v>307</v>
      </c>
      <c r="D191" s="29" t="s">
        <v>14</v>
      </c>
      <c r="E191" s="25">
        <v>1258</v>
      </c>
    </row>
    <row r="192" spans="1:5">
      <c r="A192" s="28" t="s">
        <v>20</v>
      </c>
      <c r="B192" s="25">
        <v>2441</v>
      </c>
      <c r="D192" s="29" t="s">
        <v>14</v>
      </c>
      <c r="E192" s="25">
        <v>362</v>
      </c>
    </row>
    <row r="193" spans="1:5">
      <c r="A193" s="28" t="s">
        <v>20</v>
      </c>
      <c r="B193" s="25">
        <v>1385</v>
      </c>
      <c r="D193" s="29" t="s">
        <v>14</v>
      </c>
      <c r="E193" s="25">
        <v>133</v>
      </c>
    </row>
    <row r="194" spans="1:5">
      <c r="A194" s="28" t="s">
        <v>20</v>
      </c>
      <c r="B194" s="25">
        <v>190</v>
      </c>
      <c r="D194" s="29" t="s">
        <v>14</v>
      </c>
      <c r="E194" s="25">
        <v>846</v>
      </c>
    </row>
    <row r="195" spans="1:5">
      <c r="A195" s="28" t="s">
        <v>20</v>
      </c>
      <c r="B195" s="25">
        <v>470</v>
      </c>
      <c r="D195" s="29" t="s">
        <v>14</v>
      </c>
      <c r="E195" s="25">
        <v>10</v>
      </c>
    </row>
    <row r="196" spans="1:5">
      <c r="A196" s="28" t="s">
        <v>20</v>
      </c>
      <c r="B196" s="25">
        <v>253</v>
      </c>
      <c r="D196" s="29" t="s">
        <v>14</v>
      </c>
      <c r="E196" s="25">
        <v>191</v>
      </c>
    </row>
    <row r="197" spans="1:5">
      <c r="A197" s="28" t="s">
        <v>20</v>
      </c>
      <c r="B197" s="25">
        <v>1113</v>
      </c>
      <c r="D197" s="29" t="s">
        <v>14</v>
      </c>
      <c r="E197" s="25">
        <v>1979</v>
      </c>
    </row>
    <row r="198" spans="1:5">
      <c r="A198" s="28" t="s">
        <v>20</v>
      </c>
      <c r="B198" s="25">
        <v>2283</v>
      </c>
      <c r="D198" s="29" t="s">
        <v>14</v>
      </c>
      <c r="E198" s="25">
        <v>63</v>
      </c>
    </row>
    <row r="199" spans="1:5">
      <c r="A199" s="28" t="s">
        <v>20</v>
      </c>
      <c r="B199" s="25">
        <v>1095</v>
      </c>
      <c r="D199" s="29" t="s">
        <v>14</v>
      </c>
      <c r="E199" s="25">
        <v>6080</v>
      </c>
    </row>
    <row r="200" spans="1:5">
      <c r="A200" s="28" t="s">
        <v>20</v>
      </c>
      <c r="B200" s="25">
        <v>1690</v>
      </c>
      <c r="D200" s="29" t="s">
        <v>14</v>
      </c>
      <c r="E200" s="25">
        <v>80</v>
      </c>
    </row>
    <row r="201" spans="1:5">
      <c r="A201" s="28" t="s">
        <v>20</v>
      </c>
      <c r="B201" s="25">
        <v>191</v>
      </c>
      <c r="D201" s="29" t="s">
        <v>14</v>
      </c>
      <c r="E201" s="25">
        <v>9</v>
      </c>
    </row>
    <row r="202" spans="1:5">
      <c r="A202" s="28" t="s">
        <v>20</v>
      </c>
      <c r="B202" s="25">
        <v>2013</v>
      </c>
      <c r="D202" s="29" t="s">
        <v>14</v>
      </c>
      <c r="E202" s="25">
        <v>1784</v>
      </c>
    </row>
    <row r="203" spans="1:5">
      <c r="A203" s="28" t="s">
        <v>20</v>
      </c>
      <c r="B203" s="25">
        <v>1703</v>
      </c>
      <c r="D203" s="29" t="s">
        <v>14</v>
      </c>
      <c r="E203" s="25">
        <v>243</v>
      </c>
    </row>
    <row r="204" spans="1:5">
      <c r="A204" s="28" t="s">
        <v>20</v>
      </c>
      <c r="B204" s="25">
        <v>80</v>
      </c>
      <c r="D204" s="29" t="s">
        <v>14</v>
      </c>
      <c r="E204" s="25">
        <v>1296</v>
      </c>
    </row>
    <row r="205" spans="1:5">
      <c r="A205" s="28" t="s">
        <v>20</v>
      </c>
      <c r="B205" s="25">
        <v>41</v>
      </c>
      <c r="D205" s="29" t="s">
        <v>14</v>
      </c>
      <c r="E205" s="25">
        <v>77</v>
      </c>
    </row>
    <row r="206" spans="1:5">
      <c r="A206" s="28" t="s">
        <v>20</v>
      </c>
      <c r="B206" s="25">
        <v>187</v>
      </c>
      <c r="D206" s="29" t="s">
        <v>14</v>
      </c>
      <c r="E206" s="25">
        <v>395</v>
      </c>
    </row>
    <row r="207" spans="1:5">
      <c r="A207" s="28" t="s">
        <v>20</v>
      </c>
      <c r="B207" s="25">
        <v>2875</v>
      </c>
      <c r="D207" s="29" t="s">
        <v>14</v>
      </c>
      <c r="E207" s="25">
        <v>49</v>
      </c>
    </row>
    <row r="208" spans="1:5">
      <c r="A208" s="28" t="s">
        <v>20</v>
      </c>
      <c r="B208" s="25">
        <v>88</v>
      </c>
      <c r="D208" s="29" t="s">
        <v>14</v>
      </c>
      <c r="E208" s="25">
        <v>180</v>
      </c>
    </row>
    <row r="209" spans="1:5">
      <c r="A209" s="28" t="s">
        <v>20</v>
      </c>
      <c r="B209" s="25">
        <v>191</v>
      </c>
      <c r="D209" s="29" t="s">
        <v>14</v>
      </c>
      <c r="E209" s="25">
        <v>2690</v>
      </c>
    </row>
    <row r="210" spans="1:5">
      <c r="A210" s="28" t="s">
        <v>20</v>
      </c>
      <c r="B210" s="25">
        <v>139</v>
      </c>
      <c r="D210" s="29" t="s">
        <v>14</v>
      </c>
      <c r="E210" s="25">
        <v>2779</v>
      </c>
    </row>
    <row r="211" spans="1:5">
      <c r="A211" s="28" t="s">
        <v>20</v>
      </c>
      <c r="B211" s="25">
        <v>186</v>
      </c>
      <c r="D211" s="29" t="s">
        <v>14</v>
      </c>
      <c r="E211" s="25">
        <v>92</v>
      </c>
    </row>
    <row r="212" spans="1:5">
      <c r="A212" s="28" t="s">
        <v>20</v>
      </c>
      <c r="B212" s="25">
        <v>112</v>
      </c>
      <c r="D212" s="29" t="s">
        <v>14</v>
      </c>
      <c r="E212" s="25">
        <v>1028</v>
      </c>
    </row>
    <row r="213" spans="1:5">
      <c r="A213" s="28" t="s">
        <v>20</v>
      </c>
      <c r="B213" s="25">
        <v>101</v>
      </c>
      <c r="D213" s="29" t="s">
        <v>14</v>
      </c>
      <c r="E213" s="25">
        <v>26</v>
      </c>
    </row>
    <row r="214" spans="1:5">
      <c r="A214" s="28" t="s">
        <v>20</v>
      </c>
      <c r="B214" s="25">
        <v>206</v>
      </c>
      <c r="D214" s="29" t="s">
        <v>14</v>
      </c>
      <c r="E214" s="25">
        <v>1790</v>
      </c>
    </row>
    <row r="215" spans="1:5">
      <c r="A215" s="28" t="s">
        <v>20</v>
      </c>
      <c r="B215" s="25">
        <v>154</v>
      </c>
      <c r="D215" s="29" t="s">
        <v>14</v>
      </c>
      <c r="E215" s="25">
        <v>37</v>
      </c>
    </row>
    <row r="216" spans="1:5">
      <c r="A216" s="28" t="s">
        <v>20</v>
      </c>
      <c r="B216" s="25">
        <v>5966</v>
      </c>
      <c r="D216" s="29" t="s">
        <v>14</v>
      </c>
      <c r="E216" s="25">
        <v>35</v>
      </c>
    </row>
    <row r="217" spans="1:5">
      <c r="A217" s="28" t="s">
        <v>20</v>
      </c>
      <c r="B217" s="25">
        <v>169</v>
      </c>
      <c r="D217" s="29" t="s">
        <v>14</v>
      </c>
      <c r="E217" s="25">
        <v>558</v>
      </c>
    </row>
    <row r="218" spans="1:5">
      <c r="A218" s="28" t="s">
        <v>20</v>
      </c>
      <c r="B218" s="25">
        <v>2106</v>
      </c>
      <c r="D218" s="29" t="s">
        <v>14</v>
      </c>
      <c r="E218" s="25">
        <v>64</v>
      </c>
    </row>
    <row r="219" spans="1:5">
      <c r="A219" s="28" t="s">
        <v>20</v>
      </c>
      <c r="B219" s="25">
        <v>131</v>
      </c>
      <c r="D219" s="29" t="s">
        <v>14</v>
      </c>
      <c r="E219" s="25">
        <v>245</v>
      </c>
    </row>
    <row r="220" spans="1:5">
      <c r="A220" s="28" t="s">
        <v>20</v>
      </c>
      <c r="B220" s="25">
        <v>84</v>
      </c>
      <c r="D220" s="29" t="s">
        <v>14</v>
      </c>
      <c r="E220" s="25">
        <v>71</v>
      </c>
    </row>
    <row r="221" spans="1:5">
      <c r="A221" s="28" t="s">
        <v>20</v>
      </c>
      <c r="B221" s="25">
        <v>155</v>
      </c>
      <c r="D221" s="29" t="s">
        <v>14</v>
      </c>
      <c r="E221" s="25">
        <v>42</v>
      </c>
    </row>
    <row r="222" spans="1:5">
      <c r="A222" s="28" t="s">
        <v>20</v>
      </c>
      <c r="B222" s="25">
        <v>189</v>
      </c>
      <c r="D222" s="29" t="s">
        <v>14</v>
      </c>
      <c r="E222" s="25">
        <v>156</v>
      </c>
    </row>
    <row r="223" spans="1:5">
      <c r="A223" s="28" t="s">
        <v>20</v>
      </c>
      <c r="B223" s="25">
        <v>4799</v>
      </c>
      <c r="D223" s="29" t="s">
        <v>14</v>
      </c>
      <c r="E223" s="25">
        <v>1368</v>
      </c>
    </row>
    <row r="224" spans="1:5">
      <c r="A224" s="28" t="s">
        <v>20</v>
      </c>
      <c r="B224" s="25">
        <v>1137</v>
      </c>
      <c r="D224" s="29" t="s">
        <v>14</v>
      </c>
      <c r="E224" s="25">
        <v>102</v>
      </c>
    </row>
    <row r="225" spans="1:5">
      <c r="A225" s="28" t="s">
        <v>20</v>
      </c>
      <c r="B225" s="25">
        <v>1152</v>
      </c>
      <c r="D225" s="29" t="s">
        <v>14</v>
      </c>
      <c r="E225" s="25">
        <v>86</v>
      </c>
    </row>
    <row r="226" spans="1:5">
      <c r="A226" s="28" t="s">
        <v>20</v>
      </c>
      <c r="B226" s="25">
        <v>50</v>
      </c>
      <c r="D226" s="29" t="s">
        <v>14</v>
      </c>
      <c r="E226" s="25">
        <v>253</v>
      </c>
    </row>
    <row r="227" spans="1:5">
      <c r="A227" s="28" t="s">
        <v>20</v>
      </c>
      <c r="B227" s="25">
        <v>3059</v>
      </c>
      <c r="D227" s="29" t="s">
        <v>14</v>
      </c>
      <c r="E227" s="25">
        <v>157</v>
      </c>
    </row>
    <row r="228" spans="1:5">
      <c r="A228" s="28" t="s">
        <v>20</v>
      </c>
      <c r="B228" s="25">
        <v>34</v>
      </c>
      <c r="D228" s="29" t="s">
        <v>14</v>
      </c>
      <c r="E228" s="25">
        <v>183</v>
      </c>
    </row>
    <row r="229" spans="1:5">
      <c r="A229" s="28" t="s">
        <v>20</v>
      </c>
      <c r="B229" s="25">
        <v>220</v>
      </c>
      <c r="D229" s="29" t="s">
        <v>14</v>
      </c>
      <c r="E229" s="25">
        <v>82</v>
      </c>
    </row>
    <row r="230" spans="1:5">
      <c r="A230" s="28" t="s">
        <v>20</v>
      </c>
      <c r="B230" s="25">
        <v>1604</v>
      </c>
      <c r="D230" s="29" t="s">
        <v>14</v>
      </c>
      <c r="E230" s="25">
        <v>1</v>
      </c>
    </row>
    <row r="231" spans="1:5">
      <c r="A231" s="28" t="s">
        <v>20</v>
      </c>
      <c r="B231" s="25">
        <v>454</v>
      </c>
      <c r="D231" s="29" t="s">
        <v>14</v>
      </c>
      <c r="E231" s="25">
        <v>1198</v>
      </c>
    </row>
    <row r="232" spans="1:5">
      <c r="A232" s="28" t="s">
        <v>20</v>
      </c>
      <c r="B232" s="25">
        <v>123</v>
      </c>
      <c r="D232" s="29" t="s">
        <v>14</v>
      </c>
      <c r="E232" s="25">
        <v>648</v>
      </c>
    </row>
    <row r="233" spans="1:5">
      <c r="A233" s="28" t="s">
        <v>20</v>
      </c>
      <c r="B233" s="25">
        <v>299</v>
      </c>
      <c r="D233" s="29" t="s">
        <v>14</v>
      </c>
      <c r="E233" s="25">
        <v>64</v>
      </c>
    </row>
    <row r="234" spans="1:5">
      <c r="A234" s="28" t="s">
        <v>20</v>
      </c>
      <c r="B234" s="25">
        <v>2237</v>
      </c>
      <c r="D234" s="29" t="s">
        <v>14</v>
      </c>
      <c r="E234" s="25">
        <v>62</v>
      </c>
    </row>
    <row r="235" spans="1:5">
      <c r="A235" s="28" t="s">
        <v>20</v>
      </c>
      <c r="B235" s="25">
        <v>645</v>
      </c>
      <c r="D235" s="29" t="s">
        <v>14</v>
      </c>
      <c r="E235" s="25">
        <v>750</v>
      </c>
    </row>
    <row r="236" spans="1:5">
      <c r="A236" s="28" t="s">
        <v>20</v>
      </c>
      <c r="B236" s="25">
        <v>484</v>
      </c>
      <c r="D236" s="29" t="s">
        <v>14</v>
      </c>
      <c r="E236" s="25">
        <v>105</v>
      </c>
    </row>
    <row r="237" spans="1:5">
      <c r="A237" s="28" t="s">
        <v>20</v>
      </c>
      <c r="B237" s="25">
        <v>154</v>
      </c>
      <c r="D237" s="29" t="s">
        <v>14</v>
      </c>
      <c r="E237" s="25">
        <v>2604</v>
      </c>
    </row>
    <row r="238" spans="1:5">
      <c r="A238" s="28" t="s">
        <v>20</v>
      </c>
      <c r="B238" s="25">
        <v>82</v>
      </c>
      <c r="D238" s="29" t="s">
        <v>14</v>
      </c>
      <c r="E238" s="25">
        <v>65</v>
      </c>
    </row>
    <row r="239" spans="1:5">
      <c r="A239" s="28" t="s">
        <v>20</v>
      </c>
      <c r="B239" s="25">
        <v>134</v>
      </c>
      <c r="D239" s="29" t="s">
        <v>14</v>
      </c>
      <c r="E239" s="25">
        <v>94</v>
      </c>
    </row>
    <row r="240" spans="1:5">
      <c r="A240" s="28" t="s">
        <v>20</v>
      </c>
      <c r="B240" s="25">
        <v>5203</v>
      </c>
      <c r="D240" s="29" t="s">
        <v>14</v>
      </c>
      <c r="E240" s="25">
        <v>257</v>
      </c>
    </row>
    <row r="241" spans="1:5">
      <c r="A241" s="28" t="s">
        <v>20</v>
      </c>
      <c r="B241" s="25">
        <v>94</v>
      </c>
      <c r="D241" s="29" t="s">
        <v>14</v>
      </c>
      <c r="E241" s="25">
        <v>2928</v>
      </c>
    </row>
    <row r="242" spans="1:5">
      <c r="A242" s="28" t="s">
        <v>20</v>
      </c>
      <c r="B242" s="25">
        <v>205</v>
      </c>
      <c r="D242" s="29" t="s">
        <v>14</v>
      </c>
      <c r="E242" s="25">
        <v>4697</v>
      </c>
    </row>
    <row r="243" spans="1:5">
      <c r="A243" s="28" t="s">
        <v>20</v>
      </c>
      <c r="B243" s="25">
        <v>92</v>
      </c>
      <c r="D243" s="29" t="s">
        <v>14</v>
      </c>
      <c r="E243" s="25">
        <v>2915</v>
      </c>
    </row>
    <row r="244" spans="1:5">
      <c r="A244" s="28" t="s">
        <v>20</v>
      </c>
      <c r="B244" s="25">
        <v>219</v>
      </c>
      <c r="D244" s="29" t="s">
        <v>14</v>
      </c>
      <c r="E244" s="25">
        <v>18</v>
      </c>
    </row>
    <row r="245" spans="1:5">
      <c r="A245" s="28" t="s">
        <v>20</v>
      </c>
      <c r="B245" s="25">
        <v>2526</v>
      </c>
      <c r="D245" s="29" t="s">
        <v>14</v>
      </c>
      <c r="E245" s="25">
        <v>602</v>
      </c>
    </row>
    <row r="246" spans="1:5">
      <c r="A246" s="28" t="s">
        <v>20</v>
      </c>
      <c r="B246" s="25">
        <v>94</v>
      </c>
      <c r="D246" s="29" t="s">
        <v>14</v>
      </c>
      <c r="E246" s="25">
        <v>1</v>
      </c>
    </row>
    <row r="247" spans="1:5">
      <c r="A247" s="28" t="s">
        <v>20</v>
      </c>
      <c r="B247" s="25">
        <v>1713</v>
      </c>
      <c r="D247" s="29" t="s">
        <v>14</v>
      </c>
      <c r="E247" s="25">
        <v>3868</v>
      </c>
    </row>
    <row r="248" spans="1:5">
      <c r="A248" s="28" t="s">
        <v>20</v>
      </c>
      <c r="B248" s="25">
        <v>249</v>
      </c>
      <c r="D248" s="29" t="s">
        <v>14</v>
      </c>
      <c r="E248" s="25">
        <v>504</v>
      </c>
    </row>
    <row r="249" spans="1:5">
      <c r="A249" s="28" t="s">
        <v>20</v>
      </c>
      <c r="B249" s="25">
        <v>192</v>
      </c>
      <c r="D249" s="29" t="s">
        <v>14</v>
      </c>
      <c r="E249" s="25">
        <v>14</v>
      </c>
    </row>
    <row r="250" spans="1:5">
      <c r="A250" s="28" t="s">
        <v>20</v>
      </c>
      <c r="B250" s="25">
        <v>247</v>
      </c>
      <c r="D250" s="29" t="s">
        <v>14</v>
      </c>
      <c r="E250" s="25">
        <v>750</v>
      </c>
    </row>
    <row r="251" spans="1:5">
      <c r="A251" s="28" t="s">
        <v>20</v>
      </c>
      <c r="B251" s="25">
        <v>2293</v>
      </c>
      <c r="D251" s="29" t="s">
        <v>14</v>
      </c>
      <c r="E251" s="25">
        <v>77</v>
      </c>
    </row>
    <row r="252" spans="1:5">
      <c r="A252" s="28" t="s">
        <v>20</v>
      </c>
      <c r="B252" s="25">
        <v>3131</v>
      </c>
      <c r="D252" s="29" t="s">
        <v>14</v>
      </c>
      <c r="E252" s="25">
        <v>752</v>
      </c>
    </row>
    <row r="253" spans="1:5">
      <c r="A253" s="28" t="s">
        <v>20</v>
      </c>
      <c r="B253" s="25">
        <v>143</v>
      </c>
      <c r="D253" s="29" t="s">
        <v>14</v>
      </c>
      <c r="E253" s="25">
        <v>131</v>
      </c>
    </row>
    <row r="254" spans="1:5">
      <c r="A254" s="28" t="s">
        <v>20</v>
      </c>
      <c r="B254" s="25">
        <v>296</v>
      </c>
      <c r="D254" s="29" t="s">
        <v>14</v>
      </c>
      <c r="E254" s="25">
        <v>87</v>
      </c>
    </row>
    <row r="255" spans="1:5">
      <c r="A255" s="28" t="s">
        <v>20</v>
      </c>
      <c r="B255" s="25">
        <v>170</v>
      </c>
      <c r="D255" s="29" t="s">
        <v>14</v>
      </c>
      <c r="E255" s="25">
        <v>1063</v>
      </c>
    </row>
    <row r="256" spans="1:5">
      <c r="A256" s="28" t="s">
        <v>20</v>
      </c>
      <c r="B256" s="25">
        <v>86</v>
      </c>
      <c r="D256" s="29" t="s">
        <v>14</v>
      </c>
      <c r="E256" s="25">
        <v>76</v>
      </c>
    </row>
    <row r="257" spans="1:5">
      <c r="A257" s="28" t="s">
        <v>20</v>
      </c>
      <c r="B257" s="25">
        <v>6286</v>
      </c>
      <c r="D257" s="29" t="s">
        <v>14</v>
      </c>
      <c r="E257" s="25">
        <v>4428</v>
      </c>
    </row>
    <row r="258" spans="1:5">
      <c r="A258" s="28" t="s">
        <v>20</v>
      </c>
      <c r="B258" s="25">
        <v>3727</v>
      </c>
      <c r="D258" s="29" t="s">
        <v>14</v>
      </c>
      <c r="E258" s="25">
        <v>58</v>
      </c>
    </row>
    <row r="259" spans="1:5">
      <c r="A259" s="28" t="s">
        <v>20</v>
      </c>
      <c r="B259" s="25">
        <v>1605</v>
      </c>
      <c r="D259" s="29" t="s">
        <v>14</v>
      </c>
      <c r="E259" s="25">
        <v>111</v>
      </c>
    </row>
    <row r="260" spans="1:5">
      <c r="A260" s="28" t="s">
        <v>20</v>
      </c>
      <c r="B260" s="25">
        <v>2120</v>
      </c>
      <c r="D260" s="29" t="s">
        <v>14</v>
      </c>
      <c r="E260" s="25">
        <v>2955</v>
      </c>
    </row>
    <row r="261" spans="1:5">
      <c r="A261" s="28" t="s">
        <v>20</v>
      </c>
      <c r="B261" s="25">
        <v>50</v>
      </c>
      <c r="D261" s="29" t="s">
        <v>14</v>
      </c>
      <c r="E261" s="25">
        <v>1657</v>
      </c>
    </row>
    <row r="262" spans="1:5">
      <c r="A262" s="28" t="s">
        <v>20</v>
      </c>
      <c r="B262" s="25">
        <v>2080</v>
      </c>
      <c r="D262" s="29" t="s">
        <v>14</v>
      </c>
      <c r="E262" s="25">
        <v>926</v>
      </c>
    </row>
    <row r="263" spans="1:5">
      <c r="A263" s="28" t="s">
        <v>20</v>
      </c>
      <c r="B263" s="25">
        <v>2105</v>
      </c>
      <c r="D263" s="29" t="s">
        <v>14</v>
      </c>
      <c r="E263" s="25">
        <v>77</v>
      </c>
    </row>
    <row r="264" spans="1:5">
      <c r="A264" s="28" t="s">
        <v>20</v>
      </c>
      <c r="B264" s="25">
        <v>2436</v>
      </c>
      <c r="D264" s="29" t="s">
        <v>14</v>
      </c>
      <c r="E264" s="25">
        <v>1748</v>
      </c>
    </row>
    <row r="265" spans="1:5">
      <c r="A265" s="28" t="s">
        <v>20</v>
      </c>
      <c r="B265" s="25">
        <v>80</v>
      </c>
      <c r="D265" s="29" t="s">
        <v>14</v>
      </c>
      <c r="E265" s="25">
        <v>79</v>
      </c>
    </row>
    <row r="266" spans="1:5">
      <c r="A266" s="28" t="s">
        <v>20</v>
      </c>
      <c r="B266" s="25">
        <v>42</v>
      </c>
      <c r="D266" s="29" t="s">
        <v>14</v>
      </c>
      <c r="E266" s="25">
        <v>889</v>
      </c>
    </row>
    <row r="267" spans="1:5">
      <c r="A267" s="28" t="s">
        <v>20</v>
      </c>
      <c r="B267" s="25">
        <v>139</v>
      </c>
      <c r="D267" s="29" t="s">
        <v>14</v>
      </c>
      <c r="E267" s="25">
        <v>56</v>
      </c>
    </row>
    <row r="268" spans="1:5">
      <c r="A268" s="28" t="s">
        <v>20</v>
      </c>
      <c r="B268" s="25">
        <v>159</v>
      </c>
      <c r="D268" s="29" t="s">
        <v>14</v>
      </c>
      <c r="E268" s="25">
        <v>1</v>
      </c>
    </row>
    <row r="269" spans="1:5">
      <c r="A269" s="28" t="s">
        <v>20</v>
      </c>
      <c r="B269" s="25">
        <v>381</v>
      </c>
      <c r="D269" s="29" t="s">
        <v>14</v>
      </c>
      <c r="E269" s="25">
        <v>83</v>
      </c>
    </row>
    <row r="270" spans="1:5">
      <c r="A270" s="28" t="s">
        <v>20</v>
      </c>
      <c r="B270" s="25">
        <v>194</v>
      </c>
      <c r="D270" s="29" t="s">
        <v>14</v>
      </c>
      <c r="E270" s="25">
        <v>2025</v>
      </c>
    </row>
    <row r="271" spans="1:5">
      <c r="A271" s="28" t="s">
        <v>20</v>
      </c>
      <c r="B271" s="25">
        <v>106</v>
      </c>
      <c r="D271" s="29" t="s">
        <v>14</v>
      </c>
      <c r="E271" s="25">
        <v>14</v>
      </c>
    </row>
    <row r="272" spans="1:5">
      <c r="A272" s="28" t="s">
        <v>20</v>
      </c>
      <c r="B272" s="25">
        <v>142</v>
      </c>
      <c r="D272" s="29" t="s">
        <v>14</v>
      </c>
      <c r="E272" s="25">
        <v>656</v>
      </c>
    </row>
    <row r="273" spans="1:5">
      <c r="A273" s="28" t="s">
        <v>20</v>
      </c>
      <c r="B273" s="25">
        <v>211</v>
      </c>
      <c r="D273" s="29" t="s">
        <v>14</v>
      </c>
      <c r="E273" s="25">
        <v>1596</v>
      </c>
    </row>
    <row r="274" spans="1:5">
      <c r="A274" s="28" t="s">
        <v>20</v>
      </c>
      <c r="B274" s="25">
        <v>2756</v>
      </c>
      <c r="D274" s="29" t="s">
        <v>14</v>
      </c>
      <c r="E274" s="25">
        <v>10</v>
      </c>
    </row>
    <row r="275" spans="1:5">
      <c r="A275" s="28" t="s">
        <v>20</v>
      </c>
      <c r="B275" s="25">
        <v>173</v>
      </c>
      <c r="D275" s="29" t="s">
        <v>14</v>
      </c>
      <c r="E275" s="25">
        <v>1121</v>
      </c>
    </row>
    <row r="276" spans="1:5">
      <c r="A276" s="28" t="s">
        <v>20</v>
      </c>
      <c r="B276" s="25">
        <v>87</v>
      </c>
      <c r="D276" s="29" t="s">
        <v>14</v>
      </c>
      <c r="E276" s="25">
        <v>15</v>
      </c>
    </row>
    <row r="277" spans="1:5">
      <c r="A277" s="28" t="s">
        <v>20</v>
      </c>
      <c r="B277" s="25">
        <v>1572</v>
      </c>
      <c r="D277" s="29" t="s">
        <v>14</v>
      </c>
      <c r="E277" s="25">
        <v>191</v>
      </c>
    </row>
    <row r="278" spans="1:5">
      <c r="A278" s="28" t="s">
        <v>20</v>
      </c>
      <c r="B278" s="25">
        <v>2346</v>
      </c>
      <c r="D278" s="29" t="s">
        <v>14</v>
      </c>
      <c r="E278" s="25">
        <v>16</v>
      </c>
    </row>
    <row r="279" spans="1:5">
      <c r="A279" s="28" t="s">
        <v>20</v>
      </c>
      <c r="B279" s="25">
        <v>115</v>
      </c>
      <c r="D279" s="29" t="s">
        <v>14</v>
      </c>
      <c r="E279" s="25">
        <v>17</v>
      </c>
    </row>
    <row r="280" spans="1:5">
      <c r="A280" s="28" t="s">
        <v>20</v>
      </c>
      <c r="B280" s="25">
        <v>85</v>
      </c>
      <c r="D280" s="29" t="s">
        <v>14</v>
      </c>
      <c r="E280" s="25">
        <v>34</v>
      </c>
    </row>
    <row r="281" spans="1:5">
      <c r="A281" s="28" t="s">
        <v>20</v>
      </c>
      <c r="B281" s="25">
        <v>144</v>
      </c>
      <c r="D281" s="29" t="s">
        <v>14</v>
      </c>
      <c r="E281" s="25">
        <v>1</v>
      </c>
    </row>
    <row r="282" spans="1:5">
      <c r="A282" s="28" t="s">
        <v>20</v>
      </c>
      <c r="B282" s="25">
        <v>2443</v>
      </c>
      <c r="D282" s="29" t="s">
        <v>14</v>
      </c>
      <c r="E282" s="25">
        <v>1274</v>
      </c>
    </row>
    <row r="283" spans="1:5">
      <c r="A283" s="28" t="s">
        <v>20</v>
      </c>
      <c r="B283" s="25">
        <v>64</v>
      </c>
      <c r="D283" s="29" t="s">
        <v>14</v>
      </c>
      <c r="E283" s="25">
        <v>210</v>
      </c>
    </row>
    <row r="284" spans="1:5">
      <c r="A284" s="28" t="s">
        <v>20</v>
      </c>
      <c r="B284" s="25">
        <v>268</v>
      </c>
      <c r="D284" s="29" t="s">
        <v>14</v>
      </c>
      <c r="E284" s="25">
        <v>248</v>
      </c>
    </row>
    <row r="285" spans="1:5">
      <c r="A285" s="28" t="s">
        <v>20</v>
      </c>
      <c r="B285" s="25">
        <v>195</v>
      </c>
      <c r="D285" s="29" t="s">
        <v>14</v>
      </c>
      <c r="E285" s="25">
        <v>513</v>
      </c>
    </row>
    <row r="286" spans="1:5">
      <c r="A286" s="28" t="s">
        <v>20</v>
      </c>
      <c r="B286" s="25">
        <v>186</v>
      </c>
      <c r="D286" s="29" t="s">
        <v>14</v>
      </c>
      <c r="E286" s="25">
        <v>3410</v>
      </c>
    </row>
    <row r="287" spans="1:5">
      <c r="A287" s="28" t="s">
        <v>20</v>
      </c>
      <c r="B287" s="25">
        <v>460</v>
      </c>
      <c r="D287" s="29" t="s">
        <v>14</v>
      </c>
      <c r="E287" s="25">
        <v>10</v>
      </c>
    </row>
    <row r="288" spans="1:5">
      <c r="A288" s="28" t="s">
        <v>20</v>
      </c>
      <c r="B288" s="25">
        <v>2528</v>
      </c>
      <c r="D288" s="29" t="s">
        <v>14</v>
      </c>
      <c r="E288" s="25">
        <v>2201</v>
      </c>
    </row>
    <row r="289" spans="1:5">
      <c r="A289" s="28" t="s">
        <v>20</v>
      </c>
      <c r="B289" s="25">
        <v>3657</v>
      </c>
      <c r="D289" s="29" t="s">
        <v>14</v>
      </c>
      <c r="E289" s="25">
        <v>676</v>
      </c>
    </row>
    <row r="290" spans="1:5">
      <c r="A290" s="28" t="s">
        <v>20</v>
      </c>
      <c r="B290" s="25">
        <v>131</v>
      </c>
      <c r="D290" s="29" t="s">
        <v>14</v>
      </c>
      <c r="E290" s="25">
        <v>831</v>
      </c>
    </row>
    <row r="291" spans="1:5">
      <c r="A291" s="28" t="s">
        <v>20</v>
      </c>
      <c r="B291" s="25">
        <v>239</v>
      </c>
      <c r="D291" s="29" t="s">
        <v>14</v>
      </c>
      <c r="E291" s="25">
        <v>859</v>
      </c>
    </row>
    <row r="292" spans="1:5">
      <c r="A292" s="28" t="s">
        <v>20</v>
      </c>
      <c r="B292" s="25">
        <v>78</v>
      </c>
      <c r="D292" s="29" t="s">
        <v>14</v>
      </c>
      <c r="E292" s="25">
        <v>45</v>
      </c>
    </row>
    <row r="293" spans="1:5">
      <c r="A293" s="28" t="s">
        <v>20</v>
      </c>
      <c r="B293" s="25">
        <v>1773</v>
      </c>
      <c r="D293" s="29" t="s">
        <v>14</v>
      </c>
      <c r="E293" s="25">
        <v>6</v>
      </c>
    </row>
    <row r="294" spans="1:5">
      <c r="A294" s="28" t="s">
        <v>20</v>
      </c>
      <c r="B294" s="25">
        <v>32</v>
      </c>
      <c r="D294" s="29" t="s">
        <v>14</v>
      </c>
      <c r="E294" s="25">
        <v>7</v>
      </c>
    </row>
    <row r="295" spans="1:5">
      <c r="A295" s="28" t="s">
        <v>20</v>
      </c>
      <c r="B295" s="25">
        <v>369</v>
      </c>
      <c r="D295" s="29" t="s">
        <v>14</v>
      </c>
      <c r="E295" s="25">
        <v>31</v>
      </c>
    </row>
    <row r="296" spans="1:5">
      <c r="A296" s="28" t="s">
        <v>20</v>
      </c>
      <c r="B296" s="25">
        <v>89</v>
      </c>
      <c r="D296" s="29" t="s">
        <v>14</v>
      </c>
      <c r="E296" s="25">
        <v>78</v>
      </c>
    </row>
    <row r="297" spans="1:5">
      <c r="A297" s="28" t="s">
        <v>20</v>
      </c>
      <c r="B297" s="25">
        <v>147</v>
      </c>
      <c r="D297" s="29" t="s">
        <v>14</v>
      </c>
      <c r="E297" s="25">
        <v>1225</v>
      </c>
    </row>
    <row r="298" spans="1:5">
      <c r="A298" s="28" t="s">
        <v>20</v>
      </c>
      <c r="B298" s="25">
        <v>126</v>
      </c>
      <c r="D298" s="29" t="s">
        <v>14</v>
      </c>
      <c r="E298" s="25">
        <v>1</v>
      </c>
    </row>
    <row r="299" spans="1:5">
      <c r="A299" s="28" t="s">
        <v>20</v>
      </c>
      <c r="B299" s="25">
        <v>2218</v>
      </c>
      <c r="D299" s="29" t="s">
        <v>14</v>
      </c>
      <c r="E299" s="25">
        <v>67</v>
      </c>
    </row>
    <row r="300" spans="1:5">
      <c r="A300" s="28" t="s">
        <v>20</v>
      </c>
      <c r="B300" s="25">
        <v>202</v>
      </c>
      <c r="D300" s="29" t="s">
        <v>14</v>
      </c>
      <c r="E300" s="25">
        <v>19</v>
      </c>
    </row>
    <row r="301" spans="1:5">
      <c r="A301" s="28" t="s">
        <v>20</v>
      </c>
      <c r="B301" s="25">
        <v>140</v>
      </c>
      <c r="D301" s="29" t="s">
        <v>14</v>
      </c>
      <c r="E301" s="25">
        <v>2108</v>
      </c>
    </row>
    <row r="302" spans="1:5">
      <c r="A302" s="28" t="s">
        <v>20</v>
      </c>
      <c r="B302" s="25">
        <v>1052</v>
      </c>
      <c r="D302" s="29" t="s">
        <v>14</v>
      </c>
      <c r="E302" s="25">
        <v>679</v>
      </c>
    </row>
    <row r="303" spans="1:5">
      <c r="A303" s="28" t="s">
        <v>20</v>
      </c>
      <c r="B303" s="25">
        <v>247</v>
      </c>
      <c r="D303" s="29" t="s">
        <v>14</v>
      </c>
      <c r="E303" s="25">
        <v>36</v>
      </c>
    </row>
    <row r="304" spans="1:5">
      <c r="A304" s="28" t="s">
        <v>20</v>
      </c>
      <c r="B304" s="25">
        <v>84</v>
      </c>
      <c r="D304" s="29" t="s">
        <v>14</v>
      </c>
      <c r="E304" s="25">
        <v>47</v>
      </c>
    </row>
    <row r="305" spans="1:5">
      <c r="A305" s="28" t="s">
        <v>20</v>
      </c>
      <c r="B305" s="25">
        <v>88</v>
      </c>
      <c r="D305" s="29" t="s">
        <v>14</v>
      </c>
      <c r="E305" s="25">
        <v>70</v>
      </c>
    </row>
    <row r="306" spans="1:5">
      <c r="A306" s="28" t="s">
        <v>20</v>
      </c>
      <c r="B306" s="25">
        <v>156</v>
      </c>
      <c r="D306" s="29" t="s">
        <v>14</v>
      </c>
      <c r="E306" s="25">
        <v>154</v>
      </c>
    </row>
    <row r="307" spans="1:5">
      <c r="A307" s="28" t="s">
        <v>20</v>
      </c>
      <c r="B307" s="25">
        <v>2985</v>
      </c>
      <c r="D307" s="29" t="s">
        <v>14</v>
      </c>
      <c r="E307" s="25">
        <v>22</v>
      </c>
    </row>
    <row r="308" spans="1:5">
      <c r="A308" s="28" t="s">
        <v>20</v>
      </c>
      <c r="B308" s="25">
        <v>762</v>
      </c>
      <c r="D308" s="29" t="s">
        <v>14</v>
      </c>
      <c r="E308" s="25">
        <v>1758</v>
      </c>
    </row>
    <row r="309" spans="1:5">
      <c r="A309" s="28" t="s">
        <v>20</v>
      </c>
      <c r="B309" s="25">
        <v>554</v>
      </c>
      <c r="D309" s="29" t="s">
        <v>14</v>
      </c>
      <c r="E309" s="25">
        <v>94</v>
      </c>
    </row>
    <row r="310" spans="1:5">
      <c r="A310" s="28" t="s">
        <v>20</v>
      </c>
      <c r="B310" s="25">
        <v>135</v>
      </c>
      <c r="D310" s="29" t="s">
        <v>14</v>
      </c>
      <c r="E310" s="25">
        <v>33</v>
      </c>
    </row>
    <row r="311" spans="1:5">
      <c r="A311" s="28" t="s">
        <v>20</v>
      </c>
      <c r="B311" s="25">
        <v>122</v>
      </c>
      <c r="D311" s="29" t="s">
        <v>14</v>
      </c>
      <c r="E311" s="25">
        <v>1</v>
      </c>
    </row>
    <row r="312" spans="1:5">
      <c r="A312" s="28" t="s">
        <v>20</v>
      </c>
      <c r="B312" s="25">
        <v>221</v>
      </c>
      <c r="D312" s="29" t="s">
        <v>14</v>
      </c>
      <c r="E312" s="25">
        <v>31</v>
      </c>
    </row>
    <row r="313" spans="1:5">
      <c r="A313" s="28" t="s">
        <v>20</v>
      </c>
      <c r="B313" s="25">
        <v>126</v>
      </c>
      <c r="D313" s="29" t="s">
        <v>14</v>
      </c>
      <c r="E313" s="25">
        <v>35</v>
      </c>
    </row>
    <row r="314" spans="1:5">
      <c r="A314" s="28" t="s">
        <v>20</v>
      </c>
      <c r="B314" s="25">
        <v>1022</v>
      </c>
      <c r="D314" s="29" t="s">
        <v>14</v>
      </c>
      <c r="E314" s="25">
        <v>63</v>
      </c>
    </row>
    <row r="315" spans="1:5">
      <c r="A315" s="28" t="s">
        <v>20</v>
      </c>
      <c r="B315" s="25">
        <v>3177</v>
      </c>
      <c r="D315" s="29" t="s">
        <v>14</v>
      </c>
      <c r="E315" s="25">
        <v>526</v>
      </c>
    </row>
    <row r="316" spans="1:5">
      <c r="A316" s="28" t="s">
        <v>20</v>
      </c>
      <c r="B316" s="25">
        <v>198</v>
      </c>
      <c r="D316" s="29" t="s">
        <v>14</v>
      </c>
      <c r="E316" s="25">
        <v>121</v>
      </c>
    </row>
    <row r="317" spans="1:5">
      <c r="A317" s="28" t="s">
        <v>20</v>
      </c>
      <c r="B317" s="25">
        <v>85</v>
      </c>
      <c r="D317" s="29" t="s">
        <v>14</v>
      </c>
      <c r="E317" s="25">
        <v>67</v>
      </c>
    </row>
    <row r="318" spans="1:5">
      <c r="A318" s="28" t="s">
        <v>20</v>
      </c>
      <c r="B318" s="25">
        <v>3596</v>
      </c>
      <c r="D318" s="29" t="s">
        <v>14</v>
      </c>
      <c r="E318" s="25">
        <v>57</v>
      </c>
    </row>
    <row r="319" spans="1:5">
      <c r="A319" s="28" t="s">
        <v>20</v>
      </c>
      <c r="B319" s="25">
        <v>244</v>
      </c>
      <c r="D319" s="29" t="s">
        <v>14</v>
      </c>
      <c r="E319" s="25">
        <v>1229</v>
      </c>
    </row>
    <row r="320" spans="1:5">
      <c r="A320" s="28" t="s">
        <v>20</v>
      </c>
      <c r="B320" s="25">
        <v>5180</v>
      </c>
      <c r="D320" s="29" t="s">
        <v>14</v>
      </c>
      <c r="E320" s="25">
        <v>12</v>
      </c>
    </row>
    <row r="321" spans="1:5">
      <c r="A321" s="28" t="s">
        <v>20</v>
      </c>
      <c r="B321" s="25">
        <v>589</v>
      </c>
      <c r="D321" s="29" t="s">
        <v>14</v>
      </c>
      <c r="E321" s="25">
        <v>452</v>
      </c>
    </row>
    <row r="322" spans="1:5">
      <c r="A322" s="28" t="s">
        <v>20</v>
      </c>
      <c r="B322" s="25">
        <v>2725</v>
      </c>
      <c r="D322" s="29" t="s">
        <v>14</v>
      </c>
      <c r="E322" s="25">
        <v>1886</v>
      </c>
    </row>
    <row r="323" spans="1:5">
      <c r="A323" s="28" t="s">
        <v>20</v>
      </c>
      <c r="B323" s="25">
        <v>300</v>
      </c>
      <c r="D323" s="29" t="s">
        <v>14</v>
      </c>
      <c r="E323" s="25">
        <v>1825</v>
      </c>
    </row>
    <row r="324" spans="1:5">
      <c r="A324" s="28" t="s">
        <v>20</v>
      </c>
      <c r="B324" s="25">
        <v>144</v>
      </c>
      <c r="D324" s="29" t="s">
        <v>14</v>
      </c>
      <c r="E324" s="25">
        <v>31</v>
      </c>
    </row>
    <row r="325" spans="1:5">
      <c r="A325" s="28" t="s">
        <v>20</v>
      </c>
      <c r="B325" s="25">
        <v>87</v>
      </c>
      <c r="D325" s="29" t="s">
        <v>14</v>
      </c>
      <c r="E325" s="25">
        <v>107</v>
      </c>
    </row>
    <row r="326" spans="1:5">
      <c r="A326" s="28" t="s">
        <v>20</v>
      </c>
      <c r="B326" s="25">
        <v>3116</v>
      </c>
      <c r="D326" s="29" t="s">
        <v>14</v>
      </c>
      <c r="E326" s="25">
        <v>27</v>
      </c>
    </row>
    <row r="327" spans="1:5">
      <c r="A327" s="28" t="s">
        <v>20</v>
      </c>
      <c r="B327" s="25">
        <v>909</v>
      </c>
      <c r="D327" s="29" t="s">
        <v>14</v>
      </c>
      <c r="E327" s="25">
        <v>1221</v>
      </c>
    </row>
    <row r="328" spans="1:5">
      <c r="A328" s="28" t="s">
        <v>20</v>
      </c>
      <c r="B328" s="25">
        <v>1613</v>
      </c>
      <c r="D328" s="29" t="s">
        <v>14</v>
      </c>
      <c r="E328" s="25">
        <v>1</v>
      </c>
    </row>
    <row r="329" spans="1:5">
      <c r="A329" s="28" t="s">
        <v>20</v>
      </c>
      <c r="B329" s="25">
        <v>136</v>
      </c>
      <c r="D329" s="29" t="s">
        <v>14</v>
      </c>
      <c r="E329" s="25">
        <v>16</v>
      </c>
    </row>
    <row r="330" spans="1:5">
      <c r="A330" s="28" t="s">
        <v>20</v>
      </c>
      <c r="B330" s="25">
        <v>130</v>
      </c>
      <c r="D330" s="29" t="s">
        <v>14</v>
      </c>
      <c r="E330" s="25">
        <v>41</v>
      </c>
    </row>
    <row r="331" spans="1:5">
      <c r="A331" s="28" t="s">
        <v>20</v>
      </c>
      <c r="B331" s="25">
        <v>102</v>
      </c>
      <c r="D331" s="29" t="s">
        <v>14</v>
      </c>
      <c r="E331" s="25">
        <v>523</v>
      </c>
    </row>
    <row r="332" spans="1:5">
      <c r="A332" s="28" t="s">
        <v>20</v>
      </c>
      <c r="B332" s="25">
        <v>4006</v>
      </c>
      <c r="D332" s="29" t="s">
        <v>14</v>
      </c>
      <c r="E332" s="25">
        <v>141</v>
      </c>
    </row>
    <row r="333" spans="1:5">
      <c r="A333" s="28" t="s">
        <v>20</v>
      </c>
      <c r="B333" s="25">
        <v>1629</v>
      </c>
      <c r="D333" s="29" t="s">
        <v>14</v>
      </c>
      <c r="E333" s="25">
        <v>52</v>
      </c>
    </row>
    <row r="334" spans="1:5">
      <c r="A334" s="28" t="s">
        <v>20</v>
      </c>
      <c r="B334" s="25">
        <v>2188</v>
      </c>
      <c r="D334" s="29" t="s">
        <v>14</v>
      </c>
      <c r="E334" s="25">
        <v>225</v>
      </c>
    </row>
    <row r="335" spans="1:5">
      <c r="A335" s="28" t="s">
        <v>20</v>
      </c>
      <c r="B335" s="25">
        <v>2409</v>
      </c>
      <c r="D335" s="29" t="s">
        <v>14</v>
      </c>
      <c r="E335" s="25">
        <v>38</v>
      </c>
    </row>
    <row r="336" spans="1:5">
      <c r="A336" s="28" t="s">
        <v>20</v>
      </c>
      <c r="B336" s="25">
        <v>194</v>
      </c>
      <c r="D336" s="29" t="s">
        <v>14</v>
      </c>
      <c r="E336" s="25">
        <v>15</v>
      </c>
    </row>
    <row r="337" spans="1:5">
      <c r="A337" s="28" t="s">
        <v>20</v>
      </c>
      <c r="B337" s="25">
        <v>1140</v>
      </c>
      <c r="D337" s="29" t="s">
        <v>14</v>
      </c>
      <c r="E337" s="25">
        <v>37</v>
      </c>
    </row>
    <row r="338" spans="1:5">
      <c r="A338" s="28" t="s">
        <v>20</v>
      </c>
      <c r="B338" s="25">
        <v>102</v>
      </c>
      <c r="D338" s="29" t="s">
        <v>14</v>
      </c>
      <c r="E338" s="25">
        <v>112</v>
      </c>
    </row>
    <row r="339" spans="1:5">
      <c r="A339" s="28" t="s">
        <v>20</v>
      </c>
      <c r="B339" s="25">
        <v>2857</v>
      </c>
      <c r="D339" s="29" t="s">
        <v>14</v>
      </c>
      <c r="E339" s="25">
        <v>21</v>
      </c>
    </row>
    <row r="340" spans="1:5">
      <c r="A340" s="28" t="s">
        <v>20</v>
      </c>
      <c r="B340" s="25">
        <v>107</v>
      </c>
      <c r="D340" s="29" t="s">
        <v>14</v>
      </c>
      <c r="E340" s="25">
        <v>67</v>
      </c>
    </row>
    <row r="341" spans="1:5">
      <c r="A341" s="28" t="s">
        <v>20</v>
      </c>
      <c r="B341" s="25">
        <v>160</v>
      </c>
      <c r="D341" s="29" t="s">
        <v>14</v>
      </c>
      <c r="E341" s="25">
        <v>78</v>
      </c>
    </row>
    <row r="342" spans="1:5">
      <c r="A342" s="28" t="s">
        <v>20</v>
      </c>
      <c r="B342" s="25">
        <v>2230</v>
      </c>
      <c r="D342" s="29" t="s">
        <v>14</v>
      </c>
      <c r="E342" s="25">
        <v>67</v>
      </c>
    </row>
    <row r="343" spans="1:5">
      <c r="A343" s="28" t="s">
        <v>20</v>
      </c>
      <c r="B343" s="25">
        <v>316</v>
      </c>
      <c r="D343" s="29" t="s">
        <v>14</v>
      </c>
      <c r="E343" s="25">
        <v>263</v>
      </c>
    </row>
    <row r="344" spans="1:5">
      <c r="A344" s="28" t="s">
        <v>20</v>
      </c>
      <c r="B344" s="25">
        <v>117</v>
      </c>
      <c r="D344" s="29" t="s">
        <v>14</v>
      </c>
      <c r="E344" s="25">
        <v>1691</v>
      </c>
    </row>
    <row r="345" spans="1:5">
      <c r="A345" s="28" t="s">
        <v>20</v>
      </c>
      <c r="B345" s="25">
        <v>6406</v>
      </c>
      <c r="D345" s="29" t="s">
        <v>14</v>
      </c>
      <c r="E345" s="25">
        <v>181</v>
      </c>
    </row>
    <row r="346" spans="1:5">
      <c r="A346" s="28" t="s">
        <v>20</v>
      </c>
      <c r="B346" s="25">
        <v>192</v>
      </c>
      <c r="D346" s="29" t="s">
        <v>14</v>
      </c>
      <c r="E346" s="25">
        <v>13</v>
      </c>
    </row>
    <row r="347" spans="1:5">
      <c r="A347" s="28" t="s">
        <v>20</v>
      </c>
      <c r="B347" s="25">
        <v>26</v>
      </c>
      <c r="D347" s="29" t="s">
        <v>14</v>
      </c>
      <c r="E347" s="25">
        <v>1</v>
      </c>
    </row>
    <row r="348" spans="1:5">
      <c r="A348" s="28" t="s">
        <v>20</v>
      </c>
      <c r="B348" s="25">
        <v>723</v>
      </c>
      <c r="D348" s="29" t="s">
        <v>14</v>
      </c>
      <c r="E348" s="25">
        <v>21</v>
      </c>
    </row>
    <row r="349" spans="1:5">
      <c r="A349" s="28" t="s">
        <v>20</v>
      </c>
      <c r="B349" s="25">
        <v>170</v>
      </c>
      <c r="D349" s="29" t="s">
        <v>14</v>
      </c>
      <c r="E349" s="25">
        <v>830</v>
      </c>
    </row>
    <row r="350" spans="1:5">
      <c r="A350" s="28" t="s">
        <v>20</v>
      </c>
      <c r="B350" s="25">
        <v>238</v>
      </c>
      <c r="D350" s="29" t="s">
        <v>14</v>
      </c>
      <c r="E350" s="25">
        <v>130</v>
      </c>
    </row>
    <row r="351" spans="1:5">
      <c r="A351" s="28" t="s">
        <v>20</v>
      </c>
      <c r="B351" s="25">
        <v>55</v>
      </c>
      <c r="D351" s="29" t="s">
        <v>14</v>
      </c>
      <c r="E351" s="25">
        <v>55</v>
      </c>
    </row>
    <row r="352" spans="1:5">
      <c r="A352" s="28" t="s">
        <v>20</v>
      </c>
      <c r="B352" s="25">
        <v>128</v>
      </c>
      <c r="D352" s="29" t="s">
        <v>14</v>
      </c>
      <c r="E352" s="25">
        <v>114</v>
      </c>
    </row>
    <row r="353" spans="1:5">
      <c r="A353" s="28" t="s">
        <v>20</v>
      </c>
      <c r="B353" s="25">
        <v>2144</v>
      </c>
      <c r="D353" s="29" t="s">
        <v>14</v>
      </c>
      <c r="E353" s="25">
        <v>594</v>
      </c>
    </row>
    <row r="354" spans="1:5">
      <c r="A354" s="28" t="s">
        <v>20</v>
      </c>
      <c r="B354" s="25">
        <v>2693</v>
      </c>
      <c r="D354" s="29" t="s">
        <v>14</v>
      </c>
      <c r="E354" s="25">
        <v>24</v>
      </c>
    </row>
    <row r="355" spans="1:5">
      <c r="A355" s="28" t="s">
        <v>20</v>
      </c>
      <c r="B355" s="25">
        <v>432</v>
      </c>
      <c r="D355" s="29" t="s">
        <v>14</v>
      </c>
      <c r="E355" s="25">
        <v>252</v>
      </c>
    </row>
    <row r="356" spans="1:5">
      <c r="A356" s="28" t="s">
        <v>20</v>
      </c>
      <c r="B356" s="25">
        <v>189</v>
      </c>
      <c r="D356" s="29" t="s">
        <v>14</v>
      </c>
      <c r="E356" s="25">
        <v>67</v>
      </c>
    </row>
    <row r="357" spans="1:5">
      <c r="A357" s="28" t="s">
        <v>20</v>
      </c>
      <c r="B357" s="25">
        <v>154</v>
      </c>
      <c r="D357" s="29" t="s">
        <v>14</v>
      </c>
      <c r="E357" s="25">
        <v>742</v>
      </c>
    </row>
    <row r="358" spans="1:5">
      <c r="A358" s="28" t="s">
        <v>20</v>
      </c>
      <c r="B358" s="25">
        <v>96</v>
      </c>
      <c r="D358" s="29" t="s">
        <v>14</v>
      </c>
      <c r="E358" s="25">
        <v>75</v>
      </c>
    </row>
    <row r="359" spans="1:5">
      <c r="A359" s="28" t="s">
        <v>20</v>
      </c>
      <c r="B359" s="25">
        <v>3063</v>
      </c>
      <c r="D359" s="29" t="s">
        <v>14</v>
      </c>
      <c r="E359" s="25">
        <v>4405</v>
      </c>
    </row>
    <row r="360" spans="1:5">
      <c r="A360" s="28" t="s">
        <v>20</v>
      </c>
      <c r="B360" s="25">
        <v>2266</v>
      </c>
      <c r="D360" s="29" t="s">
        <v>14</v>
      </c>
      <c r="E360" s="25">
        <v>92</v>
      </c>
    </row>
    <row r="361" spans="1:5">
      <c r="A361" s="28" t="s">
        <v>20</v>
      </c>
      <c r="B361" s="25">
        <v>194</v>
      </c>
      <c r="D361" s="29" t="s">
        <v>14</v>
      </c>
      <c r="E361" s="25">
        <v>64</v>
      </c>
    </row>
    <row r="362" spans="1:5">
      <c r="A362" s="28" t="s">
        <v>20</v>
      </c>
      <c r="B362" s="25">
        <v>129</v>
      </c>
      <c r="D362" s="29" t="s">
        <v>14</v>
      </c>
      <c r="E362" s="25">
        <v>64</v>
      </c>
    </row>
    <row r="363" spans="1:5">
      <c r="A363" s="28" t="s">
        <v>20</v>
      </c>
      <c r="B363" s="25">
        <v>375</v>
      </c>
      <c r="D363" s="29" t="s">
        <v>14</v>
      </c>
      <c r="E363" s="25">
        <v>842</v>
      </c>
    </row>
    <row r="364" spans="1:5">
      <c r="A364" s="28" t="s">
        <v>20</v>
      </c>
      <c r="B364" s="25">
        <v>409</v>
      </c>
      <c r="D364" s="29" t="s">
        <v>14</v>
      </c>
      <c r="E364" s="25">
        <v>112</v>
      </c>
    </row>
    <row r="365" spans="1:5">
      <c r="A365" s="28" t="s">
        <v>20</v>
      </c>
      <c r="B365" s="25">
        <v>234</v>
      </c>
      <c r="D365" s="29" t="s">
        <v>14</v>
      </c>
      <c r="E365" s="25">
        <v>374</v>
      </c>
    </row>
    <row r="366" spans="1:5">
      <c r="A366" s="28" t="s">
        <v>20</v>
      </c>
      <c r="B366" s="25">
        <v>3016</v>
      </c>
    </row>
    <row r="367" spans="1:5">
      <c r="A367" s="28" t="s">
        <v>20</v>
      </c>
      <c r="B367" s="25">
        <v>264</v>
      </c>
    </row>
    <row r="368" spans="1:5">
      <c r="A368" s="28" t="s">
        <v>20</v>
      </c>
      <c r="B368" s="25">
        <v>272</v>
      </c>
    </row>
    <row r="369" spans="1:2">
      <c r="A369" s="28" t="s">
        <v>20</v>
      </c>
      <c r="B369" s="25">
        <v>419</v>
      </c>
    </row>
    <row r="370" spans="1:2">
      <c r="A370" s="28" t="s">
        <v>20</v>
      </c>
      <c r="B370" s="25">
        <v>1621</v>
      </c>
    </row>
    <row r="371" spans="1:2">
      <c r="A371" s="28" t="s">
        <v>20</v>
      </c>
      <c r="B371" s="25">
        <v>1101</v>
      </c>
    </row>
    <row r="372" spans="1:2">
      <c r="A372" s="28" t="s">
        <v>20</v>
      </c>
      <c r="B372" s="25">
        <v>1073</v>
      </c>
    </row>
    <row r="373" spans="1:2">
      <c r="A373" s="28" t="s">
        <v>20</v>
      </c>
      <c r="B373" s="25">
        <v>331</v>
      </c>
    </row>
    <row r="374" spans="1:2">
      <c r="A374" s="28" t="s">
        <v>20</v>
      </c>
      <c r="B374" s="25">
        <v>1170</v>
      </c>
    </row>
    <row r="375" spans="1:2">
      <c r="A375" s="28" t="s">
        <v>20</v>
      </c>
      <c r="B375" s="25">
        <v>363</v>
      </c>
    </row>
    <row r="376" spans="1:2">
      <c r="A376" s="28" t="s">
        <v>20</v>
      </c>
      <c r="B376" s="25">
        <v>103</v>
      </c>
    </row>
    <row r="377" spans="1:2">
      <c r="A377" s="28" t="s">
        <v>20</v>
      </c>
      <c r="B377" s="25">
        <v>147</v>
      </c>
    </row>
    <row r="378" spans="1:2">
      <c r="A378" s="28" t="s">
        <v>20</v>
      </c>
      <c r="B378" s="25">
        <v>110</v>
      </c>
    </row>
    <row r="379" spans="1:2">
      <c r="A379" s="28" t="s">
        <v>20</v>
      </c>
      <c r="B379" s="25">
        <v>134</v>
      </c>
    </row>
    <row r="380" spans="1:2">
      <c r="A380" s="28" t="s">
        <v>20</v>
      </c>
      <c r="B380" s="25">
        <v>269</v>
      </c>
    </row>
    <row r="381" spans="1:2">
      <c r="A381" s="28" t="s">
        <v>20</v>
      </c>
      <c r="B381" s="25">
        <v>175</v>
      </c>
    </row>
    <row r="382" spans="1:2">
      <c r="A382" s="28" t="s">
        <v>20</v>
      </c>
      <c r="B382" s="25">
        <v>69</v>
      </c>
    </row>
    <row r="383" spans="1:2">
      <c r="A383" s="28" t="s">
        <v>20</v>
      </c>
      <c r="B383" s="25">
        <v>190</v>
      </c>
    </row>
    <row r="384" spans="1:2">
      <c r="A384" s="28" t="s">
        <v>20</v>
      </c>
      <c r="B384" s="25">
        <v>237</v>
      </c>
    </row>
    <row r="385" spans="1:2">
      <c r="A385" s="28" t="s">
        <v>20</v>
      </c>
      <c r="B385" s="25">
        <v>196</v>
      </c>
    </row>
    <row r="386" spans="1:2">
      <c r="A386" s="28" t="s">
        <v>20</v>
      </c>
      <c r="B386" s="25">
        <v>7295</v>
      </c>
    </row>
    <row r="387" spans="1:2">
      <c r="A387" s="28" t="s">
        <v>20</v>
      </c>
      <c r="B387" s="25">
        <v>2893</v>
      </c>
    </row>
    <row r="388" spans="1:2">
      <c r="A388" s="28" t="s">
        <v>20</v>
      </c>
      <c r="B388" s="25">
        <v>820</v>
      </c>
    </row>
    <row r="389" spans="1:2">
      <c r="A389" s="28" t="s">
        <v>20</v>
      </c>
      <c r="B389" s="25">
        <v>2038</v>
      </c>
    </row>
    <row r="390" spans="1:2">
      <c r="A390" s="28" t="s">
        <v>20</v>
      </c>
      <c r="B390" s="25">
        <v>116</v>
      </c>
    </row>
    <row r="391" spans="1:2">
      <c r="A391" s="28" t="s">
        <v>20</v>
      </c>
      <c r="B391" s="25">
        <v>1345</v>
      </c>
    </row>
    <row r="392" spans="1:2">
      <c r="A392" s="28" t="s">
        <v>20</v>
      </c>
      <c r="B392" s="25">
        <v>168</v>
      </c>
    </row>
    <row r="393" spans="1:2">
      <c r="A393" s="28" t="s">
        <v>20</v>
      </c>
      <c r="B393" s="25">
        <v>137</v>
      </c>
    </row>
    <row r="394" spans="1:2">
      <c r="A394" s="28" t="s">
        <v>20</v>
      </c>
      <c r="B394" s="25">
        <v>186</v>
      </c>
    </row>
    <row r="395" spans="1:2">
      <c r="A395" s="28" t="s">
        <v>20</v>
      </c>
      <c r="B395" s="25">
        <v>125</v>
      </c>
    </row>
    <row r="396" spans="1:2">
      <c r="A396" s="28" t="s">
        <v>20</v>
      </c>
      <c r="B396" s="25">
        <v>202</v>
      </c>
    </row>
    <row r="397" spans="1:2">
      <c r="A397" s="28" t="s">
        <v>20</v>
      </c>
      <c r="B397" s="25">
        <v>103</v>
      </c>
    </row>
    <row r="398" spans="1:2">
      <c r="A398" s="28" t="s">
        <v>20</v>
      </c>
      <c r="B398" s="25">
        <v>1785</v>
      </c>
    </row>
    <row r="399" spans="1:2">
      <c r="A399" s="28" t="s">
        <v>20</v>
      </c>
      <c r="B399" s="25">
        <v>157</v>
      </c>
    </row>
    <row r="400" spans="1:2">
      <c r="A400" s="28" t="s">
        <v>20</v>
      </c>
      <c r="B400" s="25">
        <v>555</v>
      </c>
    </row>
    <row r="401" spans="1:2">
      <c r="A401" s="28" t="s">
        <v>20</v>
      </c>
      <c r="B401" s="25">
        <v>297</v>
      </c>
    </row>
    <row r="402" spans="1:2">
      <c r="A402" s="28" t="s">
        <v>20</v>
      </c>
      <c r="B402" s="25">
        <v>123</v>
      </c>
    </row>
    <row r="403" spans="1:2">
      <c r="A403" s="28" t="s">
        <v>20</v>
      </c>
      <c r="B403" s="25">
        <v>3036</v>
      </c>
    </row>
    <row r="404" spans="1:2">
      <c r="A404" s="28" t="s">
        <v>20</v>
      </c>
      <c r="B404" s="25">
        <v>144</v>
      </c>
    </row>
    <row r="405" spans="1:2">
      <c r="A405" s="28" t="s">
        <v>20</v>
      </c>
      <c r="B405" s="25">
        <v>121</v>
      </c>
    </row>
    <row r="406" spans="1:2">
      <c r="A406" s="28" t="s">
        <v>20</v>
      </c>
      <c r="B406" s="25">
        <v>181</v>
      </c>
    </row>
    <row r="407" spans="1:2">
      <c r="A407" s="28" t="s">
        <v>20</v>
      </c>
      <c r="B407" s="25">
        <v>122</v>
      </c>
    </row>
    <row r="408" spans="1:2">
      <c r="A408" s="28" t="s">
        <v>20</v>
      </c>
      <c r="B408" s="25">
        <v>1071</v>
      </c>
    </row>
    <row r="409" spans="1:2">
      <c r="A409" s="28" t="s">
        <v>20</v>
      </c>
      <c r="B409" s="25">
        <v>980</v>
      </c>
    </row>
    <row r="410" spans="1:2">
      <c r="A410" s="28" t="s">
        <v>20</v>
      </c>
      <c r="B410" s="25">
        <v>536</v>
      </c>
    </row>
    <row r="411" spans="1:2">
      <c r="A411" s="28" t="s">
        <v>20</v>
      </c>
      <c r="B411" s="25">
        <v>1991</v>
      </c>
    </row>
    <row r="412" spans="1:2">
      <c r="A412" s="28" t="s">
        <v>20</v>
      </c>
      <c r="B412" s="25">
        <v>180</v>
      </c>
    </row>
    <row r="413" spans="1:2">
      <c r="A413" s="28" t="s">
        <v>20</v>
      </c>
      <c r="B413" s="25">
        <v>130</v>
      </c>
    </row>
    <row r="414" spans="1:2">
      <c r="A414" s="28" t="s">
        <v>20</v>
      </c>
      <c r="B414" s="25">
        <v>122</v>
      </c>
    </row>
    <row r="415" spans="1:2">
      <c r="A415" s="28" t="s">
        <v>20</v>
      </c>
      <c r="B415" s="25">
        <v>140</v>
      </c>
    </row>
    <row r="416" spans="1:2">
      <c r="A416" s="28" t="s">
        <v>20</v>
      </c>
      <c r="B416" s="25">
        <v>3388</v>
      </c>
    </row>
    <row r="417" spans="1:2">
      <c r="A417" s="28" t="s">
        <v>20</v>
      </c>
      <c r="B417" s="25">
        <v>280</v>
      </c>
    </row>
    <row r="418" spans="1:2">
      <c r="A418" s="28" t="s">
        <v>20</v>
      </c>
      <c r="B418" s="25">
        <v>366</v>
      </c>
    </row>
    <row r="419" spans="1:2">
      <c r="A419" s="28" t="s">
        <v>20</v>
      </c>
      <c r="B419" s="25">
        <v>270</v>
      </c>
    </row>
    <row r="420" spans="1:2">
      <c r="A420" s="28" t="s">
        <v>20</v>
      </c>
      <c r="B420" s="25">
        <v>137</v>
      </c>
    </row>
    <row r="421" spans="1:2">
      <c r="A421" s="28" t="s">
        <v>20</v>
      </c>
      <c r="B421" s="25">
        <v>3205</v>
      </c>
    </row>
    <row r="422" spans="1:2">
      <c r="A422" s="28" t="s">
        <v>20</v>
      </c>
      <c r="B422" s="25">
        <v>288</v>
      </c>
    </row>
    <row r="423" spans="1:2">
      <c r="A423" s="28" t="s">
        <v>20</v>
      </c>
      <c r="B423" s="25">
        <v>148</v>
      </c>
    </row>
    <row r="424" spans="1:2">
      <c r="A424" s="28" t="s">
        <v>20</v>
      </c>
      <c r="B424" s="25">
        <v>114</v>
      </c>
    </row>
    <row r="425" spans="1:2">
      <c r="A425" s="28" t="s">
        <v>20</v>
      </c>
      <c r="B425" s="25">
        <v>1518</v>
      </c>
    </row>
    <row r="426" spans="1:2">
      <c r="A426" s="28" t="s">
        <v>20</v>
      </c>
      <c r="B426" s="25">
        <v>166</v>
      </c>
    </row>
    <row r="427" spans="1:2">
      <c r="A427" s="28" t="s">
        <v>20</v>
      </c>
      <c r="B427" s="25">
        <v>100</v>
      </c>
    </row>
    <row r="428" spans="1:2">
      <c r="A428" s="28" t="s">
        <v>20</v>
      </c>
      <c r="B428" s="25">
        <v>235</v>
      </c>
    </row>
    <row r="429" spans="1:2">
      <c r="A429" s="28" t="s">
        <v>20</v>
      </c>
      <c r="B429" s="25">
        <v>148</v>
      </c>
    </row>
    <row r="430" spans="1:2">
      <c r="A430" s="28" t="s">
        <v>20</v>
      </c>
      <c r="B430" s="25">
        <v>198</v>
      </c>
    </row>
    <row r="431" spans="1:2">
      <c r="A431" s="28" t="s">
        <v>20</v>
      </c>
      <c r="B431" s="25">
        <v>150</v>
      </c>
    </row>
    <row r="432" spans="1:2">
      <c r="A432" s="28" t="s">
        <v>20</v>
      </c>
      <c r="B432" s="25">
        <v>216</v>
      </c>
    </row>
    <row r="433" spans="1:2">
      <c r="A433" s="28" t="s">
        <v>20</v>
      </c>
      <c r="B433" s="25">
        <v>5139</v>
      </c>
    </row>
    <row r="434" spans="1:2">
      <c r="A434" s="28" t="s">
        <v>20</v>
      </c>
      <c r="B434" s="25">
        <v>2353</v>
      </c>
    </row>
    <row r="435" spans="1:2">
      <c r="A435" s="28" t="s">
        <v>20</v>
      </c>
      <c r="B435" s="25">
        <v>78</v>
      </c>
    </row>
    <row r="436" spans="1:2">
      <c r="A436" s="28" t="s">
        <v>20</v>
      </c>
      <c r="B436" s="25">
        <v>174</v>
      </c>
    </row>
    <row r="437" spans="1:2">
      <c r="A437" s="28" t="s">
        <v>20</v>
      </c>
      <c r="B437" s="25">
        <v>164</v>
      </c>
    </row>
    <row r="438" spans="1:2">
      <c r="A438" s="28" t="s">
        <v>20</v>
      </c>
      <c r="B438" s="25">
        <v>161</v>
      </c>
    </row>
    <row r="439" spans="1:2">
      <c r="A439" s="28" t="s">
        <v>20</v>
      </c>
      <c r="B439" s="25">
        <v>138</v>
      </c>
    </row>
    <row r="440" spans="1:2">
      <c r="A440" s="28" t="s">
        <v>20</v>
      </c>
      <c r="B440" s="25">
        <v>3308</v>
      </c>
    </row>
    <row r="441" spans="1:2">
      <c r="A441" s="28" t="s">
        <v>20</v>
      </c>
      <c r="B441" s="25">
        <v>127</v>
      </c>
    </row>
    <row r="442" spans="1:2">
      <c r="A442" s="28" t="s">
        <v>20</v>
      </c>
      <c r="B442" s="25">
        <v>207</v>
      </c>
    </row>
    <row r="443" spans="1:2">
      <c r="A443" s="28" t="s">
        <v>20</v>
      </c>
      <c r="B443" s="25">
        <v>181</v>
      </c>
    </row>
    <row r="444" spans="1:2">
      <c r="A444" s="28" t="s">
        <v>20</v>
      </c>
      <c r="B444" s="25">
        <v>110</v>
      </c>
    </row>
    <row r="445" spans="1:2">
      <c r="A445" s="28" t="s">
        <v>20</v>
      </c>
      <c r="B445" s="25">
        <v>185</v>
      </c>
    </row>
    <row r="446" spans="1:2">
      <c r="A446" s="28" t="s">
        <v>20</v>
      </c>
      <c r="B446" s="25">
        <v>121</v>
      </c>
    </row>
    <row r="447" spans="1:2">
      <c r="A447" s="28" t="s">
        <v>20</v>
      </c>
      <c r="B447" s="25">
        <v>106</v>
      </c>
    </row>
    <row r="448" spans="1:2">
      <c r="A448" s="28" t="s">
        <v>20</v>
      </c>
      <c r="B448" s="25">
        <v>142</v>
      </c>
    </row>
    <row r="449" spans="1:2">
      <c r="A449" s="28" t="s">
        <v>20</v>
      </c>
      <c r="B449" s="25">
        <v>233</v>
      </c>
    </row>
    <row r="450" spans="1:2">
      <c r="A450" s="28" t="s">
        <v>20</v>
      </c>
      <c r="B450" s="25">
        <v>218</v>
      </c>
    </row>
    <row r="451" spans="1:2">
      <c r="A451" s="28" t="s">
        <v>20</v>
      </c>
      <c r="B451" s="25">
        <v>76</v>
      </c>
    </row>
    <row r="452" spans="1:2">
      <c r="A452" s="28" t="s">
        <v>20</v>
      </c>
      <c r="B452" s="25">
        <v>43</v>
      </c>
    </row>
    <row r="453" spans="1:2">
      <c r="A453" s="28" t="s">
        <v>20</v>
      </c>
      <c r="B453" s="25">
        <v>221</v>
      </c>
    </row>
    <row r="454" spans="1:2">
      <c r="A454" s="28" t="s">
        <v>20</v>
      </c>
      <c r="B454" s="25">
        <v>2805</v>
      </c>
    </row>
    <row r="455" spans="1:2">
      <c r="A455" s="28" t="s">
        <v>20</v>
      </c>
      <c r="B455" s="25">
        <v>68</v>
      </c>
    </row>
    <row r="456" spans="1:2">
      <c r="A456" s="28" t="s">
        <v>20</v>
      </c>
      <c r="B456" s="25">
        <v>183</v>
      </c>
    </row>
    <row r="457" spans="1:2">
      <c r="A457" s="28" t="s">
        <v>20</v>
      </c>
      <c r="B457" s="25">
        <v>133</v>
      </c>
    </row>
    <row r="458" spans="1:2">
      <c r="A458" s="28" t="s">
        <v>20</v>
      </c>
      <c r="B458" s="25">
        <v>2489</v>
      </c>
    </row>
    <row r="459" spans="1:2">
      <c r="A459" s="28" t="s">
        <v>20</v>
      </c>
      <c r="B459" s="25">
        <v>69</v>
      </c>
    </row>
    <row r="460" spans="1:2">
      <c r="A460" s="28" t="s">
        <v>20</v>
      </c>
      <c r="B460" s="25">
        <v>279</v>
      </c>
    </row>
    <row r="461" spans="1:2">
      <c r="A461" s="28" t="s">
        <v>20</v>
      </c>
      <c r="B461" s="25">
        <v>210</v>
      </c>
    </row>
    <row r="462" spans="1:2">
      <c r="A462" s="28" t="s">
        <v>20</v>
      </c>
      <c r="B462" s="25">
        <v>2100</v>
      </c>
    </row>
    <row r="463" spans="1:2">
      <c r="A463" s="28" t="s">
        <v>20</v>
      </c>
      <c r="B463" s="25">
        <v>252</v>
      </c>
    </row>
    <row r="464" spans="1:2">
      <c r="A464" s="28" t="s">
        <v>20</v>
      </c>
      <c r="B464" s="25">
        <v>1280</v>
      </c>
    </row>
    <row r="465" spans="1:2">
      <c r="A465" s="28" t="s">
        <v>20</v>
      </c>
      <c r="B465" s="25">
        <v>157</v>
      </c>
    </row>
    <row r="466" spans="1:2">
      <c r="A466" s="28" t="s">
        <v>20</v>
      </c>
      <c r="B466" s="25">
        <v>194</v>
      </c>
    </row>
    <row r="467" spans="1:2">
      <c r="A467" s="28" t="s">
        <v>20</v>
      </c>
      <c r="B467" s="25">
        <v>82</v>
      </c>
    </row>
    <row r="468" spans="1:2">
      <c r="A468" s="28" t="s">
        <v>20</v>
      </c>
      <c r="B468" s="25">
        <v>4233</v>
      </c>
    </row>
    <row r="469" spans="1:2">
      <c r="A469" s="28" t="s">
        <v>20</v>
      </c>
      <c r="B469" s="25">
        <v>1297</v>
      </c>
    </row>
    <row r="470" spans="1:2">
      <c r="A470" s="28" t="s">
        <v>20</v>
      </c>
      <c r="B470" s="25">
        <v>165</v>
      </c>
    </row>
    <row r="471" spans="1:2">
      <c r="A471" s="28" t="s">
        <v>20</v>
      </c>
      <c r="B471" s="25">
        <v>119</v>
      </c>
    </row>
    <row r="472" spans="1:2">
      <c r="A472" s="28" t="s">
        <v>20</v>
      </c>
      <c r="B472" s="25">
        <v>1797</v>
      </c>
    </row>
    <row r="473" spans="1:2">
      <c r="A473" s="28" t="s">
        <v>20</v>
      </c>
      <c r="B473" s="25">
        <v>261</v>
      </c>
    </row>
    <row r="474" spans="1:2">
      <c r="A474" s="28" t="s">
        <v>20</v>
      </c>
      <c r="B474" s="25">
        <v>157</v>
      </c>
    </row>
    <row r="475" spans="1:2">
      <c r="A475" s="28" t="s">
        <v>20</v>
      </c>
      <c r="B475" s="25">
        <v>3533</v>
      </c>
    </row>
    <row r="476" spans="1:2">
      <c r="A476" s="28" t="s">
        <v>20</v>
      </c>
      <c r="B476" s="25">
        <v>155</v>
      </c>
    </row>
    <row r="477" spans="1:2">
      <c r="A477" s="28" t="s">
        <v>20</v>
      </c>
      <c r="B477" s="25">
        <v>132</v>
      </c>
    </row>
    <row r="478" spans="1:2">
      <c r="A478" s="28" t="s">
        <v>20</v>
      </c>
      <c r="B478" s="25">
        <v>1354</v>
      </c>
    </row>
    <row r="479" spans="1:2">
      <c r="A479" s="28" t="s">
        <v>20</v>
      </c>
      <c r="B479" s="25">
        <v>48</v>
      </c>
    </row>
    <row r="480" spans="1:2">
      <c r="A480" s="28" t="s">
        <v>20</v>
      </c>
      <c r="B480" s="25">
        <v>110</v>
      </c>
    </row>
    <row r="481" spans="1:2">
      <c r="A481" s="28" t="s">
        <v>20</v>
      </c>
      <c r="B481" s="25">
        <v>172</v>
      </c>
    </row>
    <row r="482" spans="1:2">
      <c r="A482" s="28" t="s">
        <v>20</v>
      </c>
      <c r="B482" s="25">
        <v>307</v>
      </c>
    </row>
    <row r="483" spans="1:2">
      <c r="A483" s="28" t="s">
        <v>20</v>
      </c>
      <c r="B483" s="25">
        <v>160</v>
      </c>
    </row>
    <row r="484" spans="1:2">
      <c r="A484" s="28" t="s">
        <v>20</v>
      </c>
      <c r="B484" s="25">
        <v>1467</v>
      </c>
    </row>
    <row r="485" spans="1:2">
      <c r="A485" s="28" t="s">
        <v>20</v>
      </c>
      <c r="B485" s="25">
        <v>2662</v>
      </c>
    </row>
    <row r="486" spans="1:2">
      <c r="A486" s="28" t="s">
        <v>20</v>
      </c>
      <c r="B486" s="25">
        <v>452</v>
      </c>
    </row>
    <row r="487" spans="1:2">
      <c r="A487" s="28" t="s">
        <v>20</v>
      </c>
      <c r="B487" s="25">
        <v>158</v>
      </c>
    </row>
    <row r="488" spans="1:2">
      <c r="A488" s="28" t="s">
        <v>20</v>
      </c>
      <c r="B488" s="25">
        <v>225</v>
      </c>
    </row>
    <row r="489" spans="1:2">
      <c r="A489" s="28" t="s">
        <v>20</v>
      </c>
      <c r="B489" s="25">
        <v>65</v>
      </c>
    </row>
    <row r="490" spans="1:2">
      <c r="A490" s="28" t="s">
        <v>20</v>
      </c>
      <c r="B490" s="25">
        <v>163</v>
      </c>
    </row>
    <row r="491" spans="1:2">
      <c r="A491" s="28" t="s">
        <v>20</v>
      </c>
      <c r="B491" s="25">
        <v>85</v>
      </c>
    </row>
    <row r="492" spans="1:2">
      <c r="A492" s="28" t="s">
        <v>20</v>
      </c>
      <c r="B492" s="25">
        <v>217</v>
      </c>
    </row>
    <row r="493" spans="1:2">
      <c r="A493" s="28" t="s">
        <v>20</v>
      </c>
      <c r="B493" s="25">
        <v>150</v>
      </c>
    </row>
    <row r="494" spans="1:2">
      <c r="A494" s="28" t="s">
        <v>20</v>
      </c>
      <c r="B494" s="25">
        <v>3272</v>
      </c>
    </row>
    <row r="495" spans="1:2">
      <c r="A495" s="28" t="s">
        <v>20</v>
      </c>
      <c r="B495" s="25">
        <v>300</v>
      </c>
    </row>
    <row r="496" spans="1:2">
      <c r="A496" s="28" t="s">
        <v>20</v>
      </c>
      <c r="B496" s="25">
        <v>126</v>
      </c>
    </row>
    <row r="497" spans="1:2">
      <c r="A497" s="28" t="s">
        <v>20</v>
      </c>
      <c r="B497" s="25">
        <v>2320</v>
      </c>
    </row>
    <row r="498" spans="1:2">
      <c r="A498" s="28" t="s">
        <v>20</v>
      </c>
      <c r="B498" s="25">
        <v>81</v>
      </c>
    </row>
    <row r="499" spans="1:2">
      <c r="A499" s="28" t="s">
        <v>20</v>
      </c>
      <c r="B499" s="25">
        <v>1887</v>
      </c>
    </row>
    <row r="500" spans="1:2">
      <c r="A500" s="28" t="s">
        <v>20</v>
      </c>
      <c r="B500" s="25">
        <v>4358</v>
      </c>
    </row>
    <row r="501" spans="1:2">
      <c r="A501" s="28" t="s">
        <v>20</v>
      </c>
      <c r="B501" s="25">
        <v>53</v>
      </c>
    </row>
    <row r="502" spans="1:2">
      <c r="A502" s="28" t="s">
        <v>20</v>
      </c>
      <c r="B502" s="25">
        <v>2414</v>
      </c>
    </row>
    <row r="503" spans="1:2">
      <c r="A503" s="28" t="s">
        <v>20</v>
      </c>
      <c r="B503" s="25">
        <v>80</v>
      </c>
    </row>
    <row r="504" spans="1:2">
      <c r="A504" s="28" t="s">
        <v>20</v>
      </c>
      <c r="B504" s="25">
        <v>193</v>
      </c>
    </row>
    <row r="505" spans="1:2">
      <c r="A505" s="28" t="s">
        <v>20</v>
      </c>
      <c r="B505" s="25">
        <v>52</v>
      </c>
    </row>
    <row r="506" spans="1:2">
      <c r="A506" s="28" t="s">
        <v>20</v>
      </c>
      <c r="B506" s="25">
        <v>290</v>
      </c>
    </row>
    <row r="507" spans="1:2">
      <c r="A507" s="28" t="s">
        <v>20</v>
      </c>
      <c r="B507" s="25">
        <v>122</v>
      </c>
    </row>
    <row r="508" spans="1:2">
      <c r="A508" s="28" t="s">
        <v>20</v>
      </c>
      <c r="B508" s="25">
        <v>1470</v>
      </c>
    </row>
    <row r="509" spans="1:2">
      <c r="A509" s="28" t="s">
        <v>20</v>
      </c>
      <c r="B509" s="25">
        <v>165</v>
      </c>
    </row>
    <row r="510" spans="1:2">
      <c r="A510" s="28" t="s">
        <v>20</v>
      </c>
      <c r="B510" s="25">
        <v>182</v>
      </c>
    </row>
    <row r="511" spans="1:2">
      <c r="A511" s="28" t="s">
        <v>20</v>
      </c>
      <c r="B511" s="25">
        <v>199</v>
      </c>
    </row>
    <row r="512" spans="1:2">
      <c r="A512" s="28" t="s">
        <v>20</v>
      </c>
      <c r="B512" s="25">
        <v>56</v>
      </c>
    </row>
    <row r="513" spans="1:2">
      <c r="A513" s="28" t="s">
        <v>20</v>
      </c>
      <c r="B513" s="25">
        <v>1460</v>
      </c>
    </row>
    <row r="514" spans="1:2">
      <c r="A514" s="28" t="s">
        <v>20</v>
      </c>
      <c r="B514" s="25">
        <v>123</v>
      </c>
    </row>
    <row r="515" spans="1:2">
      <c r="A515" s="28" t="s">
        <v>20</v>
      </c>
      <c r="B515" s="25">
        <v>159</v>
      </c>
    </row>
    <row r="516" spans="1:2">
      <c r="A516" s="28" t="s">
        <v>20</v>
      </c>
      <c r="B516" s="25">
        <v>110</v>
      </c>
    </row>
    <row r="517" spans="1:2">
      <c r="A517" s="28" t="s">
        <v>20</v>
      </c>
      <c r="B517" s="25">
        <v>236</v>
      </c>
    </row>
    <row r="518" spans="1:2">
      <c r="A518" s="28" t="s">
        <v>20</v>
      </c>
      <c r="B518" s="25">
        <v>191</v>
      </c>
    </row>
    <row r="519" spans="1:2">
      <c r="A519" s="28" t="s">
        <v>20</v>
      </c>
      <c r="B519" s="25">
        <v>3934</v>
      </c>
    </row>
    <row r="520" spans="1:2">
      <c r="A520" s="28" t="s">
        <v>20</v>
      </c>
      <c r="B520" s="25">
        <v>80</v>
      </c>
    </row>
    <row r="521" spans="1:2">
      <c r="A521" s="28" t="s">
        <v>20</v>
      </c>
      <c r="B521" s="25">
        <v>462</v>
      </c>
    </row>
    <row r="522" spans="1:2">
      <c r="A522" s="28" t="s">
        <v>20</v>
      </c>
      <c r="B522" s="25">
        <v>179</v>
      </c>
    </row>
    <row r="523" spans="1:2">
      <c r="A523" s="28" t="s">
        <v>20</v>
      </c>
      <c r="B523" s="25">
        <v>1866</v>
      </c>
    </row>
    <row r="524" spans="1:2">
      <c r="A524" s="28" t="s">
        <v>20</v>
      </c>
      <c r="B524" s="25">
        <v>156</v>
      </c>
    </row>
    <row r="525" spans="1:2">
      <c r="A525" s="28" t="s">
        <v>20</v>
      </c>
      <c r="B525" s="25">
        <v>255</v>
      </c>
    </row>
    <row r="526" spans="1:2">
      <c r="A526" s="28" t="s">
        <v>20</v>
      </c>
      <c r="B526" s="25">
        <v>2261</v>
      </c>
    </row>
    <row r="527" spans="1:2">
      <c r="A527" s="28" t="s">
        <v>20</v>
      </c>
      <c r="B527" s="25">
        <v>40</v>
      </c>
    </row>
    <row r="528" spans="1:2">
      <c r="A528" s="28" t="s">
        <v>20</v>
      </c>
      <c r="B528" s="25">
        <v>2289</v>
      </c>
    </row>
    <row r="529" spans="1:2">
      <c r="A529" s="28" t="s">
        <v>20</v>
      </c>
      <c r="B529" s="25">
        <v>65</v>
      </c>
    </row>
    <row r="530" spans="1:2">
      <c r="A530" s="28" t="s">
        <v>20</v>
      </c>
      <c r="B530" s="25">
        <v>3777</v>
      </c>
    </row>
    <row r="531" spans="1:2">
      <c r="A531" s="28" t="s">
        <v>20</v>
      </c>
      <c r="B531" s="25">
        <v>184</v>
      </c>
    </row>
    <row r="532" spans="1:2">
      <c r="A532" s="28" t="s">
        <v>20</v>
      </c>
      <c r="B532" s="25">
        <v>85</v>
      </c>
    </row>
    <row r="533" spans="1:2">
      <c r="A533" s="28" t="s">
        <v>20</v>
      </c>
      <c r="B533" s="25">
        <v>144</v>
      </c>
    </row>
    <row r="534" spans="1:2">
      <c r="A534" s="28" t="s">
        <v>20</v>
      </c>
      <c r="B534" s="25">
        <v>1902</v>
      </c>
    </row>
    <row r="535" spans="1:2">
      <c r="A535" s="28" t="s">
        <v>20</v>
      </c>
      <c r="B535" s="25">
        <v>105</v>
      </c>
    </row>
    <row r="536" spans="1:2">
      <c r="A536" s="28" t="s">
        <v>20</v>
      </c>
      <c r="B536" s="25">
        <v>132</v>
      </c>
    </row>
    <row r="537" spans="1:2">
      <c r="A537" s="28" t="s">
        <v>20</v>
      </c>
      <c r="B537" s="25">
        <v>96</v>
      </c>
    </row>
    <row r="538" spans="1:2">
      <c r="A538" s="28" t="s">
        <v>20</v>
      </c>
      <c r="B538" s="25">
        <v>114</v>
      </c>
    </row>
    <row r="539" spans="1:2">
      <c r="A539" s="28" t="s">
        <v>20</v>
      </c>
      <c r="B539" s="25">
        <v>203</v>
      </c>
    </row>
    <row r="540" spans="1:2">
      <c r="A540" s="28" t="s">
        <v>20</v>
      </c>
      <c r="B540" s="25">
        <v>1559</v>
      </c>
    </row>
    <row r="541" spans="1:2">
      <c r="A541" s="28" t="s">
        <v>20</v>
      </c>
      <c r="B541" s="25">
        <v>1548</v>
      </c>
    </row>
    <row r="542" spans="1:2">
      <c r="A542" s="28" t="s">
        <v>20</v>
      </c>
      <c r="B542" s="25">
        <v>80</v>
      </c>
    </row>
    <row r="543" spans="1:2">
      <c r="A543" s="28" t="s">
        <v>20</v>
      </c>
      <c r="B543" s="25">
        <v>131</v>
      </c>
    </row>
    <row r="544" spans="1:2">
      <c r="A544" s="28" t="s">
        <v>20</v>
      </c>
      <c r="B544" s="25">
        <v>112</v>
      </c>
    </row>
    <row r="545" spans="1:2">
      <c r="A545" s="28" t="s">
        <v>20</v>
      </c>
      <c r="B545" s="25">
        <v>155</v>
      </c>
    </row>
    <row r="546" spans="1:2">
      <c r="A546" s="28" t="s">
        <v>20</v>
      </c>
      <c r="B546" s="25">
        <v>266</v>
      </c>
    </row>
    <row r="547" spans="1:2">
      <c r="A547" s="28" t="s">
        <v>20</v>
      </c>
      <c r="B547" s="25">
        <v>155</v>
      </c>
    </row>
    <row r="548" spans="1:2">
      <c r="A548" s="28" t="s">
        <v>20</v>
      </c>
      <c r="B548" s="25">
        <v>207</v>
      </c>
    </row>
    <row r="549" spans="1:2">
      <c r="A549" s="28" t="s">
        <v>20</v>
      </c>
      <c r="B549" s="25">
        <v>245</v>
      </c>
    </row>
    <row r="550" spans="1:2">
      <c r="A550" s="28" t="s">
        <v>20</v>
      </c>
      <c r="B550" s="25">
        <v>1573</v>
      </c>
    </row>
    <row r="551" spans="1:2">
      <c r="A551" s="28" t="s">
        <v>20</v>
      </c>
      <c r="B551" s="25">
        <v>114</v>
      </c>
    </row>
    <row r="552" spans="1:2">
      <c r="A552" s="28" t="s">
        <v>20</v>
      </c>
      <c r="B552" s="25">
        <v>93</v>
      </c>
    </row>
    <row r="553" spans="1:2">
      <c r="A553" s="28" t="s">
        <v>20</v>
      </c>
      <c r="B553" s="25">
        <v>1681</v>
      </c>
    </row>
    <row r="554" spans="1:2">
      <c r="A554" s="28" t="s">
        <v>20</v>
      </c>
      <c r="B554" s="25">
        <v>32</v>
      </c>
    </row>
    <row r="555" spans="1:2">
      <c r="A555" s="28" t="s">
        <v>20</v>
      </c>
      <c r="B555" s="25">
        <v>135</v>
      </c>
    </row>
    <row r="556" spans="1:2">
      <c r="A556" s="28" t="s">
        <v>20</v>
      </c>
      <c r="B556" s="25">
        <v>140</v>
      </c>
    </row>
    <row r="557" spans="1:2">
      <c r="A557" s="28" t="s">
        <v>20</v>
      </c>
      <c r="B557" s="25">
        <v>92</v>
      </c>
    </row>
    <row r="558" spans="1:2">
      <c r="A558" s="28" t="s">
        <v>20</v>
      </c>
      <c r="B558" s="25">
        <v>1015</v>
      </c>
    </row>
    <row r="559" spans="1:2">
      <c r="A559" s="28" t="s">
        <v>20</v>
      </c>
      <c r="B559" s="25">
        <v>323</v>
      </c>
    </row>
    <row r="560" spans="1:2">
      <c r="A560" s="28" t="s">
        <v>20</v>
      </c>
      <c r="B560" s="25">
        <v>2326</v>
      </c>
    </row>
    <row r="561" spans="1:2">
      <c r="A561" s="28" t="s">
        <v>20</v>
      </c>
      <c r="B561" s="25">
        <v>381</v>
      </c>
    </row>
    <row r="562" spans="1:2">
      <c r="A562" s="28" t="s">
        <v>20</v>
      </c>
      <c r="B562" s="25">
        <v>480</v>
      </c>
    </row>
    <row r="563" spans="1:2">
      <c r="A563" s="28" t="s">
        <v>20</v>
      </c>
      <c r="B563" s="25">
        <v>226</v>
      </c>
    </row>
    <row r="564" spans="1:2">
      <c r="A564" s="28" t="s">
        <v>20</v>
      </c>
      <c r="B564" s="25">
        <v>241</v>
      </c>
    </row>
    <row r="565" spans="1:2">
      <c r="A565" s="28" t="s">
        <v>20</v>
      </c>
      <c r="B565" s="25">
        <v>132</v>
      </c>
    </row>
    <row r="566" spans="1:2">
      <c r="A566" s="28" t="s">
        <v>20</v>
      </c>
      <c r="B566" s="25">
        <v>2043</v>
      </c>
    </row>
  </sheetData>
  <conditionalFormatting sqref="H2">
    <cfRule type="cellIs" dxfId="27" priority="25" operator="equal">
      <formula>$O$10</formula>
    </cfRule>
    <cfRule type="cellIs" dxfId="26" priority="26" operator="equal">
      <formula>$O$10</formula>
    </cfRule>
    <cfRule type="cellIs" dxfId="25" priority="27" operator="equal">
      <formula>$O$10</formula>
    </cfRule>
    <cfRule type="cellIs" dxfId="24" priority="28" operator="equal">
      <formula>$O$28</formula>
    </cfRule>
    <cfRule type="cellIs" dxfId="23" priority="29" operator="equal">
      <formula>$O$3</formula>
    </cfRule>
    <cfRule type="cellIs" dxfId="22" priority="30" operator="equal">
      <formula>$O$2</formula>
    </cfRule>
    <cfRule type="cellIs" dxfId="21" priority="31" operator="equal">
      <formula>"faild"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">
    <cfRule type="cellIs" dxfId="20" priority="17" operator="equal">
      <formula>$O$10</formula>
    </cfRule>
    <cfRule type="cellIs" dxfId="19" priority="18" operator="equal">
      <formula>$O$10</formula>
    </cfRule>
    <cfRule type="cellIs" dxfId="18" priority="19" operator="equal">
      <formula>$O$10</formula>
    </cfRule>
    <cfRule type="cellIs" dxfId="17" priority="20" operator="equal">
      <formula>$O$28</formula>
    </cfRule>
    <cfRule type="cellIs" dxfId="16" priority="21" operator="equal">
      <formula>$O$3</formula>
    </cfRule>
    <cfRule type="cellIs" dxfId="15" priority="22" operator="equal">
      <formula>$O$2</formula>
    </cfRule>
    <cfRule type="cellIs" dxfId="14" priority="23" operator="equal">
      <formula>"faild"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cellIs" dxfId="13" priority="9" operator="equal">
      <formula>$O$10</formula>
    </cfRule>
    <cfRule type="cellIs" dxfId="12" priority="10" operator="equal">
      <formula>$O$10</formula>
    </cfRule>
    <cfRule type="cellIs" dxfId="11" priority="11" operator="equal">
      <formula>$O$10</formula>
    </cfRule>
    <cfRule type="cellIs" dxfId="10" priority="12" operator="equal">
      <formula>$O$28</formula>
    </cfRule>
    <cfRule type="cellIs" dxfId="9" priority="13" operator="equal">
      <formula>$O$3</formula>
    </cfRule>
    <cfRule type="cellIs" dxfId="8" priority="14" operator="equal">
      <formula>$O$2</formula>
    </cfRule>
    <cfRule type="cellIs" dxfId="7" priority="15" operator="equal">
      <formula>"faild"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6" priority="1" operator="equal">
      <formula>$O$10</formula>
    </cfRule>
    <cfRule type="cellIs" dxfId="5" priority="2" operator="equal">
      <formula>$O$10</formula>
    </cfRule>
    <cfRule type="cellIs" dxfId="4" priority="3" operator="equal">
      <formula>$O$10</formula>
    </cfRule>
    <cfRule type="cellIs" dxfId="3" priority="4" operator="equal">
      <formula>$O$28</formula>
    </cfRule>
    <cfRule type="cellIs" dxfId="2" priority="5" operator="equal">
      <formula>$O$3</formula>
    </cfRule>
    <cfRule type="cellIs" dxfId="1" priority="6" operator="equal">
      <formula>$O$2</formula>
    </cfRule>
    <cfRule type="cellIs" dxfId="0" priority="7" operator="equal">
      <formula>"faild"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FC51-F98F-4629-B4F2-AEDEC9D47767}">
  <dimension ref="C10:G21"/>
  <sheetViews>
    <sheetView topLeftCell="D1" workbookViewId="0">
      <selection activeCell="M13" sqref="M13"/>
    </sheetView>
  </sheetViews>
  <sheetFormatPr defaultRowHeight="15.75"/>
  <cols>
    <col min="3" max="3" width="23.25" bestFit="1" customWidth="1"/>
    <col min="4" max="4" width="15.25" bestFit="1" customWidth="1"/>
    <col min="5" max="8" width="11.875" bestFit="1" customWidth="1"/>
    <col min="9" max="9" width="23.25" bestFit="1" customWidth="1"/>
    <col min="10" max="10" width="16.5" bestFit="1" customWidth="1"/>
    <col min="11" max="11" width="23.25" bestFit="1" customWidth="1"/>
    <col min="12" max="12" width="21.625" bestFit="1" customWidth="1"/>
    <col min="13" max="13" width="28.25" bestFit="1" customWidth="1"/>
    <col min="14" max="27" width="2.875" bestFit="1" customWidth="1"/>
    <col min="28" max="49" width="3.875" bestFit="1" customWidth="1"/>
    <col min="50" max="58" width="4.875" bestFit="1" customWidth="1"/>
    <col min="59" max="59" width="13.375" bestFit="1" customWidth="1"/>
    <col min="60" max="60" width="7.375" bestFit="1" customWidth="1"/>
    <col min="61" max="61" width="2.875" bestFit="1" customWidth="1"/>
    <col min="62" max="65" width="1.875" bestFit="1" customWidth="1"/>
    <col min="66" max="132" width="2.875" bestFit="1" customWidth="1"/>
    <col min="133" max="242" width="3.875" bestFit="1" customWidth="1"/>
    <col min="243" max="313" width="4.875" bestFit="1" customWidth="1"/>
    <col min="314" max="314" width="10.5" bestFit="1" customWidth="1"/>
    <col min="315" max="315" width="5.625" bestFit="1" customWidth="1"/>
    <col min="316" max="321" width="2.875" bestFit="1" customWidth="1"/>
    <col min="322" max="325" width="3.875" bestFit="1" customWidth="1"/>
    <col min="326" max="328" width="4.875" bestFit="1" customWidth="1"/>
    <col min="329" max="329" width="8.75" bestFit="1" customWidth="1"/>
    <col min="330" max="330" width="11" bestFit="1" customWidth="1"/>
    <col min="331" max="375" width="2.875" bestFit="1" customWidth="1"/>
    <col min="376" max="564" width="3.875" bestFit="1" customWidth="1"/>
    <col min="565" max="718" width="4.875" bestFit="1" customWidth="1"/>
    <col min="719" max="719" width="14.25" bestFit="1" customWidth="1"/>
    <col min="720" max="720" width="11" bestFit="1" customWidth="1"/>
  </cols>
  <sheetData>
    <row r="10" spans="3:7">
      <c r="C10" s="12" t="s">
        <v>2071</v>
      </c>
      <c r="D10" s="12" t="s">
        <v>2070</v>
      </c>
    </row>
    <row r="11" spans="3:7">
      <c r="C11" s="12" t="s">
        <v>2066</v>
      </c>
      <c r="D11" t="s">
        <v>74</v>
      </c>
      <c r="E11" t="s">
        <v>14</v>
      </c>
      <c r="F11" t="s">
        <v>20</v>
      </c>
      <c r="G11" t="s">
        <v>2067</v>
      </c>
    </row>
    <row r="12" spans="3:7">
      <c r="C12" s="13" t="s">
        <v>2041</v>
      </c>
      <c r="D12" s="7">
        <v>815.22619527211361</v>
      </c>
      <c r="E12" s="7">
        <v>3680.0191056903873</v>
      </c>
      <c r="F12" s="7">
        <v>7065.9942131574826</v>
      </c>
      <c r="G12" s="7">
        <v>11561.239514119983</v>
      </c>
    </row>
    <row r="13" spans="3:7">
      <c r="C13" s="13" t="s">
        <v>2033</v>
      </c>
      <c r="D13" s="7">
        <v>308.24829124333581</v>
      </c>
      <c r="E13" s="7">
        <v>1276.3472982160181</v>
      </c>
      <c r="F13" s="7">
        <v>1556.9295300100785</v>
      </c>
      <c r="G13" s="7">
        <v>3141.5251194694324</v>
      </c>
    </row>
    <row r="14" spans="3:7">
      <c r="C14" s="13" t="s">
        <v>2050</v>
      </c>
      <c r="D14" s="7">
        <v>25.005291005291006</v>
      </c>
      <c r="E14" s="7">
        <v>1618.8514415064174</v>
      </c>
      <c r="F14" s="7">
        <v>1549.9439249579534</v>
      </c>
      <c r="G14" s="7">
        <v>3193.8006574696619</v>
      </c>
    </row>
    <row r="15" spans="3:7">
      <c r="C15" s="13" t="s">
        <v>2064</v>
      </c>
      <c r="D15" s="7"/>
      <c r="E15" s="7"/>
      <c r="F15" s="7">
        <v>121.95215479718411</v>
      </c>
      <c r="G15" s="7">
        <v>121.95215479718411</v>
      </c>
    </row>
    <row r="16" spans="3:7">
      <c r="C16" s="13" t="s">
        <v>2035</v>
      </c>
      <c r="D16" s="7">
        <v>609.77600365989406</v>
      </c>
      <c r="E16" s="7">
        <v>3959.5410086990314</v>
      </c>
      <c r="F16" s="7">
        <v>6691.5327885957495</v>
      </c>
      <c r="G16" s="7">
        <v>11260.849800954675</v>
      </c>
    </row>
    <row r="17" spans="3:7">
      <c r="C17" s="13" t="s">
        <v>2054</v>
      </c>
      <c r="D17" s="7">
        <v>317.47274982193551</v>
      </c>
      <c r="E17" s="7">
        <v>553.70207438365514</v>
      </c>
      <c r="F17" s="7">
        <v>1816.534477158292</v>
      </c>
      <c r="G17" s="7">
        <v>2687.7093013638828</v>
      </c>
    </row>
    <row r="18" spans="3:7">
      <c r="C18" s="13" t="s">
        <v>2047</v>
      </c>
      <c r="D18" s="7">
        <v>148.67816091954023</v>
      </c>
      <c r="E18" s="7">
        <v>1587.7235031869895</v>
      </c>
      <c r="F18" s="7">
        <v>3194.7920237679127</v>
      </c>
      <c r="G18" s="7">
        <v>4931.1936878744427</v>
      </c>
    </row>
    <row r="19" spans="3:7">
      <c r="C19" s="13" t="s">
        <v>2037</v>
      </c>
      <c r="D19" s="7">
        <v>83.764911529680376</v>
      </c>
      <c r="E19" s="7">
        <v>1480.8075093225398</v>
      </c>
      <c r="F19" s="7">
        <v>4506.200118273563</v>
      </c>
      <c r="G19" s="7">
        <v>6070.7725391257827</v>
      </c>
    </row>
    <row r="20" spans="3:7">
      <c r="C20" s="13" t="s">
        <v>2039</v>
      </c>
      <c r="D20" s="7">
        <v>1683.2846817430291</v>
      </c>
      <c r="E20" s="7">
        <v>9180.7692007703972</v>
      </c>
      <c r="F20" s="7">
        <v>12722.167588064101</v>
      </c>
      <c r="G20" s="7">
        <v>23586.221470577526</v>
      </c>
    </row>
    <row r="21" spans="3:7">
      <c r="C21" s="13" t="s">
        <v>2067</v>
      </c>
      <c r="D21" s="7">
        <v>3991.4562851948199</v>
      </c>
      <c r="E21" s="7">
        <v>23337.761141775434</v>
      </c>
      <c r="F21" s="7">
        <v>39226.046818782313</v>
      </c>
      <c r="G21" s="7">
        <v>66555.264245752565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F A A B Q S w M E F A A C A A g A D a t 2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D a t 2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2 r d l S M R 6 y 1 S w I A A N Y I A A A T A B w A R m 9 y b X V s Y X M v U 2 V j d G l v b j E u b S C i G A A o o B Q A A A A A A A A A A A A A A A A A A A A A A A A A A A D t V F 1 r 2 z A U f Q / k P w g V h g N u R s r Y w 0 o e X G e l Y R / N c M Y Y S Q m y f O O I y F K Q p T Y m 5 L / v 2 k n b t H a y s e f 6 x f i e o 3 O P p H u c A 7 d C K x L t 3 r 3 L d q v d y h f M Q E J C o x + S u V O J U C n p E w m 2 3 S L 4 R N o Z D l j 5 v O Y g u 7 + 0 W c Z a L 7 1 r I a E b a m V B 2 d y j g 0 / T q 9 v b M Q m D b y P y M x y S Q T A O S P A 9 + P o 7 i I b R 9 E Z n Q B 5 w 8 R R K n X O + Y F K C S m F 6 2 P g K l b t r m a 9 p x y f K S e k T a x x 0 / J 2 X Q + o s W g B Y 9 L U z u J k M L W R 9 e k i h / h e h k j 6 t m P R u O x k w y + 7 2 W m d 0 Z H S m L W 7 9 B l g C J q c o N m Y x b m u P 7 O t e v a 1 P J n t O I G X E m W Q m 7 5 d O 7 z p P 8 u G C 4 f Y S M i 5 W 8 C w 9 N k z l c 2 2 y U E u X q R L M v Q Y v / m Z D R U J 9 M l T 2 4 4 d u y d v 6 Z E M V y w C r F r + J h b W t i r F 0 J q 5 V U 8 1 k X W A l I U F b d W A E e I z K k m v c a I V X a s p l M Z i K o J 3 l u q k 7 4 0 u 0 P O P a K V v X D e 7 B s B T I Q C t W T l 2 D c r X S F D V l 7 o w B x e u A Z E 7 x B S Q z 1 t A w w S O U Q k E d y S 2 b z 2 c r w Z e P i l K n A q 9 v h 6 6 0 l S J d 2 C a Q M w u p N g V 5 R 3 I X n z 9 + 1 p y N M E x 4 i O E r n K m i g i N c 2 4 R t O + 2 W U I 2 j c x j S s x f z T b y L D n 3 L 6 l t W 3 7 L 6 X 1 k 9 w p v 1 X j C 3 z 2 M S r a T A b F f T Q O K C D E C K T F g w z z N T U X Y M 7 9 V c + e R k x 2 o l a u 0 k x t j 6 q n h q 4 N H 3 S P n h c O 4 i W 5 R p z u 8 7 J / f Q 7 Z 1 s 2 L 2 g 2 + b 5 7 / 0 1 A M e P o U z C a U f / e A N o 7 + U d H P s 9 9 u j l H 1 B L A Q I t A B Q A A g A I A A 2 r d l Q g O B 9 n p A A A A P U A A A A S A A A A A A A A A A A A A A A A A A A A A A B D b 2 5 m a W c v U G F j a 2 F n Z S 5 4 b W x Q S w E C L Q A U A A I A C A A N q 3 Z U D 8 r p q 6 Q A A A D p A A A A E w A A A A A A A A A A A A A A A A D w A A A A W 0 N v b n R l b n R f V H l w Z X N d L n h t b F B L A Q I t A B Q A A g A I A A 2 r d l S M R 6 y 1 S w I A A N Y I A A A T A A A A A A A A A A A A A A A A A O E B A A B G b 3 J t d W x h c y 9 T Z W N 0 a W 9 u M S 5 t U E s F B g A A A A A D A A M A w g A A A H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o A A A A A A A A 7 S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y b 3 d k Z n V u Z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y V D I z O j U 2 O j U 1 L j Y y O D A y N D J a I i A v P j x F b n R y e S B U e X B l P S J G a W x s Q 2 9 s d W 1 u V H l w Z X M i I F Z h b H V l P S J z Q X d Z R 0 F 3 T U Z C Z 0 1 G Q m d Z R E F 3 R U J C Z 0 F B I i A v P j x F b n R y e S B U e X B l P S J G a W x s Q 2 9 s d W 1 u T m F t Z X M i I F Z h b H V l P S J z W y Z x d W 9 0 O 2 l k J n F 1 b 3 Q 7 L C Z x d W 9 0 O 2 5 h b W U m c X V v d D s s J n F 1 b 3 Q 7 Y m x 1 c m I m c X V v d D s s J n F 1 b 3 Q 7 Z 2 9 h b C Z x d W 9 0 O y w m c X V v d D t w b G V k Z 2 V k J n F 1 b 3 Q 7 L C Z x d W 9 0 O 1 B l c m N l b n Q g R n V u Z G V k J n F 1 b 3 Q 7 L C Z x d W 9 0 O 2 9 1 d G N v b W U m c X V v d D s s J n F 1 b 3 Q 7 Y m F j a 2 V y c 1 9 j b 3 V u d C Z x d W 9 0 O y w m c X V v d D t B d m V y Y W d l I E R v b m F 0 a W 9 u J n F 1 b 3 Q 7 L C Z x d W 9 0 O 2 N v d W 5 0 c n k m c X V v d D s s J n F 1 b 3 Q 7 Y 3 V y c m V u Y 3 k m c X V v d D s s J n F 1 b 3 Q 7 b G F 1 b m N o Z W R f Y X Q m c X V v d D s s J n F 1 b 3 Q 7 Z G V h Z G x p b m U m c X V v d D s s J n F 1 b 3 Q 7 c 3 R h Z m Z f c G l j a y Z x d W 9 0 O y w m c X V v d D t z c G 9 0 b G l n a H Q m c X V v d D s s J n F 1 b 3 Q 7 Y 2 F 0 Z W d v c n k g X H U w M D I 2 I H N 1 Y i 1 j Y X R l Z 2 9 y e S Z x d W 9 0 O y w m c X V v d D t Q Y X J l b n Q g Q 2 F 0 Z W d v c n k m c X V v d D s s J n F 1 b 3 Q 7 U 3 V i L U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y b 3 d k Z n V u Z G l u Z y 9 D a G F u Z 2 V k I F R 5 c G U u e 2 l k L D B 9 J n F 1 b 3 Q 7 L C Z x d W 9 0 O 1 N l Y 3 R p b 2 4 x L 0 N y b 3 d k Z n V u Z G l u Z y 9 D a G F u Z 2 V k I F R 5 c G U u e 2 5 h b W U s M X 0 m c X V v d D s s J n F 1 b 3 Q 7 U 2 V j d G l v b j E v Q 3 J v d 2 R m d W 5 k a W 5 n L 0 N o Y W 5 n Z W Q g V H l w Z S 5 7 Y m x 1 c m I s M n 0 m c X V v d D s s J n F 1 b 3 Q 7 U 2 V j d G l v b j E v Q 3 J v d 2 R m d W 5 k a W 5 n L 0 N o Y W 5 n Z W Q g V H l w Z S 5 7 Z 2 9 h b C w z f S Z x d W 9 0 O y w m c X V v d D t T Z W N 0 a W 9 u M S 9 D c m 9 3 Z G Z 1 b m R p b m c v Q 2 h h b m d l Z C B U e X B l L n t w b G V k Z 2 V k L D R 9 J n F 1 b 3 Q 7 L C Z x d W 9 0 O 1 N l Y 3 R p b 2 4 x L 0 N y b 3 d k Z n V u Z G l u Z y 9 D a G F u Z 2 V k I F R 5 c G U u e 1 B l c m N l b n Q g R n V u Z G V k L D V 9 J n F 1 b 3 Q 7 L C Z x d W 9 0 O 1 N l Y 3 R p b 2 4 x L 0 N y b 3 d k Z n V u Z G l u Z y 9 D a G F u Z 2 V k I F R 5 c G U u e 2 9 1 d G N v b W U s N n 0 m c X V v d D s s J n F 1 b 3 Q 7 U 2 V j d G l v b j E v Q 3 J v d 2 R m d W 5 k a W 5 n L 0 N o Y W 5 n Z W Q g V H l w Z S 5 7 Y m F j a 2 V y c 1 9 j b 3 V u d C w 3 f S Z x d W 9 0 O y w m c X V v d D t T Z W N 0 a W 9 u M S 9 D c m 9 3 Z G Z 1 b m R p b m c v Q 2 h h b m d l Z C B U e X B l L n t B d m V y Y W d l I E R v b m F 0 a W 9 u L D h 9 J n F 1 b 3 Q 7 L C Z x d W 9 0 O 1 N l Y 3 R p b 2 4 x L 0 N y b 3 d k Z n V u Z G l u Z y 9 D a G F u Z 2 V k I F R 5 c G U u e 2 N v d W 5 0 c n k s O X 0 m c X V v d D s s J n F 1 b 3 Q 7 U 2 V j d G l v b j E v Q 3 J v d 2 R m d W 5 k a W 5 n L 0 N o Y W 5 n Z W Q g V H l w Z S 5 7 Y 3 V y c m V u Y 3 k s M T B 9 J n F 1 b 3 Q 7 L C Z x d W 9 0 O 1 N l Y 3 R p b 2 4 x L 0 N y b 3 d k Z n V u Z G l u Z y 9 D a G F u Z 2 V k I F R 5 c G U u e 2 x h d W 5 j a G V k X 2 F 0 L D E x f S Z x d W 9 0 O y w m c X V v d D t T Z W N 0 a W 9 u M S 9 D c m 9 3 Z G Z 1 b m R p b m c v Q 2 h h b m d l Z C B U e X B l L n t k Z W F k b G l u Z S w x M n 0 m c X V v d D s s J n F 1 b 3 Q 7 U 2 V j d G l v b j E v Q 3 J v d 2 R m d W 5 k a W 5 n L 0 N o Y W 5 n Z W Q g V H l w Z S 5 7 c 3 R h Z m Z f c G l j a y w x M 3 0 m c X V v d D s s J n F 1 b 3 Q 7 U 2 V j d G l v b j E v Q 3 J v d 2 R m d W 5 k a W 5 n L 0 N o Y W 5 n Z W Q g V H l w Z S 5 7 c 3 B v d G x p Z 2 h 0 L D E 0 f S Z x d W 9 0 O y w m c X V v d D t T Z W N 0 a W 9 u M S 9 D c m 9 3 Z G Z 1 b m R p b m c v Q 2 h h b m d l Z C B U e X B l L n t j Y X R l Z 2 9 y e S B c d T A w M j Y g c 3 V i L W N h d G V n b 3 J 5 L D E 1 f S Z x d W 9 0 O y w m c X V v d D t T Z W N 0 a W 9 u M S 9 D c m 9 3 Z G Z 1 b m R p b m c v Q 2 h h b m d l Z C B U e X B l L n t Q Y X J l b n Q g Q 2 F 0 Z W d v c n k s M T Z 9 J n F 1 b 3 Q 7 L C Z x d W 9 0 O 1 N l Y 3 R p b 2 4 x L 0 N y b 3 d k Z n V u Z G l u Z y 9 D a G F u Z 2 V k I F R 5 c G U u e 1 N 1 Y i 1 D Y X R l Z 2 9 y e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N y b 3 d k Z n V u Z G l u Z y 9 D a G F u Z 2 V k I F R 5 c G U u e 2 l k L D B 9 J n F 1 b 3 Q 7 L C Z x d W 9 0 O 1 N l Y 3 R p b 2 4 x L 0 N y b 3 d k Z n V u Z G l u Z y 9 D a G F u Z 2 V k I F R 5 c G U u e 2 5 h b W U s M X 0 m c X V v d D s s J n F 1 b 3 Q 7 U 2 V j d G l v b j E v Q 3 J v d 2 R m d W 5 k a W 5 n L 0 N o Y W 5 n Z W Q g V H l w Z S 5 7 Y m x 1 c m I s M n 0 m c X V v d D s s J n F 1 b 3 Q 7 U 2 V j d G l v b j E v Q 3 J v d 2 R m d W 5 k a W 5 n L 0 N o Y W 5 n Z W Q g V H l w Z S 5 7 Z 2 9 h b C w z f S Z x d W 9 0 O y w m c X V v d D t T Z W N 0 a W 9 u M S 9 D c m 9 3 Z G Z 1 b m R p b m c v Q 2 h h b m d l Z C B U e X B l L n t w b G V k Z 2 V k L D R 9 J n F 1 b 3 Q 7 L C Z x d W 9 0 O 1 N l Y 3 R p b 2 4 x L 0 N y b 3 d k Z n V u Z G l u Z y 9 D a G F u Z 2 V k I F R 5 c G U u e 1 B l c m N l b n Q g R n V u Z G V k L D V 9 J n F 1 b 3 Q 7 L C Z x d W 9 0 O 1 N l Y 3 R p b 2 4 x L 0 N y b 3 d k Z n V u Z G l u Z y 9 D a G F u Z 2 V k I F R 5 c G U u e 2 9 1 d G N v b W U s N n 0 m c X V v d D s s J n F 1 b 3 Q 7 U 2 V j d G l v b j E v Q 3 J v d 2 R m d W 5 k a W 5 n L 0 N o Y W 5 n Z W Q g V H l w Z S 5 7 Y m F j a 2 V y c 1 9 j b 3 V u d C w 3 f S Z x d W 9 0 O y w m c X V v d D t T Z W N 0 a W 9 u M S 9 D c m 9 3 Z G Z 1 b m R p b m c v Q 2 h h b m d l Z C B U e X B l L n t B d m V y Y W d l I E R v b m F 0 a W 9 u L D h 9 J n F 1 b 3 Q 7 L C Z x d W 9 0 O 1 N l Y 3 R p b 2 4 x L 0 N y b 3 d k Z n V u Z G l u Z y 9 D a G F u Z 2 V k I F R 5 c G U u e 2 N v d W 5 0 c n k s O X 0 m c X V v d D s s J n F 1 b 3 Q 7 U 2 V j d G l v b j E v Q 3 J v d 2 R m d W 5 k a W 5 n L 0 N o Y W 5 n Z W Q g V H l w Z S 5 7 Y 3 V y c m V u Y 3 k s M T B 9 J n F 1 b 3 Q 7 L C Z x d W 9 0 O 1 N l Y 3 R p b 2 4 x L 0 N y b 3 d k Z n V u Z G l u Z y 9 D a G F u Z 2 V k I F R 5 c G U u e 2 x h d W 5 j a G V k X 2 F 0 L D E x f S Z x d W 9 0 O y w m c X V v d D t T Z W N 0 a W 9 u M S 9 D c m 9 3 Z G Z 1 b m R p b m c v Q 2 h h b m d l Z C B U e X B l L n t k Z W F k b G l u Z S w x M n 0 m c X V v d D s s J n F 1 b 3 Q 7 U 2 V j d G l v b j E v Q 3 J v d 2 R m d W 5 k a W 5 n L 0 N o Y W 5 n Z W Q g V H l w Z S 5 7 c 3 R h Z m Z f c G l j a y w x M 3 0 m c X V v d D s s J n F 1 b 3 Q 7 U 2 V j d G l v b j E v Q 3 J v d 2 R m d W 5 k a W 5 n L 0 N o Y W 5 n Z W Q g V H l w Z S 5 7 c 3 B v d G x p Z 2 h 0 L D E 0 f S Z x d W 9 0 O y w m c X V v d D t T Z W N 0 a W 9 u M S 9 D c m 9 3 Z G Z 1 b m R p b m c v Q 2 h h b m d l Z C B U e X B l L n t j Y X R l Z 2 9 y e S B c d T A w M j Y g c 3 V i L W N h d G V n b 3 J 5 L D E 1 f S Z x d W 9 0 O y w m c X V v d D t T Z W N 0 a W 9 u M S 9 D c m 9 3 Z G Z 1 b m R p b m c v Q 2 h h b m d l Z C B U e X B l L n t Q Y X J l b n Q g Q 2 F 0 Z W d v c n k s M T Z 9 J n F 1 b 3 Q 7 L C Z x d W 9 0 O 1 N l Y 3 R p b 2 4 x L 0 N y b 3 d k Z n V u Z G l u Z y 9 D a G F u Z 2 V k I F R 5 c G U u e 1 N 1 Y i 1 D Y X R l Z 2 9 y e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y b 3 d k Z n V u Z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3 Z G Z 1 b m R p b m c v Q 3 J v d 2 R m d W 5 k a W 5 n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d 2 R m d W 5 k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3 d k Z n V u Z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3 d k Z n V u Z G l u Z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M 1 Q w M D o w M j o x N C 4 2 N z g z M D M w W i I g L z 4 8 R W 5 0 c n k g V H l w Z T 0 i R m l s b E N v b H V t b l R 5 c G V z I i B W Y W x 1 Z T 0 i c 0 F 3 W U d B d 0 1 G Q m d N R k J n W U R B d 0 V C Q m d Z R y I g L z 4 8 R W 5 0 c n k g V H l w Z T 0 i R m l s b E N v b H V t b k 5 h b W V z I i B W Y W x 1 Z T 0 i c 1 s m c X V v d D t p Z C Z x d W 9 0 O y w m c X V v d D t u Y W 1 l J n F 1 b 3 Q 7 L C Z x d W 9 0 O 2 J s d X J i J n F 1 b 3 Q 7 L C Z x d W 9 0 O 2 d v Y W w m c X V v d D s s J n F 1 b 3 Q 7 c G x l Z G d l Z C Z x d W 9 0 O y w m c X V v d D t Q Z X J j Z W 5 0 I E Z 1 b m R l Z C Z x d W 9 0 O y w m c X V v d D t v d X R j b 2 1 l J n F 1 b 3 Q 7 L C Z x d W 9 0 O 2 J h Y 2 t l c n N f Y 2 9 1 b n Q m c X V v d D s s J n F 1 b 3 Q 7 Q X Z l c m F n Z S B E b 2 5 h d G l v b i Z x d W 9 0 O y w m c X V v d D t j b 3 V u d H J 5 J n F 1 b 3 Q 7 L C Z x d W 9 0 O 2 N 1 c n J l b m N 5 J n F 1 b 3 Q 7 L C Z x d W 9 0 O 2 x h d W 5 j a G V k X 2 F 0 J n F 1 b 3 Q 7 L C Z x d W 9 0 O 2 R l Y W R s a W 5 l J n F 1 b 3 Q 7 L C Z x d W 9 0 O 3 N 0 Y W Z m X 3 B p Y 2 s m c X V v d D s s J n F 1 b 3 Q 7 c 3 B v d G x p Z 2 h 0 J n F 1 b 3 Q 7 L C Z x d W 9 0 O 2 N h d G V n b 3 J 5 I F x 1 M D A y N i B z d W I t Y 2 F 0 Z W d v c n k m c X V v d D s s J n F 1 b 3 Q 7 Y 2 F 0 Z W d v c n k g X H U w M D I 2 I H N 1 Y i 1 j Y X R l Z 2 9 y e V 8 x L j E m c X V v d D s s J n F 1 b 3 Q 7 Y 2 F 0 Z W d v c n k g X H U w M D I 2 I H N 1 Y i 1 j Y X R l Z 2 9 y e V 8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J v d 2 R m d W 5 k a W 5 n I C g y K S 9 D a G F u Z 2 V k I F R 5 c G U u e 2 l k L D B 9 J n F 1 b 3 Q 7 L C Z x d W 9 0 O 1 N l Y 3 R p b 2 4 x L 0 N y b 3 d k Z n V u Z G l u Z y A o M i k v Q 2 h h b m d l Z C B U e X B l L n t u Y W 1 l L D F 9 J n F 1 b 3 Q 7 L C Z x d W 9 0 O 1 N l Y 3 R p b 2 4 x L 0 N y b 3 d k Z n V u Z G l u Z y A o M i k v Q 2 h h b m d l Z C B U e X B l L n t i b H V y Y i w y f S Z x d W 9 0 O y w m c X V v d D t T Z W N 0 a W 9 u M S 9 D c m 9 3 Z G Z 1 b m R p b m c g K D I p L 0 N o Y W 5 n Z W Q g V H l w Z S 5 7 Z 2 9 h b C w z f S Z x d W 9 0 O y w m c X V v d D t T Z W N 0 a W 9 u M S 9 D c m 9 3 Z G Z 1 b m R p b m c g K D I p L 0 N o Y W 5 n Z W Q g V H l w Z S 5 7 c G x l Z G d l Z C w 0 f S Z x d W 9 0 O y w m c X V v d D t T Z W N 0 a W 9 u M S 9 D c m 9 3 Z G Z 1 b m R p b m c g K D I p L 0 N o Y W 5 n Z W Q g V H l w Z S 5 7 U G V y Y 2 V u d C B G d W 5 k Z W Q s N X 0 m c X V v d D s s J n F 1 b 3 Q 7 U 2 V j d G l v b j E v Q 3 J v d 2 R m d W 5 k a W 5 n I C g y K S 9 D a G F u Z 2 V k I F R 5 c G U u e 2 9 1 d G N v b W U s N n 0 m c X V v d D s s J n F 1 b 3 Q 7 U 2 V j d G l v b j E v Q 3 J v d 2 R m d W 5 k a W 5 n I C g y K S 9 D a G F u Z 2 V k I F R 5 c G U u e 2 J h Y 2 t l c n N f Y 2 9 1 b n Q s N 3 0 m c X V v d D s s J n F 1 b 3 Q 7 U 2 V j d G l v b j E v Q 3 J v d 2 R m d W 5 k a W 5 n I C g y K S 9 D a G F u Z 2 V k I F R 5 c G U u e 0 F 2 Z X J h Z 2 U g R G 9 u Y X R p b 2 4 s O H 0 m c X V v d D s s J n F 1 b 3 Q 7 U 2 V j d G l v b j E v Q 3 J v d 2 R m d W 5 k a W 5 n I C g y K S 9 D a G F u Z 2 V k I F R 5 c G U u e 2 N v d W 5 0 c n k s O X 0 m c X V v d D s s J n F 1 b 3 Q 7 U 2 V j d G l v b j E v Q 3 J v d 2 R m d W 5 k a W 5 n I C g y K S 9 D a G F u Z 2 V k I F R 5 c G U u e 2 N 1 c n J l b m N 5 L D E w f S Z x d W 9 0 O y w m c X V v d D t T Z W N 0 a W 9 u M S 9 D c m 9 3 Z G Z 1 b m R p b m c g K D I p L 0 N o Y W 5 n Z W Q g V H l w Z S 5 7 b G F 1 b m N o Z W R f Y X Q s M T F 9 J n F 1 b 3 Q 7 L C Z x d W 9 0 O 1 N l Y 3 R p b 2 4 x L 0 N y b 3 d k Z n V u Z G l u Z y A o M i k v Q 2 h h b m d l Z C B U e X B l L n t k Z W F k b G l u Z S w x M n 0 m c X V v d D s s J n F 1 b 3 Q 7 U 2 V j d G l v b j E v Q 3 J v d 2 R m d W 5 k a W 5 n I C g y K S 9 D a G F u Z 2 V k I F R 5 c G U u e 3 N 0 Y W Z m X 3 B p Y 2 s s M T N 9 J n F 1 b 3 Q 7 L C Z x d W 9 0 O 1 N l Y 3 R p b 2 4 x L 0 N y b 3 d k Z n V u Z G l u Z y A o M i k v Q 2 h h b m d l Z C B U e X B l L n t z c G 9 0 b G l n a H Q s M T R 9 J n F 1 b 3 Q 7 L C Z x d W 9 0 O 1 N l Y 3 R p b 2 4 x L 0 N y b 3 d k Z n V u Z G l u Z y A o M i k v Q 2 h h b m d l Z C B U e X B l L n t j Y X R l Z 2 9 y e S B c d T A w M j Y g c 3 V i L W N h d G V n b 3 J 5 L D E 1 f S Z x d W 9 0 O y w m c X V v d D t T Z W N 0 a W 9 u M S 9 D c m 9 3 Z G Z 1 b m R p b m c g K D I p L 0 N o Y W 5 n Z W Q g V H l w Z T E u e 2 N h d G V n b 3 J 5 I F x 1 M D A y N i B z d W I t Y 2 F 0 Z W d v c n l f M S 4 x L D E 2 f S Z x d W 9 0 O y w m c X V v d D t T Z W N 0 a W 9 u M S 9 D c m 9 3 Z G Z 1 b m R p b m c g K D I p L 0 N o Y W 5 n Z W Q g V H l w Z T E u e 2 N h d G V n b 3 J 5 I F x 1 M D A y N i B z d W I t Y 2 F 0 Z W d v c n l f M S 4 y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Q 3 J v d 2 R m d W 5 k a W 5 n I C g y K S 9 D a G F u Z 2 V k I F R 5 c G U u e 2 l k L D B 9 J n F 1 b 3 Q 7 L C Z x d W 9 0 O 1 N l Y 3 R p b 2 4 x L 0 N y b 3 d k Z n V u Z G l u Z y A o M i k v Q 2 h h b m d l Z C B U e X B l L n t u Y W 1 l L D F 9 J n F 1 b 3 Q 7 L C Z x d W 9 0 O 1 N l Y 3 R p b 2 4 x L 0 N y b 3 d k Z n V u Z G l u Z y A o M i k v Q 2 h h b m d l Z C B U e X B l L n t i b H V y Y i w y f S Z x d W 9 0 O y w m c X V v d D t T Z W N 0 a W 9 u M S 9 D c m 9 3 Z G Z 1 b m R p b m c g K D I p L 0 N o Y W 5 n Z W Q g V H l w Z S 5 7 Z 2 9 h b C w z f S Z x d W 9 0 O y w m c X V v d D t T Z W N 0 a W 9 u M S 9 D c m 9 3 Z G Z 1 b m R p b m c g K D I p L 0 N o Y W 5 n Z W Q g V H l w Z S 5 7 c G x l Z G d l Z C w 0 f S Z x d W 9 0 O y w m c X V v d D t T Z W N 0 a W 9 u M S 9 D c m 9 3 Z G Z 1 b m R p b m c g K D I p L 0 N o Y W 5 n Z W Q g V H l w Z S 5 7 U G V y Y 2 V u d C B G d W 5 k Z W Q s N X 0 m c X V v d D s s J n F 1 b 3 Q 7 U 2 V j d G l v b j E v Q 3 J v d 2 R m d W 5 k a W 5 n I C g y K S 9 D a G F u Z 2 V k I F R 5 c G U u e 2 9 1 d G N v b W U s N n 0 m c X V v d D s s J n F 1 b 3 Q 7 U 2 V j d G l v b j E v Q 3 J v d 2 R m d W 5 k a W 5 n I C g y K S 9 D a G F u Z 2 V k I F R 5 c G U u e 2 J h Y 2 t l c n N f Y 2 9 1 b n Q s N 3 0 m c X V v d D s s J n F 1 b 3 Q 7 U 2 V j d G l v b j E v Q 3 J v d 2 R m d W 5 k a W 5 n I C g y K S 9 D a G F u Z 2 V k I F R 5 c G U u e 0 F 2 Z X J h Z 2 U g R G 9 u Y X R p b 2 4 s O H 0 m c X V v d D s s J n F 1 b 3 Q 7 U 2 V j d G l v b j E v Q 3 J v d 2 R m d W 5 k a W 5 n I C g y K S 9 D a G F u Z 2 V k I F R 5 c G U u e 2 N v d W 5 0 c n k s O X 0 m c X V v d D s s J n F 1 b 3 Q 7 U 2 V j d G l v b j E v Q 3 J v d 2 R m d W 5 k a W 5 n I C g y K S 9 D a G F u Z 2 V k I F R 5 c G U u e 2 N 1 c n J l b m N 5 L D E w f S Z x d W 9 0 O y w m c X V v d D t T Z W N 0 a W 9 u M S 9 D c m 9 3 Z G Z 1 b m R p b m c g K D I p L 0 N o Y W 5 n Z W Q g V H l w Z S 5 7 b G F 1 b m N o Z W R f Y X Q s M T F 9 J n F 1 b 3 Q 7 L C Z x d W 9 0 O 1 N l Y 3 R p b 2 4 x L 0 N y b 3 d k Z n V u Z G l u Z y A o M i k v Q 2 h h b m d l Z C B U e X B l L n t k Z W F k b G l u Z S w x M n 0 m c X V v d D s s J n F 1 b 3 Q 7 U 2 V j d G l v b j E v Q 3 J v d 2 R m d W 5 k a W 5 n I C g y K S 9 D a G F u Z 2 V k I F R 5 c G U u e 3 N 0 Y W Z m X 3 B p Y 2 s s M T N 9 J n F 1 b 3 Q 7 L C Z x d W 9 0 O 1 N l Y 3 R p b 2 4 x L 0 N y b 3 d k Z n V u Z G l u Z y A o M i k v Q 2 h h b m d l Z C B U e X B l L n t z c G 9 0 b G l n a H Q s M T R 9 J n F 1 b 3 Q 7 L C Z x d W 9 0 O 1 N l Y 3 R p b 2 4 x L 0 N y b 3 d k Z n V u Z G l u Z y A o M i k v Q 2 h h b m d l Z C B U e X B l L n t j Y X R l Z 2 9 y e S B c d T A w M j Y g c 3 V i L W N h d G V n b 3 J 5 L D E 1 f S Z x d W 9 0 O y w m c X V v d D t T Z W N 0 a W 9 u M S 9 D c m 9 3 Z G Z 1 b m R p b m c g K D I p L 0 N o Y W 5 n Z W Q g V H l w Z T E u e 2 N h d G V n b 3 J 5 I F x 1 M D A y N i B z d W I t Y 2 F 0 Z W d v c n l f M S 4 x L D E 2 f S Z x d W 9 0 O y w m c X V v d D t T Z W N 0 a W 9 u M S 9 D c m 9 3 Z G Z 1 b m R p b m c g K D I p L 0 N o Y W 5 n Z W Q g V H l w Z T E u e 2 N h d G V n b 3 J 5 I F x 1 M D A y N i B z d W I t Y 2 F 0 Z W d v c n l f M S 4 y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J v d 2 R m d W 5 k a W 5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3 d k Z n V u Z G l u Z y U y M C g y K S 9 D c m 9 3 Z G Z 1 b m R p b m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3 Z G Z 1 b m R p b m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d 2 R m d W 5 k a W 5 n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d 2 R m d W 5 k a W 5 n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3 Z G Z 1 b m R p b m c l M j A o M i k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u D x R W p L l K m f v J B P g n v 0 4 A A A A A A g A A A A A A E G Y A A A A B A A A g A A A A v k C U P X K + 2 N 0 C N t M V c A w P g a g F 4 E L t o t k 9 R t V a j C p 4 I Z Q A A A A A D o A A A A A C A A A g A A A A A i l v p G E v P C g T K + L x d Z g j O u a z Y v 3 a y 0 g J A o p X Q c f n r t Z Q A A A A 0 y P r Y M B E f u 4 2 g + Z r o J D s 2 d P I / k Y K T 2 q F 0 b J E 0 8 Y J P e B u 6 F 5 q t M z 2 z G R 0 7 p 9 V J U Z b J 8 7 R 5 1 j L x 1 Z t M G o m G E z j g S R 3 M w a l V Z b J + 8 o B c f Z F i o l A A A A A e f Z j j D e s 9 g l m 4 q g / 1 x X t Y 2 Y 8 s 6 R T 8 s P 8 E l J j L M N i W t s v Y Q a V 2 L h W a v l 4 E I r D G S o Q U p 8 o o Q p Y m V Z 0 6 E G d R m T W y A = = < / D a t a M a s h u p > 
</file>

<file path=customXml/itemProps1.xml><?xml version="1.0" encoding="utf-8"?>
<ds:datastoreItem xmlns:ds="http://schemas.openxmlformats.org/officeDocument/2006/customXml" ds:itemID="{BDA92A9E-6C50-4AAD-B741-E87CEB56BD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report1</vt:lpstr>
      <vt:lpstr>report2</vt:lpstr>
      <vt:lpstr>report3</vt:lpstr>
      <vt:lpstr>report4</vt:lpstr>
      <vt:lpstr>Bonus</vt:lpstr>
      <vt:lpstr>STATICAL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Ali Sa</cp:lastModifiedBy>
  <dcterms:created xsi:type="dcterms:W3CDTF">2021-09-29T18:52:28Z</dcterms:created>
  <dcterms:modified xsi:type="dcterms:W3CDTF">2022-03-25T04:26:46Z</dcterms:modified>
</cp:coreProperties>
</file>