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880" windowHeight="8595" firstSheet="1" activeTab="1"/>
  </bookViews>
  <sheets>
    <sheet name="Sheet1" sheetId="17" state="hidden" r:id="rId1"/>
    <sheet name="Yanvar" sheetId="38" r:id="rId2"/>
  </sheets>
  <definedNames>
    <definedName name="_xlnm._FilterDatabase" localSheetId="1" hidden="1">Yanvar!$A$2:$Y$17</definedName>
    <definedName name="_xlnm.Print_Titles" localSheetId="1">Yanvar!$1:$2</definedName>
  </definedNames>
  <calcPr calcId="152511"/>
</workbook>
</file>

<file path=xl/calcChain.xml><?xml version="1.0" encoding="utf-8"?>
<calcChain xmlns="http://schemas.openxmlformats.org/spreadsheetml/2006/main">
  <c r="H6" i="38" l="1"/>
  <c r="N6" i="38" s="1"/>
  <c r="H3" i="38"/>
  <c r="N3" i="38" s="1"/>
  <c r="H7" i="38"/>
  <c r="N7" i="38"/>
  <c r="S7" i="38" s="1"/>
  <c r="H9" i="38"/>
  <c r="H4" i="38"/>
  <c r="N4" i="38"/>
  <c r="U4" i="38" s="1"/>
  <c r="P4" i="38"/>
  <c r="G17" i="38"/>
  <c r="H8" i="38"/>
  <c r="N8" i="38" s="1"/>
  <c r="I17" i="38"/>
  <c r="H5" i="38"/>
  <c r="N5" i="38"/>
  <c r="Q5" i="38" s="1"/>
  <c r="F17" i="38"/>
  <c r="E17" i="38"/>
  <c r="H16" i="38"/>
  <c r="N16" i="38" s="1"/>
  <c r="H13" i="38"/>
  <c r="N13" i="38" s="1"/>
  <c r="K17" i="38"/>
  <c r="H10" i="38"/>
  <c r="N10" i="38"/>
  <c r="T10" i="38" s="1"/>
  <c r="H12" i="38"/>
  <c r="N12" i="38"/>
  <c r="R12" i="38" s="1"/>
  <c r="H11" i="38"/>
  <c r="N11" i="38" s="1"/>
  <c r="H15" i="38"/>
  <c r="N15" i="38" s="1"/>
  <c r="H14" i="38"/>
  <c r="N14" i="38" s="1"/>
  <c r="L17" i="38"/>
  <c r="M17" i="38"/>
  <c r="X17" i="38"/>
  <c r="G6" i="17"/>
  <c r="G11" i="17"/>
  <c r="H6" i="17"/>
  <c r="H11" i="17"/>
  <c r="H7" i="17"/>
  <c r="G8" i="17"/>
  <c r="H8" i="17"/>
  <c r="H9" i="17"/>
  <c r="Q4" i="38"/>
  <c r="S4" i="38"/>
  <c r="P13" i="38" l="1"/>
  <c r="U13" i="38"/>
  <c r="Q13" i="38"/>
  <c r="U3" i="38"/>
  <c r="T3" i="38"/>
  <c r="R3" i="38"/>
  <c r="P6" i="38"/>
  <c r="O6" i="38"/>
  <c r="U6" i="38"/>
  <c r="T6" i="38"/>
  <c r="R6" i="38"/>
  <c r="V6" i="38" s="1"/>
  <c r="W6" i="38" s="1"/>
  <c r="Y6" i="38" s="1"/>
  <c r="S6" i="38"/>
  <c r="Q6" i="38"/>
  <c r="O12" i="38"/>
  <c r="P12" i="38"/>
  <c r="V12" i="38" s="1"/>
  <c r="W12" i="38" s="1"/>
  <c r="Y12" i="38" s="1"/>
  <c r="Q12" i="38"/>
  <c r="T12" i="38"/>
  <c r="T4" i="38"/>
  <c r="R4" i="38"/>
  <c r="S12" i="38"/>
  <c r="R14" i="38"/>
  <c r="Q14" i="38"/>
  <c r="P14" i="38"/>
  <c r="U8" i="38"/>
  <c r="P8" i="38"/>
  <c r="S8" i="38"/>
  <c r="R8" i="38"/>
  <c r="O8" i="38"/>
  <c r="Q8" i="38"/>
  <c r="P10" i="38"/>
  <c r="O10" i="38"/>
  <c r="O4" i="38"/>
  <c r="V4" i="38" s="1"/>
  <c r="W4" i="38" s="1"/>
  <c r="Y4" i="38" s="1"/>
  <c r="U10" i="38"/>
  <c r="Q10" i="38"/>
  <c r="V10" i="38" s="1"/>
  <c r="W10" i="38" s="1"/>
  <c r="Y10" i="38" s="1"/>
  <c r="H17" i="38"/>
  <c r="P7" i="38"/>
  <c r="Q7" i="38"/>
  <c r="T5" i="38"/>
  <c r="P5" i="38"/>
  <c r="R15" i="38"/>
  <c r="Q15" i="38"/>
  <c r="P15" i="38"/>
  <c r="S15" i="38"/>
  <c r="T15" i="38"/>
  <c r="U15" i="38"/>
  <c r="O15" i="38"/>
  <c r="T11" i="38"/>
  <c r="R11" i="38"/>
  <c r="O11" i="38"/>
  <c r="U11" i="38"/>
  <c r="P11" i="38"/>
  <c r="S11" i="38"/>
  <c r="Q11" i="38"/>
  <c r="T16" i="38"/>
  <c r="U16" i="38"/>
  <c r="R16" i="38"/>
  <c r="O16" i="38"/>
  <c r="S16" i="38"/>
  <c r="P16" i="38"/>
  <c r="Q16" i="38"/>
  <c r="R5" i="38"/>
  <c r="N9" i="38"/>
  <c r="U7" i="38"/>
  <c r="S5" i="38"/>
  <c r="U5" i="38"/>
  <c r="W7" i="38"/>
  <c r="Y7" i="38" s="1"/>
  <c r="O14" i="38"/>
  <c r="T13" i="38"/>
  <c r="O3" i="38"/>
  <c r="O5" i="38"/>
  <c r="U12" i="38"/>
  <c r="T8" i="38"/>
  <c r="U14" i="38"/>
  <c r="O7" i="38"/>
  <c r="V7" i="38" s="1"/>
  <c r="S13" i="38"/>
  <c r="Q3" i="38"/>
  <c r="S10" i="38"/>
  <c r="T14" i="38"/>
  <c r="T7" i="38"/>
  <c r="R13" i="38"/>
  <c r="S3" i="38"/>
  <c r="R7" i="38"/>
  <c r="R10" i="38"/>
  <c r="S14" i="38"/>
  <c r="O13" i="38"/>
  <c r="P3" i="38"/>
  <c r="V14" i="38" l="1"/>
  <c r="W14" i="38" s="1"/>
  <c r="Y14" i="38" s="1"/>
  <c r="V15" i="38"/>
  <c r="W15" i="38" s="1"/>
  <c r="Y15" i="38" s="1"/>
  <c r="V8" i="38"/>
  <c r="W8" i="38" s="1"/>
  <c r="Y8" i="38" s="1"/>
  <c r="V5" i="38"/>
  <c r="W5" i="38" s="1"/>
  <c r="Y5" i="38" s="1"/>
  <c r="R17" i="38"/>
  <c r="U9" i="38"/>
  <c r="U17" i="38" s="1"/>
  <c r="T9" i="38"/>
  <c r="T17" i="38" s="1"/>
  <c r="S9" i="38"/>
  <c r="S17" i="38" s="1"/>
  <c r="Q9" i="38"/>
  <c r="Q17" i="38" s="1"/>
  <c r="P9" i="38"/>
  <c r="P17" i="38" s="1"/>
  <c r="O9" i="38"/>
  <c r="O17" i="38" s="1"/>
  <c r="R9" i="38"/>
  <c r="V3" i="38"/>
  <c r="V16" i="38"/>
  <c r="W16" i="38" s="1"/>
  <c r="Y16" i="38" s="1"/>
  <c r="V13" i="38"/>
  <c r="W13" i="38" s="1"/>
  <c r="Y13" i="38" s="1"/>
  <c r="V11" i="38"/>
  <c r="W11" i="38" s="1"/>
  <c r="Y11" i="38" s="1"/>
  <c r="N17" i="38"/>
  <c r="V9" i="38" l="1"/>
  <c r="W9" i="38" s="1"/>
  <c r="Y9" i="38" s="1"/>
  <c r="V17" i="38"/>
  <c r="W3" i="38"/>
  <c r="Y3" i="38" l="1"/>
  <c r="Y17" i="38" s="1"/>
  <c r="W17" i="38"/>
</calcChain>
</file>

<file path=xl/sharedStrings.xml><?xml version="1.0" encoding="utf-8"?>
<sst xmlns="http://schemas.openxmlformats.org/spreadsheetml/2006/main" count="77" uniqueCount="72">
  <si>
    <t>№</t>
  </si>
  <si>
    <t>Soyadi, adı, atasının adı</t>
  </si>
  <si>
    <t>Vəzifəsi</t>
  </si>
  <si>
    <t>HESABLANIB</t>
  </si>
  <si>
    <t>CƏMİ</t>
  </si>
  <si>
    <t>Əmək haqqı</t>
  </si>
  <si>
    <t>CƏMİ tutulmuşdur</t>
  </si>
  <si>
    <t>Ödənilməli Məbləğ</t>
  </si>
  <si>
    <t>Məzuniyyət</t>
  </si>
  <si>
    <t>Mükafat</t>
  </si>
  <si>
    <t>Əmək Haqqı fondu</t>
  </si>
  <si>
    <t>İ.S.H.       0,5%</t>
  </si>
  <si>
    <t>Gəlir vergisi</t>
  </si>
  <si>
    <t>Pensiya Fondu 3%</t>
  </si>
  <si>
    <t xml:space="preserve">İşsizlkdən Sığorta Haqqı(sığortaolunan tərəfindən) </t>
  </si>
  <si>
    <t xml:space="preserve">İşsizlkdən Sığorta Haqqı (sığortaedən tərəfindən) </t>
  </si>
  <si>
    <t>Pensiya Fondu 22%</t>
  </si>
  <si>
    <t>İşçinin aldığı net əmək haqqı</t>
  </si>
  <si>
    <t>TUTULMUŞDUR</t>
  </si>
  <si>
    <t>İşəgötürən tərəfindən</t>
  </si>
  <si>
    <t>Hesab nömrəsi</t>
  </si>
  <si>
    <t>Aylıq iş günləri</t>
  </si>
  <si>
    <t>faktiki iş günləri</t>
  </si>
  <si>
    <t>Hesablanmış əmək haqqı</t>
  </si>
  <si>
    <t>Ödənilib (avans)</t>
  </si>
  <si>
    <t>Ödənməlidir</t>
  </si>
  <si>
    <t xml:space="preserve">Əmək qabiliyyətinin müvəqqəti itirilməsinə </t>
  </si>
  <si>
    <t>Müavinat</t>
  </si>
  <si>
    <t>Şəkərəliyev Orxan İntiqam oğlu</t>
  </si>
  <si>
    <t>Sənədləşmə üzrə mütəxəssis</t>
  </si>
  <si>
    <t>Kargüzar</t>
  </si>
  <si>
    <t>Mühasib</t>
  </si>
  <si>
    <t>Anbardar</t>
  </si>
  <si>
    <t>Əvvəlki aydan xəstəlik</t>
  </si>
  <si>
    <t>Abbasov Ədalət Nizami oğlu</t>
  </si>
  <si>
    <t>Novruzov Fərhad İlqar oğlu</t>
  </si>
  <si>
    <t>Mirzəzadə Ayan Elxan qızı</t>
  </si>
  <si>
    <t>İbişov Hakim Məzahir oğlu</t>
  </si>
  <si>
    <t>Hüseynova Səmayə Yadigar qızı</t>
  </si>
  <si>
    <t>Abdullazadə Kənan Xəzər oğlu</t>
  </si>
  <si>
    <t>Abdullayev Elvin Eldar oğlu</t>
  </si>
  <si>
    <t>Kamilov İlham Əyyub  oğlu</t>
  </si>
  <si>
    <t>Həmidova Rübabə Müzəffər qızı</t>
  </si>
  <si>
    <t>Musayev Məcid Nüsrət oğlu</t>
  </si>
  <si>
    <t>Məmiyev İlkin İlqar oğlu</t>
  </si>
  <si>
    <t>Qurbanova Aygün Cəlal qızı</t>
  </si>
  <si>
    <t>Pensiya Fondu 10%</t>
  </si>
  <si>
    <t>Pensiya Fondu 15%</t>
  </si>
  <si>
    <t>Direktor</t>
  </si>
  <si>
    <t>Baş Mühasib</t>
  </si>
  <si>
    <t>İT mütəxəssis</t>
  </si>
  <si>
    <t>Müştərilərə xidmət və yığım üzrə baş mütəxəssis</t>
  </si>
  <si>
    <t xml:space="preserve"> Xidmət və keyfiyyət üzrə təmsilçisi </t>
  </si>
  <si>
    <t>Təsərrüfat şöbəsinin müdiri</t>
  </si>
  <si>
    <t>Texniki və təmizlik üzrə nəzarətçi</t>
  </si>
  <si>
    <t>AZ50HAJCFPRAZN10000077162005</t>
  </si>
  <si>
    <t>AZ93HAJCFPRAZN10000098819003</t>
  </si>
  <si>
    <t>AZ35HAJCFPRAZN10000198198002</t>
  </si>
  <si>
    <t>AZ69HAJCFPRAZN10000148575003</t>
  </si>
  <si>
    <t>AZ07HAJCFPRAZN10000157630002</t>
  </si>
  <si>
    <t>AZ85HAJCFPRAZN10000077390004</t>
  </si>
  <si>
    <t>AZ85HAJCFPRAZN10000149710003</t>
  </si>
  <si>
    <t>AZ56HAJCFPRAZN10000077291004</t>
  </si>
  <si>
    <t>AZ75HAJCFPRAZN10000085987003</t>
  </si>
  <si>
    <t>AZ38HAJCFPRAZN10000151426003</t>
  </si>
  <si>
    <t>AZ68HAJCFPRAZN10010060013002</t>
  </si>
  <si>
    <t>AZ21HAJCFPRAZN10000076730004</t>
  </si>
  <si>
    <t>İ.T.S.H.       1%</t>
  </si>
  <si>
    <t>Çayçı</t>
  </si>
  <si>
    <t xml:space="preserve">AZ29HAJCFPRAZN10000141324003 </t>
  </si>
  <si>
    <t>Yusifli Emil Yusif oğlu</t>
  </si>
  <si>
    <t>AZ14HAJCFPRAZN10010077541001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</si>
</sst>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22" x14ac:knownFonts="1">
    <font>
      <sz val="11"/>
      <color theme="1"/>
      <name val="Calibri"/>
      <family val="2"/>
      <scheme val="minor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1"/>
      <name val="Cambria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charset val="204"/>
      <scheme val="major"/>
    </font>
    <font>
      <b/>
      <i/>
      <sz val="1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i/>
      <sz val="12"/>
      <name val="Cambria"/>
      <family val="1"/>
      <charset val="204"/>
      <scheme val="major"/>
    </font>
    <font>
      <b/>
      <sz val="11"/>
      <name val="Cambria"/>
      <family val="1"/>
      <charset val="204"/>
      <scheme val="major"/>
    </font>
    <font>
      <sz val="13"/>
      <name val="Cambria"/>
      <family val="1"/>
      <charset val="204"/>
      <scheme val="major"/>
    </font>
    <font>
      <b/>
      <i/>
      <sz val="10"/>
      <name val="Cambria"/>
      <family val="1"/>
      <charset val="204"/>
      <scheme val="major"/>
    </font>
    <font>
      <b/>
      <sz val="10"/>
      <name val="Cambria"/>
      <family val="1"/>
      <charset val="204"/>
      <scheme val="major"/>
    </font>
    <font>
      <b/>
      <i/>
      <sz val="16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</cellStyleXfs>
  <cellXfs count="85">
    <xf numFmtId="0" fontId="0" fillId="0" borderId="0" xfId="0"/>
    <xf numFmtId="0" fontId="9" fillId="0" borderId="0" xfId="0" applyFont="1"/>
    <xf numFmtId="2" fontId="1" fillId="0" borderId="0" xfId="0" applyNumberFormat="1" applyFont="1" applyAlignment="1"/>
    <xf numFmtId="2" fontId="3" fillId="0" borderId="0" xfId="0" applyNumberFormat="1" applyFont="1" applyAlignment="1"/>
    <xf numFmtId="0" fontId="0" fillId="0" borderId="0" xfId="0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/>
    <xf numFmtId="0" fontId="0" fillId="2" borderId="0" xfId="0" applyFill="1"/>
    <xf numFmtId="2" fontId="2" fillId="2" borderId="1" xfId="0" applyNumberFormat="1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/>
    </xf>
    <xf numFmtId="164" fontId="1" fillId="2" borderId="5" xfId="3" applyFont="1" applyFill="1" applyBorder="1" applyAlignment="1">
      <alignment wrapText="1"/>
    </xf>
    <xf numFmtId="1" fontId="1" fillId="2" borderId="4" xfId="0" applyNumberFormat="1" applyFont="1" applyFill="1" applyBorder="1" applyAlignment="1">
      <alignment horizontal="center" wrapText="1"/>
    </xf>
    <xf numFmtId="2" fontId="1" fillId="2" borderId="4" xfId="0" applyNumberFormat="1" applyFont="1" applyFill="1" applyBorder="1" applyAlignment="1">
      <alignment horizontal="center" wrapText="1"/>
    </xf>
    <xf numFmtId="2" fontId="1" fillId="2" borderId="5" xfId="0" applyNumberFormat="1" applyFont="1" applyFill="1" applyBorder="1" applyAlignment="1">
      <alignment horizontal="center" wrapText="1"/>
    </xf>
    <xf numFmtId="2" fontId="1" fillId="2" borderId="7" xfId="0" applyNumberFormat="1" applyFont="1" applyFill="1" applyBorder="1" applyAlignment="1">
      <alignment wrapText="1"/>
    </xf>
    <xf numFmtId="164" fontId="1" fillId="2" borderId="7" xfId="3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wrapText="1"/>
    </xf>
    <xf numFmtId="164" fontId="1" fillId="2" borderId="9" xfId="3" applyFont="1" applyFill="1" applyBorder="1" applyAlignment="1">
      <alignment wrapText="1"/>
    </xf>
    <xf numFmtId="164" fontId="1" fillId="2" borderId="10" xfId="3" applyFont="1" applyFill="1" applyBorder="1" applyAlignment="1">
      <alignment wrapText="1"/>
    </xf>
    <xf numFmtId="0" fontId="5" fillId="2" borderId="12" xfId="0" applyFont="1" applyFill="1" applyBorder="1" applyAlignment="1">
      <alignment horizontal="center" vertical="center" wrapText="1"/>
    </xf>
    <xf numFmtId="2" fontId="13" fillId="2" borderId="14" xfId="0" applyNumberFormat="1" applyFont="1" applyFill="1" applyBorder="1" applyAlignment="1">
      <alignment horizontal="center"/>
    </xf>
    <xf numFmtId="2" fontId="13" fillId="2" borderId="13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2" fontId="15" fillId="2" borderId="13" xfId="0" applyNumberFormat="1" applyFont="1" applyFill="1" applyBorder="1" applyAlignment="1">
      <alignment horizontal="center" vertical="center"/>
    </xf>
    <xf numFmtId="2" fontId="5" fillId="2" borderId="13" xfId="0" applyNumberFormat="1" applyFont="1" applyFill="1" applyBorder="1" applyAlignment="1">
      <alignment horizontal="center" vertical="center" wrapText="1"/>
    </xf>
    <xf numFmtId="2" fontId="5" fillId="2" borderId="18" xfId="0" applyNumberFormat="1" applyFont="1" applyFill="1" applyBorder="1" applyAlignment="1">
      <alignment horizontal="center" vertical="center" wrapText="1"/>
    </xf>
    <xf numFmtId="164" fontId="16" fillId="2" borderId="13" xfId="3" applyFont="1" applyFill="1" applyBorder="1" applyAlignment="1">
      <alignment horizontal="center"/>
    </xf>
    <xf numFmtId="2" fontId="17" fillId="2" borderId="11" xfId="0" applyNumberFormat="1" applyFont="1" applyFill="1" applyBorder="1" applyAlignment="1">
      <alignment horizontal="center" vertical="center"/>
    </xf>
    <xf numFmtId="164" fontId="16" fillId="2" borderId="19" xfId="3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 wrapText="1"/>
    </xf>
    <xf numFmtId="0" fontId="14" fillId="2" borderId="21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/>
    </xf>
    <xf numFmtId="0" fontId="14" fillId="2" borderId="3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left" vertical="center"/>
    </xf>
    <xf numFmtId="2" fontId="18" fillId="2" borderId="6" xfId="0" applyNumberFormat="1" applyFont="1" applyFill="1" applyBorder="1" applyAlignment="1">
      <alignment horizontal="center" vertical="center"/>
    </xf>
    <xf numFmtId="4" fontId="2" fillId="0" borderId="1" xfId="3" applyNumberFormat="1" applyFont="1" applyFill="1" applyBorder="1" applyAlignment="1">
      <alignment wrapText="1"/>
    </xf>
    <xf numFmtId="0" fontId="19" fillId="2" borderId="23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2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4" fillId="2" borderId="25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 wrapText="1"/>
    </xf>
    <xf numFmtId="0" fontId="20" fillId="2" borderId="28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/>
    </xf>
    <xf numFmtId="0" fontId="16" fillId="2" borderId="25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9" sqref="B9:F9"/>
    </sheetView>
  </sheetViews>
  <sheetFormatPr defaultRowHeight="15" x14ac:dyDescent="0.25"/>
  <cols>
    <col min="2" max="2" width="14.5703125" customWidth="1"/>
    <col min="3" max="3" width="10.140625" customWidth="1"/>
    <col min="7" max="7" width="15.28515625" style="11" customWidth="1"/>
    <col min="8" max="8" width="18.7109375" customWidth="1"/>
  </cols>
  <sheetData>
    <row r="3" spans="2:8" x14ac:dyDescent="0.25">
      <c r="B3" s="4"/>
      <c r="C3" s="4"/>
      <c r="D3" s="4"/>
      <c r="E3" s="4"/>
      <c r="F3" s="4"/>
      <c r="G3" s="6">
        <v>2017</v>
      </c>
      <c r="H3" s="5">
        <v>2018</v>
      </c>
    </row>
    <row r="4" spans="2:8" ht="15.75" x14ac:dyDescent="0.25">
      <c r="B4" s="56" t="s">
        <v>10</v>
      </c>
      <c r="C4" s="56"/>
      <c r="D4" s="56"/>
      <c r="E4" s="56"/>
      <c r="F4" s="56"/>
      <c r="G4" s="7">
        <v>500</v>
      </c>
      <c r="H4" s="3">
        <v>500</v>
      </c>
    </row>
    <row r="5" spans="2:8" ht="15.75" x14ac:dyDescent="0.25">
      <c r="B5" s="57" t="s">
        <v>12</v>
      </c>
      <c r="C5" s="57"/>
      <c r="D5" s="57"/>
      <c r="E5" s="57"/>
      <c r="F5" s="57"/>
      <c r="G5" s="8">
        <v>48.3</v>
      </c>
      <c r="H5" s="2">
        <v>45.78</v>
      </c>
    </row>
    <row r="6" spans="2:8" ht="15.75" x14ac:dyDescent="0.25">
      <c r="B6" s="57" t="s">
        <v>13</v>
      </c>
      <c r="C6" s="57"/>
      <c r="D6" s="57"/>
      <c r="E6" s="57"/>
      <c r="F6" s="57"/>
      <c r="G6" s="8">
        <f>G4*0.03</f>
        <v>15</v>
      </c>
      <c r="H6" s="2">
        <f>H4*0.03</f>
        <v>15</v>
      </c>
    </row>
    <row r="7" spans="2:8" ht="15.75" x14ac:dyDescent="0.25">
      <c r="B7" s="57" t="s">
        <v>14</v>
      </c>
      <c r="C7" s="57"/>
      <c r="D7" s="57"/>
      <c r="E7" s="57"/>
      <c r="F7" s="57"/>
      <c r="G7" s="9">
        <v>0</v>
      </c>
      <c r="H7" s="1">
        <f>H4*0.5%</f>
        <v>2.5</v>
      </c>
    </row>
    <row r="8" spans="2:8" ht="15.75" x14ac:dyDescent="0.25">
      <c r="B8" s="57" t="s">
        <v>16</v>
      </c>
      <c r="C8" s="57"/>
      <c r="D8" s="57"/>
      <c r="E8" s="57"/>
      <c r="F8" s="57"/>
      <c r="G8" s="10">
        <f>G4*22%</f>
        <v>110</v>
      </c>
      <c r="H8" s="1">
        <f>H4*22%</f>
        <v>110</v>
      </c>
    </row>
    <row r="9" spans="2:8" ht="15.75" x14ac:dyDescent="0.25">
      <c r="B9" s="57" t="s">
        <v>15</v>
      </c>
      <c r="C9" s="57"/>
      <c r="D9" s="57"/>
      <c r="E9" s="57"/>
      <c r="F9" s="57"/>
      <c r="G9" s="10">
        <v>0</v>
      </c>
      <c r="H9" s="1">
        <f>H4*0.5%</f>
        <v>2.5</v>
      </c>
    </row>
    <row r="11" spans="2:8" ht="15.75" x14ac:dyDescent="0.25">
      <c r="B11" s="55" t="s">
        <v>17</v>
      </c>
      <c r="C11" s="55"/>
      <c r="D11" s="55"/>
      <c r="E11" s="55"/>
      <c r="F11" s="55"/>
      <c r="G11" s="12">
        <f>G4-G5-G6-G7</f>
        <v>436.7</v>
      </c>
      <c r="H11" s="13">
        <f>H4-H5-H6-H7</f>
        <v>436.72</v>
      </c>
    </row>
  </sheetData>
  <mergeCells count="7">
    <mergeCell ref="B11:F11"/>
    <mergeCell ref="B4:F4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zoomScale="70" zoomScaleNormal="70" zoomScaleSheetLayoutView="85" workbookViewId="0">
      <selection activeCell="E12" sqref="E12"/>
    </sheetView>
  </sheetViews>
  <sheetFormatPr defaultRowHeight="15" x14ac:dyDescent="0.25"/>
  <cols>
    <col min="1" max="1" width="4.85546875" style="14" bestFit="1" customWidth="1"/>
    <col min="2" max="2" width="35.28515625" style="14" customWidth="1"/>
    <col min="3" max="3" width="36" style="14" bestFit="1" customWidth="1"/>
    <col min="4" max="4" width="40.140625" style="14" customWidth="1"/>
    <col min="5" max="5" width="19.28515625" style="14" bestFit="1" customWidth="1"/>
    <col min="6" max="6" width="8.5703125" style="14" customWidth="1"/>
    <col min="7" max="7" width="9.7109375" style="14" customWidth="1"/>
    <col min="8" max="8" width="13.42578125" style="14" customWidth="1"/>
    <col min="9" max="9" width="11.140625" style="14" hidden="1" customWidth="1"/>
    <col min="10" max="10" width="13.42578125" style="14" hidden="1" customWidth="1"/>
    <col min="11" max="11" width="13.28515625" style="14" customWidth="1"/>
    <col min="12" max="12" width="10.42578125" style="14" customWidth="1"/>
    <col min="13" max="13" width="12.85546875" style="14" customWidth="1"/>
    <col min="14" max="14" width="11.42578125" style="14" customWidth="1"/>
    <col min="15" max="15" width="9.140625" style="14" customWidth="1"/>
    <col min="16" max="16" width="12.140625" style="14" customWidth="1"/>
    <col min="17" max="18" width="9.140625" style="14" customWidth="1"/>
    <col min="19" max="19" width="10.140625" style="14" customWidth="1"/>
    <col min="20" max="21" width="9.140625" style="14" customWidth="1"/>
    <col min="22" max="22" width="15.28515625" style="14" customWidth="1"/>
    <col min="23" max="23" width="14.85546875" style="14" customWidth="1"/>
    <col min="24" max="24" width="9.7109375" style="14" customWidth="1"/>
    <col min="25" max="25" width="14.5703125" style="14" bestFit="1" customWidth="1"/>
  </cols>
  <sheetData>
    <row r="1" spans="1:25" s="14" customFormat="1" ht="16.5" thickBot="1" x14ac:dyDescent="0.3">
      <c r="A1" s="75" t="s">
        <v>0</v>
      </c>
      <c r="B1" s="77" t="s">
        <v>1</v>
      </c>
      <c r="C1" s="81" t="s">
        <v>20</v>
      </c>
      <c r="D1" s="79" t="s">
        <v>2</v>
      </c>
      <c r="E1" s="83" t="s">
        <v>5</v>
      </c>
      <c r="F1" s="60" t="s">
        <v>3</v>
      </c>
      <c r="G1" s="61"/>
      <c r="H1" s="61"/>
      <c r="I1" s="61"/>
      <c r="J1" s="61"/>
      <c r="K1" s="61"/>
      <c r="L1" s="61"/>
      <c r="M1" s="61"/>
      <c r="N1" s="62" t="s">
        <v>4</v>
      </c>
      <c r="O1" s="60" t="s">
        <v>18</v>
      </c>
      <c r="P1" s="61"/>
      <c r="Q1" s="61"/>
      <c r="R1" s="74"/>
      <c r="S1" s="68" t="s">
        <v>19</v>
      </c>
      <c r="T1" s="69"/>
      <c r="U1" s="53"/>
      <c r="V1" s="70" t="s">
        <v>6</v>
      </c>
      <c r="W1" s="72" t="s">
        <v>7</v>
      </c>
      <c r="X1" s="66" t="s">
        <v>24</v>
      </c>
      <c r="Y1" s="64" t="s">
        <v>25</v>
      </c>
    </row>
    <row r="2" spans="1:25" s="14" customFormat="1" ht="83.25" customHeight="1" thickBot="1" x14ac:dyDescent="0.3">
      <c r="A2" s="76"/>
      <c r="B2" s="78"/>
      <c r="C2" s="82"/>
      <c r="D2" s="80"/>
      <c r="E2" s="84"/>
      <c r="F2" s="47" t="s">
        <v>21</v>
      </c>
      <c r="G2" s="17" t="s">
        <v>22</v>
      </c>
      <c r="H2" s="17" t="s">
        <v>23</v>
      </c>
      <c r="I2" s="17" t="s">
        <v>27</v>
      </c>
      <c r="J2" s="17" t="s">
        <v>33</v>
      </c>
      <c r="K2" s="17" t="s">
        <v>26</v>
      </c>
      <c r="L2" s="17" t="s">
        <v>9</v>
      </c>
      <c r="M2" s="18" t="s">
        <v>8</v>
      </c>
      <c r="N2" s="63"/>
      <c r="O2" s="43" t="s">
        <v>12</v>
      </c>
      <c r="P2" s="26" t="s">
        <v>46</v>
      </c>
      <c r="Q2" s="26" t="s">
        <v>11</v>
      </c>
      <c r="R2" s="26" t="s">
        <v>67</v>
      </c>
      <c r="S2" s="26" t="s">
        <v>47</v>
      </c>
      <c r="T2" s="26" t="s">
        <v>11</v>
      </c>
      <c r="U2" s="26" t="s">
        <v>67</v>
      </c>
      <c r="V2" s="71"/>
      <c r="W2" s="73"/>
      <c r="X2" s="67"/>
      <c r="Y2" s="65"/>
    </row>
    <row r="3" spans="1:25" s="14" customFormat="1" ht="23.25" customHeight="1" thickBot="1" x14ac:dyDescent="0.3">
      <c r="A3" s="33">
        <v>1</v>
      </c>
      <c r="B3" s="44" t="s">
        <v>35</v>
      </c>
      <c r="C3" s="30" t="s">
        <v>55</v>
      </c>
      <c r="D3" s="50" t="s">
        <v>48</v>
      </c>
      <c r="E3" s="51">
        <v>1400</v>
      </c>
      <c r="F3" s="34">
        <v>24</v>
      </c>
      <c r="G3" s="35">
        <v>24</v>
      </c>
      <c r="H3" s="19">
        <f t="shared" ref="H3:H9" si="0">E3/F3*G3</f>
        <v>1400</v>
      </c>
      <c r="I3" s="19"/>
      <c r="J3" s="19"/>
      <c r="K3" s="19"/>
      <c r="L3" s="15"/>
      <c r="M3" s="16"/>
      <c r="N3" s="31">
        <f>SUM(H3:M3)</f>
        <v>1400</v>
      </c>
      <c r="O3" s="30">
        <f t="shared" ref="O3:O12" si="1">IF(N3&lt;=8000,0,IF(N3&gt;=8000,(N3-8000)*14%))</f>
        <v>0</v>
      </c>
      <c r="P3" s="36">
        <f t="shared" ref="P3:P12" si="2">IF(N3&lt;=200,N3*3%,IF(N3&gt;200,6+(N3-200)*10%))</f>
        <v>126</v>
      </c>
      <c r="Q3" s="36">
        <f t="shared" ref="Q3:Q12" si="3">N3*0.5%</f>
        <v>7</v>
      </c>
      <c r="R3" s="52">
        <f>IF(N3&lt;=8000,N3*1%,IF(N3&gt;8000,80+(N3-8000)*0.5%))</f>
        <v>14</v>
      </c>
      <c r="S3" s="37">
        <f>IF(N3&lt;=200,N3*22%,IF(N3&gt;200,44+(N3-200)*15%))</f>
        <v>224</v>
      </c>
      <c r="T3" s="32">
        <f t="shared" ref="T3:T12" si="4">N3*0.5%</f>
        <v>7</v>
      </c>
      <c r="U3" s="52">
        <f>IF(N3&lt;=8000,N3*1%,IF(N3&gt;8000,80+(N3-8000)*0.5%))</f>
        <v>14</v>
      </c>
      <c r="V3" s="32">
        <f>O3+Q3+P3+R3</f>
        <v>147</v>
      </c>
      <c r="W3" s="38">
        <f>N3-V3</f>
        <v>1253</v>
      </c>
      <c r="X3" s="39"/>
      <c r="Y3" s="40">
        <f>W3-X3</f>
        <v>1253</v>
      </c>
    </row>
    <row r="4" spans="1:25" s="14" customFormat="1" ht="23.25" customHeight="1" thickBot="1" x14ac:dyDescent="0.3">
      <c r="A4" s="33">
        <v>2</v>
      </c>
      <c r="B4" s="44" t="s">
        <v>34</v>
      </c>
      <c r="C4" s="30" t="s">
        <v>56</v>
      </c>
      <c r="D4" s="45" t="s">
        <v>49</v>
      </c>
      <c r="E4" s="51">
        <v>1300</v>
      </c>
      <c r="F4" s="34">
        <v>24</v>
      </c>
      <c r="G4" s="35">
        <v>24</v>
      </c>
      <c r="H4" s="19">
        <f t="shared" si="0"/>
        <v>1300</v>
      </c>
      <c r="I4" s="19"/>
      <c r="J4" s="19"/>
      <c r="K4" s="19"/>
      <c r="L4" s="15"/>
      <c r="M4" s="16"/>
      <c r="N4" s="31">
        <f>SUM(H4:M4)</f>
        <v>1300</v>
      </c>
      <c r="O4" s="30">
        <f t="shared" si="1"/>
        <v>0</v>
      </c>
      <c r="P4" s="36">
        <f t="shared" si="2"/>
        <v>116</v>
      </c>
      <c r="Q4" s="36">
        <f t="shared" si="3"/>
        <v>6.5</v>
      </c>
      <c r="R4" s="52">
        <f t="shared" ref="R4:R16" si="5">IF(N4&lt;=8000,N4*1%,IF(N4&gt;8000,80+(N4-8000)*0.5%))</f>
        <v>13</v>
      </c>
      <c r="S4" s="37">
        <f t="shared" ref="S4:S12" si="6">IF(N4&lt;=200,N4*22%,IF(N4&gt;200,44+(N4-200)*15%))</f>
        <v>209</v>
      </c>
      <c r="T4" s="32">
        <f t="shared" si="4"/>
        <v>6.5</v>
      </c>
      <c r="U4" s="52">
        <f t="shared" ref="U4:U16" si="7">IF(N4&lt;=8000,N4*1%,IF(N4&gt;8000,80+(N4-8000)*0.5%))</f>
        <v>13</v>
      </c>
      <c r="V4" s="32">
        <f t="shared" ref="V4:V16" si="8">O4+Q4+P4+R4</f>
        <v>135.5</v>
      </c>
      <c r="W4" s="38">
        <f t="shared" ref="W4:W16" si="9">N4-V4</f>
        <v>1164.5</v>
      </c>
      <c r="X4" s="39"/>
      <c r="Y4" s="40">
        <f t="shared" ref="Y4:Y16" si="10">W4-X4</f>
        <v>1164.5</v>
      </c>
    </row>
    <row r="5" spans="1:25" s="14" customFormat="1" ht="23.25" customHeight="1" thickBot="1" x14ac:dyDescent="0.3">
      <c r="A5" s="33">
        <v>3</v>
      </c>
      <c r="B5" s="44" t="s">
        <v>28</v>
      </c>
      <c r="C5" s="30" t="s">
        <v>57</v>
      </c>
      <c r="D5" s="45" t="s">
        <v>31</v>
      </c>
      <c r="E5" s="51">
        <v>1000</v>
      </c>
      <c r="F5" s="34">
        <v>24</v>
      </c>
      <c r="G5" s="35">
        <v>24</v>
      </c>
      <c r="H5" s="19">
        <f t="shared" si="0"/>
        <v>1000</v>
      </c>
      <c r="I5" s="19"/>
      <c r="J5" s="19"/>
      <c r="K5" s="19"/>
      <c r="L5" s="15"/>
      <c r="M5" s="16"/>
      <c r="N5" s="31">
        <f>SUM(H5:M5)</f>
        <v>1000</v>
      </c>
      <c r="O5" s="30">
        <f t="shared" si="1"/>
        <v>0</v>
      </c>
      <c r="P5" s="36">
        <f t="shared" si="2"/>
        <v>86</v>
      </c>
      <c r="Q5" s="36">
        <f t="shared" si="3"/>
        <v>5</v>
      </c>
      <c r="R5" s="52">
        <f t="shared" si="5"/>
        <v>10</v>
      </c>
      <c r="S5" s="37">
        <f t="shared" si="6"/>
        <v>164</v>
      </c>
      <c r="T5" s="32">
        <f t="shared" si="4"/>
        <v>5</v>
      </c>
      <c r="U5" s="52">
        <f t="shared" si="7"/>
        <v>10</v>
      </c>
      <c r="V5" s="32">
        <f t="shared" si="8"/>
        <v>101</v>
      </c>
      <c r="W5" s="38">
        <f t="shared" si="9"/>
        <v>899</v>
      </c>
      <c r="X5" s="41"/>
      <c r="Y5" s="40">
        <f t="shared" si="10"/>
        <v>899</v>
      </c>
    </row>
    <row r="6" spans="1:25" s="14" customFormat="1" ht="23.25" customHeight="1" thickBot="1" x14ac:dyDescent="0.3">
      <c r="A6" s="33">
        <v>4</v>
      </c>
      <c r="B6" s="44" t="s">
        <v>70</v>
      </c>
      <c r="C6" s="30" t="s">
        <v>71</v>
      </c>
      <c r="D6" s="45" t="s">
        <v>31</v>
      </c>
      <c r="E6" s="51">
        <v>655</v>
      </c>
      <c r="F6" s="34">
        <v>24</v>
      </c>
      <c r="G6" s="35">
        <v>23</v>
      </c>
      <c r="H6" s="19">
        <f>E6/F6*G6</f>
        <v>627.70833333333337</v>
      </c>
      <c r="I6" s="19"/>
      <c r="J6" s="19"/>
      <c r="K6" s="19"/>
      <c r="L6" s="15"/>
      <c r="M6" s="16"/>
      <c r="N6" s="31">
        <f>SUM(H6:M6)</f>
        <v>627.70833333333337</v>
      </c>
      <c r="O6" s="30">
        <f>IF(N6&lt;=8000,0,IF(N6&gt;=8000,(N6-8000)*14%))</f>
        <v>0</v>
      </c>
      <c r="P6" s="36">
        <f>IF(N6&lt;=200,N6*3%,IF(N6&gt;200,6+(N6-200)*10%))</f>
        <v>48.770833333333343</v>
      </c>
      <c r="Q6" s="36">
        <f>N6*0.5%</f>
        <v>3.1385416666666668</v>
      </c>
      <c r="R6" s="52">
        <f>IF(N6&lt;=8000,N6*1%,IF(N6&gt;8000,80+(N6-8000)*0.5%))</f>
        <v>6.2770833333333336</v>
      </c>
      <c r="S6" s="37">
        <f>IF(N6&lt;=200,N6*22%,IF(N6&gt;200,44+(N6-200)*15%))</f>
        <v>108.15625</v>
      </c>
      <c r="T6" s="32">
        <f>N6*0.5%</f>
        <v>3.1385416666666668</v>
      </c>
      <c r="U6" s="52">
        <f>IF(N6&lt;=8000,N6*1%,IF(N6&gt;8000,80+(N6-8000)*0.5%))</f>
        <v>6.2770833333333336</v>
      </c>
      <c r="V6" s="32">
        <f>O6+Q6+P6+R6</f>
        <v>58.186458333333348</v>
      </c>
      <c r="W6" s="38">
        <f>N6-V6</f>
        <v>569.52187500000002</v>
      </c>
      <c r="X6" s="41"/>
      <c r="Y6" s="40">
        <f>W6-X6</f>
        <v>569.52187500000002</v>
      </c>
    </row>
    <row r="7" spans="1:25" s="14" customFormat="1" ht="23.25" customHeight="1" thickBot="1" x14ac:dyDescent="0.3">
      <c r="A7" s="33">
        <v>5</v>
      </c>
      <c r="B7" s="45" t="s">
        <v>36</v>
      </c>
      <c r="C7" s="48" t="s">
        <v>58</v>
      </c>
      <c r="D7" s="45" t="s">
        <v>29</v>
      </c>
      <c r="E7" s="51">
        <v>600</v>
      </c>
      <c r="F7" s="34">
        <v>24</v>
      </c>
      <c r="G7" s="35">
        <v>24</v>
      </c>
      <c r="H7" s="19">
        <f t="shared" si="0"/>
        <v>600</v>
      </c>
      <c r="I7" s="19"/>
      <c r="J7" s="19"/>
      <c r="K7" s="19"/>
      <c r="L7" s="15"/>
      <c r="M7" s="42"/>
      <c r="N7" s="31">
        <f>SUM(H7:M7)</f>
        <v>600</v>
      </c>
      <c r="O7" s="30">
        <f>IF(N7&lt;=8000,0,IF(N7&gt;=8000,(N7-8000)*14%))</f>
        <v>0</v>
      </c>
      <c r="P7" s="36">
        <f>IF(N7&lt;=200,N7*3%,IF(N7&gt;200,6+(N7-200)*10%))</f>
        <v>46</v>
      </c>
      <c r="Q7" s="36">
        <f>N7*0.5%</f>
        <v>3</v>
      </c>
      <c r="R7" s="52">
        <f t="shared" si="5"/>
        <v>6</v>
      </c>
      <c r="S7" s="37">
        <f>IF(N7&lt;=200,N7*22%,IF(N7&gt;200,44+(N7-200)*15%))</f>
        <v>104</v>
      </c>
      <c r="T7" s="32">
        <f>N7*0.5%</f>
        <v>3</v>
      </c>
      <c r="U7" s="52">
        <f t="shared" si="7"/>
        <v>6</v>
      </c>
      <c r="V7" s="32">
        <f t="shared" si="8"/>
        <v>55</v>
      </c>
      <c r="W7" s="38">
        <f t="shared" si="9"/>
        <v>545</v>
      </c>
      <c r="X7" s="41"/>
      <c r="Y7" s="40">
        <f t="shared" si="10"/>
        <v>545</v>
      </c>
    </row>
    <row r="8" spans="1:25" s="14" customFormat="1" ht="23.25" customHeight="1" thickBot="1" x14ac:dyDescent="0.3">
      <c r="A8" s="33">
        <v>6</v>
      </c>
      <c r="B8" s="46" t="s">
        <v>37</v>
      </c>
      <c r="C8" s="49" t="s">
        <v>59</v>
      </c>
      <c r="D8" s="45" t="s">
        <v>50</v>
      </c>
      <c r="E8" s="51">
        <v>900</v>
      </c>
      <c r="F8" s="34">
        <v>24</v>
      </c>
      <c r="G8" s="35">
        <v>24</v>
      </c>
      <c r="H8" s="19">
        <f t="shared" si="0"/>
        <v>900</v>
      </c>
      <c r="I8" s="19"/>
      <c r="J8" s="19"/>
      <c r="K8" s="19"/>
      <c r="L8" s="15"/>
      <c r="M8" s="42"/>
      <c r="N8" s="31">
        <f>SUM(H8:M8)-K8</f>
        <v>900</v>
      </c>
      <c r="O8" s="30">
        <f t="shared" si="1"/>
        <v>0</v>
      </c>
      <c r="P8" s="36">
        <f t="shared" si="2"/>
        <v>76</v>
      </c>
      <c r="Q8" s="36">
        <f t="shared" si="3"/>
        <v>4.5</v>
      </c>
      <c r="R8" s="52">
        <f t="shared" si="5"/>
        <v>9</v>
      </c>
      <c r="S8" s="37">
        <f t="shared" si="6"/>
        <v>149</v>
      </c>
      <c r="T8" s="32">
        <f t="shared" si="4"/>
        <v>4.5</v>
      </c>
      <c r="U8" s="52">
        <f t="shared" si="7"/>
        <v>9</v>
      </c>
      <c r="V8" s="32">
        <f t="shared" si="8"/>
        <v>89.5</v>
      </c>
      <c r="W8" s="38">
        <f t="shared" si="9"/>
        <v>810.5</v>
      </c>
      <c r="X8" s="41"/>
      <c r="Y8" s="40">
        <f t="shared" si="10"/>
        <v>810.5</v>
      </c>
    </row>
    <row r="9" spans="1:25" s="14" customFormat="1" ht="23.25" customHeight="1" thickBot="1" x14ac:dyDescent="0.3">
      <c r="A9" s="33">
        <v>7</v>
      </c>
      <c r="B9" s="44" t="s">
        <v>38</v>
      </c>
      <c r="C9" s="30" t="s">
        <v>60</v>
      </c>
      <c r="D9" s="45" t="s">
        <v>30</v>
      </c>
      <c r="E9" s="51">
        <v>450</v>
      </c>
      <c r="F9" s="34">
        <v>24</v>
      </c>
      <c r="G9" s="35">
        <v>24</v>
      </c>
      <c r="H9" s="19">
        <f t="shared" si="0"/>
        <v>450</v>
      </c>
      <c r="I9" s="19"/>
      <c r="J9" s="19"/>
      <c r="K9" s="19"/>
      <c r="L9" s="15"/>
      <c r="M9" s="16"/>
      <c r="N9" s="31">
        <f>SUM(H9:M9)</f>
        <v>450</v>
      </c>
      <c r="O9" s="30">
        <f>IF(N9&lt;=8000,0,IF(N9&gt;=8000,(N9-8000)*14%))</f>
        <v>0</v>
      </c>
      <c r="P9" s="36">
        <f>IF(N9&lt;=200,N9*3%,IF(N9&gt;200,6+(N9-200)*10%))</f>
        <v>31</v>
      </c>
      <c r="Q9" s="36">
        <f>N9*0.5%</f>
        <v>2.25</v>
      </c>
      <c r="R9" s="52">
        <f t="shared" si="5"/>
        <v>4.5</v>
      </c>
      <c r="S9" s="37">
        <f>IF(N9&lt;=200,N9*22%,IF(N9&gt;200,44+(N9-200)*15%))</f>
        <v>81.5</v>
      </c>
      <c r="T9" s="32">
        <f>N9*0.5%</f>
        <v>2.25</v>
      </c>
      <c r="U9" s="52">
        <f t="shared" si="7"/>
        <v>4.5</v>
      </c>
      <c r="V9" s="32">
        <f t="shared" si="8"/>
        <v>37.75</v>
      </c>
      <c r="W9" s="38">
        <f t="shared" si="9"/>
        <v>412.25</v>
      </c>
      <c r="X9" s="41"/>
      <c r="Y9" s="40">
        <f t="shared" si="10"/>
        <v>412.25</v>
      </c>
    </row>
    <row r="10" spans="1:25" s="14" customFormat="1" ht="23.25" customHeight="1" thickBot="1" x14ac:dyDescent="0.3">
      <c r="A10" s="33">
        <v>8</v>
      </c>
      <c r="B10" s="44" t="s">
        <v>39</v>
      </c>
      <c r="C10" s="30" t="s">
        <v>61</v>
      </c>
      <c r="D10" s="45" t="s">
        <v>32</v>
      </c>
      <c r="E10" s="51">
        <v>543.02</v>
      </c>
      <c r="F10" s="34">
        <v>24</v>
      </c>
      <c r="G10" s="35">
        <v>24</v>
      </c>
      <c r="H10" s="19">
        <f t="shared" ref="H10:H16" si="11">E10/F10*G10</f>
        <v>543.02</v>
      </c>
      <c r="I10" s="19"/>
      <c r="J10" s="19"/>
      <c r="K10" s="19"/>
      <c r="L10" s="15"/>
      <c r="M10" s="16"/>
      <c r="N10" s="31">
        <f t="shared" ref="N10:N16" si="12">SUM(H10:M10)</f>
        <v>543.02</v>
      </c>
      <c r="O10" s="30">
        <f t="shared" si="1"/>
        <v>0</v>
      </c>
      <c r="P10" s="36">
        <f t="shared" si="2"/>
        <v>40.302</v>
      </c>
      <c r="Q10" s="36">
        <f t="shared" si="3"/>
        <v>2.7151000000000001</v>
      </c>
      <c r="R10" s="52">
        <f t="shared" si="5"/>
        <v>5.4302000000000001</v>
      </c>
      <c r="S10" s="37">
        <f t="shared" si="6"/>
        <v>95.453000000000003</v>
      </c>
      <c r="T10" s="32">
        <f t="shared" si="4"/>
        <v>2.7151000000000001</v>
      </c>
      <c r="U10" s="52">
        <f t="shared" si="7"/>
        <v>5.4302000000000001</v>
      </c>
      <c r="V10" s="32">
        <f t="shared" si="8"/>
        <v>48.447299999999998</v>
      </c>
      <c r="W10" s="38">
        <f t="shared" si="9"/>
        <v>494.5727</v>
      </c>
      <c r="X10" s="41"/>
      <c r="Y10" s="40">
        <f t="shared" si="10"/>
        <v>494.5727</v>
      </c>
    </row>
    <row r="11" spans="1:25" s="14" customFormat="1" ht="30.75" customHeight="1" thickBot="1" x14ac:dyDescent="0.3">
      <c r="A11" s="33">
        <v>9</v>
      </c>
      <c r="B11" s="44" t="s">
        <v>40</v>
      </c>
      <c r="C11" s="48" t="s">
        <v>62</v>
      </c>
      <c r="D11" s="54" t="s">
        <v>51</v>
      </c>
      <c r="E11" s="51">
        <v>1200</v>
      </c>
      <c r="F11" s="34">
        <v>24</v>
      </c>
      <c r="G11" s="35">
        <v>24</v>
      </c>
      <c r="H11" s="19">
        <f>E11/F11*G11</f>
        <v>1200</v>
      </c>
      <c r="I11" s="19"/>
      <c r="J11" s="19"/>
      <c r="K11" s="19"/>
      <c r="L11" s="15"/>
      <c r="M11" s="42"/>
      <c r="N11" s="31">
        <f>SUM(H11:M11)</f>
        <v>1200</v>
      </c>
      <c r="O11" s="30">
        <f t="shared" si="1"/>
        <v>0</v>
      </c>
      <c r="P11" s="36">
        <f t="shared" si="2"/>
        <v>106</v>
      </c>
      <c r="Q11" s="36">
        <f t="shared" si="3"/>
        <v>6</v>
      </c>
      <c r="R11" s="52">
        <f t="shared" si="5"/>
        <v>12</v>
      </c>
      <c r="S11" s="37">
        <f t="shared" si="6"/>
        <v>194</v>
      </c>
      <c r="T11" s="32">
        <f t="shared" si="4"/>
        <v>6</v>
      </c>
      <c r="U11" s="52">
        <f t="shared" si="7"/>
        <v>12</v>
      </c>
      <c r="V11" s="32">
        <f t="shared" si="8"/>
        <v>124</v>
      </c>
      <c r="W11" s="38">
        <f t="shared" si="9"/>
        <v>1076</v>
      </c>
      <c r="X11" s="41"/>
      <c r="Y11" s="40">
        <f t="shared" si="10"/>
        <v>1076</v>
      </c>
    </row>
    <row r="12" spans="1:25" s="14" customFormat="1" ht="23.25" customHeight="1" thickBot="1" x14ac:dyDescent="0.3">
      <c r="A12" s="33">
        <v>10</v>
      </c>
      <c r="B12" s="44" t="s">
        <v>41</v>
      </c>
      <c r="C12" s="30" t="s">
        <v>69</v>
      </c>
      <c r="D12" s="45" t="s">
        <v>52</v>
      </c>
      <c r="E12" s="51">
        <v>543</v>
      </c>
      <c r="F12" s="34">
        <v>24</v>
      </c>
      <c r="G12" s="35">
        <v>24</v>
      </c>
      <c r="H12" s="19">
        <f t="shared" si="11"/>
        <v>543</v>
      </c>
      <c r="I12" s="19"/>
      <c r="J12" s="19"/>
      <c r="K12" s="19"/>
      <c r="L12" s="15"/>
      <c r="M12" s="16"/>
      <c r="N12" s="31">
        <f t="shared" si="12"/>
        <v>543</v>
      </c>
      <c r="O12" s="30">
        <f t="shared" si="1"/>
        <v>0</v>
      </c>
      <c r="P12" s="36">
        <f t="shared" si="2"/>
        <v>40.300000000000004</v>
      </c>
      <c r="Q12" s="36">
        <f t="shared" si="3"/>
        <v>2.7149999999999999</v>
      </c>
      <c r="R12" s="52">
        <f t="shared" si="5"/>
        <v>5.43</v>
      </c>
      <c r="S12" s="37">
        <f t="shared" si="6"/>
        <v>95.449999999999989</v>
      </c>
      <c r="T12" s="32">
        <f t="shared" si="4"/>
        <v>2.7149999999999999</v>
      </c>
      <c r="U12" s="52">
        <f t="shared" si="7"/>
        <v>5.43</v>
      </c>
      <c r="V12" s="32">
        <f t="shared" si="8"/>
        <v>48.445</v>
      </c>
      <c r="W12" s="38">
        <f t="shared" si="9"/>
        <v>494.55500000000001</v>
      </c>
      <c r="X12" s="41"/>
      <c r="Y12" s="40">
        <f t="shared" si="10"/>
        <v>494.55500000000001</v>
      </c>
    </row>
    <row r="13" spans="1:25" s="14" customFormat="1" ht="23.25" customHeight="1" thickBot="1" x14ac:dyDescent="0.3">
      <c r="A13" s="33">
        <v>11</v>
      </c>
      <c r="B13" s="44" t="s">
        <v>42</v>
      </c>
      <c r="C13" s="30" t="s">
        <v>65</v>
      </c>
      <c r="D13" s="45" t="s">
        <v>53</v>
      </c>
      <c r="E13" s="51">
        <v>700</v>
      </c>
      <c r="F13" s="34">
        <v>24</v>
      </c>
      <c r="G13" s="35">
        <v>24</v>
      </c>
      <c r="H13" s="19">
        <f t="shared" si="11"/>
        <v>700</v>
      </c>
      <c r="I13" s="19"/>
      <c r="J13" s="19"/>
      <c r="K13" s="19"/>
      <c r="L13" s="15"/>
      <c r="M13" s="16"/>
      <c r="N13" s="31">
        <f>SUM(H13:M13)-K13-J13</f>
        <v>700</v>
      </c>
      <c r="O13" s="30">
        <f>IF(N13&lt;=8000,0,IF(N13&gt;=8000,(N13-8000)*14%))</f>
        <v>0</v>
      </c>
      <c r="P13" s="36">
        <f>IF(N13&lt;=200,N13*3%,IF(N13&gt;200,6+(N13-200)*10%))</f>
        <v>56</v>
      </c>
      <c r="Q13" s="36">
        <f>N13*0.5%</f>
        <v>3.5</v>
      </c>
      <c r="R13" s="52">
        <f t="shared" si="5"/>
        <v>7</v>
      </c>
      <c r="S13" s="37">
        <f>IF(N13&lt;=200,N13*22%,IF(N13&gt;200,44+(N13-200)*15%))</f>
        <v>119</v>
      </c>
      <c r="T13" s="32">
        <f>N13*0.5%</f>
        <v>3.5</v>
      </c>
      <c r="U13" s="52">
        <f t="shared" si="7"/>
        <v>7</v>
      </c>
      <c r="V13" s="32">
        <f t="shared" si="8"/>
        <v>66.5</v>
      </c>
      <c r="W13" s="38">
        <f t="shared" si="9"/>
        <v>633.5</v>
      </c>
      <c r="X13" s="41"/>
      <c r="Y13" s="40">
        <f t="shared" si="10"/>
        <v>633.5</v>
      </c>
    </row>
    <row r="14" spans="1:25" s="14" customFormat="1" ht="23.25" customHeight="1" thickBot="1" x14ac:dyDescent="0.3">
      <c r="A14" s="33">
        <v>12</v>
      </c>
      <c r="B14" s="44" t="s">
        <v>43</v>
      </c>
      <c r="C14" s="30" t="s">
        <v>63</v>
      </c>
      <c r="D14" s="45" t="s">
        <v>54</v>
      </c>
      <c r="E14" s="51">
        <v>1000</v>
      </c>
      <c r="F14" s="34">
        <v>24</v>
      </c>
      <c r="G14" s="35">
        <v>24</v>
      </c>
      <c r="H14" s="19">
        <f>E14/F14*G14</f>
        <v>1000</v>
      </c>
      <c r="I14" s="19"/>
      <c r="J14" s="19"/>
      <c r="K14" s="19"/>
      <c r="L14" s="15"/>
      <c r="M14" s="16"/>
      <c r="N14" s="31">
        <f>SUM(H14:M14)-K14-J14</f>
        <v>1000</v>
      </c>
      <c r="O14" s="30">
        <f>IF(N14&lt;=8000,0,IF(N14&gt;=8000,(N14-8000)*14%))</f>
        <v>0</v>
      </c>
      <c r="P14" s="36">
        <f>IF(N14&lt;=200,N14*3%,IF(N14&gt;200,6+(N14-200)*10%))</f>
        <v>86</v>
      </c>
      <c r="Q14" s="36">
        <f>N14*0.5%</f>
        <v>5</v>
      </c>
      <c r="R14" s="52">
        <f t="shared" si="5"/>
        <v>10</v>
      </c>
      <c r="S14" s="37">
        <f>IF(N14&lt;=200,N14*22%,IF(N14&gt;200,44+(N14-200)*15%))</f>
        <v>164</v>
      </c>
      <c r="T14" s="32">
        <f>N14*0.5%</f>
        <v>5</v>
      </c>
      <c r="U14" s="52">
        <f t="shared" si="7"/>
        <v>10</v>
      </c>
      <c r="V14" s="32">
        <f t="shared" si="8"/>
        <v>101</v>
      </c>
      <c r="W14" s="38">
        <f t="shared" si="9"/>
        <v>899</v>
      </c>
      <c r="X14" s="41"/>
      <c r="Y14" s="40">
        <f t="shared" si="10"/>
        <v>899</v>
      </c>
    </row>
    <row r="15" spans="1:25" s="14" customFormat="1" ht="23.25" customHeight="1" thickBot="1" x14ac:dyDescent="0.3">
      <c r="A15" s="33">
        <v>13</v>
      </c>
      <c r="B15" s="44" t="s">
        <v>44</v>
      </c>
      <c r="C15" s="30" t="s">
        <v>64</v>
      </c>
      <c r="D15" s="45" t="s">
        <v>54</v>
      </c>
      <c r="E15" s="51">
        <v>800</v>
      </c>
      <c r="F15" s="34">
        <v>24</v>
      </c>
      <c r="G15" s="35">
        <v>24</v>
      </c>
      <c r="H15" s="19">
        <f t="shared" si="11"/>
        <v>800</v>
      </c>
      <c r="I15" s="19"/>
      <c r="J15" s="19"/>
      <c r="K15" s="19"/>
      <c r="L15" s="15"/>
      <c r="M15" s="16"/>
      <c r="N15" s="31">
        <f>SUM(H15:M15)-K15-J15</f>
        <v>800</v>
      </c>
      <c r="O15" s="30">
        <f>IF(N15&lt;=8000,0,IF(N15&gt;=8000,(N15-8000)*14%))</f>
        <v>0</v>
      </c>
      <c r="P15" s="36">
        <f>IF(N15&lt;=200,N15*3%,IF(N15&gt;200,6+(N15-200)*10%))</f>
        <v>66</v>
      </c>
      <c r="Q15" s="36">
        <f>N15*0.5%</f>
        <v>4</v>
      </c>
      <c r="R15" s="52">
        <f t="shared" si="5"/>
        <v>8</v>
      </c>
      <c r="S15" s="37">
        <f>IF(N15&lt;=200,N15*22%,IF(N15&gt;200,44+(N15-200)*15%))</f>
        <v>134</v>
      </c>
      <c r="T15" s="32">
        <f>N15*0.5%</f>
        <v>4</v>
      </c>
      <c r="U15" s="52">
        <f t="shared" si="7"/>
        <v>8</v>
      </c>
      <c r="V15" s="32">
        <f t="shared" si="8"/>
        <v>78</v>
      </c>
      <c r="W15" s="38">
        <f t="shared" si="9"/>
        <v>722</v>
      </c>
      <c r="X15" s="41"/>
      <c r="Y15" s="40">
        <f t="shared" si="10"/>
        <v>722</v>
      </c>
    </row>
    <row r="16" spans="1:25" s="14" customFormat="1" ht="23.25" customHeight="1" thickBot="1" x14ac:dyDescent="0.3">
      <c r="A16" s="33">
        <v>14</v>
      </c>
      <c r="B16" s="45" t="s">
        <v>45</v>
      </c>
      <c r="C16" s="48" t="s">
        <v>66</v>
      </c>
      <c r="D16" s="45" t="s">
        <v>68</v>
      </c>
      <c r="E16" s="51">
        <v>450</v>
      </c>
      <c r="F16" s="34">
        <v>24</v>
      </c>
      <c r="G16" s="35">
        <v>24</v>
      </c>
      <c r="H16" s="19">
        <f t="shared" si="11"/>
        <v>450</v>
      </c>
      <c r="I16" s="19"/>
      <c r="J16" s="19"/>
      <c r="K16" s="19"/>
      <c r="L16" s="15"/>
      <c r="M16" s="16"/>
      <c r="N16" s="31">
        <f t="shared" si="12"/>
        <v>450</v>
      </c>
      <c r="O16" s="30">
        <f>IF(N16&lt;=8000,0,IF(N16&gt;=8000,(N16-8000)*14%))</f>
        <v>0</v>
      </c>
      <c r="P16" s="36">
        <f>IF(N16&lt;=200,N16*3%,IF(N16&gt;200,6+(N16-200)*10%))</f>
        <v>31</v>
      </c>
      <c r="Q16" s="36">
        <f>N16*0.5%</f>
        <v>2.25</v>
      </c>
      <c r="R16" s="52">
        <f t="shared" si="5"/>
        <v>4.5</v>
      </c>
      <c r="S16" s="37">
        <f>IF(N16&lt;=200,N16*22%,IF(N16&gt;200,44+(N16-200)*15%))</f>
        <v>81.5</v>
      </c>
      <c r="T16" s="32">
        <f>N16*0.5%</f>
        <v>2.25</v>
      </c>
      <c r="U16" s="52">
        <f t="shared" si="7"/>
        <v>4.5</v>
      </c>
      <c r="V16" s="32">
        <f t="shared" si="8"/>
        <v>37.75</v>
      </c>
      <c r="W16" s="38">
        <f t="shared" si="9"/>
        <v>412.25</v>
      </c>
      <c r="X16" s="39"/>
      <c r="Y16" s="40">
        <f t="shared" si="10"/>
        <v>412.25</v>
      </c>
    </row>
    <row r="17" spans="1:25" s="14" customFormat="1" ht="16.5" thickBot="1" x14ac:dyDescent="0.3">
      <c r="A17" s="58"/>
      <c r="B17" s="59"/>
      <c r="C17" s="59"/>
      <c r="D17" s="59"/>
      <c r="E17" s="20">
        <f>SUM(E3:E16)</f>
        <v>11541.02</v>
      </c>
      <c r="F17" s="21">
        <f>SUM(F3:F16)</f>
        <v>336</v>
      </c>
      <c r="G17" s="21">
        <f>SUM(G3:G16)</f>
        <v>335</v>
      </c>
      <c r="H17" s="22">
        <f>SUM(H3:H16)</f>
        <v>11513.728333333333</v>
      </c>
      <c r="I17" s="23">
        <f>SUM(I3:I16)</f>
        <v>0</v>
      </c>
      <c r="J17" s="23"/>
      <c r="K17" s="23">
        <f t="shared" ref="K17:Y17" si="13">SUM(K3:K16)</f>
        <v>0</v>
      </c>
      <c r="L17" s="23">
        <f t="shared" si="13"/>
        <v>0</v>
      </c>
      <c r="M17" s="23">
        <f t="shared" si="13"/>
        <v>0</v>
      </c>
      <c r="N17" s="24">
        <f t="shared" si="13"/>
        <v>11513.728333333333</v>
      </c>
      <c r="O17" s="27">
        <f t="shared" si="13"/>
        <v>0</v>
      </c>
      <c r="P17" s="24">
        <f t="shared" si="13"/>
        <v>955.37283333333335</v>
      </c>
      <c r="Q17" s="24">
        <f t="shared" si="13"/>
        <v>57.568641666666664</v>
      </c>
      <c r="R17" s="24">
        <f>SUM(R3:R16)</f>
        <v>115.13728333333333</v>
      </c>
      <c r="S17" s="24">
        <f t="shared" si="13"/>
        <v>1923.05925</v>
      </c>
      <c r="T17" s="24">
        <f t="shared" si="13"/>
        <v>57.568641666666664</v>
      </c>
      <c r="U17" s="24">
        <f t="shared" si="13"/>
        <v>115.13728333333333</v>
      </c>
      <c r="V17" s="24">
        <f t="shared" si="13"/>
        <v>1128.0787583333336</v>
      </c>
      <c r="W17" s="28">
        <f t="shared" si="13"/>
        <v>10385.649574999999</v>
      </c>
      <c r="X17" s="25">
        <f t="shared" si="13"/>
        <v>0</v>
      </c>
      <c r="Y17" s="29">
        <f t="shared" si="13"/>
        <v>10385.649574999999</v>
      </c>
    </row>
  </sheetData>
  <autoFilter ref="A2:Y17"/>
  <mergeCells count="14">
    <mergeCell ref="A1:A2"/>
    <mergeCell ref="B1:B2"/>
    <mergeCell ref="D1:D2"/>
    <mergeCell ref="C1:C2"/>
    <mergeCell ref="E1:E2"/>
    <mergeCell ref="Y1:Y2"/>
    <mergeCell ref="X1:X2"/>
    <mergeCell ref="S1:T1"/>
    <mergeCell ref="V1:V2"/>
    <mergeCell ref="W1:W2"/>
    <mergeCell ref="O1:R1"/>
    <mergeCell ref="A17:D17"/>
    <mergeCell ref="F1:M1"/>
    <mergeCell ref="N1:N2"/>
  </mergeCells>
  <pageMargins left="0.11811023622047245" right="0.11811023622047245" top="0.15748031496062992" bottom="0.39370078740157483" header="0.31496062992125984" footer="0.31496062992125984"/>
  <pageSetup paperSize="9" scale="43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Yanvar</vt:lpstr>
      <vt:lpstr>Yanvar!Print_Titles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2021-09-23T10:02:30Z</dcterms:modified>
</cp:coreProperties>
</file>