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880" windowHeight="8595" firstSheet="1" activeTab="1"/>
  </bookViews>
  <sheets>
    <sheet name="Sheet1" sheetId="17" state="hidden" r:id="rId1"/>
    <sheet name="Yanvar" sheetId="38" r:id="rId2"/>
    <sheet name="Son haqq hesab" sheetId="40" r:id="rId3"/>
    <sheet name="Xəstəlik" sheetId="43" r:id="rId4"/>
  </sheets>
  <definedNames>
    <definedName name="_xlnm._FilterDatabase" localSheetId="2" hidden="1">'Son haqq hesab'!$A$6:$T$7</definedName>
    <definedName name="_xlnm._FilterDatabase" localSheetId="1" hidden="1">Yanvar!$A$6:$Y$20</definedName>
    <definedName name="_xlnm.Print_Area" localSheetId="2">'Son haqq hesab'!$A$1:$T$20</definedName>
    <definedName name="_xlnm.Print_Titles" localSheetId="2">'Son haqq hesab'!$1:$6</definedName>
    <definedName name="_xlnm.Print_Titles" localSheetId="1">Yanvar!$1:$6</definedName>
  </definedNames>
  <calcPr calcId="152511" fullCalcOnLoad="1"/>
</workbook>
</file>

<file path=xl/calcChain.xml><?xml version="1.0" encoding="utf-8"?>
<calcChain xmlns="http://schemas.openxmlformats.org/spreadsheetml/2006/main">
  <c r="N8" i="38" l="1"/>
  <c r="U8" i="38"/>
  <c r="N9" i="38"/>
  <c r="S9" i="38"/>
  <c r="N10" i="38"/>
  <c r="N11" i="38"/>
  <c r="S11" i="38"/>
  <c r="N12" i="38"/>
  <c r="N13" i="38"/>
  <c r="U13" i="38"/>
  <c r="N14" i="38"/>
  <c r="N15" i="38"/>
  <c r="U15" i="38"/>
  <c r="N16" i="38"/>
  <c r="Q16" i="38"/>
  <c r="V16" i="38"/>
  <c r="N17" i="38"/>
  <c r="S17" i="38"/>
  <c r="N18" i="38"/>
  <c r="N19" i="38"/>
  <c r="S19" i="38"/>
  <c r="N7" i="38"/>
  <c r="O7" i="38"/>
  <c r="R7" i="38"/>
  <c r="U12" i="38"/>
  <c r="U16" i="38"/>
  <c r="U7" i="38"/>
  <c r="H7" i="38"/>
  <c r="S7" i="38"/>
  <c r="H76" i="43"/>
  <c r="U8" i="40"/>
  <c r="L8" i="40"/>
  <c r="K8" i="40"/>
  <c r="J8" i="40"/>
  <c r="I8" i="40"/>
  <c r="G8" i="40"/>
  <c r="F8" i="40"/>
  <c r="E8" i="40"/>
  <c r="H7" i="40"/>
  <c r="H8" i="40"/>
  <c r="K71" i="43"/>
  <c r="L71" i="43"/>
  <c r="H80" i="43"/>
  <c r="F76" i="43"/>
  <c r="H56" i="43"/>
  <c r="K45" i="43"/>
  <c r="L45" i="43"/>
  <c r="H60" i="43"/>
  <c r="F56" i="43"/>
  <c r="H36" i="43"/>
  <c r="L33" i="43"/>
  <c r="N36" i="43"/>
  <c r="F36" i="43"/>
  <c r="H14" i="43"/>
  <c r="K14" i="43"/>
  <c r="M14" i="43"/>
  <c r="F14" i="43"/>
  <c r="H10" i="38"/>
  <c r="H12" i="38"/>
  <c r="R12" i="38"/>
  <c r="H8" i="38"/>
  <c r="S8" i="38"/>
  <c r="G20" i="38"/>
  <c r="H11" i="38"/>
  <c r="I20" i="38"/>
  <c r="H9" i="38"/>
  <c r="F20" i="38"/>
  <c r="E20" i="38"/>
  <c r="H19" i="38"/>
  <c r="H16" i="38"/>
  <c r="K20" i="38"/>
  <c r="H13" i="38"/>
  <c r="H15" i="38"/>
  <c r="H14" i="38"/>
  <c r="H18" i="38"/>
  <c r="H17" i="38"/>
  <c r="L20" i="38"/>
  <c r="M20" i="38"/>
  <c r="X20" i="38"/>
  <c r="G6" i="17"/>
  <c r="G11" i="17"/>
  <c r="H6" i="17"/>
  <c r="H11" i="17"/>
  <c r="H7" i="17"/>
  <c r="G8" i="17"/>
  <c r="H8" i="17"/>
  <c r="H9" i="17"/>
  <c r="M7" i="40"/>
  <c r="R7" i="40"/>
  <c r="R8" i="40"/>
  <c r="S15" i="40"/>
  <c r="O7" i="40"/>
  <c r="O8" i="40"/>
  <c r="S12" i="40"/>
  <c r="H41" i="43"/>
  <c r="H40" i="43"/>
  <c r="H39" i="43"/>
  <c r="H18" i="43"/>
  <c r="H19" i="43"/>
  <c r="H17" i="43"/>
  <c r="T16" i="38"/>
  <c r="T8" i="38"/>
  <c r="Q8" i="38"/>
  <c r="P11" i="38"/>
  <c r="P12" i="38"/>
  <c r="O12" i="38"/>
  <c r="T12" i="38"/>
  <c r="S12" i="38"/>
  <c r="T7" i="38"/>
  <c r="P7" i="38"/>
  <c r="Q7" i="38"/>
  <c r="P16" i="38"/>
  <c r="O16" i="38"/>
  <c r="H20" i="38"/>
  <c r="R14" i="38"/>
  <c r="U14" i="38"/>
  <c r="P14" i="38"/>
  <c r="Q14" i="38"/>
  <c r="V14" i="38"/>
  <c r="W14" i="38"/>
  <c r="Y14" i="38"/>
  <c r="O14" i="38"/>
  <c r="S14" i="38"/>
  <c r="T14" i="38"/>
  <c r="R15" i="38"/>
  <c r="P15" i="38"/>
  <c r="Q15" i="38"/>
  <c r="T15" i="38"/>
  <c r="O15" i="38"/>
  <c r="U9" i="38"/>
  <c r="P9" i="38"/>
  <c r="T9" i="38"/>
  <c r="N20" i="38"/>
  <c r="V22" i="38"/>
  <c r="Q9" i="38"/>
  <c r="O9" i="38"/>
  <c r="U17" i="38"/>
  <c r="T17" i="38"/>
  <c r="P17" i="38"/>
  <c r="R17" i="38"/>
  <c r="O17" i="38"/>
  <c r="V17" i="38"/>
  <c r="W17" i="38"/>
  <c r="Y17" i="38"/>
  <c r="Q17" i="38"/>
  <c r="Q13" i="38"/>
  <c r="P13" i="38"/>
  <c r="O13" i="38"/>
  <c r="R13" i="38"/>
  <c r="S13" i="38"/>
  <c r="R19" i="38"/>
  <c r="P19" i="38"/>
  <c r="U19" i="38"/>
  <c r="T19" i="38"/>
  <c r="O19" i="38"/>
  <c r="R18" i="38"/>
  <c r="S18" i="38"/>
  <c r="U18" i="38"/>
  <c r="O18" i="38"/>
  <c r="V18" i="38"/>
  <c r="W18" i="38"/>
  <c r="Y18" i="38"/>
  <c r="P18" i="38"/>
  <c r="Q18" i="38"/>
  <c r="T18" i="38"/>
  <c r="R10" i="38"/>
  <c r="U10" i="38"/>
  <c r="T10" i="38"/>
  <c r="O10" i="38"/>
  <c r="Q10" i="38"/>
  <c r="V10" i="38"/>
  <c r="W10" i="38"/>
  <c r="Y10" i="38"/>
  <c r="S10" i="38"/>
  <c r="P10" i="38"/>
  <c r="S16" i="38"/>
  <c r="R16" i="38"/>
  <c r="U11" i="38"/>
  <c r="T11" i="38"/>
  <c r="O11" i="38"/>
  <c r="V15" i="38"/>
  <c r="W15" i="38"/>
  <c r="Y15" i="38"/>
  <c r="V13" i="38"/>
  <c r="W13" i="38"/>
  <c r="Y13" i="38"/>
  <c r="P7" i="40"/>
  <c r="P8" i="40"/>
  <c r="S13" i="40"/>
  <c r="N7" i="40"/>
  <c r="S7" i="40"/>
  <c r="S8" i="40"/>
  <c r="N8" i="40"/>
  <c r="S11" i="40"/>
  <c r="M8" i="40"/>
  <c r="S10" i="40"/>
  <c r="Q7" i="40"/>
  <c r="Q8" i="40"/>
  <c r="S14" i="40"/>
  <c r="T7" i="40"/>
  <c r="V7" i="40"/>
  <c r="V8" i="40"/>
  <c r="T8" i="40"/>
  <c r="U20" i="38"/>
  <c r="V29" i="38"/>
  <c r="V11" i="38"/>
  <c r="W11" i="38"/>
  <c r="Y11" i="38"/>
  <c r="R11" i="38"/>
  <c r="W16" i="38"/>
  <c r="Y16" i="38"/>
  <c r="Q11" i="38"/>
  <c r="Q20" i="38"/>
  <c r="V25" i="38"/>
  <c r="Q19" i="38"/>
  <c r="V19" i="38"/>
  <c r="W19" i="38"/>
  <c r="Y19" i="38"/>
  <c r="T13" i="38"/>
  <c r="T20" i="38"/>
  <c r="V28" i="38"/>
  <c r="R9" i="38"/>
  <c r="V9" i="38"/>
  <c r="W9" i="38"/>
  <c r="Y9" i="38"/>
  <c r="S15" i="38"/>
  <c r="S20" i="38"/>
  <c r="V27" i="38"/>
  <c r="P8" i="38"/>
  <c r="Q12" i="38"/>
  <c r="V12" i="38"/>
  <c r="W12" i="38"/>
  <c r="Y12" i="38"/>
  <c r="O8" i="38"/>
  <c r="V8" i="38"/>
  <c r="W8" i="38"/>
  <c r="Y8" i="38"/>
  <c r="R8" i="38"/>
  <c r="R20" i="38"/>
  <c r="V26" i="38"/>
  <c r="P20" i="38"/>
  <c r="V24" i="38"/>
  <c r="O20" i="38"/>
  <c r="V23" i="38"/>
  <c r="V7" i="38"/>
  <c r="W7" i="38"/>
  <c r="V20" i="38"/>
  <c r="W20" i="38"/>
  <c r="Y7" i="38"/>
  <c r="Y20" i="38"/>
</calcChain>
</file>

<file path=xl/sharedStrings.xml><?xml version="1.0" encoding="utf-8"?>
<sst xmlns="http://schemas.openxmlformats.org/spreadsheetml/2006/main" count="187" uniqueCount="108">
  <si>
    <t>№</t>
  </si>
  <si>
    <t>Soyadi, adı, atasının adı</t>
  </si>
  <si>
    <t>Vəzifəsi</t>
  </si>
  <si>
    <t>HESABLANIB</t>
  </si>
  <si>
    <t>CƏMİ</t>
  </si>
  <si>
    <t>Əmək haqqı</t>
  </si>
  <si>
    <t>CƏMİ tutulmuşdur</t>
  </si>
  <si>
    <t>Ödənilməli Məbləğ</t>
  </si>
  <si>
    <t>Məzuniyyət</t>
  </si>
  <si>
    <t>Mükafat</t>
  </si>
  <si>
    <t>Əmək Haqqı fondu</t>
  </si>
  <si>
    <t>İ.S.H.       0,5%</t>
  </si>
  <si>
    <t>Gəlir vergisi</t>
  </si>
  <si>
    <t>Pensiya Fondu 3%</t>
  </si>
  <si>
    <t xml:space="preserve">İşsizlkdən Sığorta Haqqı(sığortaolunan tərəfindən) </t>
  </si>
  <si>
    <t xml:space="preserve">İşsizlkdən Sığorta Haqqı (sığortaedən tərəfindən) </t>
  </si>
  <si>
    <t>Pensiya Fondu 22%</t>
  </si>
  <si>
    <t>İşçinin aldığı net əmək haqqı</t>
  </si>
  <si>
    <t>TUTULMUŞDUR</t>
  </si>
  <si>
    <t>Pensiya Fondu (İşçidən tutulan)</t>
  </si>
  <si>
    <t>Pensiya Fondu (İşəgötürən tərəfindən)</t>
  </si>
  <si>
    <t xml:space="preserve">Pensiya Fondu </t>
  </si>
  <si>
    <t>İşəgötürən tərəfindən</t>
  </si>
  <si>
    <t xml:space="preserve">İşsizlikdən Sığorta Haqqı (sığortaedən tərəfindən) </t>
  </si>
  <si>
    <t>Hesab nömrəsi</t>
  </si>
  <si>
    <t>Aylıq iş günləri</t>
  </si>
  <si>
    <t>faktiki iş günləri</t>
  </si>
  <si>
    <t>Hesablanmış əmək haqqı</t>
  </si>
  <si>
    <t>Təsdiq edirəm:</t>
  </si>
  <si>
    <t>Ödənilib (avans)</t>
  </si>
  <si>
    <t>Ödənməlidir</t>
  </si>
  <si>
    <t xml:space="preserve">Əmək qabiliyyətinin müvəqqəti itirilməsinə </t>
  </si>
  <si>
    <t>Müavinat</t>
  </si>
  <si>
    <t>Novruzov F.İ</t>
  </si>
  <si>
    <t>Şəkərəliyev Orxan İntiqam oğlu</t>
  </si>
  <si>
    <t>Noyabr 2020</t>
  </si>
  <si>
    <t>Məmiyev İlkin</t>
  </si>
  <si>
    <t>Həmidova Rübabə</t>
  </si>
  <si>
    <t>Sənədləşmə üzrə mütəxəssis</t>
  </si>
  <si>
    <t>Kargüzar</t>
  </si>
  <si>
    <t>Mühasib</t>
  </si>
  <si>
    <t>Fevral 2020</t>
  </si>
  <si>
    <t>Grand Hayat Management</t>
  </si>
  <si>
    <t>Mühasib:</t>
  </si>
  <si>
    <t xml:space="preserve">"Grand Hayat"MTK-nın sədr müavini </t>
  </si>
  <si>
    <t>Anbardar</t>
  </si>
  <si>
    <t xml:space="preserve">                     2020-ci ilin Dekabr ayı üçün hesablanmış əmək haqqı cədvəli                                                                                                                                                                                                                                                          </t>
  </si>
  <si>
    <t>Əvvəlki aydan xəstəlik</t>
  </si>
  <si>
    <t>noyabr 2019</t>
  </si>
  <si>
    <t>Dekabr 2019</t>
  </si>
  <si>
    <t>yanvar 2020</t>
  </si>
  <si>
    <t>mart 2020</t>
  </si>
  <si>
    <t>aprel 2020</t>
  </si>
  <si>
    <t>may 2020</t>
  </si>
  <si>
    <t>iyun 2020</t>
  </si>
  <si>
    <t>iyul 2020</t>
  </si>
  <si>
    <t>avqust 2020</t>
  </si>
  <si>
    <t>sentyabr 2020</t>
  </si>
  <si>
    <t xml:space="preserve">oktyabr </t>
  </si>
  <si>
    <t xml:space="preserve">Noyabr </t>
  </si>
  <si>
    <t>Dekabr</t>
  </si>
  <si>
    <t>Dekabr dsmf</t>
  </si>
  <si>
    <t>Dekabr DSMF</t>
  </si>
  <si>
    <t>Həmidova Rübabə Dekabr</t>
  </si>
  <si>
    <t>oktyabr 2020</t>
  </si>
  <si>
    <t>Hüseynova  Səmayə Dekabr</t>
  </si>
  <si>
    <t>Abbasov Ədalət Nizami oğlu</t>
  </si>
  <si>
    <t>Grand Hayat Management MMC</t>
  </si>
  <si>
    <t>Baş Mühasib:</t>
  </si>
  <si>
    <t>Novruzov Fərhad İlqar oğlu</t>
  </si>
  <si>
    <t>Mirzəzadə Ayan Elxan qızı</t>
  </si>
  <si>
    <t>İbişov Hakim Məzahir oğlu</t>
  </si>
  <si>
    <t>Hüseynova Səmayə Yadigar qızı</t>
  </si>
  <si>
    <t>Abdullazadə Kənan Xəzər oğlu</t>
  </si>
  <si>
    <t>Abdullayev Elvin Eldar oğlu</t>
  </si>
  <si>
    <t>Kamilov İlham Əyyub  oğlu</t>
  </si>
  <si>
    <t>Həmidova Rübabə Müzəffər qızı</t>
  </si>
  <si>
    <t>Musayev Məcid Nüsrət oğlu</t>
  </si>
  <si>
    <t>Məmiyev İlkin İlqar oğlu</t>
  </si>
  <si>
    <t>Qurbanova Aygün Cəlal qızı</t>
  </si>
  <si>
    <t>Pensiya Fondu 10%</t>
  </si>
  <si>
    <t>Pensiya Fondu 15%</t>
  </si>
  <si>
    <t>Direktor</t>
  </si>
  <si>
    <t>Baş Mühasib</t>
  </si>
  <si>
    <t>İT mütəxəssis</t>
  </si>
  <si>
    <t>Müştərilərə xidmət və yığım üzrə baş mütəxəssis</t>
  </si>
  <si>
    <t xml:space="preserve"> Xidmət və keyfiyyət üzrə təmsilçisi </t>
  </si>
  <si>
    <t>Təsərrüfat şöbəsinin müdiri</t>
  </si>
  <si>
    <t>Texniki və təmizlik üzrə nəzarətçi</t>
  </si>
  <si>
    <t>AZ50HAJCFPRAZN10000077162005</t>
  </si>
  <si>
    <t>AZ93HAJCFPRAZN10000098819003</t>
  </si>
  <si>
    <t>AZ35HAJCFPRAZN10000198198002</t>
  </si>
  <si>
    <t>AZ69HAJCFPRAZN10000148575003</t>
  </si>
  <si>
    <t>AZ07HAJCFPRAZN10000157630002</t>
  </si>
  <si>
    <t>AZ85HAJCFPRAZN10000077390004</t>
  </si>
  <si>
    <t>AZ85HAJCFPRAZN10000149710003</t>
  </si>
  <si>
    <t>AZ56HAJCFPRAZN10000077291004</t>
  </si>
  <si>
    <t>AZ75HAJCFPRAZN10000085987003</t>
  </si>
  <si>
    <t>AZ38HAJCFPRAZN10000151426003</t>
  </si>
  <si>
    <t>AZ68HAJCFPRAZN10010060013002</t>
  </si>
  <si>
    <t>AZ21HAJCFPRAZN10000076730004</t>
  </si>
  <si>
    <t>"Grand Hayat  Management"MMC-nin Direktoru</t>
  </si>
  <si>
    <t xml:space="preserve">                     2021-ci ilin Yanvar ayı üçün hesablanmış əmək haqqı cədvəli                                                                                                                                                                                                                                                          </t>
  </si>
  <si>
    <t>İ.T.S.H.       1%</t>
  </si>
  <si>
    <t>İcbari Tibbi Sığorta (İşçidən tutulan)</t>
  </si>
  <si>
    <t>İcbari Tibbi Sığorta (İşəgötürən tərəfindən)</t>
  </si>
  <si>
    <t>Çayçı</t>
  </si>
  <si>
    <t xml:space="preserve">AZ29HAJCFPRAZN10000141324003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</si>
</sst>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-* #,##0.00\ _₽_-;\-* #,##0.00\ _₽_-;_-* &quot;-&quot;??\ _₽_-;_-@_-"/>
  </numFmts>
  <fonts count="28" x14ac:knownFonts="1">
    <font>
      <sz val="11"/>
      <color theme="1"/>
      <name val="Calibri"/>
      <family val="2"/>
      <scheme val="minor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0"/>
      <name val="Times New Roman"/>
      <family val="1"/>
      <charset val="204"/>
    </font>
    <font>
      <sz val="11"/>
      <name val="Cambria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i/>
      <sz val="12"/>
      <color theme="1"/>
      <name val="Times New Roman"/>
      <family val="1"/>
      <charset val="204"/>
    </font>
    <font>
      <b/>
      <i/>
      <sz val="1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sz val="10"/>
      <name val="Cambria"/>
      <family val="1"/>
      <charset val="204"/>
      <scheme val="major"/>
    </font>
    <font>
      <i/>
      <sz val="12"/>
      <color rgb="FFFF0000"/>
      <name val="Times New Roman"/>
      <family val="1"/>
      <charset val="204"/>
    </font>
    <font>
      <b/>
      <i/>
      <sz val="12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i/>
      <sz val="12"/>
      <name val="Cambria"/>
      <family val="1"/>
      <charset val="204"/>
      <scheme val="major"/>
    </font>
    <font>
      <b/>
      <sz val="11"/>
      <name val="Cambria"/>
      <family val="1"/>
      <charset val="204"/>
      <scheme val="major"/>
    </font>
    <font>
      <sz val="11"/>
      <name val="Calibri"/>
      <family val="2"/>
      <charset val="204"/>
      <scheme val="minor"/>
    </font>
    <font>
      <sz val="13"/>
      <name val="Cambria"/>
      <family val="1"/>
      <charset val="204"/>
      <scheme val="major"/>
    </font>
    <font>
      <b/>
      <i/>
      <sz val="10"/>
      <name val="Cambria"/>
      <family val="1"/>
      <charset val="204"/>
      <scheme val="major"/>
    </font>
    <font>
      <b/>
      <i/>
      <sz val="16"/>
      <name val="Cambria"/>
      <family val="1"/>
      <charset val="204"/>
      <scheme val="major"/>
    </font>
    <font>
      <b/>
      <sz val="10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0" borderId="0"/>
    <xf numFmtId="0" fontId="7" fillId="0" borderId="0"/>
    <xf numFmtId="171" fontId="7" fillId="0" borderId="0" applyFont="0" applyFill="0" applyBorder="0" applyAlignment="0" applyProtection="0"/>
  </cellStyleXfs>
  <cellXfs count="143">
    <xf numFmtId="0" fontId="0" fillId="0" borderId="0" xfId="0"/>
    <xf numFmtId="0" fontId="10" fillId="0" borderId="0" xfId="0" applyFont="1"/>
    <xf numFmtId="2" fontId="1" fillId="0" borderId="0" xfId="0" applyNumberFormat="1" applyFont="1" applyAlignment="1"/>
    <xf numFmtId="2" fontId="3" fillId="0" borderId="0" xfId="0" applyNumberFormat="1" applyFont="1" applyAlignment="1"/>
    <xf numFmtId="0" fontId="0" fillId="0" borderId="0" xfId="0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2" fontId="11" fillId="0" borderId="0" xfId="0" applyNumberFormat="1" applyFont="1" applyAlignment="1">
      <alignment horizontal="right"/>
    </xf>
    <xf numFmtId="2" fontId="11" fillId="0" borderId="0" xfId="0" applyNumberFormat="1" applyFont="1"/>
    <xf numFmtId="0" fontId="12" fillId="2" borderId="0" xfId="0" applyFont="1" applyFill="1" applyAlignment="1"/>
    <xf numFmtId="0" fontId="13" fillId="2" borderId="0" xfId="0" applyFont="1" applyFill="1" applyAlignment="1"/>
    <xf numFmtId="0" fontId="0" fillId="2" borderId="0" xfId="0" applyFill="1"/>
    <xf numFmtId="0" fontId="0" fillId="2" borderId="0" xfId="0" applyFill="1" applyAlignment="1">
      <alignment horizontal="center"/>
    </xf>
    <xf numFmtId="17" fontId="2" fillId="2" borderId="0" xfId="0" applyNumberFormat="1" applyFont="1" applyFill="1" applyBorder="1" applyAlignment="1">
      <alignment horizontal="center" wrapText="1"/>
    </xf>
    <xf numFmtId="17" fontId="2" fillId="2" borderId="0" xfId="0" applyNumberFormat="1" applyFont="1" applyFill="1" applyBorder="1" applyAlignment="1">
      <alignment wrapText="1"/>
    </xf>
    <xf numFmtId="0" fontId="12" fillId="2" borderId="0" xfId="0" applyFont="1" applyFill="1"/>
    <xf numFmtId="0" fontId="14" fillId="2" borderId="0" xfId="0" applyFont="1" applyFill="1"/>
    <xf numFmtId="2" fontId="2" fillId="2" borderId="1" xfId="0" applyNumberFormat="1" applyFont="1" applyFill="1" applyBorder="1" applyAlignment="1">
      <alignment wrapText="1"/>
    </xf>
    <xf numFmtId="2" fontId="2" fillId="2" borderId="2" xfId="0" applyNumberFormat="1" applyFont="1" applyFill="1" applyBorder="1" applyAlignment="1">
      <alignment horizont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center" vertical="center"/>
    </xf>
    <xf numFmtId="2" fontId="17" fillId="2" borderId="6" xfId="0" applyNumberFormat="1" applyFont="1" applyFill="1" applyBorder="1" applyAlignment="1">
      <alignment horizontal="center" vertical="center"/>
    </xf>
    <xf numFmtId="171" fontId="1" fillId="2" borderId="5" xfId="3" applyFont="1" applyFill="1" applyBorder="1" applyAlignment="1">
      <alignment wrapText="1"/>
    </xf>
    <xf numFmtId="1" fontId="1" fillId="2" borderId="4" xfId="0" applyNumberFormat="1" applyFont="1" applyFill="1" applyBorder="1" applyAlignment="1">
      <alignment horizontal="center" wrapText="1"/>
    </xf>
    <xf numFmtId="2" fontId="1" fillId="2" borderId="4" xfId="0" applyNumberFormat="1" applyFont="1" applyFill="1" applyBorder="1" applyAlignment="1">
      <alignment horizontal="center" wrapText="1"/>
    </xf>
    <xf numFmtId="2" fontId="1" fillId="2" borderId="5" xfId="0" applyNumberFormat="1" applyFont="1" applyFill="1" applyBorder="1" applyAlignment="1">
      <alignment horizontal="center" wrapText="1"/>
    </xf>
    <xf numFmtId="2" fontId="1" fillId="2" borderId="7" xfId="0" applyNumberFormat="1" applyFont="1" applyFill="1" applyBorder="1" applyAlignment="1">
      <alignment wrapText="1"/>
    </xf>
    <xf numFmtId="171" fontId="1" fillId="2" borderId="7" xfId="3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Border="1" applyAlignment="1">
      <alignment horizontal="center"/>
    </xf>
    <xf numFmtId="2" fontId="18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/>
    <xf numFmtId="2" fontId="2" fillId="2" borderId="0" xfId="0" applyNumberFormat="1" applyFont="1" applyFill="1" applyAlignment="1"/>
    <xf numFmtId="0" fontId="19" fillId="2" borderId="7" xfId="0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wrapText="1"/>
    </xf>
    <xf numFmtId="0" fontId="19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2" fontId="2" fillId="2" borderId="0" xfId="0" applyNumberFormat="1" applyFont="1" applyFill="1" applyBorder="1"/>
    <xf numFmtId="171" fontId="1" fillId="2" borderId="0" xfId="3" applyFont="1" applyFill="1" applyAlignment="1"/>
    <xf numFmtId="171" fontId="10" fillId="2" borderId="0" xfId="3" applyFont="1" applyFill="1"/>
    <xf numFmtId="171" fontId="1" fillId="2" borderId="9" xfId="3" applyFont="1" applyFill="1" applyBorder="1" applyAlignment="1">
      <alignment wrapText="1"/>
    </xf>
    <xf numFmtId="171" fontId="1" fillId="2" borderId="10" xfId="3" applyFont="1" applyFill="1" applyBorder="1" applyAlignment="1">
      <alignment wrapText="1"/>
    </xf>
    <xf numFmtId="171" fontId="3" fillId="2" borderId="0" xfId="3" applyFont="1" applyFill="1" applyAlignment="1"/>
    <xf numFmtId="0" fontId="10" fillId="2" borderId="0" xfId="0" applyFont="1" applyFill="1"/>
    <xf numFmtId="0" fontId="16" fillId="2" borderId="11" xfId="0" applyFont="1" applyFill="1" applyBorder="1" applyAlignment="1">
      <alignment horizontal="center" vertical="center"/>
    </xf>
    <xf numFmtId="2" fontId="16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2" fontId="16" fillId="2" borderId="14" xfId="0" applyNumberFormat="1" applyFont="1" applyFill="1" applyBorder="1" applyAlignment="1">
      <alignment horizontal="center"/>
    </xf>
    <xf numFmtId="2" fontId="16" fillId="2" borderId="13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2" fontId="20" fillId="2" borderId="13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20" fillId="2" borderId="12" xfId="0" applyNumberFormat="1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 wrapText="1"/>
    </xf>
    <xf numFmtId="171" fontId="21" fillId="2" borderId="13" xfId="3" applyFont="1" applyFill="1" applyBorder="1" applyAlignment="1">
      <alignment horizontal="center"/>
    </xf>
    <xf numFmtId="2" fontId="22" fillId="2" borderId="11" xfId="0" applyNumberFormat="1" applyFont="1" applyFill="1" applyBorder="1" applyAlignment="1">
      <alignment horizontal="center" vertical="center"/>
    </xf>
    <xf numFmtId="171" fontId="21" fillId="2" borderId="19" xfId="3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 wrapText="1"/>
    </xf>
    <xf numFmtId="17" fontId="0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9" fillId="2" borderId="2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2" fontId="0" fillId="3" borderId="1" xfId="0" applyNumberFormat="1" applyFill="1" applyBorder="1"/>
    <xf numFmtId="0" fontId="23" fillId="3" borderId="1" xfId="0" applyFont="1" applyFill="1" applyBorder="1"/>
    <xf numFmtId="2" fontId="23" fillId="3" borderId="1" xfId="0" applyNumberFormat="1" applyFont="1" applyFill="1" applyBorder="1"/>
    <xf numFmtId="0" fontId="0" fillId="0" borderId="0" xfId="0" applyBorder="1"/>
    <xf numFmtId="2" fontId="0" fillId="0" borderId="1" xfId="0" applyNumberFormat="1" applyBorder="1"/>
    <xf numFmtId="0" fontId="19" fillId="2" borderId="2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4" fillId="2" borderId="11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wrapText="1"/>
    </xf>
    <xf numFmtId="0" fontId="24" fillId="2" borderId="22" xfId="0" applyFont="1" applyFill="1" applyBorder="1" applyAlignment="1">
      <alignment horizontal="left" vertical="center"/>
    </xf>
    <xf numFmtId="2" fontId="24" fillId="2" borderId="6" xfId="0" applyNumberFormat="1" applyFont="1" applyFill="1" applyBorder="1" applyAlignment="1">
      <alignment horizontal="center" vertical="center"/>
    </xf>
    <xf numFmtId="4" fontId="2" fillId="0" borderId="1" xfId="3" applyNumberFormat="1" applyFont="1" applyFill="1" applyBorder="1" applyAlignment="1">
      <alignment wrapText="1"/>
    </xf>
    <xf numFmtId="0" fontId="25" fillId="2" borderId="23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2" borderId="0" xfId="0" applyFont="1" applyFill="1" applyAlignment="1">
      <alignment horizontal="center"/>
    </xf>
    <xf numFmtId="0" fontId="1" fillId="2" borderId="36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9" fillId="2" borderId="24" xfId="0" applyFont="1" applyFill="1" applyBorder="1" applyAlignment="1">
      <alignment horizontal="center"/>
    </xf>
    <xf numFmtId="0" fontId="19" fillId="2" borderId="23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7" fillId="2" borderId="30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25" fillId="2" borderId="32" xfId="0" applyFont="1" applyFill="1" applyBorder="1" applyAlignment="1">
      <alignment horizontal="center"/>
    </xf>
    <xf numFmtId="0" fontId="25" fillId="2" borderId="33" xfId="0" applyFont="1" applyFill="1" applyBorder="1" applyAlignment="1">
      <alignment horizontal="center"/>
    </xf>
    <xf numFmtId="0" fontId="19" fillId="2" borderId="22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/>
    </xf>
    <xf numFmtId="17" fontId="4" fillId="2" borderId="0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26" fillId="2" borderId="28" xfId="0" applyFont="1" applyFill="1" applyBorder="1" applyAlignment="1">
      <alignment horizontal="center" vertical="center" wrapText="1"/>
    </xf>
    <xf numFmtId="0" fontId="26" fillId="2" borderId="29" xfId="0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0" fontId="19" fillId="2" borderId="37" xfId="0" applyFont="1" applyFill="1" applyBorder="1" applyAlignment="1">
      <alignment horizontal="center"/>
    </xf>
    <xf numFmtId="0" fontId="19" fillId="2" borderId="38" xfId="0" applyFont="1" applyFill="1" applyBorder="1" applyAlignment="1">
      <alignment horizontal="center"/>
    </xf>
    <xf numFmtId="0" fontId="19" fillId="2" borderId="39" xfId="0" applyFont="1" applyFill="1" applyBorder="1" applyAlignment="1">
      <alignment horizontal="center"/>
    </xf>
    <xf numFmtId="0" fontId="19" fillId="2" borderId="23" xfId="0" applyFont="1" applyFill="1" applyBorder="1" applyAlignment="1">
      <alignment horizontal="center" vertical="center" wrapText="1"/>
    </xf>
    <xf numFmtId="0" fontId="19" fillId="2" borderId="28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4">
    <cellStyle name="Comma" xfId="3" builtinId="3"/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B9" sqref="B9:F9"/>
    </sheetView>
  </sheetViews>
  <sheetFormatPr defaultRowHeight="15" x14ac:dyDescent="0.25"/>
  <cols>
    <col min="2" max="2" width="14.5703125" customWidth="1"/>
    <col min="3" max="3" width="10.140625" customWidth="1"/>
    <col min="7" max="7" width="15.28515625" style="11" customWidth="1"/>
    <col min="8" max="8" width="18.7109375" customWidth="1"/>
  </cols>
  <sheetData>
    <row r="3" spans="2:8" x14ac:dyDescent="0.25">
      <c r="B3" s="4"/>
      <c r="C3" s="4"/>
      <c r="D3" s="4"/>
      <c r="E3" s="4"/>
      <c r="F3" s="4"/>
      <c r="G3" s="6">
        <v>2017</v>
      </c>
      <c r="H3" s="5">
        <v>2018</v>
      </c>
    </row>
    <row r="4" spans="2:8" ht="15.75" x14ac:dyDescent="0.25">
      <c r="B4" s="98" t="s">
        <v>10</v>
      </c>
      <c r="C4" s="98"/>
      <c r="D4" s="98"/>
      <c r="E4" s="98"/>
      <c r="F4" s="98"/>
      <c r="G4" s="7">
        <v>500</v>
      </c>
      <c r="H4" s="3">
        <v>500</v>
      </c>
    </row>
    <row r="5" spans="2:8" ht="15.75" x14ac:dyDescent="0.25">
      <c r="B5" s="99" t="s">
        <v>12</v>
      </c>
      <c r="C5" s="99"/>
      <c r="D5" s="99"/>
      <c r="E5" s="99"/>
      <c r="F5" s="99"/>
      <c r="G5" s="8">
        <v>48.3</v>
      </c>
      <c r="H5" s="2">
        <v>45.78</v>
      </c>
    </row>
    <row r="6" spans="2:8" ht="15.75" x14ac:dyDescent="0.25">
      <c r="B6" s="99" t="s">
        <v>13</v>
      </c>
      <c r="C6" s="99"/>
      <c r="D6" s="99"/>
      <c r="E6" s="99"/>
      <c r="F6" s="99"/>
      <c r="G6" s="8">
        <f>G4*0.03</f>
        <v>15</v>
      </c>
      <c r="H6" s="2">
        <f>H4*0.03</f>
        <v>15</v>
      </c>
    </row>
    <row r="7" spans="2:8" ht="15.75" x14ac:dyDescent="0.25">
      <c r="B7" s="99" t="s">
        <v>14</v>
      </c>
      <c r="C7" s="99"/>
      <c r="D7" s="99"/>
      <c r="E7" s="99"/>
      <c r="F7" s="99"/>
      <c r="G7" s="9">
        <v>0</v>
      </c>
      <c r="H7" s="1">
        <f>H4*0.5%</f>
        <v>2.5</v>
      </c>
    </row>
    <row r="8" spans="2:8" ht="15.75" x14ac:dyDescent="0.25">
      <c r="B8" s="99" t="s">
        <v>16</v>
      </c>
      <c r="C8" s="99"/>
      <c r="D8" s="99"/>
      <c r="E8" s="99"/>
      <c r="F8" s="99"/>
      <c r="G8" s="10">
        <f>G4*22%</f>
        <v>110</v>
      </c>
      <c r="H8" s="1">
        <f>H4*22%</f>
        <v>110</v>
      </c>
    </row>
    <row r="9" spans="2:8" ht="15.75" x14ac:dyDescent="0.25">
      <c r="B9" s="99" t="s">
        <v>15</v>
      </c>
      <c r="C9" s="99"/>
      <c r="D9" s="99"/>
      <c r="E9" s="99"/>
      <c r="F9" s="99"/>
      <c r="G9" s="10">
        <v>0</v>
      </c>
      <c r="H9" s="1">
        <f>H4*0.5%</f>
        <v>2.5</v>
      </c>
    </row>
    <row r="11" spans="2:8" ht="15.75" x14ac:dyDescent="0.25">
      <c r="B11" s="97" t="s">
        <v>17</v>
      </c>
      <c r="C11" s="97"/>
      <c r="D11" s="97"/>
      <c r="E11" s="97"/>
      <c r="F11" s="97"/>
      <c r="G11" s="12">
        <f>G4-G5-G6-G7</f>
        <v>436.7</v>
      </c>
      <c r="H11" s="13">
        <f>H4-H5-H6-H7</f>
        <v>436.72</v>
      </c>
    </row>
  </sheetData>
  <mergeCells count="7">
    <mergeCell ref="B11:F11"/>
    <mergeCell ref="B4:F4"/>
    <mergeCell ref="B5:F5"/>
    <mergeCell ref="B6:F6"/>
    <mergeCell ref="B7:F7"/>
    <mergeCell ref="B8:F8"/>
    <mergeCell ref="B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zoomScale="70" zoomScaleNormal="70" zoomScaleSheetLayoutView="85" workbookViewId="0">
      <selection activeCell="AE14" sqref="AE14"/>
    </sheetView>
  </sheetViews>
  <sheetFormatPr defaultRowHeight="15" x14ac:dyDescent="0.25"/>
  <cols>
    <col min="1" max="1" width="4.85546875" style="16" bestFit="1" customWidth="1"/>
    <col min="2" max="2" width="35.28515625" style="16" customWidth="1"/>
    <col min="3" max="3" width="36" style="16" bestFit="1" customWidth="1"/>
    <col min="4" max="4" width="40.140625" style="16" customWidth="1"/>
    <col min="5" max="5" width="12.7109375" style="16" customWidth="1"/>
    <col min="6" max="6" width="8.5703125" style="16" customWidth="1"/>
    <col min="7" max="7" width="9.7109375" style="16" customWidth="1"/>
    <col min="8" max="8" width="13.42578125" style="16" customWidth="1"/>
    <col min="9" max="9" width="11.140625" style="16" hidden="1" customWidth="1"/>
    <col min="10" max="10" width="13.42578125" style="16" hidden="1" customWidth="1"/>
    <col min="11" max="11" width="13.28515625" style="16" customWidth="1"/>
    <col min="12" max="12" width="10.42578125" style="16" customWidth="1"/>
    <col min="13" max="13" width="12.85546875" style="16" customWidth="1"/>
    <col min="14" max="14" width="10" style="16" customWidth="1"/>
    <col min="15" max="15" width="9.140625" style="16" customWidth="1"/>
    <col min="16" max="16" width="12.140625" style="16" customWidth="1"/>
    <col min="17" max="18" width="9.140625" style="16" customWidth="1"/>
    <col min="19" max="19" width="10.140625" style="16" customWidth="1"/>
    <col min="20" max="21" width="9.140625" style="16" customWidth="1"/>
    <col min="22" max="22" width="15.28515625" style="16" customWidth="1"/>
    <col min="23" max="23" width="14.85546875" style="16" customWidth="1"/>
    <col min="24" max="24" width="9.7109375" style="16" customWidth="1"/>
    <col min="25" max="25" width="14.5703125" style="16" bestFit="1" customWidth="1"/>
  </cols>
  <sheetData>
    <row r="1" spans="1:25" s="16" customFormat="1" ht="15.75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5" s="16" customFormat="1" ht="20.25" x14ac:dyDescent="0.3">
      <c r="A2" s="121" t="s">
        <v>67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2" t="s">
        <v>28</v>
      </c>
      <c r="P2" s="122"/>
      <c r="Q2" s="122"/>
      <c r="R2" s="122"/>
      <c r="S2" s="122"/>
      <c r="T2" s="122"/>
      <c r="U2" s="122"/>
      <c r="V2" s="122"/>
      <c r="W2" s="122"/>
      <c r="X2" s="21"/>
    </row>
    <row r="3" spans="1:25" s="16" customFormat="1" ht="20.25" x14ac:dyDescent="0.3">
      <c r="A3" s="121" t="s">
        <v>102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4" t="s">
        <v>101</v>
      </c>
      <c r="P3" s="14"/>
      <c r="Q3" s="14"/>
      <c r="R3" s="14"/>
      <c r="S3" s="14"/>
      <c r="T3" s="15"/>
      <c r="U3" s="15"/>
      <c r="V3" s="16" t="s">
        <v>33</v>
      </c>
      <c r="W3" s="17"/>
      <c r="X3" s="21"/>
    </row>
    <row r="4" spans="1:25" s="16" customFormat="1" ht="16.5" thickBot="1" x14ac:dyDescent="0.3">
      <c r="A4" s="19"/>
      <c r="B4" s="19"/>
      <c r="C4" s="19"/>
      <c r="D4" s="18"/>
      <c r="E4" s="72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21"/>
    </row>
    <row r="5" spans="1:25" s="16" customFormat="1" ht="16.5" thickBot="1" x14ac:dyDescent="0.3">
      <c r="A5" s="123" t="s">
        <v>0</v>
      </c>
      <c r="B5" s="125" t="s">
        <v>1</v>
      </c>
      <c r="C5" s="129" t="s">
        <v>24</v>
      </c>
      <c r="D5" s="127" t="s">
        <v>2</v>
      </c>
      <c r="E5" s="131" t="s">
        <v>5</v>
      </c>
      <c r="F5" s="103" t="s">
        <v>3</v>
      </c>
      <c r="G5" s="104"/>
      <c r="H5" s="104"/>
      <c r="I5" s="104"/>
      <c r="J5" s="104"/>
      <c r="K5" s="104"/>
      <c r="L5" s="104"/>
      <c r="M5" s="104"/>
      <c r="N5" s="105" t="s">
        <v>4</v>
      </c>
      <c r="O5" s="103" t="s">
        <v>18</v>
      </c>
      <c r="P5" s="104"/>
      <c r="Q5" s="104"/>
      <c r="R5" s="120"/>
      <c r="S5" s="114" t="s">
        <v>22</v>
      </c>
      <c r="T5" s="115"/>
      <c r="U5" s="95"/>
      <c r="V5" s="116" t="s">
        <v>6</v>
      </c>
      <c r="W5" s="118" t="s">
        <v>7</v>
      </c>
      <c r="X5" s="112" t="s">
        <v>29</v>
      </c>
      <c r="Y5" s="110" t="s">
        <v>30</v>
      </c>
    </row>
    <row r="6" spans="1:25" s="16" customFormat="1" ht="83.25" customHeight="1" thickBot="1" x14ac:dyDescent="0.3">
      <c r="A6" s="124"/>
      <c r="B6" s="126"/>
      <c r="C6" s="130"/>
      <c r="D6" s="128"/>
      <c r="E6" s="132"/>
      <c r="F6" s="89" t="s">
        <v>25</v>
      </c>
      <c r="G6" s="25" t="s">
        <v>26</v>
      </c>
      <c r="H6" s="25" t="s">
        <v>27</v>
      </c>
      <c r="I6" s="25" t="s">
        <v>32</v>
      </c>
      <c r="J6" s="25" t="s">
        <v>47</v>
      </c>
      <c r="K6" s="25" t="s">
        <v>31</v>
      </c>
      <c r="L6" s="25" t="s">
        <v>9</v>
      </c>
      <c r="M6" s="26" t="s">
        <v>8</v>
      </c>
      <c r="N6" s="106"/>
      <c r="O6" s="83" t="s">
        <v>12</v>
      </c>
      <c r="P6" s="43" t="s">
        <v>80</v>
      </c>
      <c r="Q6" s="43" t="s">
        <v>11</v>
      </c>
      <c r="R6" s="43" t="s">
        <v>103</v>
      </c>
      <c r="S6" s="43" t="s">
        <v>81</v>
      </c>
      <c r="T6" s="43" t="s">
        <v>11</v>
      </c>
      <c r="U6" s="43" t="s">
        <v>103</v>
      </c>
      <c r="V6" s="117"/>
      <c r="W6" s="119"/>
      <c r="X6" s="113"/>
      <c r="Y6" s="111"/>
    </row>
    <row r="7" spans="1:25" s="16" customFormat="1" ht="23.25" customHeight="1" thickBot="1" x14ac:dyDescent="0.3">
      <c r="A7" s="61">
        <v>1</v>
      </c>
      <c r="B7" s="86" t="s">
        <v>69</v>
      </c>
      <c r="C7" s="57" t="s">
        <v>89</v>
      </c>
      <c r="D7" s="92" t="s">
        <v>82</v>
      </c>
      <c r="E7" s="93">
        <v>1000</v>
      </c>
      <c r="F7" s="62">
        <v>23</v>
      </c>
      <c r="G7" s="63">
        <v>13</v>
      </c>
      <c r="H7" s="27">
        <f t="shared" ref="H7:H12" si="0">E7/F7*G7</f>
        <v>565.21739130434787</v>
      </c>
      <c r="I7" s="27"/>
      <c r="J7" s="27"/>
      <c r="K7" s="27"/>
      <c r="L7" s="22"/>
      <c r="M7" s="23"/>
      <c r="N7" s="59">
        <f>H7</f>
        <v>565.21739130434787</v>
      </c>
      <c r="O7" s="57">
        <f>IF(N7&lt;=8000,0,IF(N7&gt;=8000,(N7-8000)*14%))</f>
        <v>0</v>
      </c>
      <c r="P7" s="64">
        <f t="shared" ref="P7:P15" si="1">IF(N7&lt;=200,N7*3%,IF(N7&gt;200,6+(N7-200)*10%))</f>
        <v>42.521739130434788</v>
      </c>
      <c r="Q7" s="64">
        <f t="shared" ref="Q7:Q15" si="2">N7*0.5%</f>
        <v>2.8260869565217392</v>
      </c>
      <c r="R7" s="94">
        <f>IF(N7&lt;=8000,N7*1%,IF(N7&gt;8000,80+(N7-8000)*0.5%))</f>
        <v>5.6521739130434785</v>
      </c>
      <c r="S7" s="65">
        <f>IF(N7&lt;=200,N7*22%,IF(N7&gt;200,44+(N7-200)*15%))</f>
        <v>98.782608695652186</v>
      </c>
      <c r="T7" s="60">
        <f t="shared" ref="T7:T15" si="3">N7*0.5%</f>
        <v>2.8260869565217392</v>
      </c>
      <c r="U7" s="94">
        <f>IF(N7&lt;=8000,N7*1%,IF(N7&gt;8000,80+(N7-8000)*0.5%))</f>
        <v>5.6521739130434785</v>
      </c>
      <c r="V7" s="60">
        <f>O7+Q7+P7+R7</f>
        <v>51.000000000000007</v>
      </c>
      <c r="W7" s="67">
        <f>N7-V7</f>
        <v>514.21739130434787</v>
      </c>
      <c r="X7" s="68"/>
      <c r="Y7" s="69">
        <f>W7-X7</f>
        <v>514.21739130434787</v>
      </c>
    </row>
    <row r="8" spans="1:25" s="16" customFormat="1" ht="23.25" customHeight="1" thickBot="1" x14ac:dyDescent="0.3">
      <c r="A8" s="61">
        <v>2</v>
      </c>
      <c r="B8" s="86" t="s">
        <v>66</v>
      </c>
      <c r="C8" s="57" t="s">
        <v>90</v>
      </c>
      <c r="D8" s="87" t="s">
        <v>83</v>
      </c>
      <c r="E8" s="93">
        <v>700</v>
      </c>
      <c r="F8" s="62">
        <v>23</v>
      </c>
      <c r="G8" s="63">
        <v>13</v>
      </c>
      <c r="H8" s="27">
        <f t="shared" si="0"/>
        <v>395.6521739130435</v>
      </c>
      <c r="I8" s="27"/>
      <c r="J8" s="27"/>
      <c r="K8" s="27"/>
      <c r="L8" s="22"/>
      <c r="M8" s="23"/>
      <c r="N8" s="59">
        <f t="shared" ref="N8:N19" si="4">H8</f>
        <v>395.6521739130435</v>
      </c>
      <c r="O8" s="57">
        <f t="shared" ref="O8:O15" si="5">IF(N8&lt;=8000,0,IF(N8&gt;=8000,(N8-8000)*14%))</f>
        <v>0</v>
      </c>
      <c r="P8" s="64">
        <f t="shared" si="1"/>
        <v>25.565217391304351</v>
      </c>
      <c r="Q8" s="64">
        <f t="shared" si="2"/>
        <v>1.9782608695652175</v>
      </c>
      <c r="R8" s="94">
        <f t="shared" ref="R8:R19" si="6">IF(N8&lt;=8000,N8*1%,IF(N8&gt;8000,80+(N8-8000)*0.5%))</f>
        <v>3.956521739130435</v>
      </c>
      <c r="S8" s="65">
        <f t="shared" ref="S8:S15" si="7">IF(N8&lt;=200,N8*22%,IF(N8&gt;200,44+(N8-200)*15%))</f>
        <v>73.34782608695653</v>
      </c>
      <c r="T8" s="60">
        <f t="shared" si="3"/>
        <v>1.9782608695652175</v>
      </c>
      <c r="U8" s="94">
        <f t="shared" ref="U8:U19" si="8">IF(N8&lt;=8000,N8*1%,IF(N8&gt;8000,80+(N8-8000)*0.5%))</f>
        <v>3.956521739130435</v>
      </c>
      <c r="V8" s="60">
        <f t="shared" ref="V8:V19" si="9">O8+Q8+P8+R8</f>
        <v>31.500000000000004</v>
      </c>
      <c r="W8" s="67">
        <f t="shared" ref="W8:W19" si="10">N8-V8</f>
        <v>364.1521739130435</v>
      </c>
      <c r="X8" s="68"/>
      <c r="Y8" s="69">
        <f t="shared" ref="Y8:Y19" si="11">W8-X8</f>
        <v>364.1521739130435</v>
      </c>
    </row>
    <row r="9" spans="1:25" s="16" customFormat="1" ht="23.25" customHeight="1" thickBot="1" x14ac:dyDescent="0.3">
      <c r="A9" s="61">
        <v>3</v>
      </c>
      <c r="B9" s="86" t="s">
        <v>34</v>
      </c>
      <c r="C9" s="57" t="s">
        <v>91</v>
      </c>
      <c r="D9" s="87" t="s">
        <v>40</v>
      </c>
      <c r="E9" s="93">
        <v>500</v>
      </c>
      <c r="F9" s="62">
        <v>23</v>
      </c>
      <c r="G9" s="63">
        <v>12</v>
      </c>
      <c r="H9" s="27">
        <f t="shared" si="0"/>
        <v>260.86956521739131</v>
      </c>
      <c r="I9" s="27"/>
      <c r="J9" s="27"/>
      <c r="K9" s="27"/>
      <c r="L9" s="22"/>
      <c r="M9" s="23"/>
      <c r="N9" s="59">
        <f t="shared" si="4"/>
        <v>260.86956521739131</v>
      </c>
      <c r="O9" s="57">
        <f t="shared" si="5"/>
        <v>0</v>
      </c>
      <c r="P9" s="64">
        <f t="shared" si="1"/>
        <v>12.086956521739133</v>
      </c>
      <c r="Q9" s="64">
        <f t="shared" si="2"/>
        <v>1.3043478260869565</v>
      </c>
      <c r="R9" s="94">
        <f t="shared" si="6"/>
        <v>2.6086956521739131</v>
      </c>
      <c r="S9" s="65">
        <f t="shared" si="7"/>
        <v>53.130434782608695</v>
      </c>
      <c r="T9" s="60">
        <f t="shared" si="3"/>
        <v>1.3043478260869565</v>
      </c>
      <c r="U9" s="94">
        <f t="shared" si="8"/>
        <v>2.6086956521739131</v>
      </c>
      <c r="V9" s="60">
        <f t="shared" si="9"/>
        <v>16.000000000000004</v>
      </c>
      <c r="W9" s="67">
        <f t="shared" si="10"/>
        <v>244.86956521739131</v>
      </c>
      <c r="X9" s="70"/>
      <c r="Y9" s="69">
        <f t="shared" si="11"/>
        <v>244.86956521739131</v>
      </c>
    </row>
    <row r="10" spans="1:25" s="16" customFormat="1" ht="23.25" customHeight="1" thickBot="1" x14ac:dyDescent="0.3">
      <c r="A10" s="61">
        <v>4</v>
      </c>
      <c r="B10" s="87" t="s">
        <v>70</v>
      </c>
      <c r="C10" s="90" t="s">
        <v>92</v>
      </c>
      <c r="D10" s="87" t="s">
        <v>38</v>
      </c>
      <c r="E10" s="93">
        <v>300</v>
      </c>
      <c r="F10" s="62">
        <v>23</v>
      </c>
      <c r="G10" s="63">
        <v>12</v>
      </c>
      <c r="H10" s="27">
        <f t="shared" si="0"/>
        <v>156.52173913043478</v>
      </c>
      <c r="I10" s="27"/>
      <c r="J10" s="27"/>
      <c r="K10" s="27"/>
      <c r="L10" s="22"/>
      <c r="M10" s="71"/>
      <c r="N10" s="59">
        <f t="shared" si="4"/>
        <v>156.52173913043478</v>
      </c>
      <c r="O10" s="57">
        <f>IF(N10&lt;=8000,0,IF(N10&gt;=8000,(N10-8000)*14%))</f>
        <v>0</v>
      </c>
      <c r="P10" s="64">
        <f>IF(N10&lt;=200,N10*3%,IF(N10&gt;200,6+(N10-200)*10%))</f>
        <v>4.695652173913043</v>
      </c>
      <c r="Q10" s="64">
        <f>N10*0.5%</f>
        <v>0.78260869565217395</v>
      </c>
      <c r="R10" s="94">
        <f t="shared" si="6"/>
        <v>1.5652173913043479</v>
      </c>
      <c r="S10" s="65">
        <f>IF(N10&lt;=200,N10*22%,IF(N10&gt;200,44+(N10-200)*15%))</f>
        <v>34.434782608695649</v>
      </c>
      <c r="T10" s="60">
        <f>N10*0.5%</f>
        <v>0.78260869565217395</v>
      </c>
      <c r="U10" s="94">
        <f t="shared" si="8"/>
        <v>1.5652173913043479</v>
      </c>
      <c r="V10" s="60">
        <f t="shared" si="9"/>
        <v>7.0434782608695645</v>
      </c>
      <c r="W10" s="67">
        <f t="shared" si="10"/>
        <v>149.47826086956522</v>
      </c>
      <c r="X10" s="70"/>
      <c r="Y10" s="69">
        <f t="shared" si="11"/>
        <v>149.47826086956522</v>
      </c>
    </row>
    <row r="11" spans="1:25" s="16" customFormat="1" ht="23.25" customHeight="1" thickBot="1" x14ac:dyDescent="0.3">
      <c r="A11" s="61">
        <v>5</v>
      </c>
      <c r="B11" s="88" t="s">
        <v>71</v>
      </c>
      <c r="C11" s="91" t="s">
        <v>93</v>
      </c>
      <c r="D11" s="87" t="s">
        <v>84</v>
      </c>
      <c r="E11" s="93">
        <v>450</v>
      </c>
      <c r="F11" s="62">
        <v>23</v>
      </c>
      <c r="G11" s="63">
        <v>12</v>
      </c>
      <c r="H11" s="27">
        <f t="shared" si="0"/>
        <v>234.78260869565219</v>
      </c>
      <c r="I11" s="27"/>
      <c r="J11" s="27"/>
      <c r="K11" s="27"/>
      <c r="L11" s="22"/>
      <c r="M11" s="71"/>
      <c r="N11" s="59">
        <f t="shared" si="4"/>
        <v>234.78260869565219</v>
      </c>
      <c r="O11" s="57">
        <f t="shared" si="5"/>
        <v>0</v>
      </c>
      <c r="P11" s="64">
        <f t="shared" si="1"/>
        <v>9.4782608695652186</v>
      </c>
      <c r="Q11" s="64">
        <f t="shared" si="2"/>
        <v>1.173913043478261</v>
      </c>
      <c r="R11" s="94">
        <f t="shared" si="6"/>
        <v>2.347826086956522</v>
      </c>
      <c r="S11" s="65">
        <f t="shared" si="7"/>
        <v>49.217391304347828</v>
      </c>
      <c r="T11" s="60">
        <f t="shared" si="3"/>
        <v>1.173913043478261</v>
      </c>
      <c r="U11" s="94">
        <f t="shared" si="8"/>
        <v>2.347826086956522</v>
      </c>
      <c r="V11" s="60">
        <f t="shared" si="9"/>
        <v>13.000000000000002</v>
      </c>
      <c r="W11" s="67">
        <f t="shared" si="10"/>
        <v>221.78260869565219</v>
      </c>
      <c r="X11" s="70"/>
      <c r="Y11" s="69">
        <f t="shared" si="11"/>
        <v>221.78260869565219</v>
      </c>
    </row>
    <row r="12" spans="1:25" s="16" customFormat="1" ht="23.25" customHeight="1" thickBot="1" x14ac:dyDescent="0.3">
      <c r="A12" s="61">
        <v>6</v>
      </c>
      <c r="B12" s="86" t="s">
        <v>72</v>
      </c>
      <c r="C12" s="57" t="s">
        <v>94</v>
      </c>
      <c r="D12" s="87" t="s">
        <v>39</v>
      </c>
      <c r="E12" s="93">
        <v>300</v>
      </c>
      <c r="F12" s="62">
        <v>23</v>
      </c>
      <c r="G12" s="63">
        <v>12</v>
      </c>
      <c r="H12" s="27">
        <f t="shared" si="0"/>
        <v>156.52173913043478</v>
      </c>
      <c r="I12" s="27"/>
      <c r="J12" s="27"/>
      <c r="K12" s="27"/>
      <c r="L12" s="22"/>
      <c r="M12" s="23"/>
      <c r="N12" s="59">
        <f t="shared" si="4"/>
        <v>156.52173913043478</v>
      </c>
      <c r="O12" s="57">
        <f>IF(N12&lt;=8000,0,IF(N12&gt;=8000,(N12-8000)*14%))</f>
        <v>0</v>
      </c>
      <c r="P12" s="64">
        <f>IF(N12&lt;=200,N12*3%,IF(N12&gt;200,6+(N12-200)*10%))</f>
        <v>4.695652173913043</v>
      </c>
      <c r="Q12" s="64">
        <f>N12*0.5%</f>
        <v>0.78260869565217395</v>
      </c>
      <c r="R12" s="94">
        <f t="shared" si="6"/>
        <v>1.5652173913043479</v>
      </c>
      <c r="S12" s="65">
        <f>IF(N12&lt;=200,N12*22%,IF(N12&gt;200,44+(N12-200)*15%))</f>
        <v>34.434782608695649</v>
      </c>
      <c r="T12" s="60">
        <f>N12*0.5%</f>
        <v>0.78260869565217395</v>
      </c>
      <c r="U12" s="94">
        <f t="shared" si="8"/>
        <v>1.5652173913043479</v>
      </c>
      <c r="V12" s="60">
        <f t="shared" si="9"/>
        <v>7.0434782608695645</v>
      </c>
      <c r="W12" s="67">
        <f t="shared" si="10"/>
        <v>149.47826086956522</v>
      </c>
      <c r="X12" s="70"/>
      <c r="Y12" s="69">
        <f t="shared" si="11"/>
        <v>149.47826086956522</v>
      </c>
    </row>
    <row r="13" spans="1:25" s="16" customFormat="1" ht="23.25" customHeight="1" thickBot="1" x14ac:dyDescent="0.3">
      <c r="A13" s="61">
        <v>7</v>
      </c>
      <c r="B13" s="86" t="s">
        <v>73</v>
      </c>
      <c r="C13" s="57" t="s">
        <v>95</v>
      </c>
      <c r="D13" s="87" t="s">
        <v>45</v>
      </c>
      <c r="E13" s="93">
        <v>400</v>
      </c>
      <c r="F13" s="62">
        <v>23</v>
      </c>
      <c r="G13" s="63">
        <v>12</v>
      </c>
      <c r="H13" s="27">
        <f t="shared" ref="H13:H19" si="12">E13/F13*G13</f>
        <v>208.69565217391303</v>
      </c>
      <c r="I13" s="27"/>
      <c r="J13" s="27"/>
      <c r="K13" s="27"/>
      <c r="L13" s="22"/>
      <c r="M13" s="23"/>
      <c r="N13" s="59">
        <f t="shared" si="4"/>
        <v>208.69565217391303</v>
      </c>
      <c r="O13" s="57">
        <f t="shared" si="5"/>
        <v>0</v>
      </c>
      <c r="P13" s="64">
        <f t="shared" si="1"/>
        <v>6.8695652173913029</v>
      </c>
      <c r="Q13" s="64">
        <f t="shared" si="2"/>
        <v>1.0434782608695652</v>
      </c>
      <c r="R13" s="94">
        <f t="shared" si="6"/>
        <v>2.0869565217391304</v>
      </c>
      <c r="S13" s="65">
        <f t="shared" si="7"/>
        <v>45.304347826086953</v>
      </c>
      <c r="T13" s="60">
        <f t="shared" si="3"/>
        <v>1.0434782608695652</v>
      </c>
      <c r="U13" s="94">
        <f t="shared" si="8"/>
        <v>2.0869565217391304</v>
      </c>
      <c r="V13" s="60">
        <f t="shared" si="9"/>
        <v>9.9999999999999982</v>
      </c>
      <c r="W13" s="67">
        <f t="shared" si="10"/>
        <v>198.69565217391303</v>
      </c>
      <c r="X13" s="70"/>
      <c r="Y13" s="69">
        <f t="shared" si="11"/>
        <v>198.69565217391303</v>
      </c>
    </row>
    <row r="14" spans="1:25" s="16" customFormat="1" ht="30.75" customHeight="1" thickBot="1" x14ac:dyDescent="0.3">
      <c r="A14" s="61">
        <v>8</v>
      </c>
      <c r="B14" s="86" t="s">
        <v>74</v>
      </c>
      <c r="C14" s="90" t="s">
        <v>96</v>
      </c>
      <c r="D14" s="96" t="s">
        <v>85</v>
      </c>
      <c r="E14" s="93">
        <v>700</v>
      </c>
      <c r="F14" s="62">
        <v>23</v>
      </c>
      <c r="G14" s="63">
        <v>12</v>
      </c>
      <c r="H14" s="27">
        <f>E14/F14*G14</f>
        <v>365.21739130434781</v>
      </c>
      <c r="I14" s="27"/>
      <c r="J14" s="27"/>
      <c r="K14" s="27"/>
      <c r="L14" s="22"/>
      <c r="M14" s="71"/>
      <c r="N14" s="59">
        <f t="shared" si="4"/>
        <v>365.21739130434781</v>
      </c>
      <c r="O14" s="57">
        <f t="shared" si="5"/>
        <v>0</v>
      </c>
      <c r="P14" s="64">
        <f t="shared" si="1"/>
        <v>22.521739130434781</v>
      </c>
      <c r="Q14" s="64">
        <f t="shared" si="2"/>
        <v>1.826086956521739</v>
      </c>
      <c r="R14" s="94">
        <f t="shared" si="6"/>
        <v>3.652173913043478</v>
      </c>
      <c r="S14" s="65">
        <f t="shared" si="7"/>
        <v>68.782608695652172</v>
      </c>
      <c r="T14" s="60">
        <f t="shared" si="3"/>
        <v>1.826086956521739</v>
      </c>
      <c r="U14" s="94">
        <f t="shared" si="8"/>
        <v>3.652173913043478</v>
      </c>
      <c r="V14" s="60">
        <f t="shared" si="9"/>
        <v>27.999999999999996</v>
      </c>
      <c r="W14" s="67">
        <f t="shared" si="10"/>
        <v>337.21739130434781</v>
      </c>
      <c r="X14" s="70"/>
      <c r="Y14" s="69">
        <f t="shared" si="11"/>
        <v>337.21739130434781</v>
      </c>
    </row>
    <row r="15" spans="1:25" s="16" customFormat="1" ht="23.25" customHeight="1" thickBot="1" x14ac:dyDescent="0.3">
      <c r="A15" s="61">
        <v>9</v>
      </c>
      <c r="B15" s="86" t="s">
        <v>75</v>
      </c>
      <c r="C15" s="57" t="s">
        <v>107</v>
      </c>
      <c r="D15" s="87" t="s">
        <v>86</v>
      </c>
      <c r="E15" s="93">
        <v>543</v>
      </c>
      <c r="F15" s="62">
        <v>23</v>
      </c>
      <c r="G15" s="63">
        <v>6</v>
      </c>
      <c r="H15" s="27">
        <f t="shared" si="12"/>
        <v>141.6521739130435</v>
      </c>
      <c r="I15" s="27"/>
      <c r="J15" s="27"/>
      <c r="K15" s="27"/>
      <c r="L15" s="22"/>
      <c r="M15" s="23"/>
      <c r="N15" s="59">
        <f t="shared" si="4"/>
        <v>141.6521739130435</v>
      </c>
      <c r="O15" s="57">
        <f t="shared" si="5"/>
        <v>0</v>
      </c>
      <c r="P15" s="64">
        <f t="shared" si="1"/>
        <v>4.2495652173913046</v>
      </c>
      <c r="Q15" s="64">
        <f t="shared" si="2"/>
        <v>0.7082608695652175</v>
      </c>
      <c r="R15" s="94">
        <f t="shared" si="6"/>
        <v>1.416521739130435</v>
      </c>
      <c r="S15" s="65">
        <f t="shared" si="7"/>
        <v>31.163478260869571</v>
      </c>
      <c r="T15" s="60">
        <f t="shared" si="3"/>
        <v>0.7082608695652175</v>
      </c>
      <c r="U15" s="94">
        <f t="shared" si="8"/>
        <v>1.416521739130435</v>
      </c>
      <c r="V15" s="60">
        <f t="shared" si="9"/>
        <v>6.3743478260869573</v>
      </c>
      <c r="W15" s="67">
        <f t="shared" si="10"/>
        <v>135.27782608695654</v>
      </c>
      <c r="X15" s="70"/>
      <c r="Y15" s="69">
        <f t="shared" si="11"/>
        <v>135.27782608695654</v>
      </c>
    </row>
    <row r="16" spans="1:25" s="16" customFormat="1" ht="23.25" customHeight="1" thickBot="1" x14ac:dyDescent="0.3">
      <c r="A16" s="61">
        <v>10</v>
      </c>
      <c r="B16" s="86" t="s">
        <v>76</v>
      </c>
      <c r="C16" s="57" t="s">
        <v>99</v>
      </c>
      <c r="D16" s="87" t="s">
        <v>87</v>
      </c>
      <c r="E16" s="93">
        <v>500</v>
      </c>
      <c r="F16" s="62">
        <v>23</v>
      </c>
      <c r="G16" s="63">
        <v>12</v>
      </c>
      <c r="H16" s="27">
        <f t="shared" si="12"/>
        <v>260.86956521739131</v>
      </c>
      <c r="I16" s="27"/>
      <c r="J16" s="27"/>
      <c r="K16" s="27"/>
      <c r="L16" s="22"/>
      <c r="M16" s="23"/>
      <c r="N16" s="59">
        <f t="shared" si="4"/>
        <v>260.86956521739131</v>
      </c>
      <c r="O16" s="57">
        <f>IF(N16&lt;=8000,0,IF(N16&gt;=8000,(N16-8000)*14%))</f>
        <v>0</v>
      </c>
      <c r="P16" s="64">
        <f>IF(N16&lt;=200,N16*3%,IF(N16&gt;200,6+(N16-200)*10%))</f>
        <v>12.086956521739133</v>
      </c>
      <c r="Q16" s="64">
        <f>N16*0.5%</f>
        <v>1.3043478260869565</v>
      </c>
      <c r="R16" s="94">
        <f t="shared" si="6"/>
        <v>2.6086956521739131</v>
      </c>
      <c r="S16" s="65">
        <f>IF(N16&lt;=200,N16*22%,IF(N16&gt;200,44+(N16-200)*15%))</f>
        <v>53.130434782608695</v>
      </c>
      <c r="T16" s="60">
        <f>N16*0.5%</f>
        <v>1.3043478260869565</v>
      </c>
      <c r="U16" s="94">
        <f t="shared" si="8"/>
        <v>2.6086956521739131</v>
      </c>
      <c r="V16" s="60">
        <f t="shared" si="9"/>
        <v>16.000000000000004</v>
      </c>
      <c r="W16" s="67">
        <f t="shared" si="10"/>
        <v>244.86956521739131</v>
      </c>
      <c r="X16" s="70"/>
      <c r="Y16" s="69">
        <f t="shared" si="11"/>
        <v>244.86956521739131</v>
      </c>
    </row>
    <row r="17" spans="1:25" s="16" customFormat="1" ht="23.25" customHeight="1" thickBot="1" x14ac:dyDescent="0.3">
      <c r="A17" s="61">
        <v>11</v>
      </c>
      <c r="B17" s="86" t="s">
        <v>77</v>
      </c>
      <c r="C17" s="57" t="s">
        <v>97</v>
      </c>
      <c r="D17" s="87" t="s">
        <v>88</v>
      </c>
      <c r="E17" s="93">
        <v>500</v>
      </c>
      <c r="F17" s="62">
        <v>23</v>
      </c>
      <c r="G17" s="63">
        <v>12</v>
      </c>
      <c r="H17" s="27">
        <f>E17/F17*G17</f>
        <v>260.86956521739131</v>
      </c>
      <c r="I17" s="27"/>
      <c r="J17" s="27"/>
      <c r="K17" s="27"/>
      <c r="L17" s="22"/>
      <c r="M17" s="23"/>
      <c r="N17" s="59">
        <f t="shared" si="4"/>
        <v>260.86956521739131</v>
      </c>
      <c r="O17" s="57">
        <f>IF(N17&lt;=8000,0,IF(N17&gt;=8000,(N17-8000)*14%))</f>
        <v>0</v>
      </c>
      <c r="P17" s="64">
        <f>IF(N17&lt;=200,N17*3%,IF(N17&gt;200,6+(N17-200)*10%))</f>
        <v>12.086956521739133</v>
      </c>
      <c r="Q17" s="64">
        <f>N17*0.5%</f>
        <v>1.3043478260869565</v>
      </c>
      <c r="R17" s="94">
        <f t="shared" si="6"/>
        <v>2.6086956521739131</v>
      </c>
      <c r="S17" s="65">
        <f>IF(N17&lt;=200,N17*22%,IF(N17&gt;200,44+(N17-200)*15%))</f>
        <v>53.130434782608695</v>
      </c>
      <c r="T17" s="60">
        <f>N17*0.5%</f>
        <v>1.3043478260869565</v>
      </c>
      <c r="U17" s="94">
        <f t="shared" si="8"/>
        <v>2.6086956521739131</v>
      </c>
      <c r="V17" s="60">
        <f t="shared" si="9"/>
        <v>16.000000000000004</v>
      </c>
      <c r="W17" s="67">
        <f t="shared" si="10"/>
        <v>244.86956521739131</v>
      </c>
      <c r="X17" s="70"/>
      <c r="Y17" s="69">
        <f t="shared" si="11"/>
        <v>244.86956521739131</v>
      </c>
    </row>
    <row r="18" spans="1:25" s="16" customFormat="1" ht="23.25" customHeight="1" thickBot="1" x14ac:dyDescent="0.3">
      <c r="A18" s="61">
        <v>12</v>
      </c>
      <c r="B18" s="86" t="s">
        <v>78</v>
      </c>
      <c r="C18" s="57" t="s">
        <v>98</v>
      </c>
      <c r="D18" s="87" t="s">
        <v>88</v>
      </c>
      <c r="E18" s="93">
        <v>500</v>
      </c>
      <c r="F18" s="62">
        <v>23</v>
      </c>
      <c r="G18" s="63">
        <v>12</v>
      </c>
      <c r="H18" s="27">
        <f t="shared" si="12"/>
        <v>260.86956521739131</v>
      </c>
      <c r="I18" s="27"/>
      <c r="J18" s="27"/>
      <c r="K18" s="27"/>
      <c r="L18" s="22"/>
      <c r="M18" s="23"/>
      <c r="N18" s="59">
        <f t="shared" si="4"/>
        <v>260.86956521739131</v>
      </c>
      <c r="O18" s="57">
        <f>IF(N18&lt;=8000,0,IF(N18&gt;=8000,(N18-8000)*14%))</f>
        <v>0</v>
      </c>
      <c r="P18" s="64">
        <f>IF(N18&lt;=200,N18*3%,IF(N18&gt;200,6+(N18-200)*10%))</f>
        <v>12.086956521739133</v>
      </c>
      <c r="Q18" s="64">
        <f>N18*0.5%</f>
        <v>1.3043478260869565</v>
      </c>
      <c r="R18" s="94">
        <f t="shared" si="6"/>
        <v>2.6086956521739131</v>
      </c>
      <c r="S18" s="65">
        <f>IF(N18&lt;=200,N18*22%,IF(N18&gt;200,44+(N18-200)*15%))</f>
        <v>53.130434782608695</v>
      </c>
      <c r="T18" s="60">
        <f>N18*0.5%</f>
        <v>1.3043478260869565</v>
      </c>
      <c r="U18" s="94">
        <f t="shared" si="8"/>
        <v>2.6086956521739131</v>
      </c>
      <c r="V18" s="60">
        <f t="shared" si="9"/>
        <v>16.000000000000004</v>
      </c>
      <c r="W18" s="67">
        <f t="shared" si="10"/>
        <v>244.86956521739131</v>
      </c>
      <c r="X18" s="70"/>
      <c r="Y18" s="69">
        <f t="shared" si="11"/>
        <v>244.86956521739131</v>
      </c>
    </row>
    <row r="19" spans="1:25" s="16" customFormat="1" ht="23.25" customHeight="1" thickBot="1" x14ac:dyDescent="0.3">
      <c r="A19" s="61">
        <v>13</v>
      </c>
      <c r="B19" s="87" t="s">
        <v>79</v>
      </c>
      <c r="C19" s="90" t="s">
        <v>100</v>
      </c>
      <c r="D19" s="87" t="s">
        <v>106</v>
      </c>
      <c r="E19" s="93">
        <v>300</v>
      </c>
      <c r="F19" s="62">
        <v>23</v>
      </c>
      <c r="G19" s="63">
        <v>12</v>
      </c>
      <c r="H19" s="27">
        <f t="shared" si="12"/>
        <v>156.52173913043478</v>
      </c>
      <c r="I19" s="27"/>
      <c r="J19" s="27"/>
      <c r="K19" s="27"/>
      <c r="L19" s="22"/>
      <c r="M19" s="23"/>
      <c r="N19" s="59">
        <f t="shared" si="4"/>
        <v>156.52173913043478</v>
      </c>
      <c r="O19" s="57">
        <f>IF(N19&lt;=8000,0,IF(N19&gt;=8000,(N19-8000)*14%))</f>
        <v>0</v>
      </c>
      <c r="P19" s="64">
        <f>IF(N19&lt;=200,N19*3%,IF(N19&gt;200,6+(N19-200)*10%))</f>
        <v>4.695652173913043</v>
      </c>
      <c r="Q19" s="64">
        <f>N19*0.5%</f>
        <v>0.78260869565217395</v>
      </c>
      <c r="R19" s="94">
        <f t="shared" si="6"/>
        <v>1.5652173913043479</v>
      </c>
      <c r="S19" s="65">
        <f>IF(N19&lt;=200,N19*22%,IF(N19&gt;200,44+(N19-200)*15%))</f>
        <v>34.434782608695649</v>
      </c>
      <c r="T19" s="60">
        <f>N19*0.5%</f>
        <v>0.78260869565217395</v>
      </c>
      <c r="U19" s="94">
        <f t="shared" si="8"/>
        <v>1.5652173913043479</v>
      </c>
      <c r="V19" s="60">
        <f t="shared" si="9"/>
        <v>7.0434782608695645</v>
      </c>
      <c r="W19" s="67">
        <f t="shared" si="10"/>
        <v>149.47826086956522</v>
      </c>
      <c r="X19" s="68"/>
      <c r="Y19" s="69">
        <f t="shared" si="11"/>
        <v>149.47826086956522</v>
      </c>
    </row>
    <row r="20" spans="1:25" s="16" customFormat="1" ht="16.5" thickBot="1" x14ac:dyDescent="0.3">
      <c r="A20" s="101"/>
      <c r="B20" s="102"/>
      <c r="C20" s="102"/>
      <c r="D20" s="102"/>
      <c r="E20" s="29">
        <f>SUM(E7:E19)</f>
        <v>6693</v>
      </c>
      <c r="F20" s="30">
        <f>SUM(F7:F19)</f>
        <v>299</v>
      </c>
      <c r="G20" s="30">
        <f>SUM(G7:G19)</f>
        <v>152</v>
      </c>
      <c r="H20" s="31">
        <f>SUM(H7:H19)</f>
        <v>3424.2608695652184</v>
      </c>
      <c r="I20" s="32">
        <f>SUM(I7:I19)</f>
        <v>0</v>
      </c>
      <c r="J20" s="32"/>
      <c r="K20" s="32">
        <f t="shared" ref="K20:Y20" si="13">SUM(K7:K19)</f>
        <v>0</v>
      </c>
      <c r="L20" s="32">
        <f t="shared" si="13"/>
        <v>0</v>
      </c>
      <c r="M20" s="32">
        <f t="shared" si="13"/>
        <v>0</v>
      </c>
      <c r="N20" s="33">
        <f t="shared" si="13"/>
        <v>3424.2608695652184</v>
      </c>
      <c r="O20" s="44">
        <f t="shared" si="13"/>
        <v>0</v>
      </c>
      <c r="P20" s="33">
        <f t="shared" si="13"/>
        <v>173.6408695652174</v>
      </c>
      <c r="Q20" s="33">
        <f t="shared" si="13"/>
        <v>17.12130434782609</v>
      </c>
      <c r="R20" s="33">
        <f>SUM(R7:R19)</f>
        <v>34.24260869565218</v>
      </c>
      <c r="S20" s="33">
        <f t="shared" si="13"/>
        <v>682.424347826087</v>
      </c>
      <c r="T20" s="33">
        <f t="shared" si="13"/>
        <v>17.12130434782609</v>
      </c>
      <c r="U20" s="33">
        <f t="shared" si="13"/>
        <v>34.24260869565218</v>
      </c>
      <c r="V20" s="33">
        <f t="shared" si="13"/>
        <v>225.00478260869565</v>
      </c>
      <c r="W20" s="51">
        <f t="shared" si="13"/>
        <v>3199.2560869565223</v>
      </c>
      <c r="X20" s="34">
        <f t="shared" si="13"/>
        <v>0</v>
      </c>
      <c r="Y20" s="52">
        <f t="shared" si="13"/>
        <v>3199.2560869565223</v>
      </c>
    </row>
    <row r="21" spans="1:25" s="16" customFormat="1" ht="15.75" x14ac:dyDescent="0.25">
      <c r="A21" s="35"/>
      <c r="B21" s="35"/>
      <c r="C21" s="35"/>
      <c r="D21" s="36"/>
      <c r="E21" s="37"/>
      <c r="F21" s="35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21"/>
    </row>
    <row r="22" spans="1:25" s="16" customFormat="1" ht="15.75" x14ac:dyDescent="0.25">
      <c r="A22" s="38"/>
      <c r="B22" s="39"/>
      <c r="C22" s="39"/>
      <c r="D22" s="40"/>
      <c r="E22" s="37"/>
      <c r="F22" s="35"/>
      <c r="G22" s="35"/>
      <c r="H22" s="41"/>
      <c r="I22" s="41"/>
      <c r="J22" s="41"/>
      <c r="K22" s="41"/>
      <c r="L22" s="41"/>
      <c r="M22" s="109" t="s">
        <v>10</v>
      </c>
      <c r="N22" s="109"/>
      <c r="O22" s="109"/>
      <c r="P22" s="109"/>
      <c r="Q22" s="109"/>
      <c r="R22" s="85"/>
      <c r="S22" s="47"/>
      <c r="T22" s="47"/>
      <c r="U22" s="85"/>
      <c r="V22" s="53">
        <f>N20</f>
        <v>3424.2608695652184</v>
      </c>
      <c r="W22" s="42"/>
      <c r="X22" s="21"/>
    </row>
    <row r="23" spans="1:25" s="16" customFormat="1" ht="15.75" x14ac:dyDescent="0.25">
      <c r="A23" s="38"/>
      <c r="B23" s="39"/>
      <c r="C23" s="39"/>
      <c r="D23" s="40"/>
      <c r="E23" s="37"/>
      <c r="F23" s="35"/>
      <c r="G23" s="38"/>
      <c r="H23" s="41"/>
      <c r="I23" s="41"/>
      <c r="J23" s="41"/>
      <c r="K23" s="41"/>
      <c r="L23" s="41"/>
      <c r="M23" s="107" t="s">
        <v>12</v>
      </c>
      <c r="N23" s="107"/>
      <c r="O23" s="107"/>
      <c r="P23" s="107"/>
      <c r="Q23" s="107"/>
      <c r="R23" s="84"/>
      <c r="S23" s="46"/>
      <c r="T23" s="46"/>
      <c r="U23" s="84"/>
      <c r="V23" s="49">
        <f>O20</f>
        <v>0</v>
      </c>
      <c r="W23" s="42"/>
      <c r="X23" s="21"/>
    </row>
    <row r="24" spans="1:25" s="16" customFormat="1" ht="15.75" x14ac:dyDescent="0.25">
      <c r="A24" s="38"/>
      <c r="B24" s="39"/>
      <c r="C24" s="39"/>
      <c r="D24" s="40"/>
      <c r="E24" s="38"/>
      <c r="F24" s="40"/>
      <c r="G24" s="40"/>
      <c r="H24" s="41"/>
      <c r="I24" s="41"/>
      <c r="J24" s="41"/>
      <c r="K24" s="41"/>
      <c r="L24" s="41"/>
      <c r="M24" s="107" t="s">
        <v>19</v>
      </c>
      <c r="N24" s="107"/>
      <c r="O24" s="107"/>
      <c r="P24" s="107"/>
      <c r="Q24" s="107"/>
      <c r="R24" s="84"/>
      <c r="S24" s="46"/>
      <c r="T24" s="46"/>
      <c r="U24" s="84"/>
      <c r="V24" s="49">
        <f>P20</f>
        <v>173.6408695652174</v>
      </c>
      <c r="W24" s="42"/>
      <c r="X24" s="21"/>
    </row>
    <row r="25" spans="1:25" s="16" customFormat="1" ht="15.75" x14ac:dyDescent="0.25">
      <c r="A25" s="35"/>
      <c r="B25" s="40"/>
      <c r="C25" s="40"/>
      <c r="D25" s="40"/>
      <c r="E25" s="38"/>
      <c r="F25" s="48"/>
      <c r="G25" s="48"/>
      <c r="H25" s="41"/>
      <c r="I25" s="41"/>
      <c r="J25" s="41"/>
      <c r="K25" s="41"/>
      <c r="L25" s="41"/>
      <c r="M25" s="107" t="s">
        <v>14</v>
      </c>
      <c r="N25" s="107"/>
      <c r="O25" s="107"/>
      <c r="P25" s="107"/>
      <c r="Q25" s="107"/>
      <c r="R25" s="84"/>
      <c r="S25" s="46"/>
      <c r="T25" s="46"/>
      <c r="U25" s="84"/>
      <c r="V25" s="50">
        <f>Q20</f>
        <v>17.12130434782609</v>
      </c>
      <c r="W25" s="42"/>
      <c r="X25" s="21"/>
    </row>
    <row r="26" spans="1:25" s="16" customFormat="1" ht="15.75" x14ac:dyDescent="0.25">
      <c r="A26" s="35"/>
      <c r="B26" s="40"/>
      <c r="C26" s="40"/>
      <c r="D26" s="40"/>
      <c r="E26" s="38"/>
      <c r="F26" s="48"/>
      <c r="G26" s="48"/>
      <c r="H26" s="41"/>
      <c r="I26" s="41"/>
      <c r="J26" s="41"/>
      <c r="K26" s="41"/>
      <c r="L26" s="41"/>
      <c r="M26" s="84" t="s">
        <v>104</v>
      </c>
      <c r="N26" s="84"/>
      <c r="O26" s="84"/>
      <c r="P26" s="84"/>
      <c r="Q26" s="84"/>
      <c r="R26" s="84"/>
      <c r="S26" s="84"/>
      <c r="T26" s="84"/>
      <c r="U26" s="84"/>
      <c r="V26" s="50">
        <f>R20</f>
        <v>34.24260869565218</v>
      </c>
      <c r="W26" s="42"/>
      <c r="X26" s="21"/>
    </row>
    <row r="27" spans="1:25" s="16" customFormat="1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107" t="s">
        <v>20</v>
      </c>
      <c r="N27" s="107"/>
      <c r="O27" s="107"/>
      <c r="P27" s="107"/>
      <c r="Q27" s="107"/>
      <c r="R27" s="84"/>
      <c r="S27" s="46"/>
      <c r="T27" s="46"/>
      <c r="U27" s="84"/>
      <c r="V27" s="50">
        <f>S20</f>
        <v>682.424347826087</v>
      </c>
      <c r="W27" s="21"/>
      <c r="X27" s="21"/>
    </row>
    <row r="28" spans="1:25" s="16" customFormat="1" ht="15.75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07" t="s">
        <v>23</v>
      </c>
      <c r="N28" s="107"/>
      <c r="O28" s="107"/>
      <c r="P28" s="107"/>
      <c r="Q28" s="107"/>
      <c r="R28" s="84"/>
      <c r="S28" s="46"/>
      <c r="T28" s="46"/>
      <c r="U28" s="84"/>
      <c r="V28" s="49">
        <f>T20</f>
        <v>17.12130434782609</v>
      </c>
      <c r="W28" s="21"/>
      <c r="X28" s="21"/>
    </row>
    <row r="29" spans="1:25" s="16" customFormat="1" ht="15.75" x14ac:dyDescent="0.25">
      <c r="A29" s="21"/>
      <c r="B29" s="21"/>
      <c r="C29" s="21"/>
      <c r="D29" s="108"/>
      <c r="E29" s="108"/>
      <c r="F29" s="108"/>
      <c r="G29" s="108"/>
      <c r="H29" s="21"/>
      <c r="I29" s="21"/>
      <c r="J29" s="21"/>
      <c r="K29" s="21"/>
      <c r="L29" s="21"/>
      <c r="M29" s="21" t="s">
        <v>105</v>
      </c>
      <c r="N29" s="21"/>
      <c r="O29" s="21"/>
      <c r="P29" s="21"/>
      <c r="Q29" s="21"/>
      <c r="R29" s="21"/>
      <c r="S29" s="21"/>
      <c r="T29" s="21"/>
      <c r="U29" s="21"/>
      <c r="V29" s="49">
        <f>U20</f>
        <v>34.24260869565218</v>
      </c>
      <c r="W29" s="21"/>
      <c r="X29" s="21"/>
    </row>
    <row r="30" spans="1:25" s="16" customFormat="1" ht="15.75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5" s="16" customFormat="1" ht="15.75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5" s="16" customFormat="1" ht="15.75" x14ac:dyDescent="0.25">
      <c r="A32" s="21"/>
      <c r="B32" s="100" t="s">
        <v>68</v>
      </c>
      <c r="C32" s="100"/>
      <c r="D32" s="20"/>
      <c r="E32" s="21"/>
      <c r="F32" s="54" t="s">
        <v>66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</sheetData>
  <autoFilter ref="A6:Y20"/>
  <mergeCells count="25">
    <mergeCell ref="A2:N2"/>
    <mergeCell ref="O2:W2"/>
    <mergeCell ref="A3:N3"/>
    <mergeCell ref="A5:A6"/>
    <mergeCell ref="B5:B6"/>
    <mergeCell ref="M25:Q25"/>
    <mergeCell ref="D5:D6"/>
    <mergeCell ref="C5:C6"/>
    <mergeCell ref="E5:E6"/>
    <mergeCell ref="Y5:Y6"/>
    <mergeCell ref="X5:X6"/>
    <mergeCell ref="M24:Q24"/>
    <mergeCell ref="M27:Q27"/>
    <mergeCell ref="S5:T5"/>
    <mergeCell ref="V5:V6"/>
    <mergeCell ref="W5:W6"/>
    <mergeCell ref="O5:R5"/>
    <mergeCell ref="B32:C32"/>
    <mergeCell ref="A20:D20"/>
    <mergeCell ref="F5:M5"/>
    <mergeCell ref="N5:N6"/>
    <mergeCell ref="M28:Q28"/>
    <mergeCell ref="D29:G29"/>
    <mergeCell ref="M22:Q22"/>
    <mergeCell ref="M23:Q23"/>
  </mergeCells>
  <pageMargins left="0.11811023622047245" right="0.11811023622047245" top="0.15748031496062992" bottom="0.39370078740157483" header="0.31496062992125984" footer="0.31496062992125984"/>
  <pageSetup paperSize="9" scale="43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="70" zoomScaleNormal="70" zoomScaleSheetLayoutView="85" workbookViewId="0">
      <selection activeCell="P7" sqref="P7"/>
    </sheetView>
  </sheetViews>
  <sheetFormatPr defaultRowHeight="15" x14ac:dyDescent="0.25"/>
  <cols>
    <col min="1" max="1" width="4.85546875" style="16" bestFit="1" customWidth="1"/>
    <col min="2" max="2" width="35.85546875" style="16" bestFit="1" customWidth="1"/>
    <col min="3" max="3" width="26.28515625" style="16" customWidth="1"/>
    <col min="4" max="4" width="29.7109375" style="16" customWidth="1"/>
    <col min="5" max="5" width="14.85546875" style="16" customWidth="1"/>
    <col min="6" max="7" width="9.140625" style="16" customWidth="1"/>
    <col min="8" max="8" width="13.42578125" style="16" customWidth="1"/>
    <col min="9" max="9" width="9.140625" style="16" customWidth="1"/>
    <col min="10" max="10" width="12.42578125" style="16" customWidth="1"/>
    <col min="11" max="11" width="12.5703125" style="16" customWidth="1"/>
    <col min="12" max="12" width="9.140625" style="16" customWidth="1"/>
    <col min="13" max="13" width="12.140625" style="16" customWidth="1"/>
    <col min="14" max="14" width="9.140625" style="16" customWidth="1"/>
    <col min="15" max="15" width="10.140625" style="16" customWidth="1"/>
    <col min="16" max="16" width="9.140625" style="16" customWidth="1"/>
    <col min="17" max="17" width="15.28515625" style="16" customWidth="1"/>
    <col min="18" max="18" width="21.42578125" style="16" customWidth="1"/>
    <col min="19" max="19" width="12.85546875" style="16" customWidth="1"/>
    <col min="20" max="20" width="14.5703125" style="16" bestFit="1" customWidth="1"/>
    <col min="21" max="21" width="9.140625" style="16"/>
    <col min="22" max="22" width="12" bestFit="1" customWidth="1"/>
  </cols>
  <sheetData>
    <row r="1" spans="1:22" s="16" customFormat="1" ht="15.75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2" s="16" customFormat="1" ht="20.25" customHeight="1" x14ac:dyDescent="0.3">
      <c r="A2" s="121" t="s">
        <v>42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 t="s">
        <v>28</v>
      </c>
      <c r="O2" s="122"/>
      <c r="P2" s="122"/>
      <c r="Q2" s="122"/>
      <c r="R2" s="122"/>
      <c r="S2" s="122"/>
      <c r="T2" s="122"/>
      <c r="U2" s="21"/>
    </row>
    <row r="3" spans="1:22" s="16" customFormat="1" ht="20.25" customHeight="1" x14ac:dyDescent="0.3">
      <c r="A3" s="121" t="s">
        <v>46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4" t="s">
        <v>44</v>
      </c>
      <c r="O3" s="14"/>
      <c r="P3" s="14"/>
      <c r="Q3" s="14"/>
      <c r="R3" s="15"/>
      <c r="S3" s="16" t="s">
        <v>33</v>
      </c>
      <c r="T3" s="17"/>
      <c r="U3" s="21"/>
    </row>
    <row r="4" spans="1:22" s="16" customFormat="1" ht="16.5" thickBot="1" x14ac:dyDescent="0.3">
      <c r="A4" s="19"/>
      <c r="B4" s="19"/>
      <c r="C4" s="19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Q4" s="19"/>
      <c r="R4" s="19"/>
      <c r="S4" s="19"/>
      <c r="T4" s="19"/>
      <c r="U4" s="21"/>
    </row>
    <row r="5" spans="1:22" s="16" customFormat="1" ht="16.5" customHeight="1" thickBot="1" x14ac:dyDescent="0.3">
      <c r="A5" s="123" t="s">
        <v>0</v>
      </c>
      <c r="B5" s="116" t="s">
        <v>1</v>
      </c>
      <c r="C5" s="136" t="s">
        <v>24</v>
      </c>
      <c r="D5" s="138" t="s">
        <v>2</v>
      </c>
      <c r="E5" s="140" t="s">
        <v>5</v>
      </c>
      <c r="F5" s="103" t="s">
        <v>3</v>
      </c>
      <c r="G5" s="104"/>
      <c r="H5" s="104"/>
      <c r="I5" s="104"/>
      <c r="J5" s="104"/>
      <c r="K5" s="104"/>
      <c r="L5" s="104"/>
      <c r="M5" s="105" t="s">
        <v>4</v>
      </c>
      <c r="N5" s="133" t="s">
        <v>18</v>
      </c>
      <c r="O5" s="134"/>
      <c r="P5" s="135"/>
      <c r="Q5" s="114" t="s">
        <v>22</v>
      </c>
      <c r="R5" s="115"/>
      <c r="S5" s="116" t="s">
        <v>6</v>
      </c>
      <c r="T5" s="118" t="s">
        <v>7</v>
      </c>
      <c r="U5" s="112" t="s">
        <v>29</v>
      </c>
      <c r="V5" s="110" t="s">
        <v>30</v>
      </c>
    </row>
    <row r="6" spans="1:22" s="16" customFormat="1" ht="86.25" thickBot="1" x14ac:dyDescent="0.3">
      <c r="A6" s="124"/>
      <c r="B6" s="117"/>
      <c r="C6" s="137"/>
      <c r="D6" s="139"/>
      <c r="E6" s="141"/>
      <c r="F6" s="24" t="s">
        <v>25</v>
      </c>
      <c r="G6" s="25" t="s">
        <v>26</v>
      </c>
      <c r="H6" s="25" t="s">
        <v>27</v>
      </c>
      <c r="I6" s="25" t="s">
        <v>32</v>
      </c>
      <c r="J6" s="25" t="s">
        <v>31</v>
      </c>
      <c r="K6" s="25" t="s">
        <v>9</v>
      </c>
      <c r="L6" s="26" t="s">
        <v>8</v>
      </c>
      <c r="M6" s="106"/>
      <c r="N6" s="75" t="s">
        <v>12</v>
      </c>
      <c r="O6" s="43" t="s">
        <v>13</v>
      </c>
      <c r="P6" s="45" t="s">
        <v>11</v>
      </c>
      <c r="Q6" s="43" t="s">
        <v>21</v>
      </c>
      <c r="R6" s="45" t="s">
        <v>11</v>
      </c>
      <c r="S6" s="117"/>
      <c r="T6" s="119"/>
      <c r="U6" s="113"/>
      <c r="V6" s="111"/>
    </row>
    <row r="7" spans="1:22" s="16" customFormat="1" ht="16.5" thickBot="1" x14ac:dyDescent="0.3">
      <c r="A7" s="61">
        <v>1</v>
      </c>
      <c r="B7" s="55"/>
      <c r="C7" s="57"/>
      <c r="D7" s="58"/>
      <c r="E7" s="28"/>
      <c r="F7" s="62">
        <v>26</v>
      </c>
      <c r="G7" s="63"/>
      <c r="H7" s="27">
        <f>E7/F7*G7</f>
        <v>0</v>
      </c>
      <c r="I7" s="27"/>
      <c r="J7" s="27"/>
      <c r="K7" s="22"/>
      <c r="L7" s="23"/>
      <c r="M7" s="59">
        <f>SUM(H7:L7)</f>
        <v>0</v>
      </c>
      <c r="N7" s="57">
        <f>IF(M7&lt;=8000,0,IF(M7&gt;=8000,(M7-8000)*14%))</f>
        <v>0</v>
      </c>
      <c r="O7" s="64">
        <f>IF(M7&lt;=200,M7*3%,IF(M7&gt;200,6+(M7-200)*10%))</f>
        <v>0</v>
      </c>
      <c r="P7" s="56">
        <f>M7*0.5%</f>
        <v>0</v>
      </c>
      <c r="Q7" s="65">
        <f>IF(M7&lt;=200,M7*22%,IF(M7&gt;200,44+(M7-200)*15%))</f>
        <v>0</v>
      </c>
      <c r="R7" s="66">
        <f>M7*0.5%</f>
        <v>0</v>
      </c>
      <c r="S7" s="60">
        <f>N7+P7+O7</f>
        <v>0</v>
      </c>
      <c r="T7" s="67">
        <f>M7-S7</f>
        <v>0</v>
      </c>
      <c r="U7" s="68"/>
      <c r="V7" s="69">
        <f>T7-U7</f>
        <v>0</v>
      </c>
    </row>
    <row r="8" spans="1:22" s="16" customFormat="1" ht="16.5" thickBot="1" x14ac:dyDescent="0.3">
      <c r="A8" s="101"/>
      <c r="B8" s="102"/>
      <c r="C8" s="102"/>
      <c r="D8" s="102"/>
      <c r="E8" s="29">
        <f t="shared" ref="E8:V8" si="0">SUM(E7:E7)</f>
        <v>0</v>
      </c>
      <c r="F8" s="30">
        <f t="shared" si="0"/>
        <v>26</v>
      </c>
      <c r="G8" s="30">
        <f t="shared" si="0"/>
        <v>0</v>
      </c>
      <c r="H8" s="31">
        <f t="shared" si="0"/>
        <v>0</v>
      </c>
      <c r="I8" s="32">
        <f t="shared" si="0"/>
        <v>0</v>
      </c>
      <c r="J8" s="32">
        <f t="shared" si="0"/>
        <v>0</v>
      </c>
      <c r="K8" s="32">
        <f t="shared" si="0"/>
        <v>0</v>
      </c>
      <c r="L8" s="32">
        <f t="shared" si="0"/>
        <v>0</v>
      </c>
      <c r="M8" s="33">
        <f t="shared" si="0"/>
        <v>0</v>
      </c>
      <c r="N8" s="44">
        <f t="shared" si="0"/>
        <v>0</v>
      </c>
      <c r="O8" s="33">
        <f t="shared" si="0"/>
        <v>0</v>
      </c>
      <c r="P8" s="44">
        <f t="shared" si="0"/>
        <v>0</v>
      </c>
      <c r="Q8" s="33">
        <f t="shared" si="0"/>
        <v>0</v>
      </c>
      <c r="R8" s="44">
        <f t="shared" si="0"/>
        <v>0</v>
      </c>
      <c r="S8" s="33">
        <f t="shared" si="0"/>
        <v>0</v>
      </c>
      <c r="T8" s="51">
        <f t="shared" si="0"/>
        <v>0</v>
      </c>
      <c r="U8" s="34">
        <f t="shared" si="0"/>
        <v>0</v>
      </c>
      <c r="V8" s="52">
        <f t="shared" si="0"/>
        <v>0</v>
      </c>
    </row>
    <row r="9" spans="1:22" s="16" customFormat="1" ht="15.75" x14ac:dyDescent="0.25">
      <c r="A9" s="35"/>
      <c r="B9" s="35"/>
      <c r="C9" s="35"/>
      <c r="D9" s="36"/>
      <c r="E9" s="37"/>
      <c r="F9" s="35"/>
      <c r="G9" s="35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21"/>
    </row>
    <row r="10" spans="1:22" s="16" customFormat="1" ht="15.75" x14ac:dyDescent="0.25">
      <c r="A10" s="38"/>
      <c r="B10" s="39"/>
      <c r="C10" s="39"/>
      <c r="D10" s="40"/>
      <c r="E10" s="37"/>
      <c r="F10" s="35"/>
      <c r="G10" s="35"/>
      <c r="H10" s="41"/>
      <c r="I10" s="41"/>
      <c r="J10" s="41"/>
      <c r="K10" s="41"/>
      <c r="L10" s="109" t="s">
        <v>10</v>
      </c>
      <c r="M10" s="109"/>
      <c r="N10" s="109"/>
      <c r="O10" s="109"/>
      <c r="P10" s="109"/>
      <c r="Q10" s="74"/>
      <c r="R10" s="74"/>
      <c r="S10" s="53">
        <f>M8</f>
        <v>0</v>
      </c>
      <c r="T10" s="42"/>
      <c r="U10" s="21"/>
    </row>
    <row r="11" spans="1:22" s="16" customFormat="1" ht="15.75" x14ac:dyDescent="0.25">
      <c r="A11" s="38"/>
      <c r="B11" s="39"/>
      <c r="C11" s="39"/>
      <c r="D11" s="40"/>
      <c r="E11" s="37"/>
      <c r="F11" s="35"/>
      <c r="G11" s="38"/>
      <c r="H11" s="41"/>
      <c r="I11" s="41"/>
      <c r="J11" s="41"/>
      <c r="K11" s="41"/>
      <c r="L11" s="107" t="s">
        <v>12</v>
      </c>
      <c r="M11" s="107"/>
      <c r="N11" s="107"/>
      <c r="O11" s="107"/>
      <c r="P11" s="107"/>
      <c r="Q11" s="73"/>
      <c r="R11" s="73"/>
      <c r="S11" s="49">
        <f>N8</f>
        <v>0</v>
      </c>
      <c r="T11" s="42"/>
      <c r="U11" s="21"/>
    </row>
    <row r="12" spans="1:22" s="16" customFormat="1" ht="15.75" x14ac:dyDescent="0.25">
      <c r="A12" s="38"/>
      <c r="B12" s="39"/>
      <c r="C12" s="39"/>
      <c r="D12" s="40"/>
      <c r="E12" s="38"/>
      <c r="F12" s="40"/>
      <c r="G12" s="40"/>
      <c r="H12" s="41"/>
      <c r="I12" s="41"/>
      <c r="J12" s="41"/>
      <c r="K12" s="41"/>
      <c r="L12" s="107" t="s">
        <v>19</v>
      </c>
      <c r="M12" s="107"/>
      <c r="N12" s="107"/>
      <c r="O12" s="107"/>
      <c r="P12" s="107"/>
      <c r="Q12" s="73"/>
      <c r="R12" s="73"/>
      <c r="S12" s="49">
        <f>O8</f>
        <v>0</v>
      </c>
      <c r="T12" s="42"/>
      <c r="U12" s="21"/>
    </row>
    <row r="13" spans="1:22" s="16" customFormat="1" ht="15.75" x14ac:dyDescent="0.25">
      <c r="A13" s="35"/>
      <c r="B13" s="40"/>
      <c r="C13" s="40"/>
      <c r="D13" s="40"/>
      <c r="E13" s="38"/>
      <c r="F13" s="48"/>
      <c r="G13" s="48"/>
      <c r="H13" s="41"/>
      <c r="I13" s="41"/>
      <c r="J13" s="41"/>
      <c r="K13" s="41"/>
      <c r="L13" s="107" t="s">
        <v>14</v>
      </c>
      <c r="M13" s="107"/>
      <c r="N13" s="107"/>
      <c r="O13" s="107"/>
      <c r="P13" s="107"/>
      <c r="Q13" s="73"/>
      <c r="R13" s="73"/>
      <c r="S13" s="50">
        <f>P8</f>
        <v>0</v>
      </c>
      <c r="T13" s="42"/>
      <c r="U13" s="21"/>
    </row>
    <row r="14" spans="1:22" s="16" customFormat="1" ht="15.75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07" t="s">
        <v>20</v>
      </c>
      <c r="M14" s="107"/>
      <c r="N14" s="107"/>
      <c r="O14" s="107"/>
      <c r="P14" s="107"/>
      <c r="Q14" s="73"/>
      <c r="R14" s="73"/>
      <c r="S14" s="50">
        <f>Q8</f>
        <v>0</v>
      </c>
      <c r="T14" s="21"/>
      <c r="U14" s="21"/>
    </row>
    <row r="15" spans="1:22" s="16" customFormat="1" ht="15.75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07" t="s">
        <v>23</v>
      </c>
      <c r="M15" s="107"/>
      <c r="N15" s="107"/>
      <c r="O15" s="107"/>
      <c r="P15" s="107"/>
      <c r="Q15" s="73"/>
      <c r="R15" s="73"/>
      <c r="S15" s="50">
        <f>R8</f>
        <v>0</v>
      </c>
      <c r="T15" s="21"/>
      <c r="U15" s="21"/>
    </row>
    <row r="16" spans="1:22" s="16" customFormat="1" ht="15.75" x14ac:dyDescent="0.25">
      <c r="A16" s="21"/>
      <c r="B16" s="21"/>
      <c r="C16" s="21"/>
      <c r="D16" s="108"/>
      <c r="E16" s="108"/>
      <c r="F16" s="108"/>
      <c r="G16" s="108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2" s="16" customFormat="1" ht="15.75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2" s="16" customFormat="1" ht="15.75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2" s="16" customFormat="1" ht="15.75" x14ac:dyDescent="0.25">
      <c r="A19" s="21"/>
      <c r="B19" s="100" t="s">
        <v>43</v>
      </c>
      <c r="C19" s="100"/>
      <c r="D19" s="20"/>
      <c r="E19" s="21"/>
      <c r="F19" s="54" t="s">
        <v>34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2" x14ac:dyDescent="0.25">
      <c r="V20" s="16"/>
    </row>
  </sheetData>
  <autoFilter ref="A6:T7"/>
  <mergeCells count="25">
    <mergeCell ref="B19:C19"/>
    <mergeCell ref="L14:P14"/>
    <mergeCell ref="L15:P15"/>
    <mergeCell ref="C5:C6"/>
    <mergeCell ref="D5:D6"/>
    <mergeCell ref="E5:E6"/>
    <mergeCell ref="A8:D8"/>
    <mergeCell ref="A5:A6"/>
    <mergeCell ref="B5:B6"/>
    <mergeCell ref="D16:G16"/>
    <mergeCell ref="A2:M2"/>
    <mergeCell ref="N2:T2"/>
    <mergeCell ref="A3:M3"/>
    <mergeCell ref="F5:L5"/>
    <mergeCell ref="M5:M6"/>
    <mergeCell ref="N5:P5"/>
    <mergeCell ref="Q5:R5"/>
    <mergeCell ref="T5:T6"/>
    <mergeCell ref="U5:U6"/>
    <mergeCell ref="V5:V6"/>
    <mergeCell ref="L10:P10"/>
    <mergeCell ref="L11:P11"/>
    <mergeCell ref="L12:P12"/>
    <mergeCell ref="L13:P13"/>
    <mergeCell ref="S5:S6"/>
  </mergeCells>
  <pageMargins left="0.11811023622047245" right="0.11811023622047245" top="0.15748031496062992" bottom="0.39370078740157483" header="0.31496062992125984" footer="0.31496062992125984"/>
  <pageSetup paperSize="9" scale="49" orientation="landscape" verticalDpi="0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80"/>
  <sheetViews>
    <sheetView workbookViewId="0">
      <selection activeCell="K19" sqref="K19"/>
    </sheetView>
  </sheetViews>
  <sheetFormatPr defaultRowHeight="15" x14ac:dyDescent="0.25"/>
  <cols>
    <col min="5" max="5" width="13.28515625" bestFit="1" customWidth="1"/>
    <col min="6" max="6" width="12.7109375" bestFit="1" customWidth="1"/>
  </cols>
  <sheetData>
    <row r="1" spans="5:13" x14ac:dyDescent="0.25">
      <c r="E1" s="142" t="s">
        <v>36</v>
      </c>
      <c r="F1" s="142"/>
      <c r="G1" s="142"/>
      <c r="H1" s="142"/>
    </row>
    <row r="2" spans="5:13" x14ac:dyDescent="0.25">
      <c r="E2" s="76" t="s">
        <v>48</v>
      </c>
      <c r="F2" s="76">
        <v>25</v>
      </c>
      <c r="G2" s="76">
        <v>0</v>
      </c>
      <c r="H2" s="76">
        <v>0</v>
      </c>
    </row>
    <row r="3" spans="5:13" x14ac:dyDescent="0.25">
      <c r="E3" s="76" t="s">
        <v>49</v>
      </c>
      <c r="F3" s="76">
        <v>25</v>
      </c>
      <c r="G3" s="76">
        <v>25</v>
      </c>
      <c r="H3" s="76">
        <v>500</v>
      </c>
    </row>
    <row r="4" spans="5:13" x14ac:dyDescent="0.25">
      <c r="E4" s="76" t="s">
        <v>50</v>
      </c>
      <c r="F4" s="76">
        <v>23</v>
      </c>
      <c r="G4" s="76">
        <v>23</v>
      </c>
      <c r="H4" s="76">
        <v>800</v>
      </c>
    </row>
    <row r="5" spans="5:13" x14ac:dyDescent="0.25">
      <c r="E5" s="77" t="s">
        <v>41</v>
      </c>
      <c r="F5" s="77">
        <v>25</v>
      </c>
      <c r="G5" s="77">
        <v>25</v>
      </c>
      <c r="H5" s="77">
        <v>640</v>
      </c>
    </row>
    <row r="6" spans="5:13" x14ac:dyDescent="0.25">
      <c r="E6" s="76" t="s">
        <v>51</v>
      </c>
      <c r="F6" s="76">
        <v>20</v>
      </c>
      <c r="G6" s="76">
        <v>20</v>
      </c>
      <c r="H6" s="76">
        <v>500</v>
      </c>
    </row>
    <row r="7" spans="5:13" x14ac:dyDescent="0.25">
      <c r="E7" s="76" t="s">
        <v>52</v>
      </c>
      <c r="F7" s="76">
        <v>26</v>
      </c>
      <c r="G7" s="76">
        <v>26</v>
      </c>
      <c r="H7" s="76">
        <v>500</v>
      </c>
    </row>
    <row r="8" spans="5:13" x14ac:dyDescent="0.25">
      <c r="E8" s="76" t="s">
        <v>53</v>
      </c>
      <c r="F8" s="76">
        <v>22</v>
      </c>
      <c r="G8" s="76">
        <v>22</v>
      </c>
      <c r="H8" s="76">
        <v>500</v>
      </c>
    </row>
    <row r="9" spans="5:13" x14ac:dyDescent="0.25">
      <c r="E9" s="76" t="s">
        <v>54</v>
      </c>
      <c r="F9" s="76">
        <v>24</v>
      </c>
      <c r="G9" s="76">
        <v>24</v>
      </c>
      <c r="H9" s="76">
        <v>500</v>
      </c>
    </row>
    <row r="10" spans="5:13" x14ac:dyDescent="0.25">
      <c r="E10" s="76" t="s">
        <v>55</v>
      </c>
      <c r="F10" s="76">
        <v>26</v>
      </c>
      <c r="G10" s="76">
        <v>26</v>
      </c>
      <c r="H10" s="76">
        <v>500</v>
      </c>
    </row>
    <row r="11" spans="5:13" x14ac:dyDescent="0.25">
      <c r="E11" s="76" t="s">
        <v>56</v>
      </c>
      <c r="F11" s="76">
        <v>25</v>
      </c>
      <c r="G11" s="76">
        <v>25</v>
      </c>
      <c r="H11" s="76">
        <v>500</v>
      </c>
    </row>
    <row r="12" spans="5:13" x14ac:dyDescent="0.25">
      <c r="E12" s="76" t="s">
        <v>57</v>
      </c>
      <c r="F12" s="76">
        <v>26</v>
      </c>
      <c r="G12" s="76">
        <v>26</v>
      </c>
      <c r="H12" s="76">
        <v>500</v>
      </c>
    </row>
    <row r="13" spans="5:13" x14ac:dyDescent="0.25">
      <c r="E13" s="76" t="s">
        <v>58</v>
      </c>
      <c r="F13" s="76">
        <v>27</v>
      </c>
      <c r="G13" s="76">
        <v>500</v>
      </c>
      <c r="H13" s="76">
        <v>500</v>
      </c>
    </row>
    <row r="14" spans="5:13" x14ac:dyDescent="0.25">
      <c r="E14" s="76"/>
      <c r="F14" s="76">
        <f>SUM(F2:F13)</f>
        <v>294</v>
      </c>
      <c r="G14" s="76"/>
      <c r="H14" s="76">
        <f>SUM(H2:H13)</f>
        <v>5940</v>
      </c>
      <c r="K14">
        <f>H14/F14</f>
        <v>20.204081632653061</v>
      </c>
      <c r="M14">
        <f>K14*60%</f>
        <v>12.122448979591836</v>
      </c>
    </row>
    <row r="15" spans="5:13" x14ac:dyDescent="0.25">
      <c r="E15" s="76"/>
      <c r="F15" s="76"/>
      <c r="G15" s="76"/>
      <c r="H15" s="76"/>
    </row>
    <row r="16" spans="5:13" x14ac:dyDescent="0.25">
      <c r="E16" s="76"/>
      <c r="F16" s="76"/>
      <c r="G16" s="76"/>
      <c r="H16" s="76"/>
    </row>
    <row r="17" spans="5:8" x14ac:dyDescent="0.25">
      <c r="E17" s="76"/>
      <c r="F17" s="77" t="s">
        <v>59</v>
      </c>
      <c r="G17" s="77">
        <v>1</v>
      </c>
      <c r="H17" s="78">
        <f>M14*G17</f>
        <v>12.122448979591836</v>
      </c>
    </row>
    <row r="18" spans="5:8" x14ac:dyDescent="0.25">
      <c r="E18" s="76"/>
      <c r="F18" s="79" t="s">
        <v>60</v>
      </c>
      <c r="G18" s="79">
        <v>11</v>
      </c>
      <c r="H18" s="80">
        <f>G18*M14</f>
        <v>133.34693877551018</v>
      </c>
    </row>
    <row r="19" spans="5:8" x14ac:dyDescent="0.25">
      <c r="E19" s="76"/>
      <c r="F19" s="77" t="s">
        <v>61</v>
      </c>
      <c r="G19" s="77">
        <v>15</v>
      </c>
      <c r="H19" s="78">
        <f>G19*M14</f>
        <v>181.83673469387753</v>
      </c>
    </row>
    <row r="20" spans="5:8" x14ac:dyDescent="0.25">
      <c r="E20" s="81"/>
      <c r="F20" s="81"/>
      <c r="G20" s="81"/>
      <c r="H20" s="81"/>
    </row>
    <row r="21" spans="5:8" x14ac:dyDescent="0.25">
      <c r="E21" s="81"/>
      <c r="F21" s="81"/>
      <c r="G21" s="81"/>
      <c r="H21" s="81"/>
    </row>
    <row r="23" spans="5:8" x14ac:dyDescent="0.25">
      <c r="E23" s="142" t="s">
        <v>37</v>
      </c>
      <c r="F23" s="142"/>
      <c r="G23" s="142"/>
      <c r="H23" s="142"/>
    </row>
    <row r="24" spans="5:8" x14ac:dyDescent="0.25">
      <c r="E24" s="76" t="s">
        <v>48</v>
      </c>
      <c r="F24" s="76">
        <v>25</v>
      </c>
      <c r="G24" s="76">
        <v>25</v>
      </c>
      <c r="H24" s="76">
        <v>250</v>
      </c>
    </row>
    <row r="25" spans="5:8" x14ac:dyDescent="0.25">
      <c r="E25" s="76" t="s">
        <v>49</v>
      </c>
      <c r="F25" s="76">
        <v>25</v>
      </c>
      <c r="G25" s="76">
        <v>25</v>
      </c>
      <c r="H25" s="76">
        <v>250</v>
      </c>
    </row>
    <row r="26" spans="5:8" x14ac:dyDescent="0.25">
      <c r="E26" s="76" t="s">
        <v>50</v>
      </c>
      <c r="F26" s="76">
        <v>23</v>
      </c>
      <c r="G26" s="76">
        <v>23</v>
      </c>
      <c r="H26" s="76">
        <v>250</v>
      </c>
    </row>
    <row r="27" spans="5:8" x14ac:dyDescent="0.25">
      <c r="E27" s="76" t="s">
        <v>41</v>
      </c>
      <c r="F27" s="76">
        <v>25</v>
      </c>
      <c r="G27" s="76">
        <v>25</v>
      </c>
      <c r="H27" s="76">
        <v>250</v>
      </c>
    </row>
    <row r="28" spans="5:8" x14ac:dyDescent="0.25">
      <c r="E28" s="76" t="s">
        <v>51</v>
      </c>
      <c r="F28" s="76">
        <v>20</v>
      </c>
      <c r="G28" s="76">
        <v>20</v>
      </c>
      <c r="H28" s="76">
        <v>250</v>
      </c>
    </row>
    <row r="29" spans="5:8" x14ac:dyDescent="0.25">
      <c r="E29" s="76" t="s">
        <v>52</v>
      </c>
      <c r="F29" s="76">
        <v>26</v>
      </c>
      <c r="G29" s="76">
        <v>26</v>
      </c>
      <c r="H29" s="76">
        <v>250</v>
      </c>
    </row>
    <row r="30" spans="5:8" x14ac:dyDescent="0.25">
      <c r="E30" s="76" t="s">
        <v>53</v>
      </c>
      <c r="F30" s="76">
        <v>22</v>
      </c>
      <c r="G30" s="76">
        <v>22</v>
      </c>
      <c r="H30" s="76">
        <v>250</v>
      </c>
    </row>
    <row r="31" spans="5:8" x14ac:dyDescent="0.25">
      <c r="E31" s="76" t="s">
        <v>54</v>
      </c>
      <c r="F31" s="76">
        <v>24</v>
      </c>
      <c r="G31" s="76">
        <v>24</v>
      </c>
      <c r="H31" s="76">
        <v>250</v>
      </c>
    </row>
    <row r="32" spans="5:8" x14ac:dyDescent="0.25">
      <c r="E32" s="76" t="s">
        <v>55</v>
      </c>
      <c r="F32" s="76">
        <v>26</v>
      </c>
      <c r="G32" s="76">
        <v>26</v>
      </c>
      <c r="H32" s="76">
        <v>250</v>
      </c>
    </row>
    <row r="33" spans="5:14" x14ac:dyDescent="0.25">
      <c r="E33" s="76" t="s">
        <v>56</v>
      </c>
      <c r="F33" s="76">
        <v>25</v>
      </c>
      <c r="G33" s="76">
        <v>25</v>
      </c>
      <c r="H33" s="76">
        <v>250</v>
      </c>
      <c r="L33">
        <f>H36/F36</f>
        <v>9.5427210884353748</v>
      </c>
    </row>
    <row r="34" spans="5:14" x14ac:dyDescent="0.25">
      <c r="E34" s="76" t="s">
        <v>57</v>
      </c>
      <c r="F34" s="76">
        <v>26</v>
      </c>
      <c r="G34" s="76">
        <v>26</v>
      </c>
      <c r="H34" s="76">
        <v>250</v>
      </c>
    </row>
    <row r="35" spans="5:14" x14ac:dyDescent="0.25">
      <c r="E35" s="76" t="s">
        <v>58</v>
      </c>
      <c r="F35" s="76">
        <v>27</v>
      </c>
      <c r="G35" s="76">
        <v>500</v>
      </c>
      <c r="H35" s="76">
        <v>55.56</v>
      </c>
    </row>
    <row r="36" spans="5:14" x14ac:dyDescent="0.25">
      <c r="E36" s="76"/>
      <c r="F36" s="76">
        <f>SUM(F24:F35)</f>
        <v>294</v>
      </c>
      <c r="G36" s="76"/>
      <c r="H36" s="76">
        <f>SUM(H24:H35)</f>
        <v>2805.56</v>
      </c>
      <c r="N36">
        <f>L33*60%</f>
        <v>5.7256326530612247</v>
      </c>
    </row>
    <row r="37" spans="5:14" x14ac:dyDescent="0.25">
      <c r="E37" s="76"/>
      <c r="F37" s="76"/>
      <c r="G37" s="76"/>
      <c r="H37" s="76"/>
    </row>
    <row r="38" spans="5:14" x14ac:dyDescent="0.25">
      <c r="E38" s="76"/>
      <c r="F38" s="76"/>
      <c r="G38" s="76"/>
      <c r="H38" s="76"/>
    </row>
    <row r="39" spans="5:14" x14ac:dyDescent="0.25">
      <c r="E39" s="76"/>
      <c r="F39" s="77" t="s">
        <v>59</v>
      </c>
      <c r="G39" s="77">
        <v>4</v>
      </c>
      <c r="H39" s="78">
        <f>N36*G39</f>
        <v>22.902530612244899</v>
      </c>
    </row>
    <row r="40" spans="5:14" x14ac:dyDescent="0.25">
      <c r="E40" s="76"/>
      <c r="F40" s="77" t="s">
        <v>60</v>
      </c>
      <c r="G40" s="77">
        <v>8</v>
      </c>
      <c r="H40" s="78">
        <f>G40*N36</f>
        <v>45.805061224489798</v>
      </c>
    </row>
    <row r="41" spans="5:14" x14ac:dyDescent="0.25">
      <c r="E41" s="76"/>
      <c r="F41" s="77" t="s">
        <v>62</v>
      </c>
      <c r="G41" s="77">
        <v>1</v>
      </c>
      <c r="H41" s="78">
        <f>N36*G41</f>
        <v>5.7256326530612247</v>
      </c>
    </row>
    <row r="43" spans="5:14" x14ac:dyDescent="0.25">
      <c r="E43" s="142" t="s">
        <v>63</v>
      </c>
      <c r="F43" s="142"/>
      <c r="G43" s="142"/>
      <c r="H43" s="142"/>
    </row>
    <row r="44" spans="5:14" x14ac:dyDescent="0.25">
      <c r="E44" s="76" t="s">
        <v>49</v>
      </c>
      <c r="F44" s="76">
        <v>25</v>
      </c>
      <c r="G44" s="76">
        <v>25</v>
      </c>
      <c r="H44" s="76">
        <v>250</v>
      </c>
    </row>
    <row r="45" spans="5:14" x14ac:dyDescent="0.25">
      <c r="E45" s="76" t="s">
        <v>50</v>
      </c>
      <c r="F45" s="76">
        <v>23</v>
      </c>
      <c r="G45" s="76">
        <v>23</v>
      </c>
      <c r="H45" s="76">
        <v>250</v>
      </c>
      <c r="K45">
        <f>H56/F56</f>
        <v>10.284532871972319</v>
      </c>
      <c r="L45">
        <f>K45*60%</f>
        <v>6.1707197231833915</v>
      </c>
    </row>
    <row r="46" spans="5:14" x14ac:dyDescent="0.25">
      <c r="E46" s="76" t="s">
        <v>41</v>
      </c>
      <c r="F46" s="76">
        <v>25</v>
      </c>
      <c r="G46" s="76">
        <v>25</v>
      </c>
      <c r="H46" s="76">
        <v>250</v>
      </c>
    </row>
    <row r="47" spans="5:14" x14ac:dyDescent="0.25">
      <c r="E47" s="76" t="s">
        <v>51</v>
      </c>
      <c r="F47" s="76">
        <v>20</v>
      </c>
      <c r="G47" s="76">
        <v>20</v>
      </c>
      <c r="H47" s="76">
        <v>250</v>
      </c>
    </row>
    <row r="48" spans="5:14" x14ac:dyDescent="0.25">
      <c r="E48" s="76" t="s">
        <v>52</v>
      </c>
      <c r="F48" s="76">
        <v>26</v>
      </c>
      <c r="G48" s="76">
        <v>26</v>
      </c>
      <c r="H48" s="76">
        <v>250</v>
      </c>
    </row>
    <row r="49" spans="5:8" x14ac:dyDescent="0.25">
      <c r="E49" s="76" t="s">
        <v>53</v>
      </c>
      <c r="F49" s="76">
        <v>22</v>
      </c>
      <c r="G49" s="76">
        <v>22</v>
      </c>
      <c r="H49" s="76">
        <v>250</v>
      </c>
    </row>
    <row r="50" spans="5:8" x14ac:dyDescent="0.25">
      <c r="E50" s="76" t="s">
        <v>54</v>
      </c>
      <c r="F50" s="76">
        <v>24</v>
      </c>
      <c r="G50" s="76">
        <v>24</v>
      </c>
      <c r="H50" s="76">
        <v>250</v>
      </c>
    </row>
    <row r="51" spans="5:8" x14ac:dyDescent="0.25">
      <c r="E51" s="76" t="s">
        <v>55</v>
      </c>
      <c r="F51" s="76">
        <v>26</v>
      </c>
      <c r="G51" s="76">
        <v>26</v>
      </c>
      <c r="H51" s="76">
        <v>250</v>
      </c>
    </row>
    <row r="52" spans="5:8" x14ac:dyDescent="0.25">
      <c r="E52" s="76" t="s">
        <v>56</v>
      </c>
      <c r="F52" s="76">
        <v>25</v>
      </c>
      <c r="G52" s="76">
        <v>25</v>
      </c>
      <c r="H52" s="76">
        <v>250</v>
      </c>
    </row>
    <row r="53" spans="5:8" x14ac:dyDescent="0.25">
      <c r="E53" s="76" t="s">
        <v>57</v>
      </c>
      <c r="F53" s="76">
        <v>26</v>
      </c>
      <c r="G53" s="76">
        <v>26</v>
      </c>
      <c r="H53" s="76">
        <v>250</v>
      </c>
    </row>
    <row r="54" spans="5:8" x14ac:dyDescent="0.25">
      <c r="E54" s="76" t="s">
        <v>64</v>
      </c>
      <c r="F54" s="76">
        <v>27</v>
      </c>
      <c r="G54" s="76">
        <v>500</v>
      </c>
      <c r="H54" s="76">
        <v>55.56</v>
      </c>
    </row>
    <row r="55" spans="5:8" x14ac:dyDescent="0.25">
      <c r="E55" s="76" t="s">
        <v>35</v>
      </c>
      <c r="F55" s="76">
        <v>20</v>
      </c>
      <c r="G55" s="76"/>
      <c r="H55" s="76">
        <v>416.67</v>
      </c>
    </row>
    <row r="56" spans="5:8" x14ac:dyDescent="0.25">
      <c r="E56" s="76"/>
      <c r="F56" s="76">
        <f>SUM(F44:F55)</f>
        <v>289</v>
      </c>
      <c r="G56" s="76"/>
      <c r="H56" s="76">
        <f>SUM(H44:H55)</f>
        <v>2972.23</v>
      </c>
    </row>
    <row r="57" spans="5:8" x14ac:dyDescent="0.25">
      <c r="E57" s="76"/>
      <c r="F57" s="76"/>
      <c r="G57" s="76"/>
      <c r="H57" s="76"/>
    </row>
    <row r="58" spans="5:8" x14ac:dyDescent="0.25">
      <c r="E58" s="76"/>
      <c r="F58" s="76"/>
      <c r="G58" s="76"/>
      <c r="H58" s="76"/>
    </row>
    <row r="59" spans="5:8" x14ac:dyDescent="0.25">
      <c r="E59" s="76"/>
      <c r="F59" s="76"/>
      <c r="G59" s="76"/>
      <c r="H59" s="82"/>
    </row>
    <row r="60" spans="5:8" x14ac:dyDescent="0.25">
      <c r="E60" s="76"/>
      <c r="F60" s="77" t="s">
        <v>60</v>
      </c>
      <c r="G60" s="77">
        <v>12</v>
      </c>
      <c r="H60" s="78">
        <f>G60*L45</f>
        <v>74.048636678200694</v>
      </c>
    </row>
    <row r="63" spans="5:8" x14ac:dyDescent="0.25">
      <c r="E63" s="142" t="s">
        <v>65</v>
      </c>
      <c r="F63" s="142"/>
      <c r="G63" s="142"/>
      <c r="H63" s="142"/>
    </row>
    <row r="64" spans="5:8" x14ac:dyDescent="0.25">
      <c r="E64" s="76" t="s">
        <v>49</v>
      </c>
      <c r="F64" s="76">
        <v>25</v>
      </c>
      <c r="G64" s="76"/>
      <c r="H64" s="76">
        <v>436</v>
      </c>
    </row>
    <row r="65" spans="5:12" x14ac:dyDescent="0.25">
      <c r="E65" s="76" t="s">
        <v>50</v>
      </c>
      <c r="F65" s="76">
        <v>23</v>
      </c>
      <c r="G65" s="76"/>
      <c r="H65" s="76">
        <v>427.78</v>
      </c>
    </row>
    <row r="66" spans="5:12" x14ac:dyDescent="0.25">
      <c r="E66" s="76" t="s">
        <v>41</v>
      </c>
      <c r="F66" s="76">
        <v>25</v>
      </c>
      <c r="G66" s="76"/>
      <c r="H66" s="76">
        <v>450</v>
      </c>
    </row>
    <row r="67" spans="5:12" x14ac:dyDescent="0.25">
      <c r="E67" s="76" t="s">
        <v>51</v>
      </c>
      <c r="F67" s="76">
        <v>20</v>
      </c>
      <c r="G67" s="76"/>
      <c r="H67" s="76">
        <v>330</v>
      </c>
    </row>
    <row r="68" spans="5:12" x14ac:dyDescent="0.25">
      <c r="E68" s="76" t="s">
        <v>52</v>
      </c>
      <c r="F68" s="76">
        <v>26</v>
      </c>
      <c r="G68" s="76"/>
      <c r="H68" s="76">
        <v>225</v>
      </c>
    </row>
    <row r="69" spans="5:12" x14ac:dyDescent="0.25">
      <c r="E69" s="76" t="s">
        <v>53</v>
      </c>
      <c r="F69" s="76">
        <v>22</v>
      </c>
      <c r="G69" s="76"/>
      <c r="H69" s="76">
        <v>450</v>
      </c>
    </row>
    <row r="70" spans="5:12" x14ac:dyDescent="0.25">
      <c r="E70" s="76" t="s">
        <v>54</v>
      </c>
      <c r="F70" s="76">
        <v>24</v>
      </c>
      <c r="G70" s="76"/>
      <c r="H70" s="76">
        <v>450</v>
      </c>
    </row>
    <row r="71" spans="5:12" x14ac:dyDescent="0.25">
      <c r="E71" s="76" t="s">
        <v>55</v>
      </c>
      <c r="F71" s="76">
        <v>26</v>
      </c>
      <c r="G71" s="76"/>
      <c r="H71" s="76">
        <v>328.85</v>
      </c>
      <c r="K71">
        <f>H76/F76</f>
        <v>14.667679180887369</v>
      </c>
      <c r="L71">
        <f>K71*80%</f>
        <v>11.734143344709896</v>
      </c>
    </row>
    <row r="72" spans="5:12" x14ac:dyDescent="0.25">
      <c r="E72" s="76" t="s">
        <v>56</v>
      </c>
      <c r="F72" s="76">
        <v>25</v>
      </c>
      <c r="G72" s="76"/>
      <c r="H72" s="76">
        <v>300</v>
      </c>
    </row>
    <row r="73" spans="5:12" x14ac:dyDescent="0.25">
      <c r="E73" s="76" t="s">
        <v>57</v>
      </c>
      <c r="F73" s="76">
        <v>26</v>
      </c>
      <c r="G73" s="76"/>
      <c r="H73" s="76">
        <v>300</v>
      </c>
    </row>
    <row r="74" spans="5:12" x14ac:dyDescent="0.25">
      <c r="E74" s="76" t="s">
        <v>64</v>
      </c>
      <c r="F74" s="76">
        <v>27</v>
      </c>
      <c r="G74" s="76"/>
      <c r="H74" s="76">
        <v>300</v>
      </c>
    </row>
    <row r="75" spans="5:12" x14ac:dyDescent="0.25">
      <c r="E75" s="76" t="s">
        <v>35</v>
      </c>
      <c r="F75" s="76">
        <v>24</v>
      </c>
      <c r="G75" s="76"/>
      <c r="H75" s="77">
        <v>300</v>
      </c>
    </row>
    <row r="76" spans="5:12" x14ac:dyDescent="0.25">
      <c r="E76" s="76"/>
      <c r="F76" s="76">
        <f>SUM(F64:F75)</f>
        <v>293</v>
      </c>
      <c r="G76" s="76"/>
      <c r="H76" s="76">
        <f>SUM(H64:H75)</f>
        <v>4297.6299999999992</v>
      </c>
    </row>
    <row r="77" spans="5:12" x14ac:dyDescent="0.25">
      <c r="E77" s="76"/>
      <c r="F77" s="76"/>
      <c r="G77" s="76"/>
      <c r="H77" s="76"/>
    </row>
    <row r="78" spans="5:12" x14ac:dyDescent="0.25">
      <c r="E78" s="76"/>
      <c r="F78" s="76"/>
      <c r="G78" s="76"/>
      <c r="H78" s="76"/>
    </row>
    <row r="79" spans="5:12" x14ac:dyDescent="0.25">
      <c r="E79" s="76"/>
      <c r="F79" s="76"/>
      <c r="G79" s="76"/>
      <c r="H79" s="82"/>
    </row>
    <row r="80" spans="5:12" x14ac:dyDescent="0.25">
      <c r="E80" s="76"/>
      <c r="F80" s="76" t="s">
        <v>60</v>
      </c>
      <c r="G80" s="76">
        <v>4</v>
      </c>
      <c r="H80" s="82">
        <f>G80*L71</f>
        <v>46.936573378839583</v>
      </c>
    </row>
  </sheetData>
  <mergeCells count="4">
    <mergeCell ref="E1:H1"/>
    <mergeCell ref="E23:H23"/>
    <mergeCell ref="E43:H43"/>
    <mergeCell ref="E63:H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Yanvar</vt:lpstr>
      <vt:lpstr>Son haqq hesab</vt:lpstr>
      <vt:lpstr>Xəstəlik</vt:lpstr>
      <vt:lpstr>'Son haqq hesab'!Print_Area</vt:lpstr>
      <vt:lpstr>'Son haqq hesab'!Print_Titles</vt:lpstr>
      <vt:lpstr>Yanvar!Print_Titles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2021-09-23T09:45:52Z</dcterms:modified>
</cp:coreProperties>
</file>