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 Shahvaladov\Desktop\YenITech\salaries_xlsx\GHM\"/>
    </mc:Choice>
  </mc:AlternateContent>
  <bookViews>
    <workbookView xWindow="0" yWindow="0" windowWidth="20880" windowHeight="8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9" i="1" l="1"/>
  <c r="M29" i="1"/>
  <c r="L29" i="1"/>
  <c r="K29" i="1"/>
  <c r="I29" i="1"/>
  <c r="G29" i="1"/>
  <c r="F29" i="1"/>
  <c r="E29" i="1"/>
  <c r="H28" i="1"/>
  <c r="N28" i="1" s="1"/>
  <c r="H27" i="1"/>
  <c r="N27" i="1" s="1"/>
  <c r="H26" i="1"/>
  <c r="N26" i="1" s="1"/>
  <c r="H25" i="1"/>
  <c r="N25" i="1" s="1"/>
  <c r="H24" i="1"/>
  <c r="N24" i="1" s="1"/>
  <c r="H23" i="1"/>
  <c r="N23" i="1" s="1"/>
  <c r="H22" i="1"/>
  <c r="N22" i="1" s="1"/>
  <c r="H21" i="1"/>
  <c r="N21" i="1" s="1"/>
  <c r="H20" i="1"/>
  <c r="N20" i="1" s="1"/>
  <c r="H19" i="1"/>
  <c r="N19" i="1" s="1"/>
  <c r="H18" i="1"/>
  <c r="N18" i="1" s="1"/>
  <c r="H17" i="1"/>
  <c r="N17" i="1" s="1"/>
  <c r="H16" i="1"/>
  <c r="N16" i="1" s="1"/>
  <c r="H13" i="1"/>
  <c r="N13" i="1" s="1"/>
  <c r="H12" i="1"/>
  <c r="N12" i="1" s="1"/>
  <c r="H11" i="1"/>
  <c r="N11" i="1" s="1"/>
  <c r="H10" i="1"/>
  <c r="N10" i="1" s="1"/>
  <c r="H9" i="1"/>
  <c r="N9" i="1" s="1"/>
  <c r="H8" i="1"/>
  <c r="N8" i="1" s="1"/>
  <c r="H7" i="1"/>
  <c r="N7" i="1" s="1"/>
  <c r="H6" i="1"/>
  <c r="N6" i="1" s="1"/>
  <c r="H5" i="1"/>
  <c r="N5" i="1" s="1"/>
  <c r="H4" i="1"/>
  <c r="N4" i="1" s="1"/>
  <c r="H3" i="1"/>
  <c r="H29" i="1" s="1"/>
  <c r="S28" i="1" l="1"/>
  <c r="R28" i="1"/>
  <c r="Q28" i="1"/>
  <c r="O28" i="1"/>
  <c r="U28" i="1"/>
  <c r="P28" i="1"/>
  <c r="T28" i="1"/>
  <c r="S11" i="1"/>
  <c r="U11" i="1"/>
  <c r="R11" i="1"/>
  <c r="Q11" i="1"/>
  <c r="O11" i="1"/>
  <c r="P11" i="1"/>
  <c r="T11" i="1"/>
  <c r="S12" i="1"/>
  <c r="O12" i="1"/>
  <c r="T12" i="1"/>
  <c r="R12" i="1"/>
  <c r="Q12" i="1"/>
  <c r="P12" i="1"/>
  <c r="U12" i="1"/>
  <c r="S26" i="1"/>
  <c r="O26" i="1"/>
  <c r="U26" i="1"/>
  <c r="T26" i="1"/>
  <c r="R26" i="1"/>
  <c r="Q26" i="1"/>
  <c r="P26" i="1"/>
  <c r="S27" i="1"/>
  <c r="R27" i="1"/>
  <c r="O27" i="1"/>
  <c r="V27" i="1" s="1"/>
  <c r="W27" i="1" s="1"/>
  <c r="Y27" i="1" s="1"/>
  <c r="Q27" i="1"/>
  <c r="T27" i="1"/>
  <c r="P27" i="1"/>
  <c r="U27" i="1"/>
  <c r="S4" i="1"/>
  <c r="R4" i="1"/>
  <c r="O4" i="1"/>
  <c r="Q4" i="1"/>
  <c r="P4" i="1"/>
  <c r="T4" i="1"/>
  <c r="U4" i="1"/>
  <c r="S19" i="1"/>
  <c r="U19" i="1"/>
  <c r="R19" i="1"/>
  <c r="Q19" i="1"/>
  <c r="T19" i="1"/>
  <c r="P19" i="1"/>
  <c r="O19" i="1"/>
  <c r="V19" i="1" s="1"/>
  <c r="W19" i="1" s="1"/>
  <c r="Y19" i="1" s="1"/>
  <c r="S6" i="1"/>
  <c r="T6" i="1"/>
  <c r="R6" i="1"/>
  <c r="O6" i="1"/>
  <c r="V6" i="1" s="1"/>
  <c r="W6" i="1" s="1"/>
  <c r="Y6" i="1" s="1"/>
  <c r="Q6" i="1"/>
  <c r="P6" i="1"/>
  <c r="U6" i="1"/>
  <c r="S7" i="1"/>
  <c r="R7" i="1"/>
  <c r="U7" i="1"/>
  <c r="Q7" i="1"/>
  <c r="O7" i="1"/>
  <c r="T7" i="1"/>
  <c r="P7" i="1"/>
  <c r="S21" i="1"/>
  <c r="R21" i="1"/>
  <c r="O21" i="1"/>
  <c r="U21" i="1"/>
  <c r="Q21" i="1"/>
  <c r="P21" i="1"/>
  <c r="T21" i="1"/>
  <c r="S23" i="1"/>
  <c r="R23" i="1"/>
  <c r="Q23" i="1"/>
  <c r="O23" i="1"/>
  <c r="P23" i="1"/>
  <c r="U23" i="1"/>
  <c r="T23" i="1"/>
  <c r="S25" i="1"/>
  <c r="R25" i="1"/>
  <c r="U25" i="1"/>
  <c r="Q25" i="1"/>
  <c r="O25" i="1"/>
  <c r="P25" i="1"/>
  <c r="T25" i="1"/>
  <c r="S13" i="1"/>
  <c r="R13" i="1"/>
  <c r="U13" i="1"/>
  <c r="Q13" i="1"/>
  <c r="P13" i="1"/>
  <c r="O13" i="1"/>
  <c r="V13" i="1" s="1"/>
  <c r="W13" i="1" s="1"/>
  <c r="Y13" i="1" s="1"/>
  <c r="T13" i="1"/>
  <c r="S16" i="1"/>
  <c r="R16" i="1"/>
  <c r="Q16" i="1"/>
  <c r="O16" i="1"/>
  <c r="U16" i="1"/>
  <c r="P16" i="1"/>
  <c r="T16" i="1"/>
  <c r="S17" i="1"/>
  <c r="R17" i="1"/>
  <c r="O17" i="1"/>
  <c r="Q17" i="1"/>
  <c r="P17" i="1"/>
  <c r="U17" i="1"/>
  <c r="T17" i="1"/>
  <c r="S18" i="1"/>
  <c r="O18" i="1"/>
  <c r="R18" i="1"/>
  <c r="Q18" i="1"/>
  <c r="P18" i="1"/>
  <c r="U18" i="1"/>
  <c r="T18" i="1"/>
  <c r="S5" i="1"/>
  <c r="U5" i="1"/>
  <c r="R5" i="1"/>
  <c r="Q5" i="1"/>
  <c r="P5" i="1"/>
  <c r="O5" i="1"/>
  <c r="T5" i="1"/>
  <c r="S20" i="1"/>
  <c r="T20" i="1"/>
  <c r="R20" i="1"/>
  <c r="Q20" i="1"/>
  <c r="O20" i="1"/>
  <c r="P20" i="1"/>
  <c r="U20" i="1"/>
  <c r="S8" i="1"/>
  <c r="O8" i="1"/>
  <c r="R8" i="1"/>
  <c r="T8" i="1"/>
  <c r="Q8" i="1"/>
  <c r="U8" i="1"/>
  <c r="P8" i="1"/>
  <c r="S22" i="1"/>
  <c r="O22" i="1"/>
  <c r="R22" i="1"/>
  <c r="Q22" i="1"/>
  <c r="U22" i="1"/>
  <c r="P22" i="1"/>
  <c r="T22" i="1"/>
  <c r="S9" i="1"/>
  <c r="R9" i="1"/>
  <c r="Q9" i="1"/>
  <c r="P9" i="1"/>
  <c r="O9" i="1"/>
  <c r="V9" i="1" s="1"/>
  <c r="W9" i="1" s="1"/>
  <c r="Y9" i="1" s="1"/>
  <c r="U9" i="1"/>
  <c r="T9" i="1"/>
  <c r="S10" i="1"/>
  <c r="R10" i="1"/>
  <c r="O10" i="1"/>
  <c r="Q10" i="1"/>
  <c r="P10" i="1"/>
  <c r="U10" i="1"/>
  <c r="T10" i="1"/>
  <c r="S24" i="1"/>
  <c r="R24" i="1"/>
  <c r="Q24" i="1"/>
  <c r="O24" i="1"/>
  <c r="V24" i="1" s="1"/>
  <c r="W24" i="1" s="1"/>
  <c r="Y24" i="1" s="1"/>
  <c r="P24" i="1"/>
  <c r="U24" i="1"/>
  <c r="T24" i="1"/>
  <c r="N3" i="1"/>
  <c r="V7" i="1" l="1"/>
  <c r="W7" i="1" s="1"/>
  <c r="Y7" i="1" s="1"/>
  <c r="V17" i="1"/>
  <c r="W17" i="1" s="1"/>
  <c r="Y17" i="1" s="1"/>
  <c r="V25" i="1"/>
  <c r="W25" i="1" s="1"/>
  <c r="Y25" i="1" s="1"/>
  <c r="V4" i="1"/>
  <c r="W4" i="1" s="1"/>
  <c r="Y4" i="1" s="1"/>
  <c r="V12" i="1"/>
  <c r="W12" i="1" s="1"/>
  <c r="Y12" i="1" s="1"/>
  <c r="V22" i="1"/>
  <c r="W22" i="1" s="1"/>
  <c r="Y22" i="1" s="1"/>
  <c r="S3" i="1"/>
  <c r="S29" i="1" s="1"/>
  <c r="R3" i="1"/>
  <c r="R29" i="1" s="1"/>
  <c r="Q3" i="1"/>
  <c r="Q29" i="1" s="1"/>
  <c r="O3" i="1"/>
  <c r="P3" i="1"/>
  <c r="P29" i="1" s="1"/>
  <c r="N29" i="1"/>
  <c r="U3" i="1"/>
  <c r="U29" i="1" s="1"/>
  <c r="T3" i="1"/>
  <c r="T29" i="1" s="1"/>
  <c r="V28" i="1"/>
  <c r="W28" i="1" s="1"/>
  <c r="Y28" i="1" s="1"/>
  <c r="V10" i="1"/>
  <c r="W10" i="1" s="1"/>
  <c r="Y10" i="1" s="1"/>
  <c r="V21" i="1"/>
  <c r="W21" i="1" s="1"/>
  <c r="Y21" i="1" s="1"/>
  <c r="V8" i="1"/>
  <c r="W8" i="1" s="1"/>
  <c r="Y8" i="1" s="1"/>
  <c r="V5" i="1"/>
  <c r="W5" i="1" s="1"/>
  <c r="Y5" i="1" s="1"/>
  <c r="V18" i="1"/>
  <c r="W18" i="1" s="1"/>
  <c r="Y18" i="1" s="1"/>
  <c r="V26" i="1"/>
  <c r="W26" i="1" s="1"/>
  <c r="Y26" i="1" s="1"/>
  <c r="V20" i="1"/>
  <c r="W20" i="1" s="1"/>
  <c r="Y20" i="1" s="1"/>
  <c r="V16" i="1"/>
  <c r="W16" i="1" s="1"/>
  <c r="Y16" i="1" s="1"/>
  <c r="V23" i="1"/>
  <c r="W23" i="1" s="1"/>
  <c r="Y23" i="1" s="1"/>
  <c r="V11" i="1"/>
  <c r="W11" i="1" s="1"/>
  <c r="Y11" i="1" s="1"/>
  <c r="O29" i="1" l="1"/>
  <c r="V3" i="1"/>
  <c r="V29" i="1" l="1"/>
  <c r="W3" i="1"/>
  <c r="W29" i="1" l="1"/>
  <c r="Y3" i="1"/>
  <c r="Y29" i="1" s="1"/>
</calcChain>
</file>

<file path=xl/sharedStrings.xml><?xml version="1.0" encoding="utf-8"?>
<sst xmlns="http://schemas.openxmlformats.org/spreadsheetml/2006/main" count="100" uniqueCount="92">
  <si>
    <t>№</t>
  </si>
  <si>
    <t>Soyadi, adı, atasının adı</t>
  </si>
  <si>
    <t>Hesab nömrəsi</t>
  </si>
  <si>
    <t>Vəzifəsi</t>
  </si>
  <si>
    <t>Əmək haqqı</t>
  </si>
  <si>
    <t>HESABLANIB</t>
  </si>
  <si>
    <t>CƏMİ</t>
  </si>
  <si>
    <t>TUTULMUŞDUR</t>
  </si>
  <si>
    <t>İşəgötürən tərəfindən</t>
  </si>
  <si>
    <t>CƏMİ tutulmuşdur</t>
  </si>
  <si>
    <t>Ödənilməli Məbləğ</t>
  </si>
  <si>
    <t>Ödənilib (avans)</t>
  </si>
  <si>
    <t>Ödənməlidir</t>
  </si>
  <si>
    <t>Aylıq iş günləri</t>
  </si>
  <si>
    <t>faktiki iş günləri</t>
  </si>
  <si>
    <t>Hesablanmış əmək haqqı</t>
  </si>
  <si>
    <t>Müavinat</t>
  </si>
  <si>
    <t>Əvvəlki aydan xəstəlik</t>
  </si>
  <si>
    <t xml:space="preserve">Əmək qabiliyyətinin müvəqqəti itirilməsinə </t>
  </si>
  <si>
    <t>Mükafat</t>
  </si>
  <si>
    <t>Məzuniyyət</t>
  </si>
  <si>
    <t>Gəlir vergisi</t>
  </si>
  <si>
    <t>Pensiya Fondu 10%</t>
  </si>
  <si>
    <t>İ.S.H.       0,5%</t>
  </si>
  <si>
    <t>İ.T.S.H.       1%</t>
  </si>
  <si>
    <t>Pensiya Fondu 15%</t>
  </si>
  <si>
    <t>Novruzov Fərhad İlqar oğlu</t>
  </si>
  <si>
    <t>AZ50HAJCFPRAZN10000077162005</t>
  </si>
  <si>
    <t>Direktor</t>
  </si>
  <si>
    <t>Abbasov Ədalət Nizami oğlu</t>
  </si>
  <si>
    <t>AZ93HAJCFPRAZN10000098819003</t>
  </si>
  <si>
    <t>Baş Mühasib</t>
  </si>
  <si>
    <t>Şəkərəliyev Orxan İntiqam oğlu</t>
  </si>
  <si>
    <t>AZ35HAJCFPRAZN10000198198002</t>
  </si>
  <si>
    <t>Mühasib</t>
  </si>
  <si>
    <t>Yusifli Emil Yusif oğlu</t>
  </si>
  <si>
    <t>AZ14HAJCFPRAZN10010077541001</t>
  </si>
  <si>
    <t>Mirzəzadə Ayan Elxan qızı</t>
  </si>
  <si>
    <t>AZ69HAJCFPRAZN10000148575003</t>
  </si>
  <si>
    <t>Sənədləşmə üzrə mütəxəssis</t>
  </si>
  <si>
    <t>İbişov Hakim Məzahir oğlu</t>
  </si>
  <si>
    <t>AZ07HAJCFPRAZN10000157630002</t>
  </si>
  <si>
    <t>İT mütəxəssis</t>
  </si>
  <si>
    <t>Hüseynova Səmayə Yadigar qızı</t>
  </si>
  <si>
    <t>AZ85HAJCFPRAZN10000077390004</t>
  </si>
  <si>
    <t>Kargüzar</t>
  </si>
  <si>
    <t>Abdullazadə Kənan Xəzər oğlu</t>
  </si>
  <si>
    <t>AZ85HAJCFPRAZN10000149710003</t>
  </si>
  <si>
    <t>Anbardar</t>
  </si>
  <si>
    <t>Abdullayev Elvin Eldar oğlu</t>
  </si>
  <si>
    <t>AZ56HAJCFPRAZN10000077291004</t>
  </si>
  <si>
    <t>Müştərilərə xidmət və yığım üzrə baş mütəxəssis</t>
  </si>
  <si>
    <t>Kamilov İlham Əyyub  oğlu</t>
  </si>
  <si>
    <t xml:space="preserve">AZ29HAJCFPRAZN10000141324003 </t>
  </si>
  <si>
    <t xml:space="preserve"> Xidmət və keyfiyyət üzrə təmsilçisi </t>
  </si>
  <si>
    <t>Səlimzadə Vüsalə Zakir qızı</t>
  </si>
  <si>
    <t>AZ36HAJCFPRAZN10000101857002</t>
  </si>
  <si>
    <t>Baş mütəxəssis</t>
  </si>
  <si>
    <t>Həmidova Rübabə Müzəffər qızı</t>
  </si>
  <si>
    <t>AZ68HAJCFPRAZN10010060013002</t>
  </si>
  <si>
    <t>Təsərrüfat şöbəsinin müdiri</t>
  </si>
  <si>
    <t>Musayev Məcid Nüsrət oğlu</t>
  </si>
  <si>
    <t>AZ75HAJCFPRAZN10000085987003</t>
  </si>
  <si>
    <t>Texniki və təmizlik üzrə nəzarətçi</t>
  </si>
  <si>
    <t>Babayev Tofiq Aydın oğlu</t>
  </si>
  <si>
    <t>AZ69HAJCFPRAZN10000126902002</t>
  </si>
  <si>
    <t>Qurbanova Aygün Cəlal qızı</t>
  </si>
  <si>
    <t>AZ21HAJCFPRAZN10000076730004</t>
  </si>
  <si>
    <t>Çayçı</t>
  </si>
  <si>
    <t>Mehdisoy Vurğun Əyyub oğlu</t>
  </si>
  <si>
    <t>AZ07HAJCFPRAZN10000085947002</t>
  </si>
  <si>
    <t>Nəzarətçi</t>
  </si>
  <si>
    <t>Xudaverdiyev Umudvar Bəhman oğlu</t>
  </si>
  <si>
    <t>AZ24HAJCFPRAZN10010090824001</t>
  </si>
  <si>
    <t>Fəhlə</t>
  </si>
  <si>
    <t>Məmmədov Hidayət Nazim oğlu</t>
  </si>
  <si>
    <t>AZ97HAJCFPRAZN10010090819001</t>
  </si>
  <si>
    <t>Nəsirov Məhəmməd Məhyəddin oğlu</t>
  </si>
  <si>
    <t>AZ63HAJCFPRAZN10010090820001</t>
  </si>
  <si>
    <t>Muxtarova Nailə Hümbət qızı</t>
  </si>
  <si>
    <t>AZ29HAJCFPRAZN10010090821001</t>
  </si>
  <si>
    <t>Xadimə</t>
  </si>
  <si>
    <t>Quliyeva Nərgiz Araz qızı</t>
  </si>
  <si>
    <t>AZ92HAJCFPRAZN10010090822001</t>
  </si>
  <si>
    <t>İsmayılova Sevda Mədət qızı</t>
  </si>
  <si>
    <t>AZ34HAJCFPRAZN10010090818001</t>
  </si>
  <si>
    <t>Əliyev Əli Qədim oğlu</t>
  </si>
  <si>
    <t>AZ49HAJCFPRAZN10010060005002</t>
  </si>
  <si>
    <t>Texniki şöbə müdiri</t>
  </si>
  <si>
    <t>Xankişizadə Məhzun Ceyhun oğlu</t>
  </si>
  <si>
    <t>AZ58HAJCFPRAZN10010090823001</t>
  </si>
  <si>
    <t>Növbə rəisi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</si>
</sst>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Calibri Light"/>
      <family val="1"/>
      <charset val="204"/>
      <scheme val="major"/>
    </font>
    <font>
      <b/>
      <i/>
      <sz val="16"/>
      <name val="Calibri Light"/>
      <family val="1"/>
      <charset val="204"/>
      <scheme val="major"/>
    </font>
    <font>
      <b/>
      <i/>
      <sz val="12"/>
      <name val="Calibri Light"/>
      <family val="1"/>
      <charset val="204"/>
      <scheme val="major"/>
    </font>
    <font>
      <b/>
      <i/>
      <sz val="10"/>
      <name val="Calibri Light"/>
      <family val="1"/>
      <charset val="204"/>
      <scheme val="major"/>
    </font>
    <font>
      <b/>
      <sz val="11"/>
      <color theme="1"/>
      <name val="Calibri Light"/>
      <family val="1"/>
      <charset val="204"/>
      <scheme val="major"/>
    </font>
    <font>
      <b/>
      <sz val="10"/>
      <name val="Calibri Light"/>
      <family val="1"/>
      <charset val="204"/>
      <scheme val="major"/>
    </font>
    <font>
      <b/>
      <i/>
      <sz val="11"/>
      <name val="Calibri Light"/>
      <family val="1"/>
      <charset val="204"/>
      <scheme val="major"/>
    </font>
    <font>
      <i/>
      <sz val="10"/>
      <name val="Times New Roman"/>
      <family val="1"/>
      <charset val="204"/>
    </font>
    <font>
      <sz val="13"/>
      <name val="Calibri Light"/>
      <family val="1"/>
      <charset val="204"/>
      <scheme val="major"/>
    </font>
    <font>
      <sz val="11"/>
      <name val="Cambria"/>
      <family val="1"/>
      <charset val="204"/>
    </font>
    <font>
      <sz val="12"/>
      <name val="Calibri Light"/>
      <family val="1"/>
      <charset val="204"/>
      <scheme val="major"/>
    </font>
    <font>
      <i/>
      <sz val="12"/>
      <name val="Times New Roman"/>
      <family val="1"/>
      <charset val="204"/>
    </font>
    <font>
      <sz val="11"/>
      <name val="Calibri Light"/>
      <family val="1"/>
      <charset val="204"/>
      <scheme val="major"/>
    </font>
    <font>
      <b/>
      <sz val="11"/>
      <name val="Calibri Light"/>
      <family val="1"/>
      <charset val="204"/>
      <scheme val="major"/>
    </font>
    <font>
      <b/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wrapText="1"/>
    </xf>
    <xf numFmtId="0" fontId="10" fillId="2" borderId="21" xfId="0" applyFont="1" applyFill="1" applyBorder="1" applyAlignment="1">
      <alignment horizontal="left" vertical="center"/>
    </xf>
    <xf numFmtId="0" fontId="11" fillId="2" borderId="2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left" vertical="center"/>
    </xf>
    <xf numFmtId="2" fontId="10" fillId="2" borderId="23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wrapText="1"/>
    </xf>
    <xf numFmtId="2" fontId="12" fillId="2" borderId="25" xfId="0" applyNumberFormat="1" applyFont="1" applyFill="1" applyBorder="1" applyAlignment="1">
      <alignment horizontal="center" vertical="center"/>
    </xf>
    <xf numFmtId="2" fontId="13" fillId="2" borderId="25" xfId="0" applyNumberFormat="1" applyFont="1" applyFill="1" applyBorder="1" applyAlignment="1">
      <alignment wrapText="1"/>
    </xf>
    <xf numFmtId="2" fontId="13" fillId="2" borderId="26" xfId="0" applyNumberFormat="1" applyFont="1" applyFill="1" applyBorder="1" applyAlignment="1">
      <alignment horizontal="center" wrapText="1"/>
    </xf>
    <xf numFmtId="2" fontId="12" fillId="2" borderId="27" xfId="0" applyNumberFormat="1" applyFont="1" applyFill="1" applyBorder="1" applyAlignment="1">
      <alignment horizontal="center"/>
    </xf>
    <xf numFmtId="2" fontId="14" fillId="2" borderId="28" xfId="0" applyNumberFormat="1" applyFont="1" applyFill="1" applyBorder="1" applyAlignment="1">
      <alignment horizontal="center" vertical="center"/>
    </xf>
    <xf numFmtId="4" fontId="13" fillId="2" borderId="25" xfId="1" applyNumberFormat="1" applyFont="1" applyFill="1" applyBorder="1" applyAlignment="1">
      <alignment wrapText="1"/>
    </xf>
    <xf numFmtId="2" fontId="11" fillId="2" borderId="28" xfId="0" applyNumberFormat="1" applyFont="1" applyFill="1" applyBorder="1" applyAlignment="1">
      <alignment horizontal="center" vertical="center" wrapText="1"/>
    </xf>
    <xf numFmtId="2" fontId="12" fillId="2" borderId="28" xfId="0" applyNumberFormat="1" applyFont="1" applyFill="1" applyBorder="1" applyAlignment="1">
      <alignment horizontal="center" vertical="center"/>
    </xf>
    <xf numFmtId="2" fontId="11" fillId="2" borderId="29" xfId="0" applyNumberFormat="1" applyFont="1" applyFill="1" applyBorder="1" applyAlignment="1">
      <alignment horizontal="center" vertical="center" wrapText="1"/>
    </xf>
    <xf numFmtId="43" fontId="2" fillId="2" borderId="28" xfId="1" applyFont="1" applyFill="1" applyBorder="1" applyAlignment="1">
      <alignment horizontal="center"/>
    </xf>
    <xf numFmtId="2" fontId="15" fillId="2" borderId="21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left" vertical="center"/>
    </xf>
    <xf numFmtId="43" fontId="2" fillId="2" borderId="30" xfId="1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 vertical="center" wrapText="1"/>
    </xf>
    <xf numFmtId="2" fontId="13" fillId="2" borderId="31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left"/>
    </xf>
    <xf numFmtId="0" fontId="11" fillId="2" borderId="29" xfId="0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left" vertical="center" wrapText="1"/>
    </xf>
    <xf numFmtId="2" fontId="10" fillId="2" borderId="22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/>
    </xf>
    <xf numFmtId="2" fontId="10" fillId="2" borderId="4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2" fontId="12" fillId="2" borderId="33" xfId="0" applyNumberFormat="1" applyFont="1" applyFill="1" applyBorder="1" applyAlignment="1">
      <alignment horizontal="center" vertical="center"/>
    </xf>
    <xf numFmtId="2" fontId="13" fillId="2" borderId="33" xfId="0" applyNumberFormat="1" applyFont="1" applyFill="1" applyBorder="1" applyAlignment="1">
      <alignment horizontal="center" wrapText="1"/>
    </xf>
    <xf numFmtId="2" fontId="13" fillId="2" borderId="31" xfId="0" applyNumberFormat="1" applyFont="1" applyFill="1" applyBorder="1" applyAlignment="1">
      <alignment horizontal="center" wrapText="1"/>
    </xf>
    <xf numFmtId="2" fontId="12" fillId="2" borderId="28" xfId="0" applyNumberFormat="1" applyFont="1" applyFill="1" applyBorder="1" applyAlignment="1">
      <alignment horizontal="center" vertical="center"/>
    </xf>
    <xf numFmtId="2" fontId="14" fillId="2" borderId="28" xfId="0" applyNumberFormat="1" applyFont="1" applyFill="1" applyBorder="1" applyAlignment="1">
      <alignment horizontal="center" vertical="center"/>
    </xf>
    <xf numFmtId="4" fontId="13" fillId="2" borderId="28" xfId="1" applyNumberFormat="1" applyFont="1" applyFill="1" applyBorder="1" applyAlignment="1">
      <alignment horizontal="center" vertical="center" wrapText="1"/>
    </xf>
    <xf numFmtId="2" fontId="11" fillId="2" borderId="28" xfId="0" applyNumberFormat="1" applyFont="1" applyFill="1" applyBorder="1" applyAlignment="1">
      <alignment horizontal="center" vertical="center" wrapText="1"/>
    </xf>
    <xf numFmtId="43" fontId="2" fillId="2" borderId="28" xfId="1" applyFont="1" applyFill="1" applyBorder="1" applyAlignment="1">
      <alignment horizontal="center" vertical="center"/>
    </xf>
    <xf numFmtId="2" fontId="15" fillId="2" borderId="28" xfId="0" applyNumberFormat="1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 wrapText="1"/>
    </xf>
    <xf numFmtId="0" fontId="10" fillId="2" borderId="34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/>
    </xf>
    <xf numFmtId="2" fontId="10" fillId="2" borderId="30" xfId="0" applyNumberFormat="1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 wrapText="1"/>
    </xf>
    <xf numFmtId="2" fontId="12" fillId="2" borderId="36" xfId="0" applyNumberFormat="1" applyFont="1" applyFill="1" applyBorder="1" applyAlignment="1">
      <alignment horizontal="center" vertical="center"/>
    </xf>
    <xf numFmtId="2" fontId="13" fillId="2" borderId="36" xfId="0" applyNumberFormat="1" applyFont="1" applyFill="1" applyBorder="1" applyAlignment="1">
      <alignment horizontal="center" wrapText="1"/>
    </xf>
    <xf numFmtId="2" fontId="13" fillId="2" borderId="37" xfId="0" applyNumberFormat="1" applyFont="1" applyFill="1" applyBorder="1" applyAlignment="1">
      <alignment horizontal="center" wrapText="1"/>
    </xf>
    <xf numFmtId="2" fontId="12" fillId="2" borderId="34" xfId="0" applyNumberFormat="1" applyFont="1" applyFill="1" applyBorder="1" applyAlignment="1">
      <alignment horizontal="center" vertical="center"/>
    </xf>
    <xf numFmtId="2" fontId="14" fillId="2" borderId="34" xfId="0" applyNumberFormat="1" applyFont="1" applyFill="1" applyBorder="1" applyAlignment="1">
      <alignment horizontal="center" vertical="center"/>
    </xf>
    <xf numFmtId="4" fontId="13" fillId="2" borderId="34" xfId="1" applyNumberFormat="1" applyFont="1" applyFill="1" applyBorder="1" applyAlignment="1">
      <alignment horizontal="center" vertical="center" wrapText="1"/>
    </xf>
    <xf numFmtId="2" fontId="11" fillId="2" borderId="34" xfId="0" applyNumberFormat="1" applyFont="1" applyFill="1" applyBorder="1" applyAlignment="1">
      <alignment horizontal="center" vertical="center" wrapText="1"/>
    </xf>
    <xf numFmtId="43" fontId="2" fillId="2" borderId="34" xfId="1" applyFont="1" applyFill="1" applyBorder="1" applyAlignment="1">
      <alignment horizontal="center" vertical="center"/>
    </xf>
    <xf numFmtId="2" fontId="15" fillId="2" borderId="34" xfId="0" applyNumberFormat="1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10" fillId="2" borderId="38" xfId="0" applyFont="1" applyFill="1" applyBorder="1" applyAlignment="1">
      <alignment horizontal="center" vertical="center"/>
    </xf>
    <xf numFmtId="2" fontId="10" fillId="2" borderId="13" xfId="0" applyNumberFormat="1" applyFont="1" applyFill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 wrapText="1"/>
    </xf>
    <xf numFmtId="2" fontId="12" fillId="2" borderId="40" xfId="0" applyNumberFormat="1" applyFont="1" applyFill="1" applyBorder="1" applyAlignment="1">
      <alignment horizontal="center" vertical="center"/>
    </xf>
    <xf numFmtId="2" fontId="13" fillId="2" borderId="40" xfId="0" applyNumberFormat="1" applyFont="1" applyFill="1" applyBorder="1" applyAlignment="1">
      <alignment horizontal="center" wrapText="1"/>
    </xf>
    <xf numFmtId="2" fontId="13" fillId="2" borderId="41" xfId="0" applyNumberFormat="1" applyFont="1" applyFill="1" applyBorder="1" applyAlignment="1">
      <alignment horizontal="center" wrapText="1"/>
    </xf>
    <xf numFmtId="2" fontId="12" fillId="2" borderId="27" xfId="0" applyNumberFormat="1" applyFont="1" applyFill="1" applyBorder="1" applyAlignment="1">
      <alignment horizontal="center" vertical="center"/>
    </xf>
    <xf numFmtId="2" fontId="14" fillId="2" borderId="27" xfId="0" applyNumberFormat="1" applyFont="1" applyFill="1" applyBorder="1" applyAlignment="1">
      <alignment horizontal="center" vertical="center"/>
    </xf>
    <xf numFmtId="4" fontId="13" fillId="2" borderId="27" xfId="1" applyNumberFormat="1" applyFont="1" applyFill="1" applyBorder="1" applyAlignment="1">
      <alignment horizontal="center" vertical="center" wrapText="1"/>
    </xf>
    <xf numFmtId="2" fontId="11" fillId="2" borderId="27" xfId="0" applyNumberFormat="1" applyFont="1" applyFill="1" applyBorder="1" applyAlignment="1">
      <alignment horizontal="center" vertical="center" wrapText="1"/>
    </xf>
    <xf numFmtId="43" fontId="2" fillId="2" borderId="27" xfId="1" applyFont="1" applyFill="1" applyBorder="1" applyAlignment="1">
      <alignment horizontal="center" vertical="center"/>
    </xf>
    <xf numFmtId="2" fontId="15" fillId="2" borderId="27" xfId="0" applyNumberFormat="1" applyFont="1" applyFill="1" applyBorder="1" applyAlignment="1">
      <alignment horizontal="center" vertical="center"/>
    </xf>
    <xf numFmtId="2" fontId="10" fillId="2" borderId="42" xfId="0" applyNumberFormat="1" applyFont="1" applyFill="1" applyBorder="1" applyAlignment="1">
      <alignment horizontal="center" vertical="center"/>
    </xf>
    <xf numFmtId="0" fontId="16" fillId="2" borderId="43" xfId="0" applyFont="1" applyFill="1" applyBorder="1" applyAlignment="1">
      <alignment horizontal="center" wrapText="1"/>
    </xf>
    <xf numFmtId="0" fontId="16" fillId="2" borderId="16" xfId="0" applyFont="1" applyFill="1" applyBorder="1" applyAlignment="1">
      <alignment horizontal="center" wrapText="1"/>
    </xf>
    <xf numFmtId="43" fontId="16" fillId="2" borderId="17" xfId="1" applyFont="1" applyFill="1" applyBorder="1" applyAlignment="1">
      <alignment wrapText="1"/>
    </xf>
    <xf numFmtId="1" fontId="16" fillId="2" borderId="16" xfId="0" applyNumberFormat="1" applyFont="1" applyFill="1" applyBorder="1" applyAlignment="1">
      <alignment horizontal="center" wrapText="1"/>
    </xf>
    <xf numFmtId="2" fontId="16" fillId="2" borderId="16" xfId="0" applyNumberFormat="1" applyFont="1" applyFill="1" applyBorder="1" applyAlignment="1">
      <alignment horizontal="center" wrapText="1"/>
    </xf>
    <xf numFmtId="2" fontId="16" fillId="2" borderId="17" xfId="0" applyNumberFormat="1" applyFont="1" applyFill="1" applyBorder="1" applyAlignment="1">
      <alignment horizontal="center" wrapText="1"/>
    </xf>
    <xf numFmtId="2" fontId="16" fillId="2" borderId="18" xfId="0" applyNumberFormat="1" applyFont="1" applyFill="1" applyBorder="1" applyAlignment="1">
      <alignment wrapText="1"/>
    </xf>
    <xf numFmtId="2" fontId="16" fillId="2" borderId="44" xfId="0" applyNumberFormat="1" applyFont="1" applyFill="1" applyBorder="1" applyAlignment="1">
      <alignment wrapText="1"/>
    </xf>
    <xf numFmtId="43" fontId="16" fillId="2" borderId="45" xfId="1" applyFont="1" applyFill="1" applyBorder="1" applyAlignment="1">
      <alignment wrapText="1"/>
    </xf>
    <xf numFmtId="43" fontId="16" fillId="2" borderId="18" xfId="1" applyFont="1" applyFill="1" applyBorder="1" applyAlignment="1">
      <alignment horizontal="center" wrapText="1"/>
    </xf>
    <xf numFmtId="43" fontId="16" fillId="2" borderId="46" xfId="1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zoomScale="55" zoomScaleNormal="55" workbookViewId="0">
      <selection activeCell="AA11" sqref="AA11"/>
    </sheetView>
  </sheetViews>
  <sheetFormatPr defaultRowHeight="15" x14ac:dyDescent="0.25"/>
  <cols>
    <col min="1" max="1" width="4.42578125" bestFit="1" customWidth="1"/>
    <col min="2" max="2" width="39.28515625" bestFit="1" customWidth="1"/>
    <col min="3" max="3" width="35.7109375" bestFit="1" customWidth="1"/>
    <col min="4" max="4" width="52" bestFit="1" customWidth="1"/>
    <col min="5" max="5" width="13.140625" bestFit="1" customWidth="1"/>
    <col min="6" max="6" width="10" bestFit="1" customWidth="1"/>
    <col min="7" max="7" width="10.5703125" bestFit="1" customWidth="1"/>
    <col min="8" max="8" width="14.85546875" bestFit="1" customWidth="1"/>
    <col min="9" max="9" width="11.42578125" bestFit="1" customWidth="1"/>
    <col min="10" max="10" width="9.7109375" bestFit="1" customWidth="1"/>
    <col min="11" max="11" width="12.5703125" bestFit="1" customWidth="1"/>
    <col min="12" max="12" width="10.28515625" bestFit="1" customWidth="1"/>
    <col min="13" max="13" width="13.42578125" bestFit="1" customWidth="1"/>
    <col min="14" max="14" width="11.42578125" bestFit="1" customWidth="1"/>
    <col min="15" max="15" width="9.28515625" bestFit="1" customWidth="1"/>
    <col min="16" max="16" width="10.5703125" bestFit="1" customWidth="1"/>
    <col min="17" max="17" width="8.28515625" bestFit="1" customWidth="1"/>
    <col min="18" max="18" width="10.28515625" bestFit="1" customWidth="1"/>
    <col min="19" max="19" width="10.5703125" bestFit="1" customWidth="1"/>
    <col min="20" max="20" width="8.28515625" bestFit="1" customWidth="1"/>
    <col min="21" max="21" width="10.28515625" bestFit="1" customWidth="1"/>
    <col min="22" max="22" width="23" bestFit="1" customWidth="1"/>
    <col min="23" max="23" width="22.85546875" bestFit="1" customWidth="1"/>
    <col min="24" max="24" width="17.85546875" bestFit="1" customWidth="1"/>
    <col min="25" max="25" width="13.140625" bestFit="1" customWidth="1"/>
  </cols>
  <sheetData>
    <row r="1" spans="1:25" ht="16.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/>
      <c r="H1" s="7"/>
      <c r="I1" s="7"/>
      <c r="J1" s="7"/>
      <c r="K1" s="7"/>
      <c r="L1" s="7"/>
      <c r="M1" s="7"/>
      <c r="N1" s="8" t="s">
        <v>6</v>
      </c>
      <c r="O1" s="6" t="s">
        <v>7</v>
      </c>
      <c r="P1" s="7"/>
      <c r="Q1" s="7"/>
      <c r="R1" s="9"/>
      <c r="S1" s="10" t="s">
        <v>8</v>
      </c>
      <c r="T1" s="11"/>
      <c r="U1" s="12"/>
      <c r="V1" s="13" t="s">
        <v>9</v>
      </c>
      <c r="W1" s="14" t="s">
        <v>10</v>
      </c>
      <c r="X1" s="15" t="s">
        <v>11</v>
      </c>
      <c r="Y1" s="16" t="s">
        <v>12</v>
      </c>
    </row>
    <row r="2" spans="1:25" ht="105.75" thickBot="1" x14ac:dyDescent="0.3">
      <c r="A2" s="17"/>
      <c r="B2" s="18"/>
      <c r="C2" s="19"/>
      <c r="D2" s="20"/>
      <c r="E2" s="21"/>
      <c r="F2" s="22" t="s">
        <v>13</v>
      </c>
      <c r="G2" s="23" t="s">
        <v>14</v>
      </c>
      <c r="H2" s="23" t="s">
        <v>15</v>
      </c>
      <c r="I2" s="23" t="s">
        <v>16</v>
      </c>
      <c r="J2" s="23" t="s">
        <v>17</v>
      </c>
      <c r="K2" s="23" t="s">
        <v>18</v>
      </c>
      <c r="L2" s="23" t="s">
        <v>19</v>
      </c>
      <c r="M2" s="24" t="s">
        <v>20</v>
      </c>
      <c r="N2" s="25"/>
      <c r="O2" s="26" t="s">
        <v>21</v>
      </c>
      <c r="P2" s="27" t="s">
        <v>22</v>
      </c>
      <c r="Q2" s="27" t="s">
        <v>23</v>
      </c>
      <c r="R2" s="27" t="s">
        <v>24</v>
      </c>
      <c r="S2" s="27" t="s">
        <v>25</v>
      </c>
      <c r="T2" s="27" t="s">
        <v>23</v>
      </c>
      <c r="U2" s="27" t="s">
        <v>24</v>
      </c>
      <c r="V2" s="28"/>
      <c r="W2" s="29"/>
      <c r="X2" s="30"/>
      <c r="Y2" s="31"/>
    </row>
    <row r="3" spans="1:25" ht="18" thickBot="1" x14ac:dyDescent="0.3">
      <c r="A3" s="32">
        <v>1</v>
      </c>
      <c r="B3" s="33" t="s">
        <v>26</v>
      </c>
      <c r="C3" s="34" t="s">
        <v>27</v>
      </c>
      <c r="D3" s="35" t="s">
        <v>28</v>
      </c>
      <c r="E3" s="36">
        <v>1400</v>
      </c>
      <c r="F3" s="37">
        <v>26</v>
      </c>
      <c r="G3" s="37">
        <v>26</v>
      </c>
      <c r="H3" s="38">
        <f t="shared" ref="H3:H18" si="0">E3/F3*G3</f>
        <v>1400</v>
      </c>
      <c r="I3" s="38"/>
      <c r="J3" s="38"/>
      <c r="K3" s="38"/>
      <c r="L3" s="39"/>
      <c r="M3" s="40"/>
      <c r="N3" s="41">
        <f>SUM(H3:M3)</f>
        <v>1400</v>
      </c>
      <c r="O3" s="34">
        <f t="shared" ref="O3:O12" si="1">IF(N3&lt;=8000,0,IF(N3&gt;=8000,(N3-8000)*14%))</f>
        <v>0</v>
      </c>
      <c r="P3" s="42">
        <f t="shared" ref="P3:P12" si="2">IF(N3&lt;=200,N3*3%,IF(N3&gt;200,6+(N3-200)*10%))</f>
        <v>126</v>
      </c>
      <c r="Q3" s="42">
        <f t="shared" ref="Q3:Q12" si="3">N3*0.5%</f>
        <v>7</v>
      </c>
      <c r="R3" s="43">
        <f>IF(N3&lt;=8000,N3*1%,IF(N3&gt;8000,80+(N3-8000)*0.5%))</f>
        <v>14</v>
      </c>
      <c r="S3" s="44">
        <f>IF(N3&lt;=200,N3*22%,IF(N3&gt;200,44+(N3-200)*15%))</f>
        <v>224</v>
      </c>
      <c r="T3" s="45">
        <f t="shared" ref="T3:T12" si="4">N3*0.5%</f>
        <v>7</v>
      </c>
      <c r="U3" s="43">
        <f>IF(N3&lt;=8000,N3*1%,IF(N3&gt;8000,80+(N3-8000)*0.5%))</f>
        <v>14</v>
      </c>
      <c r="V3" s="45">
        <f>O3+Q3+P3+R3</f>
        <v>147</v>
      </c>
      <c r="W3" s="46">
        <f>N3-V3</f>
        <v>1253</v>
      </c>
      <c r="X3" s="47"/>
      <c r="Y3" s="48">
        <f>W3-X3</f>
        <v>1253</v>
      </c>
    </row>
    <row r="4" spans="1:25" ht="18" thickBot="1" x14ac:dyDescent="0.3">
      <c r="A4" s="32">
        <v>2</v>
      </c>
      <c r="B4" s="33" t="s">
        <v>29</v>
      </c>
      <c r="C4" s="34" t="s">
        <v>30</v>
      </c>
      <c r="D4" s="49" t="s">
        <v>31</v>
      </c>
      <c r="E4" s="36">
        <v>1300</v>
      </c>
      <c r="F4" s="37">
        <v>26</v>
      </c>
      <c r="G4" s="37">
        <v>21</v>
      </c>
      <c r="H4" s="38">
        <f t="shared" si="0"/>
        <v>1050</v>
      </c>
      <c r="I4" s="38"/>
      <c r="J4" s="38"/>
      <c r="K4" s="38"/>
      <c r="L4" s="39"/>
      <c r="M4" s="40">
        <v>213.82</v>
      </c>
      <c r="N4" s="41">
        <f>SUM(H4:M4)</f>
        <v>1263.82</v>
      </c>
      <c r="O4" s="34">
        <f t="shared" si="1"/>
        <v>0</v>
      </c>
      <c r="P4" s="42">
        <f t="shared" si="2"/>
        <v>112.38200000000001</v>
      </c>
      <c r="Q4" s="42">
        <f t="shared" si="3"/>
        <v>6.3190999999999997</v>
      </c>
      <c r="R4" s="43">
        <f t="shared" ref="R4:R17" si="5">IF(N4&lt;=8000,N4*1%,IF(N4&gt;8000,80+(N4-8000)*0.5%))</f>
        <v>12.638199999999999</v>
      </c>
      <c r="S4" s="44">
        <f t="shared" ref="S4:S12" si="6">IF(N4&lt;=200,N4*22%,IF(N4&gt;200,44+(N4-200)*15%))</f>
        <v>203.57299999999998</v>
      </c>
      <c r="T4" s="45">
        <f t="shared" si="4"/>
        <v>6.3190999999999997</v>
      </c>
      <c r="U4" s="43">
        <f t="shared" ref="U4:U17" si="7">IF(N4&lt;=8000,N4*1%,IF(N4&gt;8000,80+(N4-8000)*0.5%))</f>
        <v>12.638199999999999</v>
      </c>
      <c r="V4" s="45">
        <f t="shared" ref="V4:V17" si="8">O4+Q4+P4+R4</f>
        <v>131.33930000000001</v>
      </c>
      <c r="W4" s="46">
        <f t="shared" ref="W4:W17" si="9">N4-V4</f>
        <v>1132.4806999999998</v>
      </c>
      <c r="X4" s="47"/>
      <c r="Y4" s="48">
        <f t="shared" ref="Y4:Y17" si="10">W4-X4</f>
        <v>1132.4806999999998</v>
      </c>
    </row>
    <row r="5" spans="1:25" ht="18" thickBot="1" x14ac:dyDescent="0.3">
      <c r="A5" s="32">
        <v>3</v>
      </c>
      <c r="B5" s="33" t="s">
        <v>32</v>
      </c>
      <c r="C5" s="34" t="s">
        <v>33</v>
      </c>
      <c r="D5" s="49" t="s">
        <v>34</v>
      </c>
      <c r="E5" s="36">
        <v>1000</v>
      </c>
      <c r="F5" s="37">
        <v>26</v>
      </c>
      <c r="G5" s="37">
        <v>26</v>
      </c>
      <c r="H5" s="38">
        <f t="shared" si="0"/>
        <v>1000</v>
      </c>
      <c r="I5" s="38"/>
      <c r="J5" s="38"/>
      <c r="K5" s="38"/>
      <c r="L5" s="39"/>
      <c r="M5" s="40"/>
      <c r="N5" s="41">
        <f>SUM(H5:M5)</f>
        <v>1000</v>
      </c>
      <c r="O5" s="34">
        <f t="shared" si="1"/>
        <v>0</v>
      </c>
      <c r="P5" s="42">
        <f t="shared" si="2"/>
        <v>86</v>
      </c>
      <c r="Q5" s="42">
        <f t="shared" si="3"/>
        <v>5</v>
      </c>
      <c r="R5" s="43">
        <f t="shared" si="5"/>
        <v>10</v>
      </c>
      <c r="S5" s="44">
        <f t="shared" si="6"/>
        <v>164</v>
      </c>
      <c r="T5" s="45">
        <f t="shared" si="4"/>
        <v>5</v>
      </c>
      <c r="U5" s="43">
        <f t="shared" si="7"/>
        <v>10</v>
      </c>
      <c r="V5" s="45">
        <f t="shared" si="8"/>
        <v>101</v>
      </c>
      <c r="W5" s="46">
        <f t="shared" si="9"/>
        <v>899</v>
      </c>
      <c r="X5" s="50"/>
      <c r="Y5" s="48">
        <f t="shared" si="10"/>
        <v>899</v>
      </c>
    </row>
    <row r="6" spans="1:25" ht="18" thickBot="1" x14ac:dyDescent="0.3">
      <c r="A6" s="32">
        <v>4</v>
      </c>
      <c r="B6" s="33" t="s">
        <v>35</v>
      </c>
      <c r="C6" s="34" t="s">
        <v>36</v>
      </c>
      <c r="D6" s="49" t="s">
        <v>34</v>
      </c>
      <c r="E6" s="36">
        <v>663</v>
      </c>
      <c r="F6" s="37">
        <v>26</v>
      </c>
      <c r="G6" s="37">
        <v>26</v>
      </c>
      <c r="H6" s="38">
        <f>E6/F6*G6</f>
        <v>663</v>
      </c>
      <c r="I6" s="38"/>
      <c r="J6" s="38"/>
      <c r="K6" s="38"/>
      <c r="L6" s="39"/>
      <c r="M6" s="40"/>
      <c r="N6" s="41">
        <f>SUM(H6:M6)</f>
        <v>663</v>
      </c>
      <c r="O6" s="34">
        <f>IF(N6&lt;=8000,0,IF(N6&gt;=8000,(N6-8000)*14%))</f>
        <v>0</v>
      </c>
      <c r="P6" s="42">
        <f>IF(N6&lt;=200,N6*3%,IF(N6&gt;200,6+(N6-200)*10%))</f>
        <v>52.300000000000004</v>
      </c>
      <c r="Q6" s="42">
        <f>N6*0.5%</f>
        <v>3.3149999999999999</v>
      </c>
      <c r="R6" s="43">
        <f>IF(N6&lt;=8000,N6*1%,IF(N6&gt;8000,80+(N6-8000)*0.5%))</f>
        <v>6.63</v>
      </c>
      <c r="S6" s="44">
        <f>IF(N6&lt;=200,N6*22%,IF(N6&gt;200,44+(N6-200)*15%))</f>
        <v>113.45</v>
      </c>
      <c r="T6" s="45">
        <f>N6*0.5%</f>
        <v>3.3149999999999999</v>
      </c>
      <c r="U6" s="43">
        <f>IF(N6&lt;=8000,N6*1%,IF(N6&gt;8000,80+(N6-8000)*0.5%))</f>
        <v>6.63</v>
      </c>
      <c r="V6" s="45">
        <f>O6+Q6+P6+R6</f>
        <v>62.245000000000005</v>
      </c>
      <c r="W6" s="46">
        <f>N6-V6</f>
        <v>600.755</v>
      </c>
      <c r="X6" s="50"/>
      <c r="Y6" s="48">
        <f>W6-X6</f>
        <v>600.755</v>
      </c>
    </row>
    <row r="7" spans="1:25" ht="18" thickBot="1" x14ac:dyDescent="0.3">
      <c r="A7" s="32">
        <v>5</v>
      </c>
      <c r="B7" s="49" t="s">
        <v>37</v>
      </c>
      <c r="C7" s="51" t="s">
        <v>38</v>
      </c>
      <c r="D7" s="49" t="s">
        <v>39</v>
      </c>
      <c r="E7" s="36">
        <v>600</v>
      </c>
      <c r="F7" s="37">
        <v>26</v>
      </c>
      <c r="G7" s="37">
        <v>26</v>
      </c>
      <c r="H7" s="38">
        <f t="shared" si="0"/>
        <v>600</v>
      </c>
      <c r="I7" s="38"/>
      <c r="J7" s="38"/>
      <c r="K7" s="38"/>
      <c r="L7" s="39"/>
      <c r="M7" s="52"/>
      <c r="N7" s="41">
        <f>SUM(H7:M7)</f>
        <v>600</v>
      </c>
      <c r="O7" s="34">
        <f>IF(N7&lt;=8000,0,IF(N7&gt;=8000,(N7-8000)*14%))</f>
        <v>0</v>
      </c>
      <c r="P7" s="42">
        <f>IF(N7&lt;=200,N7*3%,IF(N7&gt;200,6+(N7-200)*10%))</f>
        <v>46</v>
      </c>
      <c r="Q7" s="42">
        <f>N7*0.5%</f>
        <v>3</v>
      </c>
      <c r="R7" s="43">
        <f t="shared" si="5"/>
        <v>6</v>
      </c>
      <c r="S7" s="44">
        <f>IF(N7&lt;=200,N7*22%,IF(N7&gt;200,44+(N7-200)*15%))</f>
        <v>104</v>
      </c>
      <c r="T7" s="45">
        <f>N7*0.5%</f>
        <v>3</v>
      </c>
      <c r="U7" s="43">
        <f t="shared" si="7"/>
        <v>6</v>
      </c>
      <c r="V7" s="45">
        <f t="shared" si="8"/>
        <v>55</v>
      </c>
      <c r="W7" s="46">
        <f t="shared" si="9"/>
        <v>545</v>
      </c>
      <c r="X7" s="50"/>
      <c r="Y7" s="48">
        <f t="shared" si="10"/>
        <v>545</v>
      </c>
    </row>
    <row r="8" spans="1:25" ht="18" thickBot="1" x14ac:dyDescent="0.35">
      <c r="A8" s="32">
        <v>6</v>
      </c>
      <c r="B8" s="53" t="s">
        <v>40</v>
      </c>
      <c r="C8" s="54" t="s">
        <v>41</v>
      </c>
      <c r="D8" s="49" t="s">
        <v>42</v>
      </c>
      <c r="E8" s="36">
        <v>900</v>
      </c>
      <c r="F8" s="37">
        <v>26</v>
      </c>
      <c r="G8" s="37">
        <v>26</v>
      </c>
      <c r="H8" s="38">
        <f t="shared" si="0"/>
        <v>900</v>
      </c>
      <c r="I8" s="38"/>
      <c r="J8" s="38"/>
      <c r="K8" s="38"/>
      <c r="L8" s="39"/>
      <c r="M8" s="52"/>
      <c r="N8" s="41">
        <f>SUM(H8:M8)-K8</f>
        <v>900</v>
      </c>
      <c r="O8" s="34">
        <f t="shared" si="1"/>
        <v>0</v>
      </c>
      <c r="P8" s="42">
        <f t="shared" si="2"/>
        <v>76</v>
      </c>
      <c r="Q8" s="42">
        <f t="shared" si="3"/>
        <v>4.5</v>
      </c>
      <c r="R8" s="43">
        <f t="shared" si="5"/>
        <v>9</v>
      </c>
      <c r="S8" s="44">
        <f t="shared" si="6"/>
        <v>149</v>
      </c>
      <c r="T8" s="45">
        <f t="shared" si="4"/>
        <v>4.5</v>
      </c>
      <c r="U8" s="43">
        <f t="shared" si="7"/>
        <v>9</v>
      </c>
      <c r="V8" s="45">
        <f t="shared" si="8"/>
        <v>89.5</v>
      </c>
      <c r="W8" s="46">
        <f t="shared" si="9"/>
        <v>810.5</v>
      </c>
      <c r="X8" s="50"/>
      <c r="Y8" s="48">
        <f t="shared" si="10"/>
        <v>810.5</v>
      </c>
    </row>
    <row r="9" spans="1:25" ht="18" thickBot="1" x14ac:dyDescent="0.3">
      <c r="A9" s="32">
        <v>7</v>
      </c>
      <c r="B9" s="33" t="s">
        <v>43</v>
      </c>
      <c r="C9" s="34" t="s">
        <v>44</v>
      </c>
      <c r="D9" s="49" t="s">
        <v>45</v>
      </c>
      <c r="E9" s="36">
        <v>450</v>
      </c>
      <c r="F9" s="37">
        <v>26</v>
      </c>
      <c r="G9" s="37">
        <v>26</v>
      </c>
      <c r="H9" s="38">
        <f t="shared" si="0"/>
        <v>450</v>
      </c>
      <c r="I9" s="38"/>
      <c r="J9" s="38"/>
      <c r="K9" s="38"/>
      <c r="L9" s="39"/>
      <c r="M9" s="40"/>
      <c r="N9" s="41">
        <f>SUM(H9:M9)</f>
        <v>450</v>
      </c>
      <c r="O9" s="34">
        <f>IF(N9&lt;=8000,0,IF(N9&gt;=8000,(N9-8000)*14%))</f>
        <v>0</v>
      </c>
      <c r="P9" s="42">
        <f>IF(N9&lt;=200,N9*3%,IF(N9&gt;200,6+(N9-200)*10%))</f>
        <v>31</v>
      </c>
      <c r="Q9" s="42">
        <f>N9*0.5%</f>
        <v>2.25</v>
      </c>
      <c r="R9" s="43">
        <f t="shared" si="5"/>
        <v>4.5</v>
      </c>
      <c r="S9" s="44">
        <f>IF(N9&lt;=200,N9*22%,IF(N9&gt;200,44+(N9-200)*15%))</f>
        <v>81.5</v>
      </c>
      <c r="T9" s="45">
        <f>N9*0.5%</f>
        <v>2.25</v>
      </c>
      <c r="U9" s="43">
        <f t="shared" si="7"/>
        <v>4.5</v>
      </c>
      <c r="V9" s="45">
        <f t="shared" si="8"/>
        <v>37.75</v>
      </c>
      <c r="W9" s="46">
        <f t="shared" si="9"/>
        <v>412.25</v>
      </c>
      <c r="X9" s="50"/>
      <c r="Y9" s="48">
        <f t="shared" si="10"/>
        <v>412.25</v>
      </c>
    </row>
    <row r="10" spans="1:25" ht="18" thickBot="1" x14ac:dyDescent="0.3">
      <c r="A10" s="32">
        <v>8</v>
      </c>
      <c r="B10" s="33" t="s">
        <v>46</v>
      </c>
      <c r="C10" s="34" t="s">
        <v>47</v>
      </c>
      <c r="D10" s="49" t="s">
        <v>48</v>
      </c>
      <c r="E10" s="36">
        <v>550</v>
      </c>
      <c r="F10" s="37">
        <v>26</v>
      </c>
      <c r="G10" s="37">
        <v>26</v>
      </c>
      <c r="H10" s="38">
        <f t="shared" si="0"/>
        <v>550</v>
      </c>
      <c r="I10" s="38"/>
      <c r="J10" s="38"/>
      <c r="K10" s="38"/>
      <c r="L10" s="39"/>
      <c r="M10" s="40"/>
      <c r="N10" s="41">
        <f>SUM(H10:M10)</f>
        <v>550</v>
      </c>
      <c r="O10" s="34">
        <f t="shared" si="1"/>
        <v>0</v>
      </c>
      <c r="P10" s="42">
        <f t="shared" si="2"/>
        <v>41</v>
      </c>
      <c r="Q10" s="42">
        <f t="shared" si="3"/>
        <v>2.75</v>
      </c>
      <c r="R10" s="43">
        <f t="shared" si="5"/>
        <v>5.5</v>
      </c>
      <c r="S10" s="44">
        <f t="shared" si="6"/>
        <v>96.5</v>
      </c>
      <c r="T10" s="45">
        <f t="shared" si="4"/>
        <v>2.75</v>
      </c>
      <c r="U10" s="43">
        <f t="shared" si="7"/>
        <v>5.5</v>
      </c>
      <c r="V10" s="45">
        <f t="shared" si="8"/>
        <v>49.25</v>
      </c>
      <c r="W10" s="46">
        <f t="shared" si="9"/>
        <v>500.75</v>
      </c>
      <c r="X10" s="50"/>
      <c r="Y10" s="48">
        <f t="shared" si="10"/>
        <v>500.75</v>
      </c>
    </row>
    <row r="11" spans="1:25" ht="35.25" thickBot="1" x14ac:dyDescent="0.3">
      <c r="A11" s="32">
        <v>9</v>
      </c>
      <c r="B11" s="33" t="s">
        <v>49</v>
      </c>
      <c r="C11" s="51" t="s">
        <v>50</v>
      </c>
      <c r="D11" s="55" t="s">
        <v>51</v>
      </c>
      <c r="E11" s="36">
        <v>1200</v>
      </c>
      <c r="F11" s="37">
        <v>26</v>
      </c>
      <c r="G11" s="37">
        <v>26</v>
      </c>
      <c r="H11" s="38">
        <f>E11/F11*G11</f>
        <v>1200</v>
      </c>
      <c r="I11" s="38"/>
      <c r="J11" s="38"/>
      <c r="K11" s="38"/>
      <c r="L11" s="39"/>
      <c r="M11" s="52"/>
      <c r="N11" s="41">
        <f>SUM(H11:M11)</f>
        <v>1200</v>
      </c>
      <c r="O11" s="34">
        <f t="shared" si="1"/>
        <v>0</v>
      </c>
      <c r="P11" s="42">
        <f t="shared" si="2"/>
        <v>106</v>
      </c>
      <c r="Q11" s="42">
        <f t="shared" si="3"/>
        <v>6</v>
      </c>
      <c r="R11" s="43">
        <f t="shared" si="5"/>
        <v>12</v>
      </c>
      <c r="S11" s="44">
        <f t="shared" si="6"/>
        <v>194</v>
      </c>
      <c r="T11" s="45">
        <f t="shared" si="4"/>
        <v>6</v>
      </c>
      <c r="U11" s="43">
        <f t="shared" si="7"/>
        <v>12</v>
      </c>
      <c r="V11" s="45">
        <f t="shared" si="8"/>
        <v>124</v>
      </c>
      <c r="W11" s="46">
        <f t="shared" si="9"/>
        <v>1076</v>
      </c>
      <c r="X11" s="50"/>
      <c r="Y11" s="48">
        <f t="shared" si="10"/>
        <v>1076</v>
      </c>
    </row>
    <row r="12" spans="1:25" ht="18" thickBot="1" x14ac:dyDescent="0.3">
      <c r="A12" s="32">
        <v>10</v>
      </c>
      <c r="B12" s="33" t="s">
        <v>52</v>
      </c>
      <c r="C12" s="34" t="s">
        <v>53</v>
      </c>
      <c r="D12" s="49" t="s">
        <v>54</v>
      </c>
      <c r="E12" s="56">
        <v>543</v>
      </c>
      <c r="F12" s="37">
        <v>26</v>
      </c>
      <c r="G12" s="37">
        <v>26</v>
      </c>
      <c r="H12" s="38">
        <f t="shared" si="0"/>
        <v>543</v>
      </c>
      <c r="I12" s="38"/>
      <c r="J12" s="38"/>
      <c r="K12" s="38"/>
      <c r="L12" s="39"/>
      <c r="M12" s="40"/>
      <c r="N12" s="41">
        <f>SUM(H12:M12)</f>
        <v>543</v>
      </c>
      <c r="O12" s="34">
        <f t="shared" si="1"/>
        <v>0</v>
      </c>
      <c r="P12" s="42">
        <f t="shared" si="2"/>
        <v>40.300000000000004</v>
      </c>
      <c r="Q12" s="42">
        <f t="shared" si="3"/>
        <v>2.7149999999999999</v>
      </c>
      <c r="R12" s="43">
        <f t="shared" si="5"/>
        <v>5.43</v>
      </c>
      <c r="S12" s="44">
        <f t="shared" si="6"/>
        <v>95.449999999999989</v>
      </c>
      <c r="T12" s="45">
        <f t="shared" si="4"/>
        <v>2.7149999999999999</v>
      </c>
      <c r="U12" s="43">
        <f t="shared" si="7"/>
        <v>5.43</v>
      </c>
      <c r="V12" s="45">
        <f t="shared" si="8"/>
        <v>48.445</v>
      </c>
      <c r="W12" s="46">
        <f t="shared" si="9"/>
        <v>494.55500000000001</v>
      </c>
      <c r="X12" s="50"/>
      <c r="Y12" s="48">
        <f t="shared" si="10"/>
        <v>494.55500000000001</v>
      </c>
    </row>
    <row r="13" spans="1:25" ht="17.25" x14ac:dyDescent="0.25">
      <c r="A13" s="57">
        <v>11</v>
      </c>
      <c r="B13" s="58" t="s">
        <v>55</v>
      </c>
      <c r="C13" s="59" t="s">
        <v>56</v>
      </c>
      <c r="D13" s="60" t="s">
        <v>57</v>
      </c>
      <c r="E13" s="61">
        <v>1150</v>
      </c>
      <c r="F13" s="62">
        <v>26</v>
      </c>
      <c r="G13" s="63">
        <v>1</v>
      </c>
      <c r="H13" s="64">
        <f>(E15/F13*G15)+(E14/F13*G14)+(E13/F13*G13)</f>
        <v>886.15384615384619</v>
      </c>
      <c r="I13" s="38"/>
      <c r="J13" s="38"/>
      <c r="K13" s="64"/>
      <c r="L13" s="65"/>
      <c r="M13" s="66"/>
      <c r="N13" s="67">
        <f>SUM(H13:M15)</f>
        <v>886.15384615384619</v>
      </c>
      <c r="O13" s="59">
        <f>IF(N13&lt;=8000,0,IF(N13&gt;=8000,(N13-8000)*14%))</f>
        <v>0</v>
      </c>
      <c r="P13" s="68">
        <f>IF(N13&lt;=200,N13*3%,IF(N13&gt;200,6+(N13-200)*10%))</f>
        <v>74.615384615384627</v>
      </c>
      <c r="Q13" s="68">
        <f>N13*0.5%</f>
        <v>4.430769230769231</v>
      </c>
      <c r="R13" s="69">
        <f>IF(N13&lt;=8000,N13*1%,IF(N13&gt;8000,80+(N13-8000)*0.5%))</f>
        <v>8.861538461538462</v>
      </c>
      <c r="S13" s="70">
        <f>IF(N13&lt;=200,N13*22%,IF(N13&gt;200,44+(N13-200)*15%))</f>
        <v>146.92307692307691</v>
      </c>
      <c r="T13" s="67">
        <f>N13*0.5%</f>
        <v>4.430769230769231</v>
      </c>
      <c r="U13" s="69">
        <f>IF(N13&lt;=8000,N13*1%,IF(N13&gt;8000,80+(N13-8000)*0.5%))</f>
        <v>8.861538461538462</v>
      </c>
      <c r="V13" s="67">
        <f>O13+Q13+P13+R13</f>
        <v>87.907692307692315</v>
      </c>
      <c r="W13" s="70">
        <f>N13-V13</f>
        <v>798.2461538461539</v>
      </c>
      <c r="X13" s="71"/>
      <c r="Y13" s="72">
        <f>W13-X15</f>
        <v>798.2461538461539</v>
      </c>
    </row>
    <row r="14" spans="1:25" ht="17.25" x14ac:dyDescent="0.25">
      <c r="A14" s="73"/>
      <c r="B14" s="74"/>
      <c r="C14" s="75"/>
      <c r="D14" s="76"/>
      <c r="E14" s="77">
        <v>1115</v>
      </c>
      <c r="F14" s="78"/>
      <c r="G14" s="63">
        <v>6</v>
      </c>
      <c r="H14" s="79"/>
      <c r="I14" s="38"/>
      <c r="J14" s="38"/>
      <c r="K14" s="79"/>
      <c r="L14" s="80"/>
      <c r="M14" s="81"/>
      <c r="N14" s="82"/>
      <c r="O14" s="75"/>
      <c r="P14" s="83"/>
      <c r="Q14" s="83"/>
      <c r="R14" s="84"/>
      <c r="S14" s="85"/>
      <c r="T14" s="82"/>
      <c r="U14" s="84"/>
      <c r="V14" s="82"/>
      <c r="W14" s="85"/>
      <c r="X14" s="86"/>
      <c r="Y14" s="87"/>
    </row>
    <row r="15" spans="1:25" ht="18" thickBot="1" x14ac:dyDescent="0.3">
      <c r="A15" s="88"/>
      <c r="B15" s="89"/>
      <c r="C15" s="90"/>
      <c r="D15" s="91"/>
      <c r="E15" s="92">
        <v>800</v>
      </c>
      <c r="F15" s="93"/>
      <c r="G15" s="63">
        <v>19</v>
      </c>
      <c r="H15" s="94"/>
      <c r="I15" s="38"/>
      <c r="J15" s="38"/>
      <c r="K15" s="94"/>
      <c r="L15" s="95"/>
      <c r="M15" s="96"/>
      <c r="N15" s="97"/>
      <c r="O15" s="90"/>
      <c r="P15" s="98"/>
      <c r="Q15" s="98"/>
      <c r="R15" s="99"/>
      <c r="S15" s="100"/>
      <c r="T15" s="97"/>
      <c r="U15" s="99"/>
      <c r="V15" s="97"/>
      <c r="W15" s="100"/>
      <c r="X15" s="101"/>
      <c r="Y15" s="102"/>
    </row>
    <row r="16" spans="1:25" ht="18" thickBot="1" x14ac:dyDescent="0.3">
      <c r="A16" s="32">
        <v>12</v>
      </c>
      <c r="B16" s="33" t="s">
        <v>58</v>
      </c>
      <c r="C16" s="34" t="s">
        <v>59</v>
      </c>
      <c r="D16" s="49" t="s">
        <v>60</v>
      </c>
      <c r="E16" s="103">
        <v>700</v>
      </c>
      <c r="F16" s="37">
        <v>26</v>
      </c>
      <c r="G16" s="37">
        <v>26</v>
      </c>
      <c r="H16" s="38">
        <f t="shared" si="0"/>
        <v>700</v>
      </c>
      <c r="I16" s="38"/>
      <c r="J16" s="38"/>
      <c r="K16" s="38"/>
      <c r="L16" s="39"/>
      <c r="M16" s="40"/>
      <c r="N16" s="41">
        <f>SUM(H16:M16)-K16-J16</f>
        <v>700</v>
      </c>
      <c r="O16" s="34">
        <f>IF(N16&lt;=8000,0,IF(N16&gt;=8000,(N16-8000)*14%))</f>
        <v>0</v>
      </c>
      <c r="P16" s="42">
        <f>IF(N16&lt;=200,N16*3%,IF(N16&gt;200,6+(N16-200)*10%))</f>
        <v>56</v>
      </c>
      <c r="Q16" s="42">
        <f>N16*0.5%</f>
        <v>3.5</v>
      </c>
      <c r="R16" s="43">
        <f t="shared" si="5"/>
        <v>7</v>
      </c>
      <c r="S16" s="44">
        <f>IF(N16&lt;=200,N16*22%,IF(N16&gt;200,44+(N16-200)*15%))</f>
        <v>119</v>
      </c>
      <c r="T16" s="45">
        <f>N16*0.5%</f>
        <v>3.5</v>
      </c>
      <c r="U16" s="43">
        <f t="shared" si="7"/>
        <v>7</v>
      </c>
      <c r="V16" s="45">
        <f t="shared" si="8"/>
        <v>66.5</v>
      </c>
      <c r="W16" s="46">
        <f t="shared" si="9"/>
        <v>633.5</v>
      </c>
      <c r="X16" s="50"/>
      <c r="Y16" s="48">
        <f t="shared" si="10"/>
        <v>633.5</v>
      </c>
    </row>
    <row r="17" spans="1:25" ht="18" thickBot="1" x14ac:dyDescent="0.3">
      <c r="A17" s="32">
        <v>13</v>
      </c>
      <c r="B17" s="33" t="s">
        <v>61</v>
      </c>
      <c r="C17" s="34" t="s">
        <v>62</v>
      </c>
      <c r="D17" s="49" t="s">
        <v>63</v>
      </c>
      <c r="E17" s="36">
        <v>1000</v>
      </c>
      <c r="F17" s="37">
        <v>26</v>
      </c>
      <c r="G17" s="37">
        <v>26</v>
      </c>
      <c r="H17" s="38">
        <f>E17/F17*G17</f>
        <v>1000</v>
      </c>
      <c r="I17" s="38"/>
      <c r="J17" s="38"/>
      <c r="K17" s="38"/>
      <c r="L17" s="39"/>
      <c r="M17" s="40"/>
      <c r="N17" s="41">
        <f>SUM(H17:M17)-K17-J17</f>
        <v>1000</v>
      </c>
      <c r="O17" s="34">
        <f>IF(N17&lt;=8000,0,IF(N17&gt;=8000,(N17-8000)*14%))</f>
        <v>0</v>
      </c>
      <c r="P17" s="42">
        <f>IF(N17&lt;=200,N17*3%,IF(N17&gt;200,6+(N17-200)*10%))</f>
        <v>86</v>
      </c>
      <c r="Q17" s="42">
        <f>N17*0.5%</f>
        <v>5</v>
      </c>
      <c r="R17" s="43">
        <f t="shared" si="5"/>
        <v>10</v>
      </c>
      <c r="S17" s="44">
        <f>IF(N17&lt;=200,N17*22%,IF(N17&gt;200,44+(N17-200)*15%))</f>
        <v>164</v>
      </c>
      <c r="T17" s="45">
        <f>N17*0.5%</f>
        <v>5</v>
      </c>
      <c r="U17" s="43">
        <f t="shared" si="7"/>
        <v>10</v>
      </c>
      <c r="V17" s="45">
        <f t="shared" si="8"/>
        <v>101</v>
      </c>
      <c r="W17" s="46">
        <f t="shared" si="9"/>
        <v>899</v>
      </c>
      <c r="X17" s="50"/>
      <c r="Y17" s="48">
        <f t="shared" si="10"/>
        <v>899</v>
      </c>
    </row>
    <row r="18" spans="1:25" ht="18" thickBot="1" x14ac:dyDescent="0.3">
      <c r="A18" s="32">
        <v>14</v>
      </c>
      <c r="B18" s="33" t="s">
        <v>64</v>
      </c>
      <c r="C18" s="34" t="s">
        <v>65</v>
      </c>
      <c r="D18" s="49" t="s">
        <v>63</v>
      </c>
      <c r="E18" s="36">
        <v>800</v>
      </c>
      <c r="F18" s="37">
        <v>26</v>
      </c>
      <c r="G18" s="37">
        <v>26</v>
      </c>
      <c r="H18" s="38">
        <f t="shared" si="0"/>
        <v>800</v>
      </c>
      <c r="I18" s="38"/>
      <c r="J18" s="38"/>
      <c r="K18" s="38"/>
      <c r="L18" s="39"/>
      <c r="M18" s="40"/>
      <c r="N18" s="41">
        <f>SUM(H18:M18)-K18-J18</f>
        <v>800</v>
      </c>
      <c r="O18" s="34">
        <f>IF(N18&lt;=8000,0,IF(N18&gt;=8000,(N18-8000)*14%))</f>
        <v>0</v>
      </c>
      <c r="P18" s="42">
        <f>IF(N18&lt;=200,N18*3%,IF(N18&gt;200,6+(N18-200)*10%))</f>
        <v>66</v>
      </c>
      <c r="Q18" s="42">
        <f>N18*0.5%</f>
        <v>4</v>
      </c>
      <c r="R18" s="43">
        <f>IF(N18&lt;=8000,N18*1%,IF(N18&gt;8000,80+(N18-8000)*0.5%))</f>
        <v>8</v>
      </c>
      <c r="S18" s="44">
        <f>IF(N18&lt;=200,N18*22%,IF(N18&gt;200,44+(N18-200)*15%))</f>
        <v>134</v>
      </c>
      <c r="T18" s="45">
        <f>N18*0.5%</f>
        <v>4</v>
      </c>
      <c r="U18" s="43">
        <f>IF(N18&lt;=8000,N18*1%,IF(N18&gt;8000,80+(N18-8000)*0.5%))</f>
        <v>8</v>
      </c>
      <c r="V18" s="45">
        <f>O18+Q18+P18+R18</f>
        <v>78</v>
      </c>
      <c r="W18" s="46">
        <f>N18-V18</f>
        <v>722</v>
      </c>
      <c r="X18" s="50"/>
      <c r="Y18" s="48">
        <f>W18-X18</f>
        <v>722</v>
      </c>
    </row>
    <row r="19" spans="1:25" ht="18" thickBot="1" x14ac:dyDescent="0.3">
      <c r="A19" s="32">
        <v>15</v>
      </c>
      <c r="B19" s="49" t="s">
        <v>66</v>
      </c>
      <c r="C19" s="51" t="s">
        <v>67</v>
      </c>
      <c r="D19" s="49" t="s">
        <v>68</v>
      </c>
      <c r="E19" s="36">
        <v>450</v>
      </c>
      <c r="F19" s="37">
        <v>26</v>
      </c>
      <c r="G19" s="37">
        <v>26</v>
      </c>
      <c r="H19" s="38">
        <f>E19/F19*G19</f>
        <v>450</v>
      </c>
      <c r="I19" s="38"/>
      <c r="J19" s="38"/>
      <c r="K19" s="38"/>
      <c r="L19" s="39"/>
      <c r="M19" s="40"/>
      <c r="N19" s="41">
        <f>SUM(H19:M19)</f>
        <v>450</v>
      </c>
      <c r="O19" s="34">
        <f>IF(N19&lt;=8000,0,IF(N19&gt;=8000,(N19-8000)*14%))</f>
        <v>0</v>
      </c>
      <c r="P19" s="42">
        <f>IF(N19&lt;=200,N19*3%,IF(N19&gt;200,6+(N19-200)*10%))</f>
        <v>31</v>
      </c>
      <c r="Q19" s="42">
        <f>N19*0.5%</f>
        <v>2.25</v>
      </c>
      <c r="R19" s="43">
        <f>IF(N19&lt;=8000,N19*1%,IF(N19&gt;8000,80+(N19-8000)*0.5%))</f>
        <v>4.5</v>
      </c>
      <c r="S19" s="44">
        <f>IF(N19&lt;=200,N19*22%,IF(N19&gt;200,44+(N19-200)*15%))</f>
        <v>81.5</v>
      </c>
      <c r="T19" s="45">
        <f>N19*0.5%</f>
        <v>2.25</v>
      </c>
      <c r="U19" s="43">
        <f>IF(N19&lt;=8000,N19*1%,IF(N19&gt;8000,80+(N19-8000)*0.5%))</f>
        <v>4.5</v>
      </c>
      <c r="V19" s="45">
        <f>O19+Q19+P19+R19</f>
        <v>37.75</v>
      </c>
      <c r="W19" s="46">
        <f>N19-V19</f>
        <v>412.25</v>
      </c>
      <c r="X19" s="47"/>
      <c r="Y19" s="48">
        <f>W19-X19</f>
        <v>412.25</v>
      </c>
    </row>
    <row r="20" spans="1:25" ht="18" thickBot="1" x14ac:dyDescent="0.3">
      <c r="A20" s="32">
        <v>16</v>
      </c>
      <c r="B20" s="33" t="s">
        <v>69</v>
      </c>
      <c r="C20" s="34" t="s">
        <v>70</v>
      </c>
      <c r="D20" s="49" t="s">
        <v>71</v>
      </c>
      <c r="E20" s="36">
        <v>700</v>
      </c>
      <c r="F20" s="37">
        <v>26</v>
      </c>
      <c r="G20" s="37">
        <v>4</v>
      </c>
      <c r="H20" s="38">
        <f t="shared" ref="H20:H28" si="11">E20/F20*G20</f>
        <v>107.69230769230769</v>
      </c>
      <c r="I20" s="38"/>
      <c r="J20" s="38"/>
      <c r="K20" s="38"/>
      <c r="L20" s="39"/>
      <c r="M20" s="40"/>
      <c r="N20" s="41">
        <f t="shared" ref="N20:N28" si="12">SUM(H20:M20)</f>
        <v>107.69230769230769</v>
      </c>
      <c r="O20" s="34">
        <f t="shared" ref="O20:O28" si="13">IF(N20&lt;=8000,0,IF(N20&gt;=8000,(N20-8000)*14%))</f>
        <v>0</v>
      </c>
      <c r="P20" s="42">
        <f t="shared" ref="P20:P28" si="14">IF(N20&lt;=200,N20*3%,IF(N20&gt;200,6+(N20-200)*10%))</f>
        <v>3.2307692307692308</v>
      </c>
      <c r="Q20" s="42">
        <f t="shared" ref="Q20:Q28" si="15">N20*0.5%</f>
        <v>0.53846153846153844</v>
      </c>
      <c r="R20" s="43">
        <f t="shared" ref="R20:R28" si="16">IF(N20&lt;=8000,N20*1%,IF(N20&gt;8000,80+(N20-8000)*0.5%))</f>
        <v>1.0769230769230769</v>
      </c>
      <c r="S20" s="44">
        <f t="shared" ref="S20:S28" si="17">IF(N20&lt;=200,N20*22%,IF(N20&gt;200,44+(N20-200)*15%))</f>
        <v>23.692307692307693</v>
      </c>
      <c r="T20" s="45">
        <f t="shared" ref="T20:T28" si="18">N20*0.5%</f>
        <v>0.53846153846153844</v>
      </c>
      <c r="U20" s="43">
        <f t="shared" ref="U20:U28" si="19">IF(N20&lt;=8000,N20*1%,IF(N20&gt;8000,80+(N20-8000)*0.5%))</f>
        <v>1.0769230769230769</v>
      </c>
      <c r="V20" s="45">
        <f t="shared" ref="V20:V28" si="20">O20+Q20+P20+R20</f>
        <v>4.8461538461538458</v>
      </c>
      <c r="W20" s="46">
        <f t="shared" ref="W20:W28" si="21">N20-V20</f>
        <v>102.84615384615385</v>
      </c>
      <c r="X20" s="47"/>
      <c r="Y20" s="48">
        <f t="shared" ref="Y20:Y28" si="22">W20-X20</f>
        <v>102.84615384615385</v>
      </c>
    </row>
    <row r="21" spans="1:25" ht="18" thickBot="1" x14ac:dyDescent="0.3">
      <c r="A21" s="32">
        <v>17</v>
      </c>
      <c r="B21" s="33" t="s">
        <v>72</v>
      </c>
      <c r="C21" s="34" t="s">
        <v>73</v>
      </c>
      <c r="D21" s="49" t="s">
        <v>74</v>
      </c>
      <c r="E21" s="36">
        <v>500</v>
      </c>
      <c r="F21" s="37">
        <v>26</v>
      </c>
      <c r="G21" s="37">
        <v>5</v>
      </c>
      <c r="H21" s="38">
        <f t="shared" si="11"/>
        <v>96.153846153846146</v>
      </c>
      <c r="I21" s="38"/>
      <c r="J21" s="38"/>
      <c r="K21" s="38"/>
      <c r="L21" s="39"/>
      <c r="M21" s="40"/>
      <c r="N21" s="41">
        <f t="shared" si="12"/>
        <v>96.153846153846146</v>
      </c>
      <c r="O21" s="34">
        <f t="shared" si="13"/>
        <v>0</v>
      </c>
      <c r="P21" s="42">
        <f t="shared" si="14"/>
        <v>2.8846153846153841</v>
      </c>
      <c r="Q21" s="42">
        <f t="shared" si="15"/>
        <v>0.48076923076923073</v>
      </c>
      <c r="R21" s="43">
        <f t="shared" si="16"/>
        <v>0.96153846153846145</v>
      </c>
      <c r="S21" s="44">
        <f t="shared" si="17"/>
        <v>21.153846153846153</v>
      </c>
      <c r="T21" s="45">
        <f t="shared" si="18"/>
        <v>0.48076923076923073</v>
      </c>
      <c r="U21" s="43">
        <f t="shared" si="19"/>
        <v>0.96153846153846145</v>
      </c>
      <c r="V21" s="45">
        <f t="shared" si="20"/>
        <v>4.3269230769230766</v>
      </c>
      <c r="W21" s="46">
        <f t="shared" si="21"/>
        <v>91.826923076923066</v>
      </c>
      <c r="X21" s="47"/>
      <c r="Y21" s="48">
        <f t="shared" si="22"/>
        <v>91.826923076923066</v>
      </c>
    </row>
    <row r="22" spans="1:25" ht="18" thickBot="1" x14ac:dyDescent="0.3">
      <c r="A22" s="32">
        <v>18</v>
      </c>
      <c r="B22" s="33" t="s">
        <v>75</v>
      </c>
      <c r="C22" s="34" t="s">
        <v>76</v>
      </c>
      <c r="D22" s="49" t="s">
        <v>74</v>
      </c>
      <c r="E22" s="36">
        <v>500</v>
      </c>
      <c r="F22" s="37">
        <v>26</v>
      </c>
      <c r="G22" s="37">
        <v>4</v>
      </c>
      <c r="H22" s="38">
        <f t="shared" si="11"/>
        <v>76.92307692307692</v>
      </c>
      <c r="I22" s="38"/>
      <c r="J22" s="38"/>
      <c r="K22" s="38"/>
      <c r="L22" s="39"/>
      <c r="M22" s="40"/>
      <c r="N22" s="41">
        <f t="shared" si="12"/>
        <v>76.92307692307692</v>
      </c>
      <c r="O22" s="34">
        <f t="shared" si="13"/>
        <v>0</v>
      </c>
      <c r="P22" s="42">
        <f t="shared" si="14"/>
        <v>2.3076923076923075</v>
      </c>
      <c r="Q22" s="42">
        <f t="shared" si="15"/>
        <v>0.38461538461538458</v>
      </c>
      <c r="R22" s="43">
        <f t="shared" si="16"/>
        <v>0.76923076923076916</v>
      </c>
      <c r="S22" s="44">
        <f t="shared" si="17"/>
        <v>16.923076923076923</v>
      </c>
      <c r="T22" s="45">
        <f t="shared" si="18"/>
        <v>0.38461538461538458</v>
      </c>
      <c r="U22" s="43">
        <f t="shared" si="19"/>
        <v>0.76923076923076916</v>
      </c>
      <c r="V22" s="45">
        <f t="shared" si="20"/>
        <v>3.4615384615384612</v>
      </c>
      <c r="W22" s="46">
        <f t="shared" si="21"/>
        <v>73.461538461538453</v>
      </c>
      <c r="X22" s="47"/>
      <c r="Y22" s="48">
        <f t="shared" si="22"/>
        <v>73.461538461538453</v>
      </c>
    </row>
    <row r="23" spans="1:25" ht="18" thickBot="1" x14ac:dyDescent="0.3">
      <c r="A23" s="32">
        <v>19</v>
      </c>
      <c r="B23" s="33" t="s">
        <v>77</v>
      </c>
      <c r="C23" s="34" t="s">
        <v>78</v>
      </c>
      <c r="D23" s="49" t="s">
        <v>74</v>
      </c>
      <c r="E23" s="36">
        <v>500</v>
      </c>
      <c r="F23" s="37">
        <v>26</v>
      </c>
      <c r="G23" s="37">
        <v>4</v>
      </c>
      <c r="H23" s="38">
        <f t="shared" si="11"/>
        <v>76.92307692307692</v>
      </c>
      <c r="I23" s="38"/>
      <c r="J23" s="38"/>
      <c r="K23" s="38"/>
      <c r="L23" s="39"/>
      <c r="M23" s="40"/>
      <c r="N23" s="41">
        <f t="shared" si="12"/>
        <v>76.92307692307692</v>
      </c>
      <c r="O23" s="34">
        <f t="shared" si="13"/>
        <v>0</v>
      </c>
      <c r="P23" s="42">
        <f t="shared" si="14"/>
        <v>2.3076923076923075</v>
      </c>
      <c r="Q23" s="42">
        <f t="shared" si="15"/>
        <v>0.38461538461538458</v>
      </c>
      <c r="R23" s="43">
        <f t="shared" si="16"/>
        <v>0.76923076923076916</v>
      </c>
      <c r="S23" s="44">
        <f t="shared" si="17"/>
        <v>16.923076923076923</v>
      </c>
      <c r="T23" s="45">
        <f t="shared" si="18"/>
        <v>0.38461538461538458</v>
      </c>
      <c r="U23" s="43">
        <f t="shared" si="19"/>
        <v>0.76923076923076916</v>
      </c>
      <c r="V23" s="45">
        <f t="shared" si="20"/>
        <v>3.4615384615384612</v>
      </c>
      <c r="W23" s="46">
        <f t="shared" si="21"/>
        <v>73.461538461538453</v>
      </c>
      <c r="X23" s="47"/>
      <c r="Y23" s="48">
        <f t="shared" si="22"/>
        <v>73.461538461538453</v>
      </c>
    </row>
    <row r="24" spans="1:25" ht="18" thickBot="1" x14ac:dyDescent="0.3">
      <c r="A24" s="32">
        <v>20</v>
      </c>
      <c r="B24" s="33" t="s">
        <v>79</v>
      </c>
      <c r="C24" s="34" t="s">
        <v>80</v>
      </c>
      <c r="D24" s="49" t="s">
        <v>81</v>
      </c>
      <c r="E24" s="36">
        <v>450</v>
      </c>
      <c r="F24" s="37">
        <v>26</v>
      </c>
      <c r="G24" s="37">
        <v>4</v>
      </c>
      <c r="H24" s="38">
        <f t="shared" si="11"/>
        <v>69.230769230769226</v>
      </c>
      <c r="I24" s="38"/>
      <c r="J24" s="38"/>
      <c r="K24" s="38"/>
      <c r="L24" s="39"/>
      <c r="M24" s="40"/>
      <c r="N24" s="41">
        <f t="shared" si="12"/>
        <v>69.230769230769226</v>
      </c>
      <c r="O24" s="34">
        <f t="shared" si="13"/>
        <v>0</v>
      </c>
      <c r="P24" s="42">
        <f t="shared" si="14"/>
        <v>2.0769230769230766</v>
      </c>
      <c r="Q24" s="42">
        <f t="shared" si="15"/>
        <v>0.34615384615384615</v>
      </c>
      <c r="R24" s="43">
        <f t="shared" si="16"/>
        <v>0.69230769230769229</v>
      </c>
      <c r="S24" s="44">
        <f t="shared" si="17"/>
        <v>15.23076923076923</v>
      </c>
      <c r="T24" s="45">
        <f t="shared" si="18"/>
        <v>0.34615384615384615</v>
      </c>
      <c r="U24" s="43">
        <f t="shared" si="19"/>
        <v>0.69230769230769229</v>
      </c>
      <c r="V24" s="45">
        <f t="shared" si="20"/>
        <v>3.115384615384615</v>
      </c>
      <c r="W24" s="46">
        <f t="shared" si="21"/>
        <v>66.115384615384613</v>
      </c>
      <c r="X24" s="47"/>
      <c r="Y24" s="48">
        <f t="shared" si="22"/>
        <v>66.115384615384613</v>
      </c>
    </row>
    <row r="25" spans="1:25" ht="18" thickBot="1" x14ac:dyDescent="0.3">
      <c r="A25" s="32">
        <v>21</v>
      </c>
      <c r="B25" s="33" t="s">
        <v>82</v>
      </c>
      <c r="C25" s="34" t="s">
        <v>83</v>
      </c>
      <c r="D25" s="49" t="s">
        <v>81</v>
      </c>
      <c r="E25" s="36">
        <v>450</v>
      </c>
      <c r="F25" s="37">
        <v>26</v>
      </c>
      <c r="G25" s="37">
        <v>3</v>
      </c>
      <c r="H25" s="38">
        <f t="shared" si="11"/>
        <v>51.92307692307692</v>
      </c>
      <c r="I25" s="38"/>
      <c r="J25" s="38"/>
      <c r="K25" s="38"/>
      <c r="L25" s="39"/>
      <c r="M25" s="40"/>
      <c r="N25" s="41">
        <f t="shared" si="12"/>
        <v>51.92307692307692</v>
      </c>
      <c r="O25" s="34">
        <f t="shared" si="13"/>
        <v>0</v>
      </c>
      <c r="P25" s="42">
        <f t="shared" si="14"/>
        <v>1.5576923076923075</v>
      </c>
      <c r="Q25" s="42">
        <f t="shared" si="15"/>
        <v>0.25961538461538458</v>
      </c>
      <c r="R25" s="43">
        <f t="shared" si="16"/>
        <v>0.51923076923076916</v>
      </c>
      <c r="S25" s="44">
        <f t="shared" si="17"/>
        <v>11.423076923076922</v>
      </c>
      <c r="T25" s="45">
        <f t="shared" si="18"/>
        <v>0.25961538461538458</v>
      </c>
      <c r="U25" s="43">
        <f t="shared" si="19"/>
        <v>0.51923076923076916</v>
      </c>
      <c r="V25" s="45">
        <f t="shared" si="20"/>
        <v>2.3365384615384612</v>
      </c>
      <c r="W25" s="46">
        <f t="shared" si="21"/>
        <v>49.58653846153846</v>
      </c>
      <c r="X25" s="47">
        <v>49.59</v>
      </c>
      <c r="Y25" s="48">
        <f t="shared" si="22"/>
        <v>-3.4615384615435119E-3</v>
      </c>
    </row>
    <row r="26" spans="1:25" ht="18" thickBot="1" x14ac:dyDescent="0.3">
      <c r="A26" s="32">
        <v>22</v>
      </c>
      <c r="B26" s="33" t="s">
        <v>84</v>
      </c>
      <c r="C26" s="34" t="s">
        <v>85</v>
      </c>
      <c r="D26" s="49" t="s">
        <v>81</v>
      </c>
      <c r="E26" s="36">
        <v>450</v>
      </c>
      <c r="F26" s="37">
        <v>26</v>
      </c>
      <c r="G26" s="37">
        <v>3</v>
      </c>
      <c r="H26" s="38">
        <f t="shared" si="11"/>
        <v>51.92307692307692</v>
      </c>
      <c r="I26" s="38"/>
      <c r="J26" s="38"/>
      <c r="K26" s="38"/>
      <c r="L26" s="39"/>
      <c r="M26" s="40"/>
      <c r="N26" s="41">
        <f t="shared" si="12"/>
        <v>51.92307692307692</v>
      </c>
      <c r="O26" s="34">
        <f t="shared" si="13"/>
        <v>0</v>
      </c>
      <c r="P26" s="42">
        <f t="shared" si="14"/>
        <v>1.5576923076923075</v>
      </c>
      <c r="Q26" s="42">
        <f t="shared" si="15"/>
        <v>0.25961538461538458</v>
      </c>
      <c r="R26" s="43">
        <f t="shared" si="16"/>
        <v>0.51923076923076916</v>
      </c>
      <c r="S26" s="44">
        <f t="shared" si="17"/>
        <v>11.423076923076922</v>
      </c>
      <c r="T26" s="45">
        <f t="shared" si="18"/>
        <v>0.25961538461538458</v>
      </c>
      <c r="U26" s="43">
        <f t="shared" si="19"/>
        <v>0.51923076923076916</v>
      </c>
      <c r="V26" s="45">
        <f t="shared" si="20"/>
        <v>2.3365384615384612</v>
      </c>
      <c r="W26" s="46">
        <f t="shared" si="21"/>
        <v>49.58653846153846</v>
      </c>
      <c r="X26" s="47"/>
      <c r="Y26" s="48">
        <f t="shared" si="22"/>
        <v>49.58653846153846</v>
      </c>
    </row>
    <row r="27" spans="1:25" ht="18" thickBot="1" x14ac:dyDescent="0.3">
      <c r="A27" s="32">
        <v>23</v>
      </c>
      <c r="B27" s="33" t="s">
        <v>86</v>
      </c>
      <c r="C27" s="34" t="s">
        <v>87</v>
      </c>
      <c r="D27" s="49" t="s">
        <v>88</v>
      </c>
      <c r="E27" s="36">
        <v>1300</v>
      </c>
      <c r="F27" s="37">
        <v>26</v>
      </c>
      <c r="G27" s="37">
        <v>23</v>
      </c>
      <c r="H27" s="38">
        <f t="shared" si="11"/>
        <v>1150</v>
      </c>
      <c r="I27" s="38"/>
      <c r="J27" s="38"/>
      <c r="K27" s="38"/>
      <c r="L27" s="39"/>
      <c r="M27" s="40"/>
      <c r="N27" s="41">
        <f t="shared" si="12"/>
        <v>1150</v>
      </c>
      <c r="O27" s="34">
        <f t="shared" si="13"/>
        <v>0</v>
      </c>
      <c r="P27" s="42">
        <f t="shared" si="14"/>
        <v>101</v>
      </c>
      <c r="Q27" s="42">
        <f t="shared" si="15"/>
        <v>5.75</v>
      </c>
      <c r="R27" s="43">
        <f t="shared" si="16"/>
        <v>11.5</v>
      </c>
      <c r="S27" s="44">
        <f t="shared" si="17"/>
        <v>186.5</v>
      </c>
      <c r="T27" s="45">
        <f t="shared" si="18"/>
        <v>5.75</v>
      </c>
      <c r="U27" s="43">
        <f t="shared" si="19"/>
        <v>11.5</v>
      </c>
      <c r="V27" s="45">
        <f t="shared" si="20"/>
        <v>118.25</v>
      </c>
      <c r="W27" s="46">
        <f t="shared" si="21"/>
        <v>1031.75</v>
      </c>
      <c r="X27" s="47"/>
      <c r="Y27" s="48">
        <f t="shared" si="22"/>
        <v>1031.75</v>
      </c>
    </row>
    <row r="28" spans="1:25" ht="18" thickBot="1" x14ac:dyDescent="0.3">
      <c r="A28" s="32">
        <v>24</v>
      </c>
      <c r="B28" s="33" t="s">
        <v>89</v>
      </c>
      <c r="C28" s="34" t="s">
        <v>90</v>
      </c>
      <c r="D28" s="49" t="s">
        <v>91</v>
      </c>
      <c r="E28" s="36">
        <v>600</v>
      </c>
      <c r="F28" s="37">
        <v>26</v>
      </c>
      <c r="G28" s="37">
        <v>4</v>
      </c>
      <c r="H28" s="38">
        <f t="shared" si="11"/>
        <v>92.307692307692307</v>
      </c>
      <c r="I28" s="38"/>
      <c r="J28" s="38"/>
      <c r="K28" s="38"/>
      <c r="L28" s="39"/>
      <c r="M28" s="40"/>
      <c r="N28" s="41">
        <f t="shared" si="12"/>
        <v>92.307692307692307</v>
      </c>
      <c r="O28" s="34">
        <f t="shared" si="13"/>
        <v>0</v>
      </c>
      <c r="P28" s="42">
        <f t="shared" si="14"/>
        <v>2.7692307692307692</v>
      </c>
      <c r="Q28" s="42">
        <f t="shared" si="15"/>
        <v>0.46153846153846156</v>
      </c>
      <c r="R28" s="43">
        <f t="shared" si="16"/>
        <v>0.92307692307692313</v>
      </c>
      <c r="S28" s="44">
        <f t="shared" si="17"/>
        <v>20.307692307692307</v>
      </c>
      <c r="T28" s="45">
        <f t="shared" si="18"/>
        <v>0.46153846153846156</v>
      </c>
      <c r="U28" s="43">
        <f t="shared" si="19"/>
        <v>0.92307692307692313</v>
      </c>
      <c r="V28" s="45">
        <f t="shared" si="20"/>
        <v>4.1538461538461542</v>
      </c>
      <c r="W28" s="46">
        <f t="shared" si="21"/>
        <v>88.153846153846146</v>
      </c>
      <c r="X28" s="47"/>
      <c r="Y28" s="48">
        <f t="shared" si="22"/>
        <v>88.153846153846146</v>
      </c>
    </row>
    <row r="29" spans="1:25" ht="16.5" thickBot="1" x14ac:dyDescent="0.3">
      <c r="A29" s="104"/>
      <c r="B29" s="105"/>
      <c r="C29" s="105"/>
      <c r="D29" s="105"/>
      <c r="E29" s="106">
        <f>SUM(E3:E28)</f>
        <v>20071</v>
      </c>
      <c r="F29" s="107">
        <f>SUM(F3:F28)</f>
        <v>624</v>
      </c>
      <c r="G29" s="107">
        <f>SUM(G3:G28)</f>
        <v>439</v>
      </c>
      <c r="H29" s="108">
        <f>SUM(H3:H28)</f>
        <v>13965.230769230766</v>
      </c>
      <c r="I29" s="109">
        <f>SUM(I3:I28)</f>
        <v>0</v>
      </c>
      <c r="J29" s="109"/>
      <c r="K29" s="109">
        <f>SUM(K3:K28)</f>
        <v>0</v>
      </c>
      <c r="L29" s="109">
        <f>SUM(L3:L28)</f>
        <v>0</v>
      </c>
      <c r="M29" s="109">
        <f>SUM(M3:M28)</f>
        <v>213.82</v>
      </c>
      <c r="N29" s="110">
        <f>SUM(N3:N28)</f>
        <v>14179.050769230766</v>
      </c>
      <c r="O29" s="111">
        <f>SUM(O3:O28)</f>
        <v>0</v>
      </c>
      <c r="P29" s="110">
        <f t="shared" ref="P29:W29" si="23">SUM(P3:P28)</f>
        <v>1150.2896923076928</v>
      </c>
      <c r="Q29" s="110">
        <f t="shared" si="23"/>
        <v>70.895253846153864</v>
      </c>
      <c r="R29" s="110">
        <f t="shared" si="23"/>
        <v>141.79050769230773</v>
      </c>
      <c r="S29" s="110">
        <f t="shared" si="23"/>
        <v>2394.4730000000009</v>
      </c>
      <c r="T29" s="110">
        <f t="shared" si="23"/>
        <v>70.895253846153864</v>
      </c>
      <c r="U29" s="110">
        <f t="shared" si="23"/>
        <v>141.79050769230773</v>
      </c>
      <c r="V29" s="110">
        <f t="shared" si="23"/>
        <v>1362.9754538461543</v>
      </c>
      <c r="W29" s="112">
        <f t="shared" si="23"/>
        <v>12816.07531538462</v>
      </c>
      <c r="X29" s="113">
        <f>SUM(X3:X28)</f>
        <v>49.59</v>
      </c>
      <c r="Y29" s="114">
        <f>SUM(Y3:Y28)</f>
        <v>12766.48531538462</v>
      </c>
    </row>
  </sheetData>
  <mergeCells count="35">
    <mergeCell ref="A29:D29"/>
    <mergeCell ref="T13:T15"/>
    <mergeCell ref="U13:U15"/>
    <mergeCell ref="V13:V15"/>
    <mergeCell ref="W13:W15"/>
    <mergeCell ref="X13:X15"/>
    <mergeCell ref="Y13:Y15"/>
    <mergeCell ref="N13:N15"/>
    <mergeCell ref="O13:O15"/>
    <mergeCell ref="P13:P15"/>
    <mergeCell ref="Q13:Q15"/>
    <mergeCell ref="R13:R15"/>
    <mergeCell ref="S13:S15"/>
    <mergeCell ref="Y1:Y2"/>
    <mergeCell ref="A13:A15"/>
    <mergeCell ref="B13:B15"/>
    <mergeCell ref="C13:C15"/>
    <mergeCell ref="D13:D15"/>
    <mergeCell ref="F13:F15"/>
    <mergeCell ref="H13:H15"/>
    <mergeCell ref="K13:K15"/>
    <mergeCell ref="L13:L15"/>
    <mergeCell ref="M13:M15"/>
    <mergeCell ref="N1:N2"/>
    <mergeCell ref="O1:R1"/>
    <mergeCell ref="S1:T1"/>
    <mergeCell ref="V1:V2"/>
    <mergeCell ref="W1:W2"/>
    <mergeCell ref="X1:X2"/>
    <mergeCell ref="A1:A2"/>
    <mergeCell ref="B1:B2"/>
    <mergeCell ref="C1:C2"/>
    <mergeCell ref="D1:D2"/>
    <mergeCell ref="E1:E2"/>
    <mergeCell ref="F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Shahvaladov</dc:creator>
  <cp:lastModifiedBy>Ali Shahvaladov</cp:lastModifiedBy>
  <dcterms:created xsi:type="dcterms:W3CDTF">2021-09-23T09:57:19Z</dcterms:created>
  <dcterms:modified xsi:type="dcterms:W3CDTF">2021-09-23T09:58:10Z</dcterms:modified>
</cp:coreProperties>
</file>