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ish\OneDrive\Desktop\Analysis Projects\Module 1\"/>
    </mc:Choice>
  </mc:AlternateContent>
  <xr:revisionPtr revIDLastSave="0" documentId="8_{136D755A-CC42-44EA-A8B6-1F4CB66F7C1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Category Statistics" sheetId="2" r:id="rId5"/>
    <sheet name="Subcategory Statistics" sheetId="3" r:id="rId6"/>
    <sheet name="Outcomes Based on Launch Dates" sheetId="4" r:id="rId7"/>
    <sheet name="Edinburg Research" sheetId="5" r:id="rId8"/>
  </sheets>
  <definedNames>
    <definedName name="_xlnm._FilterDatabase" localSheetId="2" hidden="1">Kickstarter!$A$1:$T$4117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C13" i="11"/>
  <c r="D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C2" i="11"/>
  <c r="D2" i="11"/>
  <c r="B2" i="11"/>
  <c r="C13" i="8"/>
  <c r="C14" i="8" s="1"/>
  <c r="C12" i="8"/>
  <c r="B13" i="8"/>
  <c r="B12" i="8"/>
  <c r="C6" i="8"/>
  <c r="C5" i="8"/>
  <c r="B6" i="8"/>
  <c r="B5" i="8"/>
  <c r="C4" i="8"/>
  <c r="B4" i="8"/>
  <c r="C11" i="8"/>
  <c r="B11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2" i="5"/>
  <c r="B2" i="5"/>
  <c r="D3" i="5"/>
  <c r="D4" i="5"/>
  <c r="D5" i="5"/>
  <c r="D6" i="5"/>
  <c r="D2" i="5"/>
  <c r="C3" i="5"/>
  <c r="C4" i="5"/>
  <c r="C5" i="5"/>
  <c r="C6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4117" i="1"/>
  <c r="O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14" i="8"/>
  <c r="B7" i="8"/>
  <c r="E2" i="11"/>
  <c r="G2" i="11" s="1"/>
  <c r="H2" i="11" l="1"/>
  <c r="F2" i="11"/>
</calcChain>
</file>

<file path=xl/sharedStrings.xml><?xml version="1.0" encoding="utf-8"?>
<sst xmlns="http://schemas.openxmlformats.org/spreadsheetml/2006/main" count="33078" uniqueCount="8416">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</sst>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0" fontId="1" fillId="2" borderId="1" xfId="0" applyFont="1" applyFill="1" applyBorder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Date'!$B$27:$B$38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F-45AC-B935-C62CCFC3BC15}"/>
            </c:ext>
          </c:extLst>
        </c:ser>
        <c:ser>
          <c:idx val="1"/>
          <c:order val="1"/>
          <c:tx>
            <c:strRef>
              <c:f>'Theater Outcomes by Launch Date'!$C$26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Date'!$C$27:$C$38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F-45AC-B935-C62CCFC3BC15}"/>
            </c:ext>
          </c:extLst>
        </c:ser>
        <c:ser>
          <c:idx val="2"/>
          <c:order val="2"/>
          <c:tx>
            <c:strRef>
              <c:f>'Theater Outcomes by Launch Date'!$D$26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Date'!$A$27:$A$38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Date'!$D$27:$D$38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F-45AC-B935-C62CCFC3B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692975"/>
        <c:axId val="784692559"/>
      </c:lineChart>
      <c:catAx>
        <c:axId val="78469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92559"/>
        <c:crosses val="autoZero"/>
        <c:auto val="1"/>
        <c:lblAlgn val="ctr"/>
        <c:lblOffset val="100"/>
        <c:noMultiLvlLbl val="0"/>
      </c:catAx>
      <c:valAx>
        <c:axId val="78469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9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Goals'!$B$17:$B$28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1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F-42AA-A2A0-E240062263F6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Goals'!$C$17:$C$28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F-42AA-A2A0-E240062263F6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Goals'!$D$17:$D$28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F-42AA-A2A0-E24006226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06672"/>
        <c:axId val="613310000"/>
      </c:lineChart>
      <c:catAx>
        <c:axId val="61330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10000"/>
        <c:crosses val="autoZero"/>
        <c:auto val="1"/>
        <c:lblAlgn val="ctr"/>
        <c:lblOffset val="100"/>
        <c:noMultiLvlLbl val="0"/>
      </c:catAx>
      <c:valAx>
        <c:axId val="6133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0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B-4378-AB2F-33BF6D5F04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B-4378-AB2F-33BF6D5F04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B-4378-AB2F-33BF6D5F04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FB-4378-AB2F-33BF6D5F0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829871"/>
        <c:axId val="84828623"/>
      </c:barChart>
      <c:catAx>
        <c:axId val="8482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28623"/>
        <c:crosses val="autoZero"/>
        <c:auto val="1"/>
        <c:lblAlgn val="ctr"/>
        <c:lblOffset val="100"/>
        <c:noMultiLvlLbl val="0"/>
      </c:catAx>
      <c:valAx>
        <c:axId val="8482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2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3702974628172"/>
          <c:y val="0.34201261300670743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F-47C3-BD57-61B27214CC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EF-47C3-BD57-61B27214CC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EF-47C3-BD57-61B27214C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2328399"/>
        <c:axId val="632322991"/>
      </c:barChart>
      <c:catAx>
        <c:axId val="63232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22991"/>
        <c:crosses val="autoZero"/>
        <c:auto val="1"/>
        <c:lblAlgn val="ctr"/>
        <c:lblOffset val="100"/>
        <c:noMultiLvlLbl val="0"/>
      </c:catAx>
      <c:valAx>
        <c:axId val="6323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2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[Kickstarter_Challenge.xlsb.xlsx]Outcomes Based on Launch Dates!PivotTable2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844-BFA4-4DA3DEF237F6}"/>
            </c:ext>
          </c:extLst>
        </c:ser>
        <c:ser>
          <c:idx val="1"/>
          <c:order val="1"/>
          <c:tx>
            <c:strRef>
              <c:f>'Outcomes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A-4844-BFA4-4DA3DEF237F6}"/>
            </c:ext>
          </c:extLst>
        </c:ser>
        <c:ser>
          <c:idx val="2"/>
          <c:order val="2"/>
          <c:tx>
            <c:strRef>
              <c:f>'Outcomes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A-4844-BFA4-4DA3DEF237F6}"/>
            </c:ext>
          </c:extLst>
        </c:ser>
        <c:ser>
          <c:idx val="3"/>
          <c:order val="3"/>
          <c:tx>
            <c:strRef>
              <c:f>'Outcomes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A-4844-BFA4-4DA3DEF23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716815"/>
        <c:axId val="156718063"/>
      </c:lineChart>
      <c:catAx>
        <c:axId val="15671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8063"/>
        <c:crosses val="autoZero"/>
        <c:auto val="1"/>
        <c:lblAlgn val="ctr"/>
        <c:lblOffset val="100"/>
        <c:noMultiLvlLbl val="0"/>
      </c:catAx>
      <c:valAx>
        <c:axId val="1567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157842</xdr:rowOff>
    </xdr:from>
    <xdr:to>
      <xdr:col>7</xdr:col>
      <xdr:colOff>272142</xdr:colOff>
      <xdr:row>40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AB66A4-B854-4E47-88B5-189B79792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53340</xdr:rowOff>
    </xdr:from>
    <xdr:to>
      <xdr:col>5</xdr:col>
      <xdr:colOff>167640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7052B-A9E9-4D45-A917-8DAD0DE59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171450</xdr:rowOff>
    </xdr:from>
    <xdr:to>
      <xdr:col>14</xdr:col>
      <xdr:colOff>266700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E976A-89F8-4B28-A396-E75A49DAD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7</xdr:row>
      <xdr:rowOff>38100</xdr:rowOff>
    </xdr:from>
    <xdr:to>
      <xdr:col>15</xdr:col>
      <xdr:colOff>60960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4D417-04A9-4B6B-849B-B43B56AEE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6</xdr:row>
      <xdr:rowOff>45720</xdr:rowOff>
    </xdr:from>
    <xdr:to>
      <xdr:col>15</xdr:col>
      <xdr:colOff>137160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3C644-97F6-4542-AFD1-DAE469A07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ha lopez" refreshedDate="44603.601838425922" createdVersion="7" refreshedVersion="7" minRefreshableVersion="3" recordCount="4116" xr:uid="{C046EA57-9F6D-401A-8C2D-9625C4A32DF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ha lopez" refreshedDate="44605.950833449075" createdVersion="7" refreshedVersion="7" minRefreshableVersion="3" recordCount="4116" xr:uid="{1C363C3B-743C-4FC4-BD61-288EDA53B431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ha lopez" refreshedDate="44616.592061689815" createdVersion="7" refreshedVersion="7" minRefreshableVersion="3" recordCount="4117" xr:uid="{404DF797-E048-4832-821D-060633618AB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B8E1D-785E-4DA0-88DF-F472658D68E3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3C720-B869-414B-B8A4-B869D2106F3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EA78C-F4E3-48AF-8DF1-56E1579936D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207C1-8B7C-4A92-8ACA-1A9DF9932550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129B-78A3-405F-91AB-181715FE8F01}">
  <sheetPr codeName="Sheet2"/>
  <dimension ref="A1:E38"/>
  <sheetViews>
    <sheetView tabSelected="1" zoomScale="70" zoomScaleNormal="70" workbookViewId="0">
      <selection activeCell="J13" sqref="J13"/>
    </sheetView>
  </sheetViews>
  <sheetFormatPr defaultRowHeight="14.4" x14ac:dyDescent="0.3"/>
  <cols>
    <col min="1" max="1" width="17.77734375" bestFit="1" customWidth="1"/>
    <col min="2" max="2" width="16.77734375" bestFit="1" customWidth="1"/>
    <col min="3" max="3" width="5.77734375" bestFit="1" customWidth="1"/>
    <col min="4" max="4" width="8.5546875" bestFit="1" customWidth="1"/>
    <col min="5" max="5" width="11.109375" bestFit="1" customWidth="1"/>
    <col min="6" max="6" width="7" bestFit="1" customWidth="1"/>
    <col min="7" max="7" width="10.77734375" bestFit="1" customWidth="1"/>
    <col min="8" max="8" width="17.33203125" bestFit="1" customWidth="1"/>
    <col min="9" max="9" width="11.88671875" bestFit="1" customWidth="1"/>
    <col min="10" max="10" width="17.33203125" bestFit="1" customWidth="1"/>
    <col min="11" max="11" width="11.88671875" bestFit="1" customWidth="1"/>
    <col min="12" max="12" width="22.109375" bestFit="1" customWidth="1"/>
    <col min="13" max="13" width="16.664062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8396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2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6" spans="1:5" x14ac:dyDescent="0.3">
      <c r="B26" s="18" t="s">
        <v>8218</v>
      </c>
      <c r="C26" s="18" t="s">
        <v>8220</v>
      </c>
      <c r="D26" s="18" t="s">
        <v>8219</v>
      </c>
    </row>
    <row r="27" spans="1:5" x14ac:dyDescent="0.3">
      <c r="A27" s="12" t="s">
        <v>8367</v>
      </c>
      <c r="B27" s="13">
        <v>56</v>
      </c>
      <c r="C27" s="13">
        <v>33</v>
      </c>
      <c r="D27" s="13">
        <v>7</v>
      </c>
      <c r="E27" s="13">
        <v>96</v>
      </c>
    </row>
    <row r="28" spans="1:5" x14ac:dyDescent="0.3">
      <c r="A28" s="12" t="s">
        <v>8374</v>
      </c>
      <c r="B28" s="13">
        <v>71</v>
      </c>
      <c r="C28" s="13">
        <v>39</v>
      </c>
      <c r="D28" s="13">
        <v>3</v>
      </c>
      <c r="E28" s="13">
        <v>113</v>
      </c>
    </row>
    <row r="29" spans="1:5" x14ac:dyDescent="0.3">
      <c r="A29" s="12" t="s">
        <v>8375</v>
      </c>
      <c r="B29" s="13">
        <v>56</v>
      </c>
      <c r="C29" s="13">
        <v>33</v>
      </c>
      <c r="D29" s="13">
        <v>3</v>
      </c>
      <c r="E29" s="13">
        <v>92</v>
      </c>
    </row>
    <row r="30" spans="1:5" x14ac:dyDescent="0.3">
      <c r="A30" s="12" t="s">
        <v>8376</v>
      </c>
      <c r="B30" s="13">
        <v>71</v>
      </c>
      <c r="C30" s="13">
        <v>40</v>
      </c>
      <c r="D30" s="13">
        <v>2</v>
      </c>
      <c r="E30" s="13">
        <v>113</v>
      </c>
    </row>
    <row r="31" spans="1:5" x14ac:dyDescent="0.3">
      <c r="A31" s="12" t="s">
        <v>8368</v>
      </c>
      <c r="B31" s="13">
        <v>111</v>
      </c>
      <c r="C31" s="13">
        <v>52</v>
      </c>
      <c r="D31" s="13">
        <v>3</v>
      </c>
      <c r="E31" s="13">
        <v>166</v>
      </c>
    </row>
    <row r="32" spans="1:5" x14ac:dyDescent="0.3">
      <c r="A32" s="12" t="s">
        <v>8377</v>
      </c>
      <c r="B32" s="13">
        <v>100</v>
      </c>
      <c r="C32" s="13">
        <v>49</v>
      </c>
      <c r="D32" s="13">
        <v>4</v>
      </c>
      <c r="E32" s="13">
        <v>153</v>
      </c>
    </row>
    <row r="33" spans="1:5" x14ac:dyDescent="0.3">
      <c r="A33" s="12" t="s">
        <v>8369</v>
      </c>
      <c r="B33" s="13">
        <v>87</v>
      </c>
      <c r="C33" s="13">
        <v>50</v>
      </c>
      <c r="D33" s="13">
        <v>1</v>
      </c>
      <c r="E33" s="13">
        <v>138</v>
      </c>
    </row>
    <row r="34" spans="1:5" x14ac:dyDescent="0.3">
      <c r="A34" s="12" t="s">
        <v>8370</v>
      </c>
      <c r="B34" s="13">
        <v>72</v>
      </c>
      <c r="C34" s="13">
        <v>47</v>
      </c>
      <c r="D34" s="13">
        <v>4</v>
      </c>
      <c r="E34" s="13">
        <v>123</v>
      </c>
    </row>
    <row r="35" spans="1:5" x14ac:dyDescent="0.3">
      <c r="A35" s="12" t="s">
        <v>8371</v>
      </c>
      <c r="B35" s="13">
        <v>59</v>
      </c>
      <c r="C35" s="13">
        <v>34</v>
      </c>
      <c r="D35" s="13">
        <v>4</v>
      </c>
      <c r="E35" s="13">
        <v>97</v>
      </c>
    </row>
    <row r="36" spans="1:5" x14ac:dyDescent="0.3">
      <c r="A36" s="12" t="s">
        <v>8372</v>
      </c>
      <c r="B36" s="13">
        <v>65</v>
      </c>
      <c r="C36" s="13">
        <v>50</v>
      </c>
      <c r="D36" s="13"/>
      <c r="E36" s="13">
        <v>115</v>
      </c>
    </row>
    <row r="37" spans="1:5" x14ac:dyDescent="0.3">
      <c r="A37" s="12" t="s">
        <v>8373</v>
      </c>
      <c r="B37" s="13">
        <v>54</v>
      </c>
      <c r="C37" s="13">
        <v>31</v>
      </c>
      <c r="D37" s="13">
        <v>3</v>
      </c>
      <c r="E37" s="13">
        <v>88</v>
      </c>
    </row>
    <row r="38" spans="1:5" x14ac:dyDescent="0.3">
      <c r="A38" s="12" t="s">
        <v>8378</v>
      </c>
      <c r="B38" s="13">
        <v>37</v>
      </c>
      <c r="C38" s="13">
        <v>35</v>
      </c>
      <c r="D38" s="13">
        <v>3</v>
      </c>
      <c r="E38" s="1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1BE7C-F989-4A17-9EF4-CE9467F71EE4}">
  <sheetPr codeName="Sheet3"/>
  <dimension ref="A1:I28"/>
  <sheetViews>
    <sheetView zoomScaleNormal="100" workbookViewId="0">
      <selection activeCell="F21" sqref="F21"/>
    </sheetView>
  </sheetViews>
  <sheetFormatPr defaultRowHeight="14.4" x14ac:dyDescent="0.3"/>
  <cols>
    <col min="1" max="1" width="14.21875" bestFit="1" customWidth="1"/>
    <col min="2" max="2" width="18" bestFit="1" customWidth="1"/>
    <col min="3" max="3" width="14.109375" bestFit="1" customWidth="1"/>
    <col min="4" max="4" width="16.88671875" bestFit="1" customWidth="1"/>
    <col min="5" max="5" width="13.21875" bestFit="1" customWidth="1"/>
    <col min="6" max="6" width="20.77734375" bestFit="1" customWidth="1"/>
    <col min="7" max="7" width="16.88671875" bestFit="1" customWidth="1"/>
    <col min="8" max="8" width="19.6640625" bestFit="1" customWidth="1"/>
  </cols>
  <sheetData>
    <row r="1" spans="1:9" x14ac:dyDescent="0.3">
      <c r="A1" s="16" t="s">
        <v>8380</v>
      </c>
      <c r="B1" s="16" t="s">
        <v>8397</v>
      </c>
      <c r="C1" s="16" t="s">
        <v>8398</v>
      </c>
      <c r="D1" s="16" t="s">
        <v>8399</v>
      </c>
      <c r="E1" s="16" t="s">
        <v>8400</v>
      </c>
      <c r="F1" s="16" t="s">
        <v>8401</v>
      </c>
      <c r="G1" s="16" t="s">
        <v>8402</v>
      </c>
      <c r="H1" s="16" t="s">
        <v>8403</v>
      </c>
      <c r="I1" s="16"/>
    </row>
    <row r="2" spans="1:9" x14ac:dyDescent="0.3">
      <c r="A2" t="s">
        <v>8404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9" x14ac:dyDescent="0.3">
      <c r="A3" t="s">
        <v>8405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9" x14ac:dyDescent="0.3">
      <c r="A4" t="s">
        <v>8406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COUNTIFS(Kickstarter!$D:$D,"&gt;=5000",Kickstarter!$D:$D,"&lt;=9999",Kickstarter!$F:$F,"canceledl",Kickstarter!$R:$R,"plays")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9" x14ac:dyDescent="0.3">
      <c r="A5" t="s">
        <v>8407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COUNTIFS(Kickstarter!$D:$D,"&gt;=10000",Kickstarter!$D:$D,"&lt;=14999",Kickstarter!$F:$F,"failedl",Kickstarter!$R:$R,"plays")</f>
        <v>0</v>
      </c>
      <c r="D5">
        <f>COUNTIFS(Kickstarter!$D:$D,"&gt;=10000",Kickstarter!$D:$D,"&lt;=14999",Kickstarter!$F:$F,"canceled",Kickstarter!$R:$R,"plays")</f>
        <v>0</v>
      </c>
      <c r="E5">
        <f t="shared" si="0"/>
        <v>39</v>
      </c>
      <c r="F5" s="19">
        <f t="shared" si="1"/>
        <v>1</v>
      </c>
      <c r="G5" s="19">
        <f t="shared" si="2"/>
        <v>0</v>
      </c>
      <c r="H5" s="19">
        <f t="shared" si="3"/>
        <v>0</v>
      </c>
    </row>
    <row r="6" spans="1:9" x14ac:dyDescent="0.3">
      <c r="A6" t="s">
        <v>8408</v>
      </c>
      <c r="B6">
        <f>COUNTIFS(Kickstarter!$D:$D,"&lt;=19999",Kickstarter!$D:$D,"&gt;=15000",Kickstarter!$F:$F,"successful",Kickstarter!$R:$R,"plays")</f>
        <v>12</v>
      </c>
      <c r="C6">
        <f>COUNTIFS(Kickstarter!$D:$D,"&lt;=19999",Kickstarter!$D:$D,"&gt;=15000",Kickstarter!$F:$F,"failed",Kickstarter!$R:$R,"plays")</f>
        <v>12</v>
      </c>
      <c r="D6">
        <f>COUNTIFS(Kickstarter!$D:$D,"&lt;=19999",Kickstarter!$D:$D,"&gt;=15000",Kickstarter!$F:$F,"canceled",Kickstarter!$R:$R,"plays")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9" x14ac:dyDescent="0.3">
      <c r="A7" t="s">
        <v>8409</v>
      </c>
      <c r="B7">
        <f>COUNTIFS(Kickstarter!$D:$D,"&lt;=24999",Kickstarter!$D:$D,"&gt;=20000",Kickstarter!$F:$F,"successful",Kickstarter!$R:$R,"plays")</f>
        <v>9</v>
      </c>
      <c r="C7">
        <f>COUNTIFS(Kickstarter!$D:$D,"&lt;=24999",Kickstarter!$D:$D,"&gt;=20000",Kickstarter!$F:$F,"failed",Kickstarter!$R:$R,"plays")</f>
        <v>11</v>
      </c>
      <c r="D7">
        <f>COUNTIFS(Kickstarter!$D:$D,"&lt;=24999",Kickstarter!$D:$D,"&gt;=20000",Kickstarter!$F:$F,"canceled",Kickstarter!$R:$R,"plays")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9" x14ac:dyDescent="0.3">
      <c r="A8" t="s">
        <v>8410</v>
      </c>
      <c r="B8">
        <f>COUNTIFS(Kickstarter!$D:$D,"&lt;=29999",Kickstarter!$D:$D,"&gt;=25000",Kickstarter!$F:$F,"successful",Kickstarter!$R:$R,"plays")</f>
        <v>1</v>
      </c>
      <c r="C8">
        <f>COUNTIFS(Kickstarter!$D:$D,"&lt;=29999",Kickstarter!$D:$D,"&gt;=25000",Kickstarter!$F:$F,"failed",Kickstarter!$R:$R,"plays")</f>
        <v>4</v>
      </c>
      <c r="D8">
        <f>COUNTIFS(Kickstarter!$D:$D,"&lt;=29999",Kickstarter!$D:$D,"&gt;=25000",Kickstarter!$F:$F,"canceled",Kickstarter!$R:$R,"plays")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9" x14ac:dyDescent="0.3">
      <c r="A9" t="s">
        <v>8411</v>
      </c>
      <c r="B9">
        <f>COUNTIFS(Kickstarter!$D:$D,"&lt;=34999",Kickstarter!$D:$D,"&gt;=30000",Kickstarter!$F:$F,"successful",Kickstarter!$R:$R,"plays")</f>
        <v>3</v>
      </c>
      <c r="C9">
        <f>COUNTIFS(Kickstarter!$D:$D,"&lt;=34999",Kickstarter!$D:$D,"&gt;=30000",Kickstarter!$F:$F,"failed",Kickstarter!$R:$R,"plays")</f>
        <v>8</v>
      </c>
      <c r="D9">
        <f>COUNTIFS(Kickstarter!$D:$D,"&lt;=34999",Kickstarter!$D:$D,"&gt;=30000",Kickstarter!$F:$F,"canceled",Kickstarter!$R:$R,"plays")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9" x14ac:dyDescent="0.3">
      <c r="A10" t="s">
        <v>8412</v>
      </c>
      <c r="B10">
        <f>COUNTIFS(Kickstarter!$D:$D,"&lt;=39999",Kickstarter!$D:$D,"&gt;=35000",Kickstarter!$F:$F,"successful",Kickstarter!$R:$R,"plays")</f>
        <v>4</v>
      </c>
      <c r="C10">
        <f>COUNTIFS(Kickstarter!$D:$D,"&lt;=39999",Kickstarter!$D:$D,"&gt;=35000",Kickstarter!$F:$F,"failed",Kickstarter!$R:$R,"plays")</f>
        <v>2</v>
      </c>
      <c r="D10">
        <f>COUNTIFS(Kickstarter!$D:$D,"&lt;=39999",Kickstarter!$D:$D,"&gt;=35000",Kickstarter!$F:$F,"canceled",Kickstarter!$R:$R,"plays")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9" x14ac:dyDescent="0.3">
      <c r="A11" t="s">
        <v>8413</v>
      </c>
      <c r="B11">
        <f>COUNTIFS(Kickstarter!$D:$D,"&lt;=44999",Kickstarter!$D:$D,"&gt;=40000",Kickstarter!$F:$F,"successful",Kickstarter!$R:$R,"plays")</f>
        <v>2</v>
      </c>
      <c r="C11">
        <f>COUNTIFS(Kickstarter!$D:$D,"&lt;=44999",Kickstarter!$D:$D,"&gt;=40000",Kickstarter!$F:$F,"failed",Kickstarter!$R:$R,"plays")</f>
        <v>1</v>
      </c>
      <c r="D11">
        <f>COUNTIFS(Kickstarter!$D:$D,"&lt;=44999",Kickstarter!$D:$D,"&gt;=40000",Kickstarter!$F:$F,"canceled",Kickstarter!$R:$R,"plays")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9" x14ac:dyDescent="0.3">
      <c r="A12" t="s">
        <v>8414</v>
      </c>
      <c r="B12">
        <f>COUNTIFS(Kickstarter!$D:$D,"&lt;=49999",Kickstarter!$D:$D,"&gt;=45000",Kickstarter!$F:$F,"successful",Kickstarter!$R:$R,"plays")</f>
        <v>0</v>
      </c>
      <c r="C12">
        <f>COUNTIFS(Kickstarter!$D:$D,"&lt;=49999",Kickstarter!$D:$D,"&gt;=45000",Kickstarter!$F:$F,"failed",Kickstarter!$R:$R,"plays")</f>
        <v>1</v>
      </c>
      <c r="D12">
        <f>COUNTIFS(Kickstarter!$D:$D,"&lt;=49999",Kickstarter!$D:$D,"&gt;=45000",Kickstarter!$F:$F,"canceled",Kickstarter!$R:$R,"plays")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9" x14ac:dyDescent="0.3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6" spans="1:9" x14ac:dyDescent="0.3">
      <c r="B16" t="s">
        <v>8401</v>
      </c>
      <c r="C16" t="s">
        <v>8402</v>
      </c>
      <c r="D16" t="s">
        <v>8403</v>
      </c>
    </row>
    <row r="17" spans="1:4" x14ac:dyDescent="0.3">
      <c r="A17" t="s">
        <v>8404</v>
      </c>
      <c r="B17" s="20">
        <v>0.75806451612903225</v>
      </c>
      <c r="C17" s="20">
        <v>0.24193548387096775</v>
      </c>
      <c r="D17" s="20">
        <v>0</v>
      </c>
    </row>
    <row r="18" spans="1:4" x14ac:dyDescent="0.3">
      <c r="A18" t="s">
        <v>8405</v>
      </c>
      <c r="B18" s="20">
        <v>0.72659176029962547</v>
      </c>
      <c r="C18" s="20">
        <v>0.27340823970037453</v>
      </c>
      <c r="D18" s="20">
        <v>0</v>
      </c>
    </row>
    <row r="19" spans="1:4" x14ac:dyDescent="0.3">
      <c r="A19" t="s">
        <v>8406</v>
      </c>
      <c r="B19" s="20">
        <v>0.55029585798816572</v>
      </c>
      <c r="C19" s="20">
        <v>0.44970414201183434</v>
      </c>
      <c r="D19" s="20">
        <v>0</v>
      </c>
    </row>
    <row r="20" spans="1:4" x14ac:dyDescent="0.3">
      <c r="A20" t="s">
        <v>8407</v>
      </c>
      <c r="B20" s="20">
        <v>1</v>
      </c>
      <c r="C20" s="20">
        <v>0</v>
      </c>
      <c r="D20" s="20">
        <v>0</v>
      </c>
    </row>
    <row r="21" spans="1:4" x14ac:dyDescent="0.3">
      <c r="A21" t="s">
        <v>8408</v>
      </c>
      <c r="B21" s="20">
        <v>0.5</v>
      </c>
      <c r="C21" s="20">
        <v>0.5</v>
      </c>
      <c r="D21" s="20">
        <v>0</v>
      </c>
    </row>
    <row r="22" spans="1:4" x14ac:dyDescent="0.3">
      <c r="A22" t="s">
        <v>8409</v>
      </c>
      <c r="B22" s="20">
        <v>0.45</v>
      </c>
      <c r="C22" s="20">
        <v>0.55000000000000004</v>
      </c>
      <c r="D22" s="20">
        <v>0</v>
      </c>
    </row>
    <row r="23" spans="1:4" x14ac:dyDescent="0.3">
      <c r="A23" t="s">
        <v>8410</v>
      </c>
      <c r="B23" s="20">
        <v>0.2</v>
      </c>
      <c r="C23" s="20">
        <v>0.8</v>
      </c>
      <c r="D23" s="20">
        <v>0</v>
      </c>
    </row>
    <row r="24" spans="1:4" x14ac:dyDescent="0.3">
      <c r="A24" t="s">
        <v>8411</v>
      </c>
      <c r="B24" s="20">
        <v>0.27272727272727271</v>
      </c>
      <c r="C24" s="20">
        <v>0.72727272727272729</v>
      </c>
      <c r="D24" s="20">
        <v>0</v>
      </c>
    </row>
    <row r="25" spans="1:4" x14ac:dyDescent="0.3">
      <c r="A25" t="s">
        <v>8412</v>
      </c>
      <c r="B25" s="20">
        <v>0.66666666666666663</v>
      </c>
      <c r="C25" s="20">
        <v>0.33333333333333331</v>
      </c>
      <c r="D25" s="20">
        <v>0</v>
      </c>
    </row>
    <row r="26" spans="1:4" x14ac:dyDescent="0.3">
      <c r="A26" t="s">
        <v>8413</v>
      </c>
      <c r="B26" s="20">
        <v>0.66666666666666663</v>
      </c>
      <c r="C26" s="20">
        <v>0.33333333333333331</v>
      </c>
      <c r="D26" s="20">
        <v>0</v>
      </c>
    </row>
    <row r="27" spans="1:4" x14ac:dyDescent="0.3">
      <c r="A27" t="s">
        <v>8414</v>
      </c>
      <c r="B27" s="20">
        <v>0</v>
      </c>
      <c r="C27" s="20">
        <v>1</v>
      </c>
      <c r="D27" s="20">
        <v>0</v>
      </c>
    </row>
    <row r="28" spans="1:4" x14ac:dyDescent="0.3">
      <c r="A28" t="s">
        <v>8415</v>
      </c>
      <c r="B28" s="20">
        <v>0.125</v>
      </c>
      <c r="C28" s="20">
        <v>0.875</v>
      </c>
      <c r="D28" s="20"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7"/>
  <sheetViews>
    <sheetView zoomScale="95" zoomScaleNormal="95" workbookViewId="0">
      <selection activeCell="B1" sqref="B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8396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>YEAR(S3195)</f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  <c r="U3763">
        <f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  <c r="U3764">
        <f>YEAR(S3764)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  <c r="U3796">
        <f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  <c r="U3797">
        <f>YEAR(S3797)</f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  <c r="U3881">
        <f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  <c r="U3882">
        <f>YEAR(S3882)</f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256">ROUND(E4099/D4099*100,0)</f>
        <v>0</v>
      </c>
      <c r="P4099">
        <f t="shared" ref="P4099:P4117" si="257">IFERROR(ROUND(E4099/L4099,2),0)</f>
        <v>0</v>
      </c>
      <c r="Q4099" s="10" t="s">
        <v>8315</v>
      </c>
      <c r="R4099" t="s">
        <v>8316</v>
      </c>
      <c r="S4099" s="14">
        <f t="shared" ref="S4099:S4117" si="258">(((J4099/60)/60)/24)+DATE(1970,1,1)</f>
        <v>42344.824502314819</v>
      </c>
      <c r="T4099" s="14">
        <f t="shared" ref="T4099:T4117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  <row r="4116" spans="1:20" x14ac:dyDescent="0.3">
      <c r="O4116" t="e">
        <f t="shared" si="256"/>
        <v>#DIV/0!</v>
      </c>
      <c r="P4116">
        <f t="shared" si="257"/>
        <v>0</v>
      </c>
      <c r="S4116" s="14">
        <f t="shared" si="258"/>
        <v>25569</v>
      </c>
      <c r="T4116" s="14">
        <f t="shared" si="259"/>
        <v>25569</v>
      </c>
    </row>
    <row r="4117" spans="1:20" x14ac:dyDescent="0.3">
      <c r="O4117" t="e">
        <f t="shared" si="256"/>
        <v>#DIV/0!</v>
      </c>
      <c r="P4117">
        <f t="shared" si="257"/>
        <v>0</v>
      </c>
      <c r="S4117" s="14">
        <f t="shared" si="258"/>
        <v>25569</v>
      </c>
      <c r="T4117" s="14">
        <f t="shared" si="259"/>
        <v>25569</v>
      </c>
    </row>
  </sheetData>
  <autoFilter ref="A1:T4117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E1CB9-9F83-4273-9DD7-18ABC48343D8}">
  <sheetPr codeName="Sheet5"/>
  <dimension ref="A1:C14"/>
  <sheetViews>
    <sheetView workbookViewId="0">
      <selection activeCell="G13" sqref="G13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8382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8383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8384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8385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8388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8389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8390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8391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2BBA4-DB2E-4219-AA92-1CAB537D04FE}">
  <sheetPr codeName="Sheet8"/>
  <dimension ref="A1:F6"/>
  <sheetViews>
    <sheetView topLeftCell="J1"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B7F0E-FDC3-4C91-A2FF-1C33863D9A7D}">
  <sheetPr codeName="Sheet9"/>
  <dimension ref="A1:E7"/>
  <sheetViews>
    <sheetView topLeftCell="J1"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163A-0F3C-48D9-ADEC-297BA16FA8B5}">
  <sheetPr codeName="Sheet10"/>
  <dimension ref="A1:F17"/>
  <sheetViews>
    <sheetView workbookViewId="0">
      <selection activeCell="M25" sqref="M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8367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5" t="s">
        <v>8368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5" t="s">
        <v>8369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5" t="s">
        <v>8370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5" t="s">
        <v>8371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5" t="s">
        <v>8372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5" t="s">
        <v>8373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279FC-6935-48E0-971A-68AA2FFCE796}">
  <sheetPr codeName="Sheet11"/>
  <dimension ref="A1:F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  <col min="6" max="6" width="13.44140625" bestFit="1" customWidth="1"/>
  </cols>
  <sheetData>
    <row r="1" spans="1:6" x14ac:dyDescent="0.3">
      <c r="A1" s="16" t="s">
        <v>8379</v>
      </c>
      <c r="B1" s="16" t="s">
        <v>4110</v>
      </c>
      <c r="C1" s="16" t="s">
        <v>8380</v>
      </c>
      <c r="D1" s="16" t="s">
        <v>8381</v>
      </c>
      <c r="E1" s="1" t="s">
        <v>8307</v>
      </c>
      <c r="F1" s="1" t="s">
        <v>8261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8">
        <f>VLOOKUP(A2, Kickstarter!B:E,3,FALSE)</f>
        <v>2000</v>
      </c>
      <c r="D2" s="8">
        <f>VLOOKUP(A2, Kickstarter!B:E,4,FALSE)</f>
        <v>2020</v>
      </c>
      <c r="E2">
        <f>VLOOKUP(A2,Kickstarter!B:P, 15,FALSE)</f>
        <v>51.79</v>
      </c>
      <c r="F2">
        <f>VLOOKUP(A2,Kickstarter!B:P, 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8">
        <f>VLOOKUP(A3, Kickstarter!B:E,3,FALSE)</f>
        <v>2000</v>
      </c>
      <c r="D3" s="8">
        <f>VLOOKUP(A3, Kickstarter!B:E,4,FALSE)</f>
        <v>2020</v>
      </c>
      <c r="E3">
        <f>VLOOKUP(A3,Kickstarter!B:P, 15,FALSE)</f>
        <v>36.07</v>
      </c>
      <c r="F3">
        <f>VLOOKUP(A3,Kickstarter!B:P, 11,FALSE)</f>
        <v>56</v>
      </c>
    </row>
    <row r="4" spans="1:6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8">
        <f>VLOOKUP(A4, Kickstarter!B:E,3,FALSE)</f>
        <v>1500</v>
      </c>
      <c r="D4" s="8">
        <f>VLOOKUP(A4, Kickstarter!B:E,4,FALSE)</f>
        <v>2576</v>
      </c>
      <c r="E4">
        <f>VLOOKUP(A4,Kickstarter!B:P, 15,FALSE)</f>
        <v>33.03</v>
      </c>
      <c r="F4">
        <f>VLOOKUP(A4,Kickstarter!B:P, 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8">
        <f>VLOOKUP(A5, Kickstarter!B:E,3,FALSE)</f>
        <v>1000</v>
      </c>
      <c r="D5" s="8">
        <f>VLOOKUP(A5, Kickstarter!B:E,4,FALSE)</f>
        <v>1168</v>
      </c>
      <c r="E5">
        <f>VLOOKUP(A5,Kickstarter!B:P, 15,FALSE)</f>
        <v>44.92</v>
      </c>
      <c r="F5">
        <f>VLOOKUP(A5,Kickstarter!B:P, 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8">
        <f>VLOOKUP(A6, Kickstarter!B:E,3,FALSE)</f>
        <v>4000</v>
      </c>
      <c r="D6" s="8">
        <f>VLOOKUP(A6, Kickstarter!B:E,4,FALSE)</f>
        <v>4137</v>
      </c>
      <c r="E6">
        <f>VLOOKUP(A6,Kickstarter!B:P, 15,FALSE)</f>
        <v>36.61</v>
      </c>
      <c r="F6">
        <f>VLOOKUP(A6,Kickstarter!B:P, 11,FALSE)</f>
        <v>113</v>
      </c>
    </row>
  </sheetData>
  <conditionalFormatting sqref="E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alisha lopez</cp:lastModifiedBy>
  <dcterms:created xsi:type="dcterms:W3CDTF">2017-04-20T15:17:24Z</dcterms:created>
  <dcterms:modified xsi:type="dcterms:W3CDTF">2022-02-26T16:21:54Z</dcterms:modified>
</cp:coreProperties>
</file>