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095A7025-6765-4E64-81C4-4806755CF34D}" xr6:coauthVersionLast="47" xr6:coauthVersionMax="47" xr10:uidLastSave="{00000000-0000-0000-0000-000000000000}"/>
  <bookViews>
    <workbookView xWindow="-120" yWindow="-120" windowWidth="29040" windowHeight="15840" tabRatio="871" firstSheet="2" activeTab="3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calc'!$M$9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calc'!$R$16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58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7" l="1"/>
  <c r="J57" i="7"/>
  <c r="J54" i="7"/>
  <c r="J50" i="7"/>
  <c r="J32" i="7"/>
  <c r="J29" i="7"/>
  <c r="J8" i="7"/>
  <c r="Q26" i="7"/>
  <c r="Q25" i="7"/>
  <c r="Q24" i="7"/>
  <c r="Q23" i="7"/>
  <c r="Q22" i="7"/>
  <c r="Q21" i="7"/>
  <c r="Q20" i="7"/>
  <c r="Q19" i="7"/>
  <c r="C31" i="7" l="1"/>
  <c r="D31" i="7" l="1"/>
  <c r="D32" i="7" l="1"/>
  <c r="A32" i="7"/>
  <c r="W8" i="17"/>
  <c r="R5" i="18"/>
  <c r="P5" i="18"/>
  <c r="L5" i="18"/>
  <c r="O5" i="18" s="1"/>
  <c r="N5" i="18"/>
  <c r="K5" i="18"/>
  <c r="J30" i="7"/>
  <c r="J31" i="7" s="1"/>
  <c r="Q11" i="7"/>
  <c r="Q10" i="7"/>
  <c r="Q9" i="7"/>
  <c r="Y17" i="10"/>
  <c r="AA25" i="10"/>
  <c r="AA33" i="10"/>
  <c r="AA41" i="10"/>
  <c r="AA49" i="10"/>
  <c r="AA51" i="10"/>
  <c r="AA54" i="10"/>
  <c r="AA57" i="10"/>
  <c r="AA59" i="10"/>
  <c r="Y61" i="10"/>
  <c r="AA62" i="10"/>
  <c r="AC63" i="10"/>
  <c r="Z9" i="10"/>
  <c r="AB63" i="10"/>
  <c r="AA63" i="10"/>
  <c r="Z63" i="10"/>
  <c r="Y63" i="10"/>
  <c r="X63" i="10"/>
  <c r="W63" i="10"/>
  <c r="V63" i="10"/>
  <c r="AB62" i="10"/>
  <c r="Z62" i="10"/>
  <c r="W62" i="10"/>
  <c r="AB61" i="10"/>
  <c r="AA61" i="10"/>
  <c r="Z61" i="10"/>
  <c r="X61" i="10"/>
  <c r="W61" i="10"/>
  <c r="V61" i="10"/>
  <c r="AC60" i="10"/>
  <c r="AB60" i="10"/>
  <c r="AA60" i="10"/>
  <c r="Z60" i="10"/>
  <c r="Y60" i="10"/>
  <c r="X60" i="10"/>
  <c r="W60" i="10"/>
  <c r="V60" i="10"/>
  <c r="AB59" i="10"/>
  <c r="Z59" i="10"/>
  <c r="W59" i="10"/>
  <c r="AC58" i="10"/>
  <c r="AB58" i="10"/>
  <c r="AA58" i="10"/>
  <c r="Z58" i="10"/>
  <c r="Y58" i="10"/>
  <c r="X58" i="10"/>
  <c r="W58" i="10"/>
  <c r="V58" i="10"/>
  <c r="AC56" i="10"/>
  <c r="AB56" i="10"/>
  <c r="AA56" i="10"/>
  <c r="Z56" i="10"/>
  <c r="Y56" i="10"/>
  <c r="X56" i="10"/>
  <c r="W56" i="10"/>
  <c r="V56" i="10"/>
  <c r="AC55" i="10"/>
  <c r="AB55" i="10"/>
  <c r="AA55" i="10"/>
  <c r="Z55" i="10"/>
  <c r="Y55" i="10"/>
  <c r="X55" i="10"/>
  <c r="W55" i="10"/>
  <c r="V55" i="10"/>
  <c r="AB54" i="10"/>
  <c r="Z54" i="10"/>
  <c r="W54" i="10"/>
  <c r="AC53" i="10"/>
  <c r="AB53" i="10"/>
  <c r="AA53" i="10"/>
  <c r="Z53" i="10"/>
  <c r="Y53" i="10"/>
  <c r="X53" i="10"/>
  <c r="W53" i="10"/>
  <c r="V53" i="10"/>
  <c r="AC52" i="10"/>
  <c r="AB52" i="10"/>
  <c r="AA52" i="10"/>
  <c r="Z52" i="10"/>
  <c r="Y52" i="10"/>
  <c r="X52" i="10"/>
  <c r="W52" i="10"/>
  <c r="V52" i="10"/>
  <c r="AB51" i="10"/>
  <c r="Z51" i="10"/>
  <c r="W51" i="10"/>
  <c r="AC50" i="10"/>
  <c r="AB50" i="10"/>
  <c r="AA50" i="10"/>
  <c r="Z50" i="10"/>
  <c r="Y50" i="10"/>
  <c r="X50" i="10"/>
  <c r="W50" i="10"/>
  <c r="V50" i="10"/>
  <c r="AC48" i="10"/>
  <c r="AB48" i="10"/>
  <c r="AA48" i="10"/>
  <c r="Z48" i="10"/>
  <c r="Y48" i="10"/>
  <c r="X48" i="10"/>
  <c r="W48" i="10"/>
  <c r="V48" i="10"/>
  <c r="AC47" i="10"/>
  <c r="AB47" i="10"/>
  <c r="AA47" i="10"/>
  <c r="Z47" i="10"/>
  <c r="Y47" i="10"/>
  <c r="X47" i="10"/>
  <c r="W47" i="10"/>
  <c r="V47" i="10"/>
  <c r="AC46" i="10"/>
  <c r="AB46" i="10"/>
  <c r="AA46" i="10"/>
  <c r="Z46" i="10"/>
  <c r="Y46" i="10"/>
  <c r="X46" i="10"/>
  <c r="W46" i="10"/>
  <c r="V46" i="10"/>
  <c r="AC45" i="10"/>
  <c r="AB45" i="10"/>
  <c r="AA45" i="10"/>
  <c r="Z45" i="10"/>
  <c r="Y45" i="10"/>
  <c r="X45" i="10"/>
  <c r="W45" i="10"/>
  <c r="V45" i="10"/>
  <c r="AC44" i="10"/>
  <c r="AB44" i="10"/>
  <c r="AA44" i="10"/>
  <c r="Z44" i="10"/>
  <c r="Y44" i="10"/>
  <c r="X44" i="10"/>
  <c r="W44" i="10"/>
  <c r="V44" i="10"/>
  <c r="AC43" i="10"/>
  <c r="AB43" i="10"/>
  <c r="AA43" i="10"/>
  <c r="Z43" i="10"/>
  <c r="Y43" i="10"/>
  <c r="X43" i="10"/>
  <c r="W43" i="10"/>
  <c r="V43" i="10"/>
  <c r="AC42" i="10"/>
  <c r="AB42" i="10"/>
  <c r="AA42" i="10"/>
  <c r="Z42" i="10"/>
  <c r="Y42" i="10"/>
  <c r="X42" i="10"/>
  <c r="W42" i="10"/>
  <c r="V42" i="10"/>
  <c r="AC40" i="10"/>
  <c r="AB40" i="10"/>
  <c r="AA40" i="10"/>
  <c r="Z40" i="10"/>
  <c r="Y40" i="10"/>
  <c r="X40" i="10"/>
  <c r="W40" i="10"/>
  <c r="V40" i="10"/>
  <c r="AC39" i="10"/>
  <c r="AB39" i="10"/>
  <c r="AA39" i="10"/>
  <c r="Z39" i="10"/>
  <c r="Y39" i="10"/>
  <c r="X39" i="10"/>
  <c r="W39" i="10"/>
  <c r="V39" i="10"/>
  <c r="AC38" i="10"/>
  <c r="AB38" i="10"/>
  <c r="AA38" i="10"/>
  <c r="Z38" i="10"/>
  <c r="Y38" i="10"/>
  <c r="X38" i="10"/>
  <c r="W38" i="10"/>
  <c r="V38" i="10"/>
  <c r="AC37" i="10"/>
  <c r="AB37" i="10"/>
  <c r="AA37" i="10"/>
  <c r="Z37" i="10"/>
  <c r="Y37" i="10"/>
  <c r="X37" i="10"/>
  <c r="W37" i="10"/>
  <c r="V37" i="10"/>
  <c r="AC36" i="10"/>
  <c r="AB36" i="10"/>
  <c r="AA36" i="10"/>
  <c r="Z36" i="10"/>
  <c r="Y36" i="10"/>
  <c r="X36" i="10"/>
  <c r="W36" i="10"/>
  <c r="V36" i="10"/>
  <c r="AC35" i="10"/>
  <c r="AB35" i="10"/>
  <c r="AA35" i="10"/>
  <c r="Z35" i="10"/>
  <c r="Y35" i="10"/>
  <c r="X35" i="10"/>
  <c r="W35" i="10"/>
  <c r="V35" i="10"/>
  <c r="AC34" i="10"/>
  <c r="AB34" i="10"/>
  <c r="AA34" i="10"/>
  <c r="Z34" i="10"/>
  <c r="Y34" i="10"/>
  <c r="X34" i="10"/>
  <c r="W34" i="10"/>
  <c r="V34" i="10"/>
  <c r="AC32" i="10"/>
  <c r="AB32" i="10"/>
  <c r="AA32" i="10"/>
  <c r="Z32" i="10"/>
  <c r="Y32" i="10"/>
  <c r="X32" i="10"/>
  <c r="W32" i="10"/>
  <c r="V32" i="10"/>
  <c r="AC31" i="10"/>
  <c r="AB31" i="10"/>
  <c r="AA31" i="10"/>
  <c r="Z31" i="10"/>
  <c r="Y31" i="10"/>
  <c r="X31" i="10"/>
  <c r="W31" i="10"/>
  <c r="V31" i="10"/>
  <c r="AC30" i="10"/>
  <c r="AB30" i="10"/>
  <c r="AA30" i="10"/>
  <c r="Z30" i="10"/>
  <c r="Y30" i="10"/>
  <c r="X30" i="10"/>
  <c r="W30" i="10"/>
  <c r="V30" i="10"/>
  <c r="AC29" i="10"/>
  <c r="AB29" i="10"/>
  <c r="AA29" i="10"/>
  <c r="Z29" i="10"/>
  <c r="Y29" i="10"/>
  <c r="X29" i="10"/>
  <c r="W29" i="10"/>
  <c r="V29" i="10"/>
  <c r="AC28" i="10"/>
  <c r="AB28" i="10"/>
  <c r="AA28" i="10"/>
  <c r="Z28" i="10"/>
  <c r="Y28" i="10"/>
  <c r="X28" i="10"/>
  <c r="W28" i="10"/>
  <c r="V28" i="10"/>
  <c r="AC27" i="10"/>
  <c r="AB27" i="10"/>
  <c r="AA27" i="10"/>
  <c r="Z27" i="10"/>
  <c r="Y27" i="10"/>
  <c r="X27" i="10"/>
  <c r="W27" i="10"/>
  <c r="V27" i="10"/>
  <c r="AC26" i="10"/>
  <c r="AB26" i="10"/>
  <c r="AA26" i="10"/>
  <c r="Z26" i="10"/>
  <c r="Y26" i="10"/>
  <c r="X26" i="10"/>
  <c r="W26" i="10"/>
  <c r="V26" i="10"/>
  <c r="AB25" i="10"/>
  <c r="AC24" i="10"/>
  <c r="AB24" i="10"/>
  <c r="AA24" i="10"/>
  <c r="Z24" i="10"/>
  <c r="Y24" i="10"/>
  <c r="X24" i="10"/>
  <c r="W24" i="10"/>
  <c r="V24" i="10"/>
  <c r="AC23" i="10"/>
  <c r="AB23" i="10"/>
  <c r="AA23" i="10"/>
  <c r="Z23" i="10"/>
  <c r="Y23" i="10"/>
  <c r="X23" i="10"/>
  <c r="W23" i="10"/>
  <c r="V23" i="10"/>
  <c r="P23" i="10"/>
  <c r="AC22" i="10"/>
  <c r="AB22" i="10"/>
  <c r="AA22" i="10"/>
  <c r="Z22" i="10"/>
  <c r="Y22" i="10"/>
  <c r="X22" i="10"/>
  <c r="W22" i="10"/>
  <c r="V22" i="10"/>
  <c r="P22" i="10"/>
  <c r="AC21" i="10"/>
  <c r="AB21" i="10"/>
  <c r="AA21" i="10"/>
  <c r="Z21" i="10"/>
  <c r="Y21" i="10"/>
  <c r="X21" i="10"/>
  <c r="W21" i="10"/>
  <c r="V21" i="10"/>
  <c r="P21" i="10"/>
  <c r="AC20" i="10"/>
  <c r="AB20" i="10"/>
  <c r="AA20" i="10"/>
  <c r="Z20" i="10"/>
  <c r="Y20" i="10"/>
  <c r="X20" i="10"/>
  <c r="W20" i="10"/>
  <c r="V20" i="10"/>
  <c r="P20" i="10"/>
  <c r="AC19" i="10"/>
  <c r="AB19" i="10"/>
  <c r="AA19" i="10"/>
  <c r="Z19" i="10"/>
  <c r="Y19" i="10"/>
  <c r="X19" i="10"/>
  <c r="W19" i="10"/>
  <c r="V19" i="10"/>
  <c r="P19" i="10"/>
  <c r="AC18" i="10"/>
  <c r="AB18" i="10"/>
  <c r="AA18" i="10"/>
  <c r="Z18" i="10"/>
  <c r="Y18" i="10"/>
  <c r="X18" i="10"/>
  <c r="W18" i="10"/>
  <c r="V18" i="10"/>
  <c r="P18" i="10"/>
  <c r="Z17" i="10"/>
  <c r="P17" i="10"/>
  <c r="AC16" i="10"/>
  <c r="AB16" i="10"/>
  <c r="AA16" i="10"/>
  <c r="Z16" i="10"/>
  <c r="Y16" i="10"/>
  <c r="X16" i="10"/>
  <c r="W16" i="10"/>
  <c r="V16" i="10"/>
  <c r="P16" i="10"/>
  <c r="AC15" i="10"/>
  <c r="AB15" i="10"/>
  <c r="AA15" i="10"/>
  <c r="Z15" i="10"/>
  <c r="Y15" i="10"/>
  <c r="X15" i="10"/>
  <c r="W15" i="10"/>
  <c r="V15" i="10"/>
  <c r="P15" i="10"/>
  <c r="AC14" i="10"/>
  <c r="AB14" i="10"/>
  <c r="AA14" i="10"/>
  <c r="Z14" i="10"/>
  <c r="Y14" i="10"/>
  <c r="X14" i="10"/>
  <c r="W14" i="10"/>
  <c r="V14" i="10"/>
  <c r="P14" i="10"/>
  <c r="AC13" i="10"/>
  <c r="AB13" i="10"/>
  <c r="AA13" i="10"/>
  <c r="Z13" i="10"/>
  <c r="Y13" i="10"/>
  <c r="X13" i="10"/>
  <c r="W13" i="10"/>
  <c r="V13" i="10"/>
  <c r="P13" i="10"/>
  <c r="AC12" i="10"/>
  <c r="AB12" i="10"/>
  <c r="AA12" i="10"/>
  <c r="Z12" i="10"/>
  <c r="Y12" i="10"/>
  <c r="X12" i="10"/>
  <c r="W12" i="10"/>
  <c r="V12" i="10"/>
  <c r="P12" i="10"/>
  <c r="AC11" i="10"/>
  <c r="AB11" i="10"/>
  <c r="AA11" i="10"/>
  <c r="Z11" i="10"/>
  <c r="Y11" i="10"/>
  <c r="X11" i="10"/>
  <c r="W11" i="10"/>
  <c r="V11" i="10"/>
  <c r="P11" i="10"/>
  <c r="AC10" i="10"/>
  <c r="AB10" i="10"/>
  <c r="AA10" i="10"/>
  <c r="Z10" i="10"/>
  <c r="Y10" i="10"/>
  <c r="X10" i="10"/>
  <c r="W10" i="10"/>
  <c r="V10" i="10"/>
  <c r="P10" i="10"/>
  <c r="AB9" i="10"/>
  <c r="AA9" i="10"/>
  <c r="P9" i="10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15" i="7"/>
  <c r="U12" i="7"/>
  <c r="U11" i="7"/>
  <c r="U10" i="7"/>
  <c r="U14" i="7" s="1"/>
  <c r="U9" i="7"/>
  <c r="U13" i="7" s="1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C65" i="7" s="1"/>
  <c r="C52" i="7" s="1"/>
  <c r="D52" i="7" s="1"/>
  <c r="AB64" i="7"/>
  <c r="AC64" i="7" s="1"/>
  <c r="C51" i="7" s="1"/>
  <c r="D51" i="7" s="1"/>
  <c r="C64" i="7"/>
  <c r="D64" i="7" s="1"/>
  <c r="AH63" i="7"/>
  <c r="AB63" i="7"/>
  <c r="C63" i="7"/>
  <c r="D63" i="7" s="1"/>
  <c r="AH62" i="7"/>
  <c r="AB62" i="7"/>
  <c r="C62" i="7"/>
  <c r="D62" i="7" s="1"/>
  <c r="AH61" i="7"/>
  <c r="AB61" i="7"/>
  <c r="D61" i="7"/>
  <c r="C61" i="7"/>
  <c r="AH60" i="7"/>
  <c r="AB60" i="7"/>
  <c r="C60" i="7"/>
  <c r="D60" i="7" s="1"/>
  <c r="AH59" i="7"/>
  <c r="AB59" i="7"/>
  <c r="D59" i="7"/>
  <c r="C59" i="7"/>
  <c r="AH58" i="7"/>
  <c r="AB58" i="7"/>
  <c r="C58" i="7"/>
  <c r="D58" i="7" s="1"/>
  <c r="AH57" i="7"/>
  <c r="AB57" i="7"/>
  <c r="D57" i="7"/>
  <c r="C57" i="7"/>
  <c r="AH56" i="7"/>
  <c r="AB56" i="7"/>
  <c r="C56" i="7"/>
  <c r="D56" i="7" s="1"/>
  <c r="AH55" i="7"/>
  <c r="AC55" i="7"/>
  <c r="AB55" i="7"/>
  <c r="C55" i="7"/>
  <c r="D55" i="7" s="1"/>
  <c r="AH54" i="7"/>
  <c r="AC54" i="7"/>
  <c r="AB54" i="7"/>
  <c r="C54" i="7"/>
  <c r="D54" i="7" s="1"/>
  <c r="AH53" i="7"/>
  <c r="AC53" i="7"/>
  <c r="C44" i="7" s="1"/>
  <c r="D44" i="7" s="1"/>
  <c r="AB53" i="7"/>
  <c r="C53" i="7"/>
  <c r="D53" i="7" s="1"/>
  <c r="AH52" i="7"/>
  <c r="AB52" i="7"/>
  <c r="AH51" i="7"/>
  <c r="AB51" i="7"/>
  <c r="AH50" i="7"/>
  <c r="AB50" i="7"/>
  <c r="C50" i="7"/>
  <c r="D50" i="7" s="1"/>
  <c r="AH49" i="7"/>
  <c r="AB49" i="7"/>
  <c r="C49" i="7"/>
  <c r="D49" i="7" s="1"/>
  <c r="AH48" i="7"/>
  <c r="AC48" i="7"/>
  <c r="AB48" i="7"/>
  <c r="C48" i="7"/>
  <c r="D48" i="7" s="1"/>
  <c r="AH47" i="7"/>
  <c r="AC47" i="7"/>
  <c r="AB47" i="7"/>
  <c r="C47" i="7"/>
  <c r="D47" i="7" s="1"/>
  <c r="AH46" i="7"/>
  <c r="AC46" i="7"/>
  <c r="C38" i="7" s="1"/>
  <c r="D38" i="7" s="1"/>
  <c r="AB46" i="7"/>
  <c r="C46" i="7"/>
  <c r="D46" i="7" s="1"/>
  <c r="AH45" i="7"/>
  <c r="AC45" i="7"/>
  <c r="AB45" i="7"/>
  <c r="C45" i="7"/>
  <c r="D45" i="7" s="1"/>
  <c r="AH44" i="7"/>
  <c r="AC44" i="7"/>
  <c r="C36" i="7" s="1"/>
  <c r="D36" i="7" s="1"/>
  <c r="AB44" i="7"/>
  <c r="AH43" i="7"/>
  <c r="AC43" i="7"/>
  <c r="AB43" i="7"/>
  <c r="C43" i="7"/>
  <c r="D43" i="7" s="1"/>
  <c r="AH42" i="7"/>
  <c r="AC42" i="7"/>
  <c r="C35" i="7" s="1"/>
  <c r="D35" i="7" s="1"/>
  <c r="AB42" i="7"/>
  <c r="C42" i="7"/>
  <c r="D42" i="7" s="1"/>
  <c r="AH41" i="7"/>
  <c r="AB41" i="7"/>
  <c r="D41" i="7"/>
  <c r="C41" i="7"/>
  <c r="AH40" i="7"/>
  <c r="AB40" i="7"/>
  <c r="AC40" i="7" s="1"/>
  <c r="D40" i="7"/>
  <c r="C40" i="7"/>
  <c r="AH39" i="7"/>
  <c r="AB39" i="7"/>
  <c r="AC39" i="7" s="1"/>
  <c r="C33" i="7" s="1"/>
  <c r="D33" i="7" s="1"/>
  <c r="D39" i="7"/>
  <c r="C39" i="7"/>
  <c r="AH38" i="7"/>
  <c r="AB38" i="7"/>
  <c r="AC38" i="7" s="1"/>
  <c r="AH37" i="7"/>
  <c r="AB37" i="7"/>
  <c r="AC37" i="7" s="1"/>
  <c r="D37" i="7"/>
  <c r="C37" i="7"/>
  <c r="AH36" i="7"/>
  <c r="AB36" i="7"/>
  <c r="AC36" i="7" s="1"/>
  <c r="D30" i="7" s="1"/>
  <c r="AH35" i="7"/>
  <c r="AB35" i="7"/>
  <c r="AC35" i="7" s="1"/>
  <c r="AH34" i="7"/>
  <c r="AB34" i="7"/>
  <c r="AC34" i="7" s="1"/>
  <c r="C29" i="7" s="1"/>
  <c r="D29" i="7" s="1"/>
  <c r="D34" i="7"/>
  <c r="C34" i="7"/>
  <c r="AH33" i="7"/>
  <c r="AB33" i="7"/>
  <c r="AC33" i="7" s="1"/>
  <c r="C28" i="7" s="1"/>
  <c r="D28" i="7" s="1"/>
  <c r="AH32" i="7"/>
  <c r="AC32" i="7"/>
  <c r="AB32" i="7"/>
  <c r="AH31" i="7"/>
  <c r="AB31" i="7"/>
  <c r="AC31" i="7" s="1"/>
  <c r="C26" i="7" s="1"/>
  <c r="D26" i="7" s="1"/>
  <c r="AH30" i="7"/>
  <c r="AB30" i="7"/>
  <c r="AC30" i="7" s="1"/>
  <c r="AH29" i="7"/>
  <c r="AC29" i="7"/>
  <c r="AB29" i="7"/>
  <c r="K29" i="7"/>
  <c r="AH28" i="7"/>
  <c r="AC28" i="7"/>
  <c r="AB28" i="7"/>
  <c r="AH27" i="7"/>
  <c r="AB27" i="7"/>
  <c r="C27" i="7"/>
  <c r="D27" i="7" s="1"/>
  <c r="AH26" i="7"/>
  <c r="AB26" i="7"/>
  <c r="AH25" i="7"/>
  <c r="AB25" i="7"/>
  <c r="C25" i="7"/>
  <c r="D25" i="7" s="1"/>
  <c r="AH24" i="7"/>
  <c r="AB24" i="7"/>
  <c r="C24" i="7"/>
  <c r="D24" i="7" s="1"/>
  <c r="AH23" i="7"/>
  <c r="AC23" i="7"/>
  <c r="C22" i="7" s="1"/>
  <c r="D22" i="7" s="1"/>
  <c r="AB23" i="7"/>
  <c r="D23" i="7"/>
  <c r="C23" i="7"/>
  <c r="AH22" i="7"/>
  <c r="AB22" i="7"/>
  <c r="AC22" i="7" s="1"/>
  <c r="C21" i="7" s="1"/>
  <c r="D21" i="7" s="1"/>
  <c r="AH21" i="7"/>
  <c r="AB21" i="7"/>
  <c r="AH20" i="7"/>
  <c r="AB20" i="7"/>
  <c r="C20" i="7"/>
  <c r="D20" i="7" s="1"/>
  <c r="AH19" i="7"/>
  <c r="AB19" i="7"/>
  <c r="C19" i="7"/>
  <c r="D19" i="7" s="1"/>
  <c r="AH18" i="7"/>
  <c r="AC18" i="7"/>
  <c r="C17" i="7" s="1"/>
  <c r="D17" i="7" s="1"/>
  <c r="AB18" i="7"/>
  <c r="D18" i="7"/>
  <c r="C18" i="7"/>
  <c r="AH17" i="7"/>
  <c r="AB17" i="7"/>
  <c r="AC17" i="7" s="1"/>
  <c r="C16" i="7" s="1"/>
  <c r="D16" i="7" s="1"/>
  <c r="AH16" i="7"/>
  <c r="AC16" i="7"/>
  <c r="C15" i="7" s="1"/>
  <c r="D15" i="7" s="1"/>
  <c r="AB16" i="7"/>
  <c r="AH15" i="7"/>
  <c r="AB15" i="7"/>
  <c r="AC15" i="7" s="1"/>
  <c r="C14" i="7" s="1"/>
  <c r="D14" i="7" s="1"/>
  <c r="AH14" i="7"/>
  <c r="AB14" i="7"/>
  <c r="AC14" i="7" s="1"/>
  <c r="C13" i="7" s="1"/>
  <c r="D13" i="7" s="1"/>
  <c r="AH13" i="7"/>
  <c r="AB13" i="7"/>
  <c r="AC13" i="7" s="1"/>
  <c r="C12" i="7" s="1"/>
  <c r="D12" i="7" s="1"/>
  <c r="AH12" i="7"/>
  <c r="AB12" i="7"/>
  <c r="AC12" i="7" s="1"/>
  <c r="C11" i="7" s="1"/>
  <c r="D11" i="7" s="1"/>
  <c r="AH11" i="7"/>
  <c r="AB11" i="7"/>
  <c r="AC11" i="7" s="1"/>
  <c r="AH10" i="7"/>
  <c r="AB10" i="7"/>
  <c r="AC10" i="7" s="1"/>
  <c r="C10" i="7" s="1"/>
  <c r="D10" i="7" s="1"/>
  <c r="AH9" i="7"/>
  <c r="AB9" i="7"/>
  <c r="AC9" i="7" s="1"/>
  <c r="C9" i="7" s="1"/>
  <c r="D9" i="7" s="1"/>
  <c r="AH8" i="7"/>
  <c r="AB8" i="7"/>
  <c r="AC8" i="7" s="1"/>
  <c r="C8" i="7" s="1"/>
  <c r="D8" i="7" s="1"/>
  <c r="J9" i="7"/>
  <c r="F5" i="18"/>
  <c r="F4" i="18"/>
  <c r="F3" i="18"/>
  <c r="C2" i="18"/>
  <c r="M14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7" i="18"/>
  <c r="K6" i="18"/>
  <c r="K7" i="18"/>
  <c r="K8" i="18"/>
  <c r="K9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K30" i="7" l="1"/>
  <c r="K31" i="7"/>
  <c r="J33" i="7"/>
  <c r="J34" i="7" s="1"/>
  <c r="P8" i="10"/>
  <c r="AB33" i="10"/>
  <c r="AB41" i="10"/>
  <c r="AA17" i="10"/>
  <c r="AC25" i="10"/>
  <c r="AC33" i="10"/>
  <c r="AC41" i="10"/>
  <c r="AC49" i="10"/>
  <c r="AC51" i="10"/>
  <c r="AC54" i="10"/>
  <c r="AC57" i="10"/>
  <c r="AC59" i="10"/>
  <c r="AC61" i="10"/>
  <c r="AC62" i="10"/>
  <c r="AB49" i="10"/>
  <c r="AB57" i="10"/>
  <c r="AB17" i="10"/>
  <c r="V25" i="10"/>
  <c r="V33" i="10"/>
  <c r="V41" i="10"/>
  <c r="V49" i="10"/>
  <c r="V51" i="10"/>
  <c r="V54" i="10"/>
  <c r="V57" i="10"/>
  <c r="V59" i="10"/>
  <c r="V62" i="10"/>
  <c r="AC17" i="10"/>
  <c r="W25" i="10"/>
  <c r="W33" i="10"/>
  <c r="W41" i="10"/>
  <c r="W49" i="10"/>
  <c r="W57" i="10"/>
  <c r="V17" i="10"/>
  <c r="X25" i="10"/>
  <c r="X33" i="10"/>
  <c r="X41" i="10"/>
  <c r="X49" i="10"/>
  <c r="X51" i="10"/>
  <c r="X54" i="10"/>
  <c r="X57" i="10"/>
  <c r="X59" i="10"/>
  <c r="X62" i="10"/>
  <c r="W17" i="10"/>
  <c r="Y25" i="10"/>
  <c r="Y33" i="10"/>
  <c r="Y41" i="10"/>
  <c r="Y49" i="10"/>
  <c r="Y51" i="10"/>
  <c r="Y54" i="10"/>
  <c r="Y57" i="10"/>
  <c r="Y59" i="10"/>
  <c r="Y62" i="10"/>
  <c r="X17" i="10"/>
  <c r="Z25" i="10"/>
  <c r="Z33" i="10"/>
  <c r="Z41" i="10"/>
  <c r="Z49" i="10"/>
  <c r="Z57" i="10"/>
  <c r="AC9" i="10"/>
  <c r="V9" i="10"/>
  <c r="W9" i="10"/>
  <c r="X9" i="10"/>
  <c r="Y9" i="10"/>
  <c r="J10" i="7"/>
  <c r="K9" i="7"/>
  <c r="K8" i="7"/>
  <c r="K10" i="18"/>
  <c r="K11" i="18" s="1"/>
  <c r="K14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9" i="18"/>
  <c r="P19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K33" i="7" l="1"/>
  <c r="K32" i="7"/>
  <c r="K34" i="7"/>
  <c r="J35" i="7"/>
  <c r="J11" i="7"/>
  <c r="K10" i="7"/>
  <c r="W15" i="22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K35" i="7" l="1"/>
  <c r="J36" i="7"/>
  <c r="J12" i="7"/>
  <c r="K11" i="7"/>
  <c r="M10" i="22"/>
  <c r="N12" i="22"/>
  <c r="L12" i="22"/>
  <c r="W16" i="22"/>
  <c r="B10" i="21"/>
  <c r="C10" i="21"/>
  <c r="L22" i="20"/>
  <c r="C27" i="20"/>
  <c r="J37" i="7" l="1"/>
  <c r="K36" i="7"/>
  <c r="J13" i="7"/>
  <c r="K12" i="7"/>
  <c r="M17" i="22"/>
  <c r="M12" i="22"/>
  <c r="G9" i="20"/>
  <c r="G8" i="20"/>
  <c r="G7" i="20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J38" i="7" l="1"/>
  <c r="K37" i="7"/>
  <c r="J14" i="7"/>
  <c r="K13" i="7"/>
  <c r="N17" i="22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J39" i="7" l="1"/>
  <c r="K38" i="7"/>
  <c r="J15" i="7"/>
  <c r="K14" i="7"/>
  <c r="G9" i="17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K39" i="7" l="1"/>
  <c r="J40" i="7"/>
  <c r="J16" i="7"/>
  <c r="K15" i="7"/>
  <c r="D53" i="20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J41" i="7" l="1"/>
  <c r="K40" i="7"/>
  <c r="J17" i="7"/>
  <c r="K16" i="7"/>
  <c r="P37" i="17"/>
  <c r="P36" i="17"/>
  <c r="P35" i="17"/>
  <c r="K19" i="18"/>
  <c r="K41" i="7" l="1"/>
  <c r="J42" i="7"/>
  <c r="K17" i="7"/>
  <c r="J18" i="7"/>
  <c r="L19" i="18"/>
  <c r="K16" i="18"/>
  <c r="L8" i="18"/>
  <c r="F2" i="18"/>
  <c r="L6" i="18"/>
  <c r="L7" i="18"/>
  <c r="L4" i="18"/>
  <c r="N7" i="18"/>
  <c r="W10" i="17" s="1"/>
  <c r="N8" i="18"/>
  <c r="W11" i="17" s="1"/>
  <c r="K42" i="7" l="1"/>
  <c r="J43" i="7"/>
  <c r="K18" i="7"/>
  <c r="J19" i="7"/>
  <c r="O8" i="18"/>
  <c r="P8" i="18"/>
  <c r="P7" i="18"/>
  <c r="J44" i="7" l="1"/>
  <c r="K43" i="7"/>
  <c r="K19" i="7"/>
  <c r="J20" i="7"/>
  <c r="L14" i="18"/>
  <c r="K44" i="7" l="1"/>
  <c r="J45" i="7"/>
  <c r="J21" i="7"/>
  <c r="K20" i="7"/>
  <c r="O7" i="18"/>
  <c r="J46" i="7" l="1"/>
  <c r="K45" i="7"/>
  <c r="J22" i="7"/>
  <c r="K21" i="7"/>
  <c r="J47" i="7" l="1"/>
  <c r="K46" i="7"/>
  <c r="K22" i="7"/>
  <c r="J23" i="7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K47" i="7" l="1"/>
  <c r="J48" i="7"/>
  <c r="K23" i="7"/>
  <c r="J24" i="7"/>
  <c r="A1" i="15"/>
  <c r="A3" i="13"/>
  <c r="K48" i="7" l="1"/>
  <c r="J49" i="7"/>
  <c r="K24" i="7"/>
  <c r="J25" i="7"/>
  <c r="A3" i="4"/>
  <c r="K49" i="7" l="1"/>
  <c r="J26" i="7"/>
  <c r="K25" i="7"/>
  <c r="F7" i="17"/>
  <c r="K50" i="7" l="1"/>
  <c r="J51" i="7"/>
  <c r="J27" i="7"/>
  <c r="K26" i="7"/>
  <c r="D39" i="20"/>
  <c r="K51" i="7" l="1"/>
  <c r="J52" i="7"/>
  <c r="K27" i="7"/>
  <c r="J28" i="7"/>
  <c r="K28" i="7" s="1"/>
  <c r="C10" i="17"/>
  <c r="G10" i="17" s="1"/>
  <c r="F43" i="20"/>
  <c r="J53" i="7" l="1"/>
  <c r="J55" i="7" s="1"/>
  <c r="K52" i="7"/>
  <c r="M16" i="18"/>
  <c r="N16" i="18" s="1"/>
  <c r="O16" i="18" s="1"/>
  <c r="P14" i="18"/>
  <c r="N14" i="18"/>
  <c r="O14" i="18" s="1"/>
  <c r="K53" i="7" l="1"/>
  <c r="S11" i="18"/>
  <c r="R7" i="18"/>
  <c r="R8" i="18"/>
  <c r="T7" i="17"/>
  <c r="O1" i="18"/>
  <c r="O9" i="18"/>
  <c r="R16" i="18"/>
  <c r="K54" i="7" l="1"/>
  <c r="M9" i="18"/>
  <c r="O10" i="18"/>
  <c r="M10" i="18" s="1"/>
  <c r="J56" i="7" l="1"/>
  <c r="K55" i="7"/>
  <c r="M20" i="18"/>
  <c r="N20" i="18" s="1"/>
  <c r="M11" i="18"/>
  <c r="N10" i="18"/>
  <c r="M21" i="18"/>
  <c r="N9" i="18"/>
  <c r="K56" i="7" l="1"/>
  <c r="N11" i="18"/>
  <c r="D7" i="17" s="1"/>
  <c r="M19" i="18"/>
  <c r="N19" i="18" s="1"/>
  <c r="O19" i="18" s="1"/>
  <c r="W13" i="17"/>
  <c r="K20" i="18"/>
  <c r="W12" i="17"/>
  <c r="K21" i="18"/>
  <c r="N21" i="18"/>
  <c r="N23" i="18" s="1"/>
  <c r="K57" i="7" l="1"/>
  <c r="J58" i="7"/>
  <c r="Q36" i="17"/>
  <c r="Q37" i="17" s="1"/>
  <c r="O11" i="18"/>
  <c r="L21" i="18"/>
  <c r="L9" i="18"/>
  <c r="L10" i="18"/>
  <c r="L20" i="18"/>
  <c r="O20" i="18" s="1"/>
  <c r="K58" i="7" l="1"/>
  <c r="J59" i="7"/>
  <c r="L23" i="18"/>
  <c r="O23" i="18" s="1"/>
  <c r="O21" i="18"/>
  <c r="L11" i="18"/>
  <c r="L16" i="18" s="1"/>
  <c r="P10" i="18"/>
  <c r="K59" i="7" l="1"/>
  <c r="P11" i="18"/>
  <c r="P16" i="18"/>
  <c r="M4" i="18" s="1"/>
  <c r="M6" i="18" s="1"/>
  <c r="K60" i="7" l="1"/>
  <c r="J61" i="7"/>
  <c r="P4" i="18"/>
  <c r="N4" i="18"/>
  <c r="R4" i="18" s="1"/>
  <c r="J62" i="7" l="1"/>
  <c r="K61" i="7"/>
  <c r="W7" i="17"/>
  <c r="P6" i="18"/>
  <c r="N6" i="18"/>
  <c r="R6" i="18" s="1"/>
  <c r="J63" i="7" l="1"/>
  <c r="K63" i="7" s="1"/>
  <c r="K62" i="7"/>
  <c r="R11" i="18"/>
  <c r="W9" i="17"/>
  <c r="Q34" i="17" s="1"/>
  <c r="Q33" i="17" s="1"/>
  <c r="C7" i="17" s="1"/>
  <c r="G7" i="17" s="1"/>
  <c r="O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<sst xmlns="http://schemas.openxmlformats.org/spreadsheetml/2006/main" count="4731" uniqueCount="1099">
  <si>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</si>
  <si>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</si>
  <si>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</si>
  <si>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</si>
  <si>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</si>
  <si>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</si>
  <si>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</si>
  <si>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</si>
  <si>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</si>
  <si>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</si>
  <si>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</si>
  <si>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</si>
  <si>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</si>
  <si>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</si>
  <si>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</si>
  <si>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</si>
  <si>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</si>
  <si>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</si>
  <si>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</si>
  <si>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</si>
  <si>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</si>
  <si>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</si>
  <si>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</si>
  <si>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</si>
  <si>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</si>
  <si>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</si>
  <si>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</si>
  <si>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</si>
  <si>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</si>
  <si>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</si>
  <si>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</si>
  <si>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</si>
  <si>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</si>
  <si>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</si>
  <si>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</si>
  <si>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</si>
  <si>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</si>
  <si>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</si>
  <si>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</si>
  <si>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</si>
  <si>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</si>
  <si>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</si>
  <si>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</si>
  <si>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</si>
  <si>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</si>
  <si>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</si>
  <si>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</si>
  <si>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</si>
  <si>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</si>
  <si>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</si>
  <si>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</si>
  <si>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</si>
  <si>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</si>
  <si>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</si>
  <si>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</si>
  <si>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</si>
  <si>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</si>
  <si>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</si>
  <si>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</si>
  <si>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</si>
  <si>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</si>
  <si>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</si>
  <si>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</si>
  <si>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</si>
  <si>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</si>
  <si>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</si>
  <si>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</si>
  <si>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</si>
  <si>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</si>
  <si>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</si>
  <si>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</si>
  <si>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</si>
  <si>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</si>
  <si>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</si>
  <si>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</si>
  <si>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</si>
  <si>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</si>
  <si>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</si>
  <si>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</si>
  <si>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</si>
  <si>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</si>
  <si>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</si>
  <si>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</si>
  <si>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</si>
  <si>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</si>
  <si>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</si>
  <si>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</si>
  <si>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</si>
  <si>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</si>
  <si>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</si>
  <si>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</si>
  <si>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</si>
  <si>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</si>
  <si>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</si>
  <si>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</si>
  <si>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</si>
  <si>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</si>
  <si>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</si>
  <si>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</si>
  <si>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</si>
  <si>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</si>
  <si>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</si>
  <si>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</si>
  <si>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</si>
  <si>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</si>
  <si>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</si>
  <si>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</si>
  <si>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</si>
  <si>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</si>
  <si>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</si>
  <si>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</si>
  <si>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</si>
  <si>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</si>
  <si>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</si>
  <si>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</si>
  <si>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</si>
  <si>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</si>
  <si>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</si>
  <si>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</si>
  <si>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</si>
  <si>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</si>
  <si>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</si>
  <si>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</si>
  <si>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</si>
  <si>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</si>
  <si>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</si>
  <si>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</si>
  <si>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</si>
  <si>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</si>
  <si>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</si>
  <si>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</si>
  <si>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</si>
  <si>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</si>
  <si>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</si>
  <si>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</si>
  <si>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</si>
  <si>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</si>
  <si>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</si>
  <si>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</si>
  <si>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</si>
  <si>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</si>
  <si>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</si>
  <si>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</si>
  <si>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</si>
  <si>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</si>
  <si>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</si>
  <si>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</si>
  <si>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</si>
  <si>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</si>
  <si>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</si>
  <si>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</si>
  <si>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</si>
  <si>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</si>
  <si>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</si>
  <si>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</si>
  <si>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</si>
  <si>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</si>
  <si>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</si>
  <si>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</si>
  <si>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</si>
  <si>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</si>
  <si>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</si>
  <si>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</si>
  <si>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</si>
  <si>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</si>
  <si>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</si>
  <si>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</si>
  <si>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</si>
  <si>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</si>
  <si>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</si>
  <si>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</si>
  <si>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</si>
  <si>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</si>
  <si>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</si>
  <si>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</si>
  <si>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</si>
  <si>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</si>
  <si>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</si>
  <si>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</si>
  <si>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</si>
  <si>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</si>
  <si>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</si>
  <si>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</si>
  <si>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</si>
  <si>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</si>
  <si>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</si>
  <si>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</si>
  <si>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</si>
  <si>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</si>
  <si>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</si>
  <si>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</si>
  <si>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</si>
  <si>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</si>
  <si>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</si>
  <si>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</si>
  <si>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</si>
  <si>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</si>
  <si>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</si>
  <si>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</si>
  <si>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</si>
  <si>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</si>
  <si>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</si>
  <si>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</si>
  <si>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</si>
  <si>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</si>
  <si>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</si>
  <si>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</si>
  <si>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</si>
  <si>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</si>
  <si>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</si>
  <si>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</si>
  <si>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</si>
  <si>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</si>
  <si>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</si>
  <si>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</si>
  <si>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</si>
  <si>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</si>
  <si>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</si>
  <si>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</si>
  <si>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</si>
  <si>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</si>
  <si>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</si>
  <si>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</si>
  <si>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</si>
  <si>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</si>
  <si>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</si>
  <si>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</si>
  <si>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</si>
  <si>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</si>
  <si>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</si>
  <si>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</si>
  <si>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</si>
  <si>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</si>
  <si>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</si>
  <si>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</si>
  <si>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</si>
  <si>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</si>
  <si>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</si>
  <si>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</si>
  <si>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</si>
  <si>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</si>
  <si>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</si>
  <si>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</si>
  <si>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</si>
  <si>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</si>
  <si>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</si>
  <si>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</si>
  <si>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</si>
  <si>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</si>
  <si>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</si>
  <si>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</si>
  <si>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</si>
  <si>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</si>
  <si>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</si>
  <si>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</si>
  <si>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</si>
  <si>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</si>
  <si>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</si>
  <si>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</si>
  <si>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</si>
  <si>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</si>
  <si>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</si>
  <si>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</si>
  <si>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</si>
  <si>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</si>
  <si>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</si>
  <si>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</si>
  <si>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</si>
  <si>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</si>
  <si>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</si>
  <si>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</si>
  <si>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</si>
  <si>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</si>
  <si>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</si>
  <si>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</si>
  <si>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</si>
  <si>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</si>
  <si>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</si>
  <si>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</si>
  <si>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</si>
  <si>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</si>
  <si>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</si>
  <si>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</si>
  <si>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</si>
  <si>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</si>
  <si>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</si>
  <si>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</si>
  <si>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</si>
  <si>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</si>
  <si>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</si>
  <si>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</si>
  <si>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</si>
  <si>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</si>
  <si>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</si>
  <si>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</si>
  <si>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</si>
  <si>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</si>
  <si>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</si>
  <si>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</si>
  <si>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</si>
  <si>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</si>
  <si>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</si>
  <si>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</si>
  <si>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</si>
  <si>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</si>
  <si>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</si>
  <si>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</si>
  <si>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</si>
  <si>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</si>
  <si>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</si>
  <si>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</si>
  <si>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</si>
  <si>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</si>
  <si>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</si>
  <si>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</si>
  <si>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</si>
  <si>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</si>
  <si>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</si>
  <si>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</si>
  <si>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</si>
  <si>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</si>
  <si>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</si>
  <si>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</si>
  <si>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</si>
  <si>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</si>
  <si>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</si>
  <si>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</si>
  <si>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</si>
  <si>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</si>
  <si>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</si>
  <si>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</si>
  <si>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</si>
  <si>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</si>
  <si>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</si>
  <si>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</si>
  <si>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</si>
  <si>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</si>
  <si>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</si>
  <si>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</si>
  <si>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</si>
  <si>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</si>
  <si>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</si>
  <si>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</si>
  <si>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</si>
  <si>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</si>
  <si>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</si>
  <si>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</si>
  <si>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</si>
  <si>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</si>
  <si>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</si>
  <si>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</si>
  <si>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</si>
  <si>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</si>
  <si>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</si>
  <si>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</si>
  <si>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</si>
  <si>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</si>
  <si>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</si>
  <si>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</si>
  <si>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</si>
  <si>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</si>
  <si>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</si>
  <si>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</si>
  <si>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</si>
  <si>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</si>
  <si>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</si>
  <si>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</si>
  <si>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</si>
  <si>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</si>
  <si>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</si>
  <si>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</si>
  <si>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</si>
  <si>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</si>
  <si>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</si>
  <si>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</si>
  <si>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</si>
  <si>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</si>
  <si>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</si>
  <si>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</si>
  <si>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</si>
  <si>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</si>
  <si>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</si>
  <si>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</si>
  <si>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</si>
  <si>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</si>
  <si>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</si>
  <si>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</si>
  <si>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</si>
  <si>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</si>
  <si>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</si>
  <si>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</si>
  <si>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</si>
  <si>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</si>
  <si>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</si>
  <si>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</si>
  <si>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</si>
  <si>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</si>
  <si>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</si>
  <si>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</si>
  <si>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</si>
  <si>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</si>
  <si>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</si>
  <si>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</si>
  <si>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</si>
  <si>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</si>
  <si>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</si>
  <si>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</si>
  <si>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</si>
  <si>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</si>
  <si>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</si>
  <si>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</si>
  <si>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</si>
  <si>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</si>
  <si>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</si>
  <si>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</si>
  <si>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</si>
  <si>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</si>
  <si>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</si>
  <si>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</si>
  <si>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</si>
  <si>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</si>
  <si>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</si>
  <si>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</si>
  <si>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</si>
  <si>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</si>
  <si>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</si>
  <si>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</si>
  <si>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</si>
  <si>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</si>
  <si>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</si>
  <si>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</si>
  <si>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</si>
  <si>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</si>
  <si>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</si>
  <si>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</si>
  <si>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</si>
  <si>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</si>
  <si>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</si>
  <si>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</si>
  <si>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</si>
  <si>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</si>
  <si>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</si>
  <si>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</si>
  <si>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</si>
  <si>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</si>
  <si>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</si>
  <si>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</si>
  <si>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</si>
  <si>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</si>
  <si>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</si>
  <si>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</si>
  <si>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</si>
  <si>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</si>
  <si>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</si>
  <si>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</si>
  <si>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</si>
  <si>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</si>
  <si>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</si>
  <si>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</si>
  <si>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</si>
  <si>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</si>
  <si>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</si>
  <si>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</si>
  <si>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</si>
  <si>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</si>
  <si>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</si>
  <si>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</si>
  <si>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</si>
  <si>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</si>
  <si>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</si>
  <si>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</si>
  <si>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</si>
  <si>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</si>
  <si>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</si>
  <si>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</si>
  <si>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</si>
  <si>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</si>
  <si>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</si>
  <si>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</si>
  <si>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</si>
  <si>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</si>
  <si>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</si>
  <si>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</si>
  <si>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</si>
  <si>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</si>
  <si>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</si>
  <si>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</si>
  <si>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</si>
  <si>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</si>
  <si>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</si>
  <si>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</si>
  <si>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</si>
  <si>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</si>
  <si>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</si>
  <si>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</si>
  <si>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</si>
  <si>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</si>
  <si>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</si>
  <si>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</si>
  <si>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</si>
  <si>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</si>
  <si>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</si>
  <si>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</si>
  <si>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</si>
  <si>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</si>
  <si>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</si>
  <si>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</si>
  <si>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</si>
  <si>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</si>
  <si>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</si>
  <si>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</si>
  <si>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</si>
  <si>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</si>
  <si>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</si>
  <si>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</si>
  <si>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</si>
  <si>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</si>
  <si>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</si>
  <si>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</si>
  <si>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</si>
  <si>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</si>
  <si>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</si>
  <si>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</si>
  <si>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</si>
  <si>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</si>
  <si>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</si>
  <si>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</si>
  <si>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</si>
  <si>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</si>
  <si>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</si>
  <si>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</si>
  <si>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</si>
  <si>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</si>
  <si>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</si>
  <si>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</si>
  <si>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</si>
  <si>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</si>
  <si>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</si>
  <si>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</si>
  <si>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</si>
  <si>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</si>
  <si>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</si>
  <si>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</si>
  <si>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</si>
  <si>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</si>
  <si>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</si>
  <si>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</si>
  <si>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</si>
  <si>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</si>
  <si>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</si>
  <si>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</si>
  <si>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</si>
  <si>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</si>
  <si>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</si>
  <si>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</si>
  <si>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</si>
  <si>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</si>
  <si>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</si>
  <si>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</si>
  <si>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</si>
  <si>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</si>
  <si>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</si>
  <si>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</si>
  <si>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</si>
  <si>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</si>
  <si>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</si>
  <si>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</si>
  <si>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</si>
  <si>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</si>
  <si>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</si>
  <si>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</si>
  <si>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</si>
  <si>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</si>
  <si>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</si>
  <si>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</si>
  <si>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</si>
  <si>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</si>
  <si>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</si>
  <si>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</si>
  <si>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</si>
  <si>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</si>
  <si>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</si>
  <si>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</si>
  <si>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</si>
  <si>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</si>
  <si>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</si>
  <si>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</si>
  <si>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</si>
  <si>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</si>
  <si>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</si>
  <si>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</si>
  <si>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</si>
  <si>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</si>
  <si>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</si>
  <si>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</si>
  <si>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</si>
  <si>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</si>
  <si>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</si>
  <si>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</si>
  <si>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</si>
  <si>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</si>
  <si>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</si>
  <si>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</si>
  <si>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</si>
  <si>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</si>
  <si>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</si>
  <si>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</si>
  <si>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</si>
  <si>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</si>
  <si>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</si>
  <si>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</si>
  <si>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</si>
  <si>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</si>
  <si>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</si>
  <si>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</si>
  <si>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</si>
  <si>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</si>
  <si>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</si>
  <si>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</si>
  <si>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</si>
  <si>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</si>
  <si>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</si>
  <si>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</si>
  <si>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</si>
  <si>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</si>
  <si>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</si>
  <si>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</si>
  <si>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</si>
  <si>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</si>
  <si>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</si>
  <si>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</si>
  <si>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</si>
  <si>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</si>
  <si>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</si>
  <si>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</si>
  <si>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</si>
  <si>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</si>
  <si>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</si>
  <si>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</si>
  <si>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</si>
  <si>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</si>
  <si>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</si>
  <si>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</si>
  <si>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</si>
  <si>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</si>
  <si>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</si>
  <si>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</si>
  <si>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</si>
  <si>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</si>
  <si>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</si>
  <si>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</si>
  <si>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</si>
  <si>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</si>
  <si>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</si>
  <si>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</si>
  <si>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</si>
  <si>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</si>
  <si>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</si>
  <si>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</si>
  <si>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</si>
  <si>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</si>
  <si>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</si>
  <si>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</si>
  <si>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</si>
  <si>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</si>
  <si>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</si>
  <si>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</si>
  <si>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</si>
  <si>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</si>
  <si>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</si>
  <si>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</si>
  <si>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</si>
  <si>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</si>
  <si>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</si>
  <si>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</si>
  <si>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</si>
  <si>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</si>
  <si>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</si>
  <si>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</si>
  <si>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</si>
  <si>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</si>
  <si>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</si>
  <si>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</si>
  <si>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</si>
  <si>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</si>
  <si>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</si>
  <si>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</si>
  <si>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</si>
  <si>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</si>
  <si>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</si>
  <si>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</si>
  <si>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</si>
  <si>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</si>
  <si>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</si>
  <si>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</si>
  <si>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</si>
  <si>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</si>
  <si>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</si>
  <si>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</si>
  <si>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</si>
  <si>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</si>
  <si>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</si>
  <si>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</si>
  <si>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</si>
  <si>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</si>
  <si>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</si>
  <si>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</si>
  <si>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</si>
  <si>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</si>
  <si>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</si>
  <si>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</si>
  <si>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</si>
  <si>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</si>
  <si>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</si>
  <si>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</si>
  <si>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</si>
  <si>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</si>
  <si>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</si>
  <si>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</si>
  <si>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</si>
  <si>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</si>
  <si>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</si>
  <si>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</si>
  <si>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</si>
  <si>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</si>
  <si>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</si>
  <si>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</si>
  <si>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</si>
  <si>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</si>
  <si>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</si>
  <si>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</si>
  <si>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</si>
  <si>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</si>
  <si>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</si>
  <si>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</si>
  <si>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</si>
  <si>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</si>
  <si>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</si>
  <si>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</si>
  <si>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</si>
  <si>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</si>
  <si>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</si>
  <si>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</si>
  <si>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</si>
  <si>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</si>
  <si>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</si>
  <si>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</si>
  <si>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</si>
  <si>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</si>
  <si>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</si>
  <si>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</si>
  <si>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</si>
  <si>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</si>
  <si>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</si>
  <si>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</si>
  <si>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</si>
  <si>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</si>
  <si>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</si>
  <si>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</si>
  <si>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</si>
  <si>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</si>
  <si>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</si>
  <si>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</si>
  <si>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</si>
  <si>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</si>
  <si>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</si>
  <si>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</si>
  <si>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</si>
  <si>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</si>
  <si>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</si>
  <si>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</si>
  <si>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</si>
  <si>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</si>
  <si>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</si>
  <si>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</si>
  <si>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</si>
  <si>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</si>
  <si>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</si>
  <si>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</si>
  <si>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</si>
  <si>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</si>
  <si>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</si>
  <si>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</si>
  <si>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</si>
  <si>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</si>
  <si>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</si>
  <si>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</si>
  <si>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</si>
  <si>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</si>
  <si>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</si>
  <si>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</si>
  <si>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</si>
  <si>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</si>
  <si>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</si>
  <si>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</si>
  <si>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</si>
  <si>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</si>
  <si>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</si>
  <si>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</si>
  <si>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</si>
  <si>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</si>
  <si>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</si>
  <si>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</si>
  <si>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</si>
  <si>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</si>
  <si>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</si>
  <si>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</si>
  <si>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</si>
  <si>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</si>
  <si>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</si>
  <si>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</si>
  <si>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</si>
  <si>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</si>
  <si>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</si>
  <si>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</si>
  <si>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</si>
  <si>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</si>
  <si>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</si>
  <si>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</si>
  <si>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</si>
  <si>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</si>
  <si>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</si>
  <si>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</si>
  <si>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</si>
  <si>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</si>
  <si>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</si>
  <si>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</si>
  <si>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</si>
  <si>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</si>
  <si>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</si>
  <si>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</si>
  <si>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</si>
  <si>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</si>
  <si>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</si>
  <si>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</si>
  <si>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</si>
  <si>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</si>
  <si>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</si>
  <si>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</si>
  <si>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</si>
  <si>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</si>
  <si>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</si>
  <si>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</si>
  <si>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</si>
  <si>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</si>
  <si>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</si>
  <si>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</si>
  <si>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</si>
  <si>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</si>
  <si>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</si>
  <si>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</si>
  <si>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</si>
  <si>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</si>
  <si>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</si>
  <si>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</si>
  <si>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</si>
  <si>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</si>
  <si>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</si>
  <si>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</si>
  <si>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</si>
  <si>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</si>
  <si>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</si>
  <si>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</si>
  <si>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</si>
  <si>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</si>
  <si>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</si>
  <si>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</si>
  <si>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</si>
  <si>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</si>
  <si>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</si>
  <si>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</si>
  <si>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</si>
  <si>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</si>
  <si>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</si>
  <si>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</si>
  <si>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</si>
  <si>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</si>
  <si>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</si>
  <si>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</si>
  <si>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</si>
  <si>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</si>
  <si>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</si>
  <si>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</si>
  <si>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</si>
  <si>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</si>
  <si>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</si>
  <si>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</si>
  <si>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</si>
  <si>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</si>
  <si>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</si>
  <si>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</si>
  <si>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</si>
  <si>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</si>
  <si>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</si>
  <si>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</si>
  <si>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</si>
  <si>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</si>
  <si>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</si>
  <si>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</si>
  <si>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</si>
  <si>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</si>
  <si>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</si>
  <si>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</si>
  <si>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</si>
  <si>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</si>
  <si>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</si>
  <si>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</si>
  <si>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</si>
  <si>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</si>
  <si>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</si>
  <si>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</si>
  <si>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</si>
  <si>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</si>
  <si>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</si>
  <si>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</si>
  <si>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</si>
  <si>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</si>
  <si>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</si>
  <si>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</si>
  <si>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</si>
  <si>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</si>
  <si>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</si>
  <si>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</si>
  <si>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</si>
  <si>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</si>
  <si>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</si>
  <si>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</si>
  <si>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</si>
  <si>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</si>
  <si>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</si>
  <si>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</si>
  <si>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</si>
  <si>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</si>
  <si>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</si>
  <si>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</si>
  <si>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</si>
  <si>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</si>
  <si>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</si>
  <si>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</si>
  <si>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</si>
  <si>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</si>
  <si>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</si>
  <si>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</si>
  <si>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</si>
  <si>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</si>
  <si>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</si>
  <si>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</si>
  <si>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</si>
  <si>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</si>
  <si>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</si>
  <si>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</si>
  <si>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</si>
  <si>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</si>
  <si>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</si>
  <si>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</si>
  <si>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</si>
  <si>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</si>
  <si>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</si>
  <si>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</si>
  <si>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</si>
  <si>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</si>
  <si>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</si>
  <si>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</si>
  <si>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</si>
  <si>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</si>
  <si>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</si>
  <si>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</si>
  <si>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</si>
  <si>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</si>
  <si>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</si>
  <si>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</si>
  <si>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</si>
  <si>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</si>
  <si>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</si>
  <si>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</si>
  <si>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</si>
  <si>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</si>
  <si>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</si>
  <si>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</si>
  <si>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</si>
  <si>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</si>
  <si>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</si>
  <si>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</si>
  <si>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</si>
  <si>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</si>
  <si>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</si>
  <si>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</si>
  <si>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</si>
  <si>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</si>
  <si>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</si>
  <si>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</si>
  <si>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</si>
  <si>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</si>
  <si>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</si>
  <si>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</si>
  <si>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</si>
  <si>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</si>
  <si>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</si>
  <si>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</si>
  <si>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</si>
  <si>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</si>
  <si>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</si>
  <si>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</si>
  <si>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</si>
  <si>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</si>
  <si>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</si>
  <si>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</si>
  <si>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</si>
  <si>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</si>
  <si>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</si>
  <si>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</si>
  <si>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</si>
  <si>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</si>
  <si>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</si>
  <si>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</si>
  <si>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</si>
  <si>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</si>
  <si>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</si>
  <si>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</si>
  <si>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</si>
  <si>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</si>
  <si>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</si>
  <si>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</si>
  <si>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</si>
  <si>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</si>
  <si>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</si>
  <si>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</si>
  <si>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</si>
  <si>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</si>
  <si>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</si>
  <si>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</si>
  <si>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</si>
  <si>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</si>
  <si>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</si>
  <si>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</si>
  <si>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</si>
  <si>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</si>
  <si>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</si>
  <si>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</si>
  <si>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</si>
  <si>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</si>
  <si>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</si>
  <si>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</si>
  <si>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</si>
  <si>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</si>
  <si>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</si>
  <si>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</si>
  <si>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</si>
  <si>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</si>
  <si>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</si>
  <si>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</si>
  <si>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</si>
  <si>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</si>
  <si>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</si>
  <si>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</si>
  <si>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</si>
  <si>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</si>
  <si>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</si>
  <si>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</si>
  <si>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</si>
  <si>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</si>
  <si>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</si>
  <si>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</si>
  <si>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</si>
  <si>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</si>
  <si>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</si>
  <si>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</si>
  <si>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</si>
  <si>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</si>
  <si>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</si>
  <si>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</si>
  <si>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</si>
  <si>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</si>
  <si>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</si>
  <si>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</si>
  <si>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</si>
  <si>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</si>
  <si>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</si>
  <si>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</si>
  <si>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</si>
  <si>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</si>
  <si>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</si>
  <si>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</si>
  <si>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</si>
  <si>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</si>
  <si>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</si>
  <si>
    <t>IFPRI</t>
  </si>
  <si>
    <t>PRODELAS</t>
  </si>
  <si>
    <t>PRODELAS2</t>
  </si>
  <si>
    <t>amaizy</t>
  </si>
  <si>
    <t>amaizw</t>
  </si>
  <si>
    <t>aplayc</t>
  </si>
  <si>
    <t>aplayt</t>
  </si>
  <si>
    <t>apbro</t>
  </si>
  <si>
    <t>Scalar to match actual employment</t>
  </si>
  <si>
    <t>original from IFPRI ghana SAM</t>
  </si>
  <si>
    <t>amin</t>
  </si>
  <si>
    <t>altrp-p</t>
  </si>
  <si>
    <t>aawhe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</si>
</sst>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#,##0.00000"/>
    <numFmt numFmtId="168" formatCode="_(* #,##0.00000_);_(* \(#,##0.00000\);_(* &quot;-&quot;??_);_(@_)"/>
    <numFmt numFmtId="169" formatCode="_(* #,##0.0_);_(* \(#,##0.0\);_(* &quot;-&quot;??_);_(@_)"/>
    <numFmt numFmtId="170" formatCode="_(* #,##0.0000_);_(* \(#,##0.0000\);_(* &quot;-&quot;??_);_(@_)"/>
    <numFmt numFmtId="171" formatCode="0.0"/>
    <numFmt numFmtId="172" formatCode="_(* #,##0.000_);_(* \(#,##0.000\);_(* &quot;-&quot;??_);_(@_)"/>
    <numFmt numFmtId="173" formatCode="0.0%"/>
    <numFmt numFmtId="174" formatCode="0.000%"/>
    <numFmt numFmtId="175" formatCode="_(* #,##0.000000000000_);_(* \(#,##0.000000000000\);_(* &quot;-&quot;??_);_(@_)"/>
    <numFmt numFmtId="176" formatCode="0.000000"/>
    <numFmt numFmtId="177" formatCode="_(* #,##0.0_);_(* \(#,##0.0\);_(* &quot;-&quot;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5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3" fontId="0" fillId="2" borderId="0" xfId="0" applyNumberFormat="1" applyFill="1"/>
    <xf numFmtId="167" fontId="0" fillId="0" borderId="0" xfId="0" applyNumberFormat="1"/>
    <xf numFmtId="0" fontId="18" fillId="0" borderId="0" xfId="0" applyFont="1"/>
    <xf numFmtId="164" fontId="0" fillId="0" borderId="0" xfId="1" applyFont="1"/>
    <xf numFmtId="0" fontId="0" fillId="0" borderId="1" xfId="0" applyBorder="1"/>
    <xf numFmtId="10" fontId="0" fillId="0" borderId="0" xfId="8" applyNumberFormat="1" applyFont="1"/>
    <xf numFmtId="168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9" fontId="0" fillId="0" borderId="0" xfId="1" applyNumberFormat="1" applyFont="1"/>
    <xf numFmtId="4" fontId="0" fillId="0" borderId="0" xfId="0" applyNumberFormat="1"/>
    <xf numFmtId="169" fontId="0" fillId="0" borderId="0" xfId="1" applyNumberFormat="1" applyFont="1" applyFill="1"/>
    <xf numFmtId="170" fontId="0" fillId="0" borderId="0" xfId="1" applyNumberFormat="1" applyFont="1" applyFill="1"/>
    <xf numFmtId="169" fontId="0" fillId="0" borderId="0" xfId="1" applyNumberFormat="1" applyFont="1" applyFill="1" applyBorder="1"/>
    <xf numFmtId="166" fontId="0" fillId="0" borderId="0" xfId="1" applyNumberFormat="1" applyFont="1" applyFill="1" applyBorder="1"/>
    <xf numFmtId="169" fontId="0" fillId="0" borderId="0" xfId="0" applyNumberFormat="1" applyAlignment="1">
      <alignment horizontal="right"/>
    </xf>
    <xf numFmtId="0" fontId="23" fillId="0" borderId="0" xfId="0" applyFont="1"/>
    <xf numFmtId="169" fontId="23" fillId="0" borderId="0" xfId="1" applyNumberFormat="1" applyFont="1" applyFill="1"/>
    <xf numFmtId="171" fontId="24" fillId="0" borderId="0" xfId="0" applyNumberFormat="1" applyFont="1"/>
    <xf numFmtId="171" fontId="0" fillId="0" borderId="0" xfId="0" applyNumberFormat="1"/>
    <xf numFmtId="3" fontId="0" fillId="0" borderId="0" xfId="0" quotePrefix="1" applyNumberFormat="1"/>
    <xf numFmtId="164" fontId="0" fillId="0" borderId="0" xfId="1" applyFont="1" applyFill="1"/>
    <xf numFmtId="164" fontId="0" fillId="0" borderId="0" xfId="0" applyNumberFormat="1"/>
    <xf numFmtId="3" fontId="23" fillId="0" borderId="0" xfId="0" applyNumberFormat="1" applyFont="1"/>
    <xf numFmtId="164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2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164" fontId="0" fillId="4" borderId="0" xfId="1" applyFont="1" applyFill="1"/>
    <xf numFmtId="164" fontId="0" fillId="4" borderId="0" xfId="0" applyNumberFormat="1" applyFill="1"/>
    <xf numFmtId="170" fontId="0" fillId="4" borderId="0" xfId="0" applyNumberFormat="1" applyFill="1"/>
    <xf numFmtId="166" fontId="0" fillId="4" borderId="0" xfId="1" applyNumberFormat="1" applyFont="1" applyFill="1"/>
    <xf numFmtId="9" fontId="0" fillId="0" borderId="0" xfId="8" applyFont="1"/>
    <xf numFmtId="0" fontId="26" fillId="0" borderId="0" xfId="0" applyFont="1"/>
    <xf numFmtId="164" fontId="26" fillId="0" borderId="0" xfId="1" applyFont="1"/>
    <xf numFmtId="166" fontId="26" fillId="0" borderId="0" xfId="1" applyNumberFormat="1" applyFont="1"/>
    <xf numFmtId="166" fontId="26" fillId="0" borderId="0" xfId="0" applyNumberFormat="1" applyFont="1"/>
    <xf numFmtId="172" fontId="26" fillId="0" borderId="0" xfId="1" applyNumberFormat="1" applyFont="1"/>
    <xf numFmtId="172" fontId="26" fillId="0" borderId="0" xfId="0" applyNumberFormat="1" applyFont="1"/>
    <xf numFmtId="164" fontId="26" fillId="0" borderId="0" xfId="0" applyNumberFormat="1" applyFont="1"/>
    <xf numFmtId="0" fontId="28" fillId="0" borderId="0" xfId="0" applyFont="1"/>
    <xf numFmtId="164" fontId="28" fillId="0" borderId="0" xfId="1" applyFont="1"/>
    <xf numFmtId="166" fontId="28" fillId="0" borderId="0" xfId="0" applyNumberFormat="1" applyFont="1"/>
    <xf numFmtId="166" fontId="28" fillId="0" borderId="0" xfId="1" applyNumberFormat="1" applyFont="1"/>
    <xf numFmtId="170" fontId="26" fillId="0" borderId="0" xfId="1" applyNumberFormat="1" applyFont="1"/>
    <xf numFmtId="164" fontId="26" fillId="0" borderId="0" xfId="1" applyFont="1" applyFill="1"/>
    <xf numFmtId="164" fontId="28" fillId="0" borderId="0" xfId="1" applyFont="1" applyFill="1"/>
    <xf numFmtId="166" fontId="26" fillId="0" borderId="0" xfId="1" applyNumberFormat="1" applyFont="1" applyFill="1"/>
    <xf numFmtId="170" fontId="26" fillId="0" borderId="0" xfId="1" applyNumberFormat="1" applyFont="1" applyFill="1"/>
    <xf numFmtId="172" fontId="26" fillId="0" borderId="0" xfId="1" applyNumberFormat="1" applyFont="1" applyFill="1"/>
    <xf numFmtId="166" fontId="28" fillId="0" borderId="0" xfId="1" applyNumberFormat="1" applyFont="1" applyFill="1"/>
    <xf numFmtId="164" fontId="28" fillId="0" borderId="0" xfId="0" applyNumberFormat="1" applyFont="1"/>
    <xf numFmtId="170" fontId="29" fillId="0" borderId="0" xfId="1" applyNumberFormat="1" applyFont="1"/>
    <xf numFmtId="0" fontId="30" fillId="0" borderId="0" xfId="9" applyFont="1"/>
    <xf numFmtId="173" fontId="0" fillId="0" borderId="0" xfId="8" applyNumberFormat="1" applyFont="1"/>
    <xf numFmtId="9" fontId="26" fillId="0" borderId="0" xfId="8" applyFont="1"/>
    <xf numFmtId="166" fontId="0" fillId="4" borderId="0" xfId="0" applyNumberFormat="1" applyFill="1"/>
    <xf numFmtId="174" fontId="0" fillId="0" borderId="0" xfId="8" applyNumberFormat="1" applyFont="1"/>
    <xf numFmtId="175" fontId="26" fillId="0" borderId="0" xfId="0" applyNumberFormat="1" applyFont="1"/>
    <xf numFmtId="176" fontId="28" fillId="0" borderId="0" xfId="1" applyNumberFormat="1" applyFont="1" applyFill="1"/>
    <xf numFmtId="170" fontId="26" fillId="0" borderId="0" xfId="0" applyNumberFormat="1" applyFont="1"/>
    <xf numFmtId="164" fontId="31" fillId="0" borderId="0" xfId="1" applyFont="1"/>
    <xf numFmtId="177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164" fontId="26" fillId="0" borderId="0" xfId="1" applyFont="1" applyAlignment="1"/>
    <xf numFmtId="166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6" fontId="26" fillId="9" borderId="0" xfId="0" applyNumberFormat="1" applyFont="1" applyFill="1"/>
    <xf numFmtId="169" fontId="26" fillId="0" borderId="0" xfId="1" applyNumberFormat="1" applyFont="1" applyAlignment="1">
      <alignment horizontal="left"/>
    </xf>
    <xf numFmtId="168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6" fontId="36" fillId="0" borderId="0" xfId="0" applyNumberFormat="1" applyFont="1"/>
    <xf numFmtId="166" fontId="36" fillId="0" borderId="0" xfId="1" applyNumberFormat="1" applyFont="1"/>
    <xf numFmtId="1" fontId="36" fillId="0" borderId="0" xfId="0" applyNumberFormat="1" applyFont="1"/>
    <xf numFmtId="166" fontId="26" fillId="10" borderId="0" xfId="1" applyNumberFormat="1" applyFont="1" applyFill="1"/>
    <xf numFmtId="172" fontId="26" fillId="10" borderId="0" xfId="0" applyNumberFormat="1" applyFont="1" applyFill="1"/>
    <xf numFmtId="169" fontId="26" fillId="0" borderId="0" xfId="1" applyNumberFormat="1" applyFont="1"/>
    <xf numFmtId="164" fontId="26" fillId="2" borderId="0" xfId="1" applyFont="1" applyFill="1"/>
    <xf numFmtId="4" fontId="26" fillId="0" borderId="0" xfId="0" applyNumberFormat="1" applyFont="1"/>
    <xf numFmtId="169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9" fontId="31" fillId="0" borderId="0" xfId="1" applyNumberFormat="1" applyFont="1"/>
    <xf numFmtId="170" fontId="31" fillId="0" borderId="0" xfId="1" applyNumberFormat="1" applyFont="1"/>
    <xf numFmtId="166" fontId="31" fillId="0" borderId="0" xfId="1" applyNumberFormat="1" applyFont="1"/>
    <xf numFmtId="166" fontId="26" fillId="11" borderId="0" xfId="1" applyNumberFormat="1" applyFont="1" applyFill="1"/>
    <xf numFmtId="0" fontId="37" fillId="0" borderId="0" xfId="0" applyFont="1"/>
    <xf numFmtId="164" fontId="37" fillId="0" borderId="0" xfId="1" applyFont="1"/>
    <xf numFmtId="164" fontId="38" fillId="0" borderId="0" xfId="1" applyFont="1"/>
    <xf numFmtId="0" fontId="38" fillId="0" borderId="0" xfId="0" applyFont="1"/>
    <xf numFmtId="166" fontId="26" fillId="2" borderId="0" xfId="1" applyNumberFormat="1" applyFont="1" applyFill="1"/>
    <xf numFmtId="2" fontId="5" fillId="2" borderId="0" xfId="0" applyNumberFormat="1" applyFont="1" applyFill="1"/>
    <xf numFmtId="2" fontId="6" fillId="0" borderId="0" xfId="0" applyNumberFormat="1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43025"/>
          <a:ext cx="7787640" cy="19202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CGE/1mode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(2)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Jobs"/>
      <sheetName val="FacNest"/>
      <sheetName val="Population"/>
      <sheetName val="CropProd"/>
      <sheetName val="Energy calc"/>
      <sheetName val="Natgas"/>
      <sheetName val="Crude oil"/>
      <sheetName val="Petroleum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V5" t="str">
            <v>amaiz</v>
          </cell>
          <cell r="W5" t="str">
            <v>maiz</v>
          </cell>
          <cell r="X5" t="str">
            <v>Maize</v>
          </cell>
          <cell r="Y5">
            <v>880250</v>
          </cell>
        </row>
        <row r="6">
          <cell r="V6" t="str">
            <v>asorg</v>
          </cell>
          <cell r="W6" t="str">
            <v>sorg</v>
          </cell>
          <cell r="X6" t="str">
            <v>Sorghum and millet</v>
          </cell>
          <cell r="Y6">
            <v>390629</v>
          </cell>
        </row>
        <row r="7">
          <cell r="V7" t="str">
            <v>arice</v>
          </cell>
          <cell r="W7" t="str">
            <v>rice</v>
          </cell>
          <cell r="X7" t="str">
            <v>Rice</v>
          </cell>
          <cell r="Y7">
            <v>233270</v>
          </cell>
        </row>
        <row r="8">
          <cell r="V8" t="str">
            <v>apuls</v>
          </cell>
          <cell r="W8" t="str">
            <v>puls</v>
          </cell>
          <cell r="X8" t="str">
            <v>Pulses</v>
          </cell>
          <cell r="Y8">
            <v>603834</v>
          </cell>
        </row>
        <row r="9">
          <cell r="V9" t="str">
            <v>agnut</v>
          </cell>
          <cell r="W9" t="str">
            <v>gnut</v>
          </cell>
          <cell r="X9" t="str">
            <v>Groundnuts</v>
          </cell>
          <cell r="Y9">
            <v>336450</v>
          </cell>
        </row>
        <row r="10">
          <cell r="V10" t="str">
            <v>aoils</v>
          </cell>
          <cell r="W10" t="str">
            <v>oils</v>
          </cell>
          <cell r="X10" t="str">
            <v>Other oilseeds</v>
          </cell>
          <cell r="Y10">
            <v>537836</v>
          </cell>
        </row>
        <row r="11">
          <cell r="V11" t="str">
            <v>acass</v>
          </cell>
          <cell r="W11" t="str">
            <v>cass</v>
          </cell>
          <cell r="X11" t="str">
            <v>Cassava</v>
          </cell>
          <cell r="Y11">
            <v>916544</v>
          </cell>
        </row>
        <row r="12">
          <cell r="V12" t="str">
            <v>aroot</v>
          </cell>
          <cell r="W12" t="str">
            <v>root</v>
          </cell>
          <cell r="X12" t="str">
            <v>Other roots</v>
          </cell>
          <cell r="Y12">
            <v>705111</v>
          </cell>
        </row>
        <row r="13">
          <cell r="V13" t="str">
            <v>avege</v>
          </cell>
          <cell r="W13" t="str">
            <v>vege</v>
          </cell>
          <cell r="X13" t="str">
            <v>Vegetables</v>
          </cell>
          <cell r="Y13">
            <v>82881</v>
          </cell>
        </row>
        <row r="14">
          <cell r="V14" t="str">
            <v>asugr</v>
          </cell>
          <cell r="W14" t="str">
            <v>sugr</v>
          </cell>
          <cell r="X14" t="str">
            <v>Sugar cane</v>
          </cell>
          <cell r="Y14">
            <v>6013</v>
          </cell>
        </row>
        <row r="15">
          <cell r="V15" t="str">
            <v>atoba</v>
          </cell>
          <cell r="W15" t="str">
            <v>toba</v>
          </cell>
          <cell r="X15" t="str">
            <v>Tobacco</v>
          </cell>
          <cell r="Y15">
            <v>5912</v>
          </cell>
        </row>
        <row r="16">
          <cell r="V16" t="str">
            <v>acott</v>
          </cell>
          <cell r="W16" t="str">
            <v>cott</v>
          </cell>
          <cell r="X16" t="str">
            <v>Cotton and fibers</v>
          </cell>
          <cell r="Y16">
            <v>16000</v>
          </cell>
        </row>
        <row r="17">
          <cell r="V17" t="str">
            <v>afrui</v>
          </cell>
          <cell r="W17" t="str">
            <v>frui</v>
          </cell>
          <cell r="X17" t="str">
            <v>Fruits and nuts</v>
          </cell>
          <cell r="Y17">
            <v>527587</v>
          </cell>
        </row>
        <row r="18">
          <cell r="V18" t="str">
            <v>acoco</v>
          </cell>
          <cell r="W18" t="str">
            <v>coco</v>
          </cell>
          <cell r="X18" t="str">
            <v>Cocoa</v>
          </cell>
          <cell r="Y18">
            <v>1684225</v>
          </cell>
        </row>
        <row r="19">
          <cell r="V19" t="str">
            <v>aocrp</v>
          </cell>
          <cell r="W19" t="str">
            <v>ocrp</v>
          </cell>
          <cell r="X19" t="str">
            <v>Other crops</v>
          </cell>
          <cell r="Y19">
            <v>133376</v>
          </cell>
        </row>
        <row r="21">
          <cell r="Y21"/>
        </row>
      </sheetData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5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5" x14ac:dyDescent="0.25"/>
  <sheetData>
    <row r="1" spans="1:16" ht="18.75" x14ac:dyDescent="0.3">
      <c r="A1" s="1" t="str">
        <f>C21&amp;" Social Accounting Matrix for "&amp;C20</f>
        <v>2015 Social Accounting Matrix for Ghana</v>
      </c>
    </row>
    <row r="2" spans="1:16" x14ac:dyDescent="0.25">
      <c r="A2" t="s">
        <v>479</v>
      </c>
    </row>
    <row r="3" spans="1:16" ht="15.75" thickBot="1" x14ac:dyDescent="0.3"/>
    <row r="4" spans="1:16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25">
      <c r="B5" s="156" t="s">
        <v>480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8"/>
    </row>
    <row r="6" spans="1:16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25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25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25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25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25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25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25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25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25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25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.75" thickBot="1" x14ac:dyDescent="0.3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25">
      <c r="B20" s="2" t="s">
        <v>481</v>
      </c>
      <c r="C20" s="3" t="s">
        <v>482</v>
      </c>
    </row>
    <row r="21" spans="1:16" x14ac:dyDescent="0.25">
      <c r="B21" s="2" t="s">
        <v>483</v>
      </c>
      <c r="C21" s="3">
        <v>2015</v>
      </c>
    </row>
    <row r="22" spans="1:16" x14ac:dyDescent="0.25">
      <c r="B22" s="2" t="s">
        <v>484</v>
      </c>
      <c r="C22" s="3" t="s">
        <v>485</v>
      </c>
    </row>
    <row r="24" spans="1:16" x14ac:dyDescent="0.25">
      <c r="B24" s="2" t="s">
        <v>486</v>
      </c>
    </row>
    <row r="25" spans="1:16" x14ac:dyDescent="0.25">
      <c r="B25" s="2" t="s">
        <v>487</v>
      </c>
      <c r="C25" s="48" t="s">
        <v>488</v>
      </c>
    </row>
    <row r="27" spans="1:16" x14ac:dyDescent="0.25">
      <c r="B27" s="2" t="s">
        <v>489</v>
      </c>
    </row>
    <row r="28" spans="1:16" x14ac:dyDescent="0.25">
      <c r="B28" s="49" t="s">
        <v>490</v>
      </c>
      <c r="C28" t="s">
        <v>491</v>
      </c>
    </row>
    <row r="30" spans="1:16" ht="15.75" x14ac:dyDescent="0.25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25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25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25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25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25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25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25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25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25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25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25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25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25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25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25">
      <c r="A45" t="s">
        <v>586</v>
      </c>
      <c r="B45" t="s">
        <v>587</v>
      </c>
      <c r="I45" t="s">
        <v>588</v>
      </c>
      <c r="J45" t="s">
        <v>589</v>
      </c>
    </row>
    <row r="46" spans="1:14" x14ac:dyDescent="0.25">
      <c r="A46" t="s">
        <v>590</v>
      </c>
      <c r="B46" t="s">
        <v>591</v>
      </c>
      <c r="I46" t="s">
        <v>592</v>
      </c>
      <c r="J46" t="s">
        <v>593</v>
      </c>
    </row>
    <row r="47" spans="1:14" x14ac:dyDescent="0.25">
      <c r="A47" t="s">
        <v>594</v>
      </c>
      <c r="B47" t="s">
        <v>595</v>
      </c>
    </row>
    <row r="48" spans="1:14" x14ac:dyDescent="0.25">
      <c r="A48" t="s">
        <v>596</v>
      </c>
      <c r="B48" t="s">
        <v>597</v>
      </c>
    </row>
    <row r="49" spans="1:2" x14ac:dyDescent="0.25">
      <c r="A49" t="s">
        <v>598</v>
      </c>
      <c r="B49" t="s">
        <v>599</v>
      </c>
    </row>
    <row r="50" spans="1:2" x14ac:dyDescent="0.25">
      <c r="A50" t="s">
        <v>600</v>
      </c>
      <c r="B50" t="s">
        <v>601</v>
      </c>
    </row>
    <row r="51" spans="1:2" x14ac:dyDescent="0.25">
      <c r="A51" t="s">
        <v>602</v>
      </c>
      <c r="B51" t="s">
        <v>603</v>
      </c>
    </row>
    <row r="52" spans="1:2" x14ac:dyDescent="0.25">
      <c r="A52" t="s">
        <v>604</v>
      </c>
      <c r="B52" t="s">
        <v>605</v>
      </c>
    </row>
    <row r="53" spans="1:2" x14ac:dyDescent="0.25">
      <c r="A53" t="s">
        <v>606</v>
      </c>
      <c r="B53" t="s">
        <v>607</v>
      </c>
    </row>
    <row r="54" spans="1:2" x14ac:dyDescent="0.25">
      <c r="A54" t="s">
        <v>283</v>
      </c>
      <c r="B54" t="s">
        <v>359</v>
      </c>
    </row>
    <row r="55" spans="1:2" x14ac:dyDescent="0.25">
      <c r="A55" t="s">
        <v>608</v>
      </c>
      <c r="B55" t="s">
        <v>609</v>
      </c>
    </row>
    <row r="56" spans="1:2" x14ac:dyDescent="0.25">
      <c r="A56" t="s">
        <v>610</v>
      </c>
      <c r="B56" t="s">
        <v>611</v>
      </c>
    </row>
    <row r="57" spans="1:2" x14ac:dyDescent="0.25">
      <c r="A57" t="s">
        <v>284</v>
      </c>
      <c r="B57" t="s">
        <v>612</v>
      </c>
    </row>
    <row r="58" spans="1:2" x14ac:dyDescent="0.25">
      <c r="A58" t="s">
        <v>350</v>
      </c>
      <c r="B58" t="s">
        <v>613</v>
      </c>
    </row>
    <row r="59" spans="1:2" x14ac:dyDescent="0.25">
      <c r="A59" t="s">
        <v>614</v>
      </c>
      <c r="B59" t="s">
        <v>615</v>
      </c>
    </row>
    <row r="60" spans="1:2" x14ac:dyDescent="0.25">
      <c r="A60" t="s">
        <v>616</v>
      </c>
      <c r="B60" t="s">
        <v>617</v>
      </c>
    </row>
    <row r="61" spans="1:2" x14ac:dyDescent="0.25">
      <c r="A61" t="s">
        <v>618</v>
      </c>
      <c r="B61" t="s">
        <v>619</v>
      </c>
    </row>
    <row r="62" spans="1:2" x14ac:dyDescent="0.25">
      <c r="A62" t="s">
        <v>620</v>
      </c>
      <c r="B62" t="s">
        <v>621</v>
      </c>
    </row>
    <row r="63" spans="1:2" x14ac:dyDescent="0.25">
      <c r="A63" t="s">
        <v>285</v>
      </c>
      <c r="B63" t="s">
        <v>622</v>
      </c>
    </row>
    <row r="64" spans="1:2" x14ac:dyDescent="0.25">
      <c r="A64" t="s">
        <v>358</v>
      </c>
      <c r="B64" t="s">
        <v>349</v>
      </c>
    </row>
    <row r="65" spans="1:2" x14ac:dyDescent="0.25">
      <c r="A65" t="s">
        <v>623</v>
      </c>
      <c r="B65" t="s">
        <v>624</v>
      </c>
    </row>
    <row r="66" spans="1:2" x14ac:dyDescent="0.25">
      <c r="A66" t="s">
        <v>286</v>
      </c>
      <c r="B66" t="s">
        <v>625</v>
      </c>
    </row>
    <row r="67" spans="1:2" x14ac:dyDescent="0.25">
      <c r="A67" t="s">
        <v>626</v>
      </c>
      <c r="B67" t="s">
        <v>627</v>
      </c>
    </row>
    <row r="68" spans="1:2" x14ac:dyDescent="0.25">
      <c r="A68" t="s">
        <v>287</v>
      </c>
      <c r="B68" t="s">
        <v>628</v>
      </c>
    </row>
    <row r="69" spans="1:2" x14ac:dyDescent="0.25">
      <c r="A69" t="s">
        <v>288</v>
      </c>
      <c r="B69" t="s">
        <v>629</v>
      </c>
    </row>
    <row r="70" spans="1:2" x14ac:dyDescent="0.25">
      <c r="A70" t="s">
        <v>289</v>
      </c>
      <c r="B70" t="s">
        <v>630</v>
      </c>
    </row>
    <row r="71" spans="1:2" x14ac:dyDescent="0.25">
      <c r="A71" t="s">
        <v>290</v>
      </c>
      <c r="B71" t="s">
        <v>631</v>
      </c>
    </row>
    <row r="72" spans="1:2" x14ac:dyDescent="0.25">
      <c r="A72" t="s">
        <v>291</v>
      </c>
      <c r="B72" t="s">
        <v>632</v>
      </c>
    </row>
    <row r="73" spans="1:2" x14ac:dyDescent="0.25">
      <c r="A73" t="s">
        <v>633</v>
      </c>
      <c r="B73" t="s">
        <v>634</v>
      </c>
    </row>
    <row r="74" spans="1:2" x14ac:dyDescent="0.25">
      <c r="A74" t="s">
        <v>292</v>
      </c>
      <c r="B74" t="s">
        <v>635</v>
      </c>
    </row>
    <row r="75" spans="1:2" x14ac:dyDescent="0.25">
      <c r="A75" t="s">
        <v>293</v>
      </c>
      <c r="B75" t="s">
        <v>636</v>
      </c>
    </row>
    <row r="76" spans="1:2" x14ac:dyDescent="0.25">
      <c r="A76" t="s">
        <v>637</v>
      </c>
      <c r="B76" t="s">
        <v>638</v>
      </c>
    </row>
    <row r="77" spans="1:2" x14ac:dyDescent="0.25">
      <c r="A77" t="s">
        <v>639</v>
      </c>
      <c r="B77" t="s">
        <v>640</v>
      </c>
    </row>
    <row r="78" spans="1:2" x14ac:dyDescent="0.25">
      <c r="A78" t="s">
        <v>294</v>
      </c>
      <c r="B78" t="s">
        <v>45</v>
      </c>
    </row>
    <row r="79" spans="1:2" x14ac:dyDescent="0.25">
      <c r="A79" t="s">
        <v>352</v>
      </c>
      <c r="B79" t="s">
        <v>641</v>
      </c>
    </row>
    <row r="80" spans="1:2" x14ac:dyDescent="0.25">
      <c r="A80" t="s">
        <v>355</v>
      </c>
      <c r="B80" t="s">
        <v>642</v>
      </c>
    </row>
    <row r="81" spans="1:2" x14ac:dyDescent="0.25">
      <c r="A81" t="s">
        <v>643</v>
      </c>
      <c r="B81" t="s">
        <v>360</v>
      </c>
    </row>
    <row r="82" spans="1:2" x14ac:dyDescent="0.25">
      <c r="A82" t="s">
        <v>356</v>
      </c>
      <c r="B82" t="s">
        <v>644</v>
      </c>
    </row>
    <row r="83" spans="1:2" x14ac:dyDescent="0.25">
      <c r="A83" t="s">
        <v>361</v>
      </c>
      <c r="B83" t="s">
        <v>645</v>
      </c>
    </row>
    <row r="84" spans="1:2" x14ac:dyDescent="0.25">
      <c r="A84" t="s">
        <v>646</v>
      </c>
      <c r="B84" t="s">
        <v>647</v>
      </c>
    </row>
    <row r="85" spans="1:2" x14ac:dyDescent="0.25">
      <c r="A85" t="s">
        <v>357</v>
      </c>
      <c r="B85" t="s">
        <v>648</v>
      </c>
    </row>
    <row r="86" spans="1:2" x14ac:dyDescent="0.25">
      <c r="A86" t="s">
        <v>649</v>
      </c>
      <c r="B86" t="s">
        <v>211</v>
      </c>
    </row>
    <row r="87" spans="1:2" x14ac:dyDescent="0.25">
      <c r="A87" t="s">
        <v>353</v>
      </c>
      <c r="B87" t="s">
        <v>650</v>
      </c>
    </row>
    <row r="88" spans="1:2" x14ac:dyDescent="0.25">
      <c r="A88" t="s">
        <v>354</v>
      </c>
      <c r="B88" t="s">
        <v>651</v>
      </c>
    </row>
    <row r="89" spans="1:2" x14ac:dyDescent="0.25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0"/>
  <sheetViews>
    <sheetView workbookViewId="0">
      <selection activeCell="L10" sqref="L10"/>
    </sheetView>
  </sheetViews>
  <sheetFormatPr defaultRowHeight="15" x14ac:dyDescent="0.25"/>
  <cols>
    <col min="16" max="16" width="11.140625" bestFit="1" customWidth="1"/>
    <col min="36" max="43" width="8.85546875" style="151"/>
  </cols>
  <sheetData>
    <row r="1" spans="1:43" ht="18.75" x14ac:dyDescent="0.3">
      <c r="A1" s="5" t="s">
        <v>319</v>
      </c>
    </row>
    <row r="2" spans="1:43" x14ac:dyDescent="0.25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43" x14ac:dyDescent="0.25">
      <c r="A3" s="2" t="s">
        <v>320</v>
      </c>
      <c r="F3" t="s">
        <v>476</v>
      </c>
    </row>
    <row r="4" spans="1:43" x14ac:dyDescent="0.25">
      <c r="A4" s="9" t="s">
        <v>321</v>
      </c>
      <c r="F4" s="2" t="s">
        <v>322</v>
      </c>
      <c r="U4" s="2" t="s">
        <v>323</v>
      </c>
    </row>
    <row r="5" spans="1:43" x14ac:dyDescent="0.25">
      <c r="A5" s="9" t="s">
        <v>324</v>
      </c>
      <c r="F5" s="9" t="s">
        <v>325</v>
      </c>
      <c r="U5" s="9" t="s">
        <v>326</v>
      </c>
    </row>
    <row r="6" spans="1:43" x14ac:dyDescent="0.25">
      <c r="A6" s="9" t="s">
        <v>327</v>
      </c>
      <c r="F6" s="9" t="s">
        <v>260</v>
      </c>
      <c r="U6" s="9" t="s">
        <v>262</v>
      </c>
    </row>
    <row r="7" spans="1:43" x14ac:dyDescent="0.25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  <c r="AI7" s="152" t="s">
        <v>1094</v>
      </c>
      <c r="AJ7" s="151" t="s">
        <v>1095</v>
      </c>
    </row>
    <row r="8" spans="1:43" x14ac:dyDescent="0.25">
      <c r="A8" s="11" t="s">
        <v>440</v>
      </c>
      <c r="B8" s="4">
        <v>4</v>
      </c>
      <c r="C8" s="4">
        <v>1000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43" x14ac:dyDescent="0.25">
      <c r="A9" s="11" t="s">
        <v>441</v>
      </c>
      <c r="B9" s="4">
        <v>4</v>
      </c>
      <c r="C9" s="4">
        <v>1000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VLOOKUP($F9,[5]CropProd!$V$5:$Y$21,4,)/$P$2</f>
        <v>880.25</v>
      </c>
      <c r="U9" s="11" t="s">
        <v>363</v>
      </c>
      <c r="V9" s="28">
        <f>$AI9*AJ9</f>
        <v>2.0491794754420005</v>
      </c>
      <c r="W9" s="28">
        <f t="shared" ref="W9:AC24" si="0">$AI9*AK9</f>
        <v>1.8389546615387127</v>
      </c>
      <c r="X9" s="28">
        <f t="shared" si="0"/>
        <v>3.9431686147926288</v>
      </c>
      <c r="Y9" s="28">
        <f t="shared" si="0"/>
        <v>5.4370843517735308</v>
      </c>
      <c r="Z9" s="28">
        <f t="shared" si="0"/>
        <v>2.0491794754420005</v>
      </c>
      <c r="AA9" s="28">
        <f t="shared" si="0"/>
        <v>1.8389546615387127</v>
      </c>
      <c r="AB9" s="28">
        <f t="shared" si="0"/>
        <v>3.9431686147926288</v>
      </c>
      <c r="AC9" s="28">
        <f t="shared" si="0"/>
        <v>5.4370843517735308</v>
      </c>
      <c r="AE9" s="11"/>
      <c r="AI9" s="151">
        <v>0.47618464148608253</v>
      </c>
      <c r="AJ9" s="151">
        <v>4.3033296266063887</v>
      </c>
      <c r="AK9" s="151">
        <v>3.8618521080387676</v>
      </c>
      <c r="AL9" s="151">
        <v>8.2807555541622317</v>
      </c>
      <c r="AM9" s="151">
        <v>11.418017042308243</v>
      </c>
      <c r="AN9" s="151">
        <v>4.3033296266063887</v>
      </c>
      <c r="AO9" s="151">
        <v>3.8618521080387676</v>
      </c>
      <c r="AP9" s="151">
        <v>8.2807555541622317</v>
      </c>
      <c r="AQ9" s="151">
        <v>11.418017042308243</v>
      </c>
    </row>
    <row r="10" spans="1:43" x14ac:dyDescent="0.25">
      <c r="A10" s="11" t="s">
        <v>442</v>
      </c>
      <c r="B10" s="4">
        <v>4</v>
      </c>
      <c r="C10" s="4">
        <v>1000</v>
      </c>
      <c r="F10" s="11" t="s">
        <v>364</v>
      </c>
      <c r="I10" s="29"/>
      <c r="P10" s="34">
        <f>VLOOKUP($F10,[5]CropProd!$V$5:$Y$21,4,)/$P$2</f>
        <v>390.62900000000002</v>
      </c>
      <c r="U10" s="11" t="s">
        <v>364</v>
      </c>
      <c r="V10" s="28">
        <f t="shared" ref="V10:AC54" si="1">$AI10*AJ10</f>
        <v>2.0491794754420005</v>
      </c>
      <c r="W10" s="28">
        <f t="shared" si="0"/>
        <v>1.8389546615387127</v>
      </c>
      <c r="X10" s="28">
        <f t="shared" si="0"/>
        <v>3.9431686147926288</v>
      </c>
      <c r="Y10" s="28">
        <f t="shared" si="0"/>
        <v>5.4370843517735308</v>
      </c>
      <c r="Z10" s="28">
        <f t="shared" si="0"/>
        <v>2.0491794754420005</v>
      </c>
      <c r="AA10" s="28">
        <f t="shared" si="0"/>
        <v>1.8389546615387127</v>
      </c>
      <c r="AB10" s="28">
        <f t="shared" si="0"/>
        <v>3.9431686147926288</v>
      </c>
      <c r="AC10" s="28">
        <f t="shared" si="0"/>
        <v>5.4370843517735308</v>
      </c>
      <c r="AE10" s="11"/>
      <c r="AI10" s="151">
        <v>0.47618464148608253</v>
      </c>
      <c r="AJ10" s="151">
        <v>4.3033296266063887</v>
      </c>
      <c r="AK10" s="151">
        <v>3.8618521080387676</v>
      </c>
      <c r="AL10" s="151">
        <v>8.2807555541622317</v>
      </c>
      <c r="AM10" s="151">
        <v>11.418017042308243</v>
      </c>
      <c r="AN10" s="151">
        <v>4.3033296266063887</v>
      </c>
      <c r="AO10" s="151">
        <v>3.8618521080387676</v>
      </c>
      <c r="AP10" s="151">
        <v>8.2807555541622317</v>
      </c>
      <c r="AQ10" s="151">
        <v>11.418017042308243</v>
      </c>
    </row>
    <row r="11" spans="1:43" x14ac:dyDescent="0.25">
      <c r="A11" s="11" t="s">
        <v>443</v>
      </c>
      <c r="B11" s="4">
        <v>4</v>
      </c>
      <c r="C11" s="4">
        <v>1000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VLOOKUP($F11,[5]CropProd!$V$5:$Y$21,4,)/$P$2</f>
        <v>233.27</v>
      </c>
      <c r="U11" s="11" t="s">
        <v>365</v>
      </c>
      <c r="V11" s="28">
        <f t="shared" si="1"/>
        <v>2.0491794754420005</v>
      </c>
      <c r="W11" s="28">
        <f t="shared" si="0"/>
        <v>1.8389546615387127</v>
      </c>
      <c r="X11" s="28">
        <f t="shared" si="0"/>
        <v>3.9431686147926288</v>
      </c>
      <c r="Y11" s="28">
        <f t="shared" si="0"/>
        <v>5.4370843517735308</v>
      </c>
      <c r="Z11" s="28">
        <f t="shared" si="0"/>
        <v>2.0491794754420005</v>
      </c>
      <c r="AA11" s="28">
        <f t="shared" si="0"/>
        <v>1.8389546615387127</v>
      </c>
      <c r="AB11" s="28">
        <f t="shared" si="0"/>
        <v>3.9431686147926288</v>
      </c>
      <c r="AC11" s="28">
        <f t="shared" si="0"/>
        <v>5.4370843517735308</v>
      </c>
      <c r="AE11" s="11"/>
      <c r="AI11" s="151">
        <v>0.47618464148608253</v>
      </c>
      <c r="AJ11" s="151">
        <v>4.3033296266063887</v>
      </c>
      <c r="AK11" s="151">
        <v>3.8618521080387676</v>
      </c>
      <c r="AL11" s="151">
        <v>8.2807555541622317</v>
      </c>
      <c r="AM11" s="151">
        <v>11.418017042308243</v>
      </c>
      <c r="AN11" s="151">
        <v>4.3033296266063887</v>
      </c>
      <c r="AO11" s="151">
        <v>3.8618521080387676</v>
      </c>
      <c r="AP11" s="151">
        <v>8.2807555541622317</v>
      </c>
      <c r="AQ11" s="151">
        <v>11.418017042308243</v>
      </c>
    </row>
    <row r="12" spans="1:43" x14ac:dyDescent="0.25">
      <c r="A12" s="11" t="s">
        <v>444</v>
      </c>
      <c r="B12" s="4">
        <v>4</v>
      </c>
      <c r="C12" s="4">
        <v>1000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VLOOKUP($F12,[5]CropProd!$V$5:$Y$21,4,)/$P$2</f>
        <v>603.83399999999995</v>
      </c>
      <c r="U12" s="11" t="s">
        <v>366</v>
      </c>
      <c r="V12" s="28">
        <f t="shared" si="1"/>
        <v>2.0491794754420005</v>
      </c>
      <c r="W12" s="28">
        <f t="shared" si="0"/>
        <v>1.8389546615387125</v>
      </c>
      <c r="X12" s="28">
        <f t="shared" si="0"/>
        <v>3.9431686147926288</v>
      </c>
      <c r="Y12" s="28">
        <f t="shared" si="0"/>
        <v>5.4370843517735308</v>
      </c>
      <c r="Z12" s="28">
        <f t="shared" si="0"/>
        <v>2.0491794754420005</v>
      </c>
      <c r="AA12" s="28">
        <f t="shared" si="0"/>
        <v>1.8389546615387125</v>
      </c>
      <c r="AB12" s="28">
        <f t="shared" si="0"/>
        <v>3.9431686147926288</v>
      </c>
      <c r="AC12" s="28">
        <f t="shared" si="0"/>
        <v>5.4370843517735308</v>
      </c>
      <c r="AE12" s="11"/>
      <c r="AI12" s="151">
        <v>0.47618464148608253</v>
      </c>
      <c r="AJ12" s="151">
        <v>4.3033296266063887</v>
      </c>
      <c r="AK12" s="151">
        <v>3.8618521080387671</v>
      </c>
      <c r="AL12" s="151">
        <v>8.2807555541622317</v>
      </c>
      <c r="AM12" s="151">
        <v>11.418017042308243</v>
      </c>
      <c r="AN12" s="151">
        <v>4.3033296266063887</v>
      </c>
      <c r="AO12" s="151">
        <v>3.8618521080387671</v>
      </c>
      <c r="AP12" s="151">
        <v>8.2807555541622317</v>
      </c>
      <c r="AQ12" s="151">
        <v>11.418017042308243</v>
      </c>
    </row>
    <row r="13" spans="1:43" x14ac:dyDescent="0.25">
      <c r="A13" s="11" t="s">
        <v>445</v>
      </c>
      <c r="B13" s="4">
        <v>4</v>
      </c>
      <c r="C13" s="4">
        <v>1000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VLOOKUP($F13,[5]CropProd!$V$5:$Y$21,4,)/$P$2</f>
        <v>336.45</v>
      </c>
      <c r="U13" s="11" t="s">
        <v>367</v>
      </c>
      <c r="V13" s="28">
        <f t="shared" si="1"/>
        <v>2.0491794754420005</v>
      </c>
      <c r="W13" s="28">
        <f t="shared" si="0"/>
        <v>1.8389546615387125</v>
      </c>
      <c r="X13" s="28">
        <f t="shared" si="0"/>
        <v>3.9431686147926279</v>
      </c>
      <c r="Y13" s="28">
        <f t="shared" si="0"/>
        <v>5.4370843517735308</v>
      </c>
      <c r="Z13" s="28">
        <f t="shared" si="0"/>
        <v>2.0491794754420005</v>
      </c>
      <c r="AA13" s="28">
        <f t="shared" si="0"/>
        <v>1.8389546615387125</v>
      </c>
      <c r="AB13" s="28">
        <f t="shared" si="0"/>
        <v>3.9431686147926279</v>
      </c>
      <c r="AC13" s="28">
        <f t="shared" si="0"/>
        <v>5.4370843517735308</v>
      </c>
      <c r="AE13" s="11"/>
      <c r="AI13" s="151">
        <v>0.47618464148608253</v>
      </c>
      <c r="AJ13" s="151">
        <v>4.3033296266063887</v>
      </c>
      <c r="AK13" s="151">
        <v>3.8618521080387671</v>
      </c>
      <c r="AL13" s="151">
        <v>8.28075555416223</v>
      </c>
      <c r="AM13" s="151">
        <v>11.418017042308243</v>
      </c>
      <c r="AN13" s="151">
        <v>4.3033296266063887</v>
      </c>
      <c r="AO13" s="151">
        <v>3.8618521080387671</v>
      </c>
      <c r="AP13" s="151">
        <v>8.28075555416223</v>
      </c>
      <c r="AQ13" s="151">
        <v>11.418017042308243</v>
      </c>
    </row>
    <row r="14" spans="1:43" x14ac:dyDescent="0.25">
      <c r="A14" s="11" t="s">
        <v>446</v>
      </c>
      <c r="B14" s="4">
        <v>4</v>
      </c>
      <c r="C14" s="4">
        <v>1000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VLOOKUP($F14,[5]CropProd!$V$5:$Y$21,4,)/$P$2</f>
        <v>537.83600000000001</v>
      </c>
      <c r="U14" s="11" t="s">
        <v>368</v>
      </c>
      <c r="V14" s="28">
        <f t="shared" si="1"/>
        <v>2.0491794754420005</v>
      </c>
      <c r="W14" s="28">
        <f t="shared" si="0"/>
        <v>1.8389546615387125</v>
      </c>
      <c r="X14" s="28">
        <f t="shared" si="0"/>
        <v>3.9431686147926279</v>
      </c>
      <c r="Y14" s="28">
        <f t="shared" si="0"/>
        <v>5.4370843517735308</v>
      </c>
      <c r="Z14" s="28">
        <f t="shared" si="0"/>
        <v>2.0491794754420005</v>
      </c>
      <c r="AA14" s="28">
        <f t="shared" si="0"/>
        <v>1.8389546615387125</v>
      </c>
      <c r="AB14" s="28">
        <f t="shared" si="0"/>
        <v>3.9431686147926279</v>
      </c>
      <c r="AC14" s="28">
        <f t="shared" si="0"/>
        <v>5.4370843517735308</v>
      </c>
      <c r="AE14" s="11"/>
      <c r="AI14" s="151">
        <v>0.47618464148608253</v>
      </c>
      <c r="AJ14" s="151">
        <v>4.3033296266063887</v>
      </c>
      <c r="AK14" s="151">
        <v>3.8618521080387671</v>
      </c>
      <c r="AL14" s="151">
        <v>8.28075555416223</v>
      </c>
      <c r="AM14" s="151">
        <v>11.418017042308243</v>
      </c>
      <c r="AN14" s="151">
        <v>4.3033296266063887</v>
      </c>
      <c r="AO14" s="151">
        <v>3.8618521080387671</v>
      </c>
      <c r="AP14" s="151">
        <v>8.28075555416223</v>
      </c>
      <c r="AQ14" s="151">
        <v>11.418017042308243</v>
      </c>
    </row>
    <row r="15" spans="1:43" x14ac:dyDescent="0.25">
      <c r="A15" s="11" t="s">
        <v>447</v>
      </c>
      <c r="B15" s="4">
        <v>4</v>
      </c>
      <c r="C15" s="4">
        <v>1000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VLOOKUP($F15,[5]CropProd!$V$5:$Y$21,4,)/$P$2</f>
        <v>916.54399999999998</v>
      </c>
      <c r="U15" s="11" t="s">
        <v>369</v>
      </c>
      <c r="V15" s="28">
        <f t="shared" si="1"/>
        <v>2.0491794754420005</v>
      </c>
      <c r="W15" s="28">
        <f t="shared" si="0"/>
        <v>1.8389546615387125</v>
      </c>
      <c r="X15" s="28">
        <f t="shared" si="0"/>
        <v>3.9431686147926288</v>
      </c>
      <c r="Y15" s="28">
        <f t="shared" si="0"/>
        <v>5.4370843517735308</v>
      </c>
      <c r="Z15" s="28">
        <f t="shared" si="0"/>
        <v>2.0491794754420005</v>
      </c>
      <c r="AA15" s="28">
        <f t="shared" si="0"/>
        <v>1.8389546615387125</v>
      </c>
      <c r="AB15" s="28">
        <f t="shared" si="0"/>
        <v>3.9431686147926288</v>
      </c>
      <c r="AC15" s="28">
        <f t="shared" si="0"/>
        <v>5.4370843517735308</v>
      </c>
      <c r="AE15" s="11"/>
      <c r="AI15" s="151">
        <v>0.47618464148608253</v>
      </c>
      <c r="AJ15" s="151">
        <v>4.3033296266063887</v>
      </c>
      <c r="AK15" s="151">
        <v>3.8618521080387671</v>
      </c>
      <c r="AL15" s="151">
        <v>8.2807555541622317</v>
      </c>
      <c r="AM15" s="151">
        <v>11.418017042308243</v>
      </c>
      <c r="AN15" s="151">
        <v>4.3033296266063887</v>
      </c>
      <c r="AO15" s="151">
        <v>3.8618521080387671</v>
      </c>
      <c r="AP15" s="151">
        <v>8.2807555541622317</v>
      </c>
      <c r="AQ15" s="151">
        <v>11.418017042308243</v>
      </c>
    </row>
    <row r="16" spans="1:43" x14ac:dyDescent="0.25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VLOOKUP($F16,[5]CropProd!$V$5:$Y$21,4,)/$P$2</f>
        <v>705.11099999999999</v>
      </c>
      <c r="U16" s="11" t="s">
        <v>370</v>
      </c>
      <c r="V16" s="28">
        <f t="shared" si="1"/>
        <v>2.0491794754420005</v>
      </c>
      <c r="W16" s="28">
        <f t="shared" si="0"/>
        <v>1.8389546615387125</v>
      </c>
      <c r="X16" s="28">
        <f t="shared" si="0"/>
        <v>3.9431686147926288</v>
      </c>
      <c r="Y16" s="28">
        <f t="shared" si="0"/>
        <v>5.4370843517735308</v>
      </c>
      <c r="Z16" s="28">
        <f t="shared" si="0"/>
        <v>2.0491794754420005</v>
      </c>
      <c r="AA16" s="28">
        <f t="shared" si="0"/>
        <v>1.8389546615387125</v>
      </c>
      <c r="AB16" s="28">
        <f t="shared" si="0"/>
        <v>3.9431686147926288</v>
      </c>
      <c r="AC16" s="28">
        <f t="shared" si="0"/>
        <v>5.4370843517735308</v>
      </c>
      <c r="AE16" s="11"/>
      <c r="AI16" s="151">
        <v>0.47618464148608253</v>
      </c>
      <c r="AJ16" s="151">
        <v>4.3033296266063887</v>
      </c>
      <c r="AK16" s="151">
        <v>3.8618521080387671</v>
      </c>
      <c r="AL16" s="151">
        <v>8.2807555541622317</v>
      </c>
      <c r="AM16" s="151">
        <v>11.418017042308243</v>
      </c>
      <c r="AN16" s="151">
        <v>4.3033296266063887</v>
      </c>
      <c r="AO16" s="151">
        <v>3.8618521080387671</v>
      </c>
      <c r="AP16" s="151">
        <v>8.2807555541622317</v>
      </c>
      <c r="AQ16" s="151">
        <v>11.418017042308243</v>
      </c>
    </row>
    <row r="17" spans="1:43" x14ac:dyDescent="0.25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VLOOKUP($F17,[5]CropProd!$V$5:$Y$21,4,)/$P$2</f>
        <v>82.881</v>
      </c>
      <c r="U17" s="11" t="s">
        <v>346</v>
      </c>
      <c r="V17" s="28">
        <f t="shared" si="1"/>
        <v>2.0491794754420005</v>
      </c>
      <c r="W17" s="28">
        <f t="shared" si="0"/>
        <v>1.8389546615387125</v>
      </c>
      <c r="X17" s="28">
        <f t="shared" si="0"/>
        <v>3.9431686147926288</v>
      </c>
      <c r="Y17" s="28">
        <f t="shared" si="0"/>
        <v>5.4370843517735308</v>
      </c>
      <c r="Z17" s="28">
        <f t="shared" si="0"/>
        <v>2.0491794754420005</v>
      </c>
      <c r="AA17" s="28">
        <f t="shared" si="0"/>
        <v>1.8389546615387125</v>
      </c>
      <c r="AB17" s="28">
        <f t="shared" si="0"/>
        <v>3.9431686147926288</v>
      </c>
      <c r="AC17" s="28">
        <f t="shared" si="0"/>
        <v>5.4370843517735308</v>
      </c>
      <c r="AE17" s="11"/>
      <c r="AI17" s="151">
        <v>0.47618464148608253</v>
      </c>
      <c r="AJ17" s="151">
        <v>4.3033296266063887</v>
      </c>
      <c r="AK17" s="151">
        <v>3.8618521080387671</v>
      </c>
      <c r="AL17" s="151">
        <v>8.2807555541622317</v>
      </c>
      <c r="AM17" s="151">
        <v>11.418017042308243</v>
      </c>
      <c r="AN17" s="151">
        <v>4.3033296266063887</v>
      </c>
      <c r="AO17" s="151">
        <v>3.8618521080387671</v>
      </c>
      <c r="AP17" s="151">
        <v>8.2807555541622317</v>
      </c>
      <c r="AQ17" s="151">
        <v>11.418017042308243</v>
      </c>
    </row>
    <row r="18" spans="1:43" x14ac:dyDescent="0.25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VLOOKUP($F18,[5]CropProd!$V$5:$Y$21,4,)/$P$2</f>
        <v>6.0129999999999999</v>
      </c>
      <c r="U18" s="11" t="s">
        <v>371</v>
      </c>
      <c r="V18" s="28">
        <f t="shared" si="1"/>
        <v>2.049179475442001</v>
      </c>
      <c r="W18" s="28">
        <f t="shared" si="0"/>
        <v>1.8389546615387122</v>
      </c>
      <c r="X18" s="28">
        <f t="shared" si="0"/>
        <v>3.9431686147926288</v>
      </c>
      <c r="Y18" s="28">
        <f t="shared" si="0"/>
        <v>5.4370843517735308</v>
      </c>
      <c r="Z18" s="28">
        <f t="shared" si="0"/>
        <v>2.049179475442001</v>
      </c>
      <c r="AA18" s="28">
        <f t="shared" si="0"/>
        <v>1.8389546615387122</v>
      </c>
      <c r="AB18" s="28">
        <f t="shared" si="0"/>
        <v>3.9431686147926288</v>
      </c>
      <c r="AC18" s="28">
        <f t="shared" si="0"/>
        <v>5.4370843517735308</v>
      </c>
      <c r="AE18" s="11"/>
      <c r="AI18" s="151">
        <v>0.47618464148608253</v>
      </c>
      <c r="AJ18" s="151">
        <v>4.3033296266063896</v>
      </c>
      <c r="AK18" s="151">
        <v>3.8618521080387667</v>
      </c>
      <c r="AL18" s="151">
        <v>8.2807555541622317</v>
      </c>
      <c r="AM18" s="151">
        <v>11.418017042308243</v>
      </c>
      <c r="AN18" s="151">
        <v>4.3033296266063896</v>
      </c>
      <c r="AO18" s="151">
        <v>3.8618521080387667</v>
      </c>
      <c r="AP18" s="151">
        <v>8.2807555541622317</v>
      </c>
      <c r="AQ18" s="151">
        <v>11.418017042308243</v>
      </c>
    </row>
    <row r="19" spans="1:43" x14ac:dyDescent="0.25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VLOOKUP($F19,[5]CropProd!$V$5:$Y$21,4,)/$P$2</f>
        <v>5.9119999999999999</v>
      </c>
      <c r="U19" s="11" t="s">
        <v>348</v>
      </c>
      <c r="V19" s="28">
        <f t="shared" si="1"/>
        <v>2.049179475442001</v>
      </c>
      <c r="W19" s="28">
        <f t="shared" si="0"/>
        <v>1.8389546615387122</v>
      </c>
      <c r="X19" s="28">
        <f t="shared" si="0"/>
        <v>3.9431686147926288</v>
      </c>
      <c r="Y19" s="28">
        <f t="shared" si="0"/>
        <v>5.4370843517735308</v>
      </c>
      <c r="Z19" s="28">
        <f t="shared" si="0"/>
        <v>2.049179475442001</v>
      </c>
      <c r="AA19" s="28">
        <f t="shared" si="0"/>
        <v>1.8389546615387122</v>
      </c>
      <c r="AB19" s="28">
        <f t="shared" si="0"/>
        <v>3.9431686147926288</v>
      </c>
      <c r="AC19" s="28">
        <f t="shared" si="0"/>
        <v>5.4370843517735308</v>
      </c>
      <c r="AE19" s="11"/>
      <c r="AI19" s="151">
        <v>0.47618464148608253</v>
      </c>
      <c r="AJ19" s="151">
        <v>4.3033296266063896</v>
      </c>
      <c r="AK19" s="151">
        <v>3.8618521080387667</v>
      </c>
      <c r="AL19" s="151">
        <v>8.2807555541622317</v>
      </c>
      <c r="AM19" s="151">
        <v>11.418017042308243</v>
      </c>
      <c r="AN19" s="151">
        <v>4.3033296266063896</v>
      </c>
      <c r="AO19" s="151">
        <v>3.8618521080387667</v>
      </c>
      <c r="AP19" s="151">
        <v>8.2807555541622317</v>
      </c>
      <c r="AQ19" s="151">
        <v>11.418017042308243</v>
      </c>
    </row>
    <row r="20" spans="1:43" x14ac:dyDescent="0.25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VLOOKUP($F20,[5]CropProd!$V$5:$Y$21,4,)/$P$2</f>
        <v>16</v>
      </c>
      <c r="U20" s="11" t="s">
        <v>372</v>
      </c>
      <c r="V20" s="28">
        <f t="shared" si="1"/>
        <v>2.049179475442001</v>
      </c>
      <c r="W20" s="28">
        <f t="shared" si="0"/>
        <v>1.8389546615387122</v>
      </c>
      <c r="X20" s="28">
        <f t="shared" si="0"/>
        <v>3.9431686147926288</v>
      </c>
      <c r="Y20" s="28">
        <f t="shared" si="0"/>
        <v>5.4370843517735308</v>
      </c>
      <c r="Z20" s="28">
        <f t="shared" si="0"/>
        <v>2.049179475442001</v>
      </c>
      <c r="AA20" s="28">
        <f t="shared" si="0"/>
        <v>1.8389546615387122</v>
      </c>
      <c r="AB20" s="28">
        <f t="shared" si="0"/>
        <v>3.9431686147926288</v>
      </c>
      <c r="AC20" s="28">
        <f t="shared" si="0"/>
        <v>5.4370843517735308</v>
      </c>
      <c r="AE20" s="11"/>
      <c r="AI20" s="151">
        <v>0.47618464148608253</v>
      </c>
      <c r="AJ20" s="151">
        <v>4.3033296266063896</v>
      </c>
      <c r="AK20" s="151">
        <v>3.8618521080387667</v>
      </c>
      <c r="AL20" s="151">
        <v>8.2807555541622317</v>
      </c>
      <c r="AM20" s="151">
        <v>11.418017042308243</v>
      </c>
      <c r="AN20" s="151">
        <v>4.3033296266063896</v>
      </c>
      <c r="AO20" s="151">
        <v>3.8618521080387667</v>
      </c>
      <c r="AP20" s="151">
        <v>8.2807555541622317</v>
      </c>
      <c r="AQ20" s="151">
        <v>11.418017042308243</v>
      </c>
    </row>
    <row r="21" spans="1:43" x14ac:dyDescent="0.25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VLOOKUP($F21,[5]CropProd!$V$5:$Y$21,4,)/$P$2</f>
        <v>527.58699999999999</v>
      </c>
      <c r="U21" s="11" t="s">
        <v>347</v>
      </c>
      <c r="V21" s="28">
        <f t="shared" si="1"/>
        <v>2.0491794754420005</v>
      </c>
      <c r="W21" s="28">
        <f t="shared" si="0"/>
        <v>1.8389546615387127</v>
      </c>
      <c r="X21" s="28">
        <f t="shared" si="0"/>
        <v>3.9431686147926288</v>
      </c>
      <c r="Y21" s="28">
        <f t="shared" si="0"/>
        <v>5.4370843517735308</v>
      </c>
      <c r="Z21" s="28">
        <f t="shared" si="0"/>
        <v>2.0491794754420005</v>
      </c>
      <c r="AA21" s="28">
        <f t="shared" si="0"/>
        <v>1.8389546615387127</v>
      </c>
      <c r="AB21" s="28">
        <f t="shared" si="0"/>
        <v>3.9431686147926288</v>
      </c>
      <c r="AC21" s="28">
        <f t="shared" si="0"/>
        <v>5.4370843517735308</v>
      </c>
      <c r="AE21" s="11"/>
      <c r="AI21" s="151">
        <v>0.47618464148608253</v>
      </c>
      <c r="AJ21" s="151">
        <v>4.3033296266063887</v>
      </c>
      <c r="AK21" s="151">
        <v>3.8618521080387676</v>
      </c>
      <c r="AL21" s="151">
        <v>8.2807555541622317</v>
      </c>
      <c r="AM21" s="151">
        <v>11.418017042308243</v>
      </c>
      <c r="AN21" s="151">
        <v>4.3033296266063887</v>
      </c>
      <c r="AO21" s="151">
        <v>3.8618521080387676</v>
      </c>
      <c r="AP21" s="151">
        <v>8.2807555541622317</v>
      </c>
      <c r="AQ21" s="151">
        <v>11.418017042308243</v>
      </c>
    </row>
    <row r="22" spans="1:43" x14ac:dyDescent="0.25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VLOOKUP($F22,[5]CropProd!$V$5:$Y$21,4,)/$P$2</f>
        <v>1684.2249999999999</v>
      </c>
      <c r="U22" s="11" t="s">
        <v>373</v>
      </c>
      <c r="V22" s="28">
        <f t="shared" si="1"/>
        <v>2.049179475442001</v>
      </c>
      <c r="W22" s="28">
        <f t="shared" si="0"/>
        <v>1.8389546615387122</v>
      </c>
      <c r="X22" s="28">
        <f t="shared" si="0"/>
        <v>3.9431686147926288</v>
      </c>
      <c r="Y22" s="28">
        <f t="shared" si="0"/>
        <v>5.4370843517735308</v>
      </c>
      <c r="Z22" s="28">
        <f t="shared" si="0"/>
        <v>2.049179475442001</v>
      </c>
      <c r="AA22" s="28">
        <f t="shared" si="0"/>
        <v>1.8389546615387122</v>
      </c>
      <c r="AB22" s="28">
        <f t="shared" si="0"/>
        <v>3.9431686147926288</v>
      </c>
      <c r="AC22" s="28">
        <f t="shared" si="0"/>
        <v>5.4370843517735308</v>
      </c>
      <c r="AE22" s="11"/>
      <c r="AI22" s="151">
        <v>0.47618464148608253</v>
      </c>
      <c r="AJ22" s="151">
        <v>4.3033296266063896</v>
      </c>
      <c r="AK22" s="151">
        <v>3.8618521080387667</v>
      </c>
      <c r="AL22" s="151">
        <v>8.2807555541622317</v>
      </c>
      <c r="AM22" s="151">
        <v>11.418017042308243</v>
      </c>
      <c r="AN22" s="151">
        <v>4.3033296266063896</v>
      </c>
      <c r="AO22" s="151">
        <v>3.8618521080387667</v>
      </c>
      <c r="AP22" s="151">
        <v>8.2807555541622317</v>
      </c>
      <c r="AQ22" s="151">
        <v>11.418017042308243</v>
      </c>
    </row>
    <row r="23" spans="1:43" x14ac:dyDescent="0.25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VLOOKUP($F23,[5]CropProd!$V$5:$Y$21,4,)/$P$2</f>
        <v>133.376</v>
      </c>
      <c r="U23" s="11" t="s">
        <v>375</v>
      </c>
      <c r="V23" s="28">
        <f t="shared" si="1"/>
        <v>2.0491794754420005</v>
      </c>
      <c r="W23" s="28">
        <f t="shared" si="0"/>
        <v>1.8389546615387125</v>
      </c>
      <c r="X23" s="28">
        <f t="shared" si="0"/>
        <v>3.9431686147926288</v>
      </c>
      <c r="Y23" s="28">
        <f t="shared" si="0"/>
        <v>5.4370843517735317</v>
      </c>
      <c r="Z23" s="28">
        <f t="shared" si="0"/>
        <v>2.0491794754420005</v>
      </c>
      <c r="AA23" s="28">
        <f t="shared" si="0"/>
        <v>1.8389546615387125</v>
      </c>
      <c r="AB23" s="28">
        <f t="shared" si="0"/>
        <v>3.9431686147926288</v>
      </c>
      <c r="AC23" s="28">
        <f t="shared" si="0"/>
        <v>5.4370843517735317</v>
      </c>
      <c r="AE23" s="11"/>
      <c r="AI23" s="151">
        <v>0.47618464148608253</v>
      </c>
      <c r="AJ23" s="151">
        <v>4.3033296266063887</v>
      </c>
      <c r="AK23" s="151">
        <v>3.8618521080387671</v>
      </c>
      <c r="AL23" s="151">
        <v>8.2807555541622317</v>
      </c>
      <c r="AM23" s="151">
        <v>11.418017042308245</v>
      </c>
      <c r="AN23" s="151">
        <v>4.3033296266063887</v>
      </c>
      <c r="AO23" s="151">
        <v>3.8618521080387671</v>
      </c>
      <c r="AP23" s="151">
        <v>8.2807555541622317</v>
      </c>
      <c r="AQ23" s="151">
        <v>11.418017042308245</v>
      </c>
    </row>
    <row r="24" spans="1:43" x14ac:dyDescent="0.25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 t="shared" si="1"/>
        <v>1.7339210946047698</v>
      </c>
      <c r="W24" s="28">
        <f t="shared" si="0"/>
        <v>1.4448929483518458</v>
      </c>
      <c r="X24" s="28">
        <f t="shared" si="0"/>
        <v>3.9431686147926288</v>
      </c>
      <c r="Y24" s="28">
        <f t="shared" si="0"/>
        <v>5.4370843517735317</v>
      </c>
      <c r="Z24" s="28">
        <f t="shared" si="0"/>
        <v>1.7339210946047698</v>
      </c>
      <c r="AA24" s="28">
        <f t="shared" si="0"/>
        <v>1.4448929483518458</v>
      </c>
      <c r="AB24" s="28">
        <f t="shared" si="0"/>
        <v>3.9431686147926288</v>
      </c>
      <c r="AC24" s="28">
        <f t="shared" si="0"/>
        <v>5.4370843517735317</v>
      </c>
      <c r="AE24" s="11"/>
      <c r="AI24" s="151">
        <v>0.47618464148608253</v>
      </c>
      <c r="AJ24" s="151">
        <v>3.6412789148207905</v>
      </c>
      <c r="AK24" s="151">
        <v>3.0343123706018891</v>
      </c>
      <c r="AL24" s="151">
        <v>8.2807555541622317</v>
      </c>
      <c r="AM24" s="151">
        <v>11.418017042308245</v>
      </c>
      <c r="AN24" s="151">
        <v>3.6412789148207905</v>
      </c>
      <c r="AO24" s="151">
        <v>3.0343123706018891</v>
      </c>
      <c r="AP24" s="151">
        <v>8.2807555541622317</v>
      </c>
      <c r="AQ24" s="151">
        <v>11.418017042308245</v>
      </c>
    </row>
    <row r="25" spans="1:43" x14ac:dyDescent="0.25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 t="shared" si="1"/>
        <v>1.7339210946047698</v>
      </c>
      <c r="W25" s="28">
        <f t="shared" si="1"/>
        <v>1.4448929483518458</v>
      </c>
      <c r="X25" s="28">
        <f t="shared" si="1"/>
        <v>3.9431686147926288</v>
      </c>
      <c r="Y25" s="28">
        <f t="shared" si="1"/>
        <v>5.4370843517735317</v>
      </c>
      <c r="Z25" s="28">
        <f t="shared" si="1"/>
        <v>1.7339210946047698</v>
      </c>
      <c r="AA25" s="28">
        <f t="shared" si="1"/>
        <v>1.4448929483518458</v>
      </c>
      <c r="AB25" s="28">
        <f t="shared" si="1"/>
        <v>3.9431686147926288</v>
      </c>
      <c r="AC25" s="28">
        <f t="shared" si="1"/>
        <v>5.4370843517735317</v>
      </c>
      <c r="AE25" s="11"/>
      <c r="AI25" s="151">
        <v>0.47618464148608253</v>
      </c>
      <c r="AJ25" s="151">
        <v>3.6412789148207905</v>
      </c>
      <c r="AK25" s="151">
        <v>3.0343123706018891</v>
      </c>
      <c r="AL25" s="151">
        <v>8.2807555541622317</v>
      </c>
      <c r="AM25" s="151">
        <v>11.418017042308245</v>
      </c>
      <c r="AN25" s="151">
        <v>3.6412789148207905</v>
      </c>
      <c r="AO25" s="151">
        <v>3.0343123706018891</v>
      </c>
      <c r="AP25" s="151">
        <v>8.2807555541622317</v>
      </c>
      <c r="AQ25" s="151">
        <v>11.418017042308245</v>
      </c>
    </row>
    <row r="26" spans="1:43" x14ac:dyDescent="0.25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 t="shared" si="1"/>
        <v>1.7339210946047698</v>
      </c>
      <c r="W26" s="28">
        <f t="shared" si="1"/>
        <v>1.4448929483518458</v>
      </c>
      <c r="X26" s="28">
        <f t="shared" si="1"/>
        <v>3.9431686147926288</v>
      </c>
      <c r="Y26" s="28">
        <f t="shared" si="1"/>
        <v>5.4370843517735317</v>
      </c>
      <c r="Z26" s="28">
        <f t="shared" si="1"/>
        <v>1.7339210946047698</v>
      </c>
      <c r="AA26" s="28">
        <f t="shared" si="1"/>
        <v>1.4448929483518458</v>
      </c>
      <c r="AB26" s="28">
        <f t="shared" si="1"/>
        <v>3.9431686147926288</v>
      </c>
      <c r="AC26" s="28">
        <f t="shared" si="1"/>
        <v>5.4370843517735317</v>
      </c>
      <c r="AE26" s="11"/>
      <c r="AI26" s="151">
        <v>0.47618464148608253</v>
      </c>
      <c r="AJ26" s="151">
        <v>3.6412789148207905</v>
      </c>
      <c r="AK26" s="151">
        <v>3.0343123706018891</v>
      </c>
      <c r="AL26" s="151">
        <v>8.2807555541622317</v>
      </c>
      <c r="AM26" s="151">
        <v>11.418017042308245</v>
      </c>
      <c r="AN26" s="151">
        <v>3.6412789148207905</v>
      </c>
      <c r="AO26" s="151">
        <v>3.0343123706018891</v>
      </c>
      <c r="AP26" s="151">
        <v>8.2807555541622317</v>
      </c>
      <c r="AQ26" s="151">
        <v>11.418017042308245</v>
      </c>
    </row>
    <row r="27" spans="1:43" x14ac:dyDescent="0.25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 t="shared" si="1"/>
        <v>2.0491794754420005</v>
      </c>
      <c r="W27" s="28">
        <f t="shared" si="1"/>
        <v>1.8389546615387122</v>
      </c>
      <c r="X27" s="28">
        <f t="shared" si="1"/>
        <v>5.1261191992304198</v>
      </c>
      <c r="Y27" s="28">
        <f t="shared" si="1"/>
        <v>5.4370843517735308</v>
      </c>
      <c r="Z27" s="28">
        <f t="shared" si="1"/>
        <v>2.0491794754420005</v>
      </c>
      <c r="AA27" s="28">
        <f t="shared" si="1"/>
        <v>1.8389546615387122</v>
      </c>
      <c r="AB27" s="28">
        <f t="shared" si="1"/>
        <v>5.1261191992304198</v>
      </c>
      <c r="AC27" s="28">
        <f t="shared" si="1"/>
        <v>5.4370843517735308</v>
      </c>
      <c r="AE27" s="11"/>
      <c r="AI27" s="151">
        <v>0.47618464148608253</v>
      </c>
      <c r="AJ27" s="151">
        <v>4.3033296266063887</v>
      </c>
      <c r="AK27" s="151">
        <v>3.8618521080387667</v>
      </c>
      <c r="AL27" s="151">
        <v>10.764982220410905</v>
      </c>
      <c r="AM27" s="151">
        <v>11.418017042308243</v>
      </c>
      <c r="AN27" s="151">
        <v>4.3033296266063887</v>
      </c>
      <c r="AO27" s="151">
        <v>3.8618521080387667</v>
      </c>
      <c r="AP27" s="151">
        <v>10.764982220410905</v>
      </c>
      <c r="AQ27" s="151">
        <v>11.418017042308243</v>
      </c>
    </row>
    <row r="28" spans="1:43" x14ac:dyDescent="0.25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 t="shared" si="1"/>
        <v>2.0491794754420005</v>
      </c>
      <c r="W28" s="28">
        <f t="shared" si="1"/>
        <v>1.8389546615387125</v>
      </c>
      <c r="X28" s="28">
        <f t="shared" si="1"/>
        <v>5.1261191992304198</v>
      </c>
      <c r="Y28" s="28">
        <f t="shared" si="1"/>
        <v>5.4370843517735308</v>
      </c>
      <c r="Z28" s="28">
        <f t="shared" si="1"/>
        <v>2.0491794754420005</v>
      </c>
      <c r="AA28" s="28">
        <f t="shared" si="1"/>
        <v>1.8389546615387125</v>
      </c>
      <c r="AB28" s="28">
        <f t="shared" si="1"/>
        <v>5.1261191992304198</v>
      </c>
      <c r="AC28" s="28">
        <f t="shared" si="1"/>
        <v>5.4370843517735308</v>
      </c>
      <c r="AE28" s="11"/>
      <c r="AI28" s="151">
        <v>0.47618464148608253</v>
      </c>
      <c r="AJ28" s="151">
        <v>4.3033296266063887</v>
      </c>
      <c r="AK28" s="151">
        <v>3.8618521080387671</v>
      </c>
      <c r="AL28" s="151">
        <v>10.764982220410905</v>
      </c>
      <c r="AM28" s="151">
        <v>11.418017042308243</v>
      </c>
      <c r="AN28" s="151">
        <v>4.3033296266063887</v>
      </c>
      <c r="AO28" s="151">
        <v>3.8618521080387671</v>
      </c>
      <c r="AP28" s="151">
        <v>10.764982220410905</v>
      </c>
      <c r="AQ28" s="151">
        <v>11.418017042308243</v>
      </c>
    </row>
    <row r="29" spans="1:43" x14ac:dyDescent="0.25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 t="shared" si="1"/>
        <v>11.624435986203556</v>
      </c>
      <c r="W29" s="28">
        <f t="shared" si="1"/>
        <v>9.5977404113876474</v>
      </c>
      <c r="X29" s="28">
        <f t="shared" si="1"/>
        <v>16.724794059928094</v>
      </c>
      <c r="Y29" s="28">
        <f t="shared" si="1"/>
        <v>23.644515380928642</v>
      </c>
      <c r="Z29" s="28">
        <f t="shared" si="1"/>
        <v>11.624435986203556</v>
      </c>
      <c r="AA29" s="28">
        <f t="shared" si="1"/>
        <v>9.5977404113876474</v>
      </c>
      <c r="AB29" s="28">
        <f t="shared" si="1"/>
        <v>16.724794059928094</v>
      </c>
      <c r="AC29" s="28">
        <f t="shared" si="1"/>
        <v>23.644515380928642</v>
      </c>
      <c r="AE29" s="11"/>
      <c r="AI29" s="151">
        <v>0.43744532298186567</v>
      </c>
      <c r="AJ29" s="151">
        <v>26.573460442930482</v>
      </c>
      <c r="AK29" s="151">
        <v>21.940434397524747</v>
      </c>
      <c r="AL29" s="151">
        <v>38.232878902265512</v>
      </c>
      <c r="AM29" s="151">
        <v>54.05136171020127</v>
      </c>
      <c r="AN29" s="151">
        <v>26.573460442930482</v>
      </c>
      <c r="AO29" s="151">
        <v>21.940434397524747</v>
      </c>
      <c r="AP29" s="151">
        <v>38.232878902265512</v>
      </c>
      <c r="AQ29" s="151">
        <v>54.05136171020127</v>
      </c>
    </row>
    <row r="30" spans="1:43" x14ac:dyDescent="0.25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 t="shared" si="1"/>
        <v>11.624435986203556</v>
      </c>
      <c r="W30" s="28">
        <f t="shared" si="1"/>
        <v>9.5977404113876474</v>
      </c>
      <c r="X30" s="28">
        <f t="shared" si="1"/>
        <v>16.724794059928094</v>
      </c>
      <c r="Y30" s="28">
        <f t="shared" si="1"/>
        <v>23.644515380928642</v>
      </c>
      <c r="Z30" s="28">
        <f t="shared" si="1"/>
        <v>11.624435986203556</v>
      </c>
      <c r="AA30" s="28">
        <f t="shared" si="1"/>
        <v>9.5977404113876474</v>
      </c>
      <c r="AB30" s="28">
        <f t="shared" si="1"/>
        <v>16.724794059928094</v>
      </c>
      <c r="AC30" s="28">
        <f t="shared" si="1"/>
        <v>23.644515380928642</v>
      </c>
      <c r="AE30" s="11"/>
      <c r="AI30" s="151">
        <v>0.43744532298186567</v>
      </c>
      <c r="AJ30" s="151">
        <v>26.573460442930482</v>
      </c>
      <c r="AK30" s="151">
        <v>21.940434397524747</v>
      </c>
      <c r="AL30" s="151">
        <v>38.232878902265512</v>
      </c>
      <c r="AM30" s="151">
        <v>54.05136171020127</v>
      </c>
      <c r="AN30" s="151">
        <v>26.573460442930482</v>
      </c>
      <c r="AO30" s="151">
        <v>21.940434397524747</v>
      </c>
      <c r="AP30" s="151">
        <v>38.232878902265512</v>
      </c>
      <c r="AQ30" s="151">
        <v>54.05136171020127</v>
      </c>
    </row>
    <row r="31" spans="1:43" x14ac:dyDescent="0.25">
      <c r="F31" s="11" t="s">
        <v>880</v>
      </c>
      <c r="P31" s="11"/>
      <c r="U31" s="11" t="s">
        <v>880</v>
      </c>
      <c r="V31" s="28">
        <f t="shared" si="1"/>
        <v>11.624435986203556</v>
      </c>
      <c r="W31" s="28">
        <f t="shared" si="1"/>
        <v>9.5977404113876474</v>
      </c>
      <c r="X31" s="28">
        <f t="shared" si="1"/>
        <v>16.724794059928094</v>
      </c>
      <c r="Y31" s="28">
        <f t="shared" si="1"/>
        <v>23.644515380928642</v>
      </c>
      <c r="Z31" s="28">
        <f t="shared" si="1"/>
        <v>11.624435986203556</v>
      </c>
      <c r="AA31" s="28">
        <f t="shared" si="1"/>
        <v>9.5977404113876474</v>
      </c>
      <c r="AB31" s="28">
        <f t="shared" si="1"/>
        <v>16.724794059928094</v>
      </c>
      <c r="AC31" s="28">
        <f t="shared" si="1"/>
        <v>23.644515380928642</v>
      </c>
      <c r="AE31" s="11"/>
      <c r="AI31" s="151">
        <v>0.43744532298186567</v>
      </c>
      <c r="AJ31" s="151">
        <v>26.573460442930482</v>
      </c>
      <c r="AK31" s="151">
        <v>21.940434397524747</v>
      </c>
      <c r="AL31" s="151">
        <v>38.232878902265512</v>
      </c>
      <c r="AM31" s="151">
        <v>54.05136171020127</v>
      </c>
      <c r="AN31" s="151">
        <v>26.573460442930482</v>
      </c>
      <c r="AO31" s="151">
        <v>21.940434397524747</v>
      </c>
      <c r="AP31" s="151">
        <v>38.232878902265512</v>
      </c>
      <c r="AQ31" s="151">
        <v>54.05136171020127</v>
      </c>
    </row>
    <row r="32" spans="1:43" x14ac:dyDescent="0.25">
      <c r="F32" s="11" t="s">
        <v>208</v>
      </c>
      <c r="P32" s="11"/>
      <c r="U32" s="11" t="s">
        <v>208</v>
      </c>
      <c r="V32" s="28">
        <f t="shared" si="1"/>
        <v>1.4427988857760525</v>
      </c>
      <c r="W32" s="28">
        <f t="shared" si="1"/>
        <v>1.3211063439549702</v>
      </c>
      <c r="X32" s="28">
        <f t="shared" si="1"/>
        <v>2.5075155288429389</v>
      </c>
      <c r="Y32" s="28">
        <f t="shared" si="1"/>
        <v>3.5448977390698579</v>
      </c>
      <c r="Z32" s="28">
        <f t="shared" si="1"/>
        <v>1.4427988857760525</v>
      </c>
      <c r="AA32" s="28">
        <f t="shared" si="1"/>
        <v>1.3211063439549702</v>
      </c>
      <c r="AB32" s="28">
        <f t="shared" si="1"/>
        <v>2.5075155288429389</v>
      </c>
      <c r="AC32" s="28">
        <f t="shared" si="1"/>
        <v>3.5448977390698579</v>
      </c>
      <c r="AE32" s="11"/>
      <c r="AI32" s="151">
        <v>0.28791160212107847</v>
      </c>
      <c r="AJ32" s="151">
        <v>5.0112564938223549</v>
      </c>
      <c r="AK32" s="151">
        <v>4.5885832117296594</v>
      </c>
      <c r="AL32" s="151">
        <v>8.7093243563989038</v>
      </c>
      <c r="AM32" s="151">
        <v>12.312451853118045</v>
      </c>
      <c r="AN32" s="151">
        <v>5.0112564938223549</v>
      </c>
      <c r="AO32" s="151">
        <v>4.5885832117296594</v>
      </c>
      <c r="AP32" s="151">
        <v>8.7093243563989038</v>
      </c>
      <c r="AQ32" s="151">
        <v>12.312451853118045</v>
      </c>
    </row>
    <row r="33" spans="6:43" x14ac:dyDescent="0.25">
      <c r="F33" s="11" t="s">
        <v>380</v>
      </c>
      <c r="P33" s="11"/>
      <c r="U33" s="11" t="s">
        <v>380</v>
      </c>
      <c r="V33" s="28">
        <f t="shared" si="1"/>
        <v>1.4427988857760525</v>
      </c>
      <c r="W33" s="28">
        <f t="shared" si="1"/>
        <v>1.3211063439549702</v>
      </c>
      <c r="X33" s="28">
        <f t="shared" si="1"/>
        <v>2.5075155288429389</v>
      </c>
      <c r="Y33" s="28">
        <f t="shared" si="1"/>
        <v>3.5448977390698579</v>
      </c>
      <c r="Z33" s="28">
        <f t="shared" si="1"/>
        <v>1.4427988857760525</v>
      </c>
      <c r="AA33" s="28">
        <f t="shared" si="1"/>
        <v>1.3211063439549702</v>
      </c>
      <c r="AB33" s="28">
        <f t="shared" si="1"/>
        <v>2.5075155288429389</v>
      </c>
      <c r="AC33" s="28">
        <f t="shared" si="1"/>
        <v>3.5448977390698579</v>
      </c>
      <c r="AE33" s="11"/>
      <c r="AI33" s="151">
        <v>0.28791160212107847</v>
      </c>
      <c r="AJ33" s="151">
        <v>5.0112564938223549</v>
      </c>
      <c r="AK33" s="151">
        <v>4.5885832117296594</v>
      </c>
      <c r="AL33" s="151">
        <v>8.7093243563989038</v>
      </c>
      <c r="AM33" s="151">
        <v>12.312451853118045</v>
      </c>
      <c r="AN33" s="151">
        <v>5.0112564938223549</v>
      </c>
      <c r="AO33" s="151">
        <v>4.5885832117296594</v>
      </c>
      <c r="AP33" s="151">
        <v>8.7093243563989038</v>
      </c>
      <c r="AQ33" s="151">
        <v>12.312451853118045</v>
      </c>
    </row>
    <row r="34" spans="6:43" x14ac:dyDescent="0.25">
      <c r="F34" s="11" t="s">
        <v>381</v>
      </c>
      <c r="P34" s="11"/>
      <c r="U34" s="11" t="s">
        <v>381</v>
      </c>
      <c r="V34" s="28">
        <f t="shared" si="1"/>
        <v>1.4427988857760525</v>
      </c>
      <c r="W34" s="28">
        <f t="shared" si="1"/>
        <v>1.3211063439549702</v>
      </c>
      <c r="X34" s="28">
        <f t="shared" si="1"/>
        <v>2.5075155288429389</v>
      </c>
      <c r="Y34" s="28">
        <f t="shared" si="1"/>
        <v>3.5448977390698579</v>
      </c>
      <c r="Z34" s="28">
        <f t="shared" si="1"/>
        <v>1.4427988857760525</v>
      </c>
      <c r="AA34" s="28">
        <f t="shared" si="1"/>
        <v>1.3211063439549702</v>
      </c>
      <c r="AB34" s="28">
        <f t="shared" si="1"/>
        <v>2.5075155288429389</v>
      </c>
      <c r="AC34" s="28">
        <f t="shared" si="1"/>
        <v>3.5448977390698579</v>
      </c>
      <c r="AE34" s="11"/>
      <c r="AI34" s="151">
        <v>0.28791160212107847</v>
      </c>
      <c r="AJ34" s="151">
        <v>5.0112564938223549</v>
      </c>
      <c r="AK34" s="151">
        <v>4.5885832117296594</v>
      </c>
      <c r="AL34" s="151">
        <v>8.7093243563989038</v>
      </c>
      <c r="AM34" s="151">
        <v>12.312451853118045</v>
      </c>
      <c r="AN34" s="151">
        <v>5.0112564938223549</v>
      </c>
      <c r="AO34" s="151">
        <v>4.5885832117296594</v>
      </c>
      <c r="AP34" s="151">
        <v>8.7093243563989038</v>
      </c>
      <c r="AQ34" s="151">
        <v>12.312451853118045</v>
      </c>
    </row>
    <row r="35" spans="6:43" x14ac:dyDescent="0.25">
      <c r="F35" s="11" t="s">
        <v>382</v>
      </c>
      <c r="P35" s="11"/>
      <c r="U35" s="11" t="s">
        <v>382</v>
      </c>
      <c r="V35" s="28">
        <f t="shared" si="1"/>
        <v>1.4427988857760525</v>
      </c>
      <c r="W35" s="28">
        <f t="shared" si="1"/>
        <v>1.3211063439549702</v>
      </c>
      <c r="X35" s="28">
        <f t="shared" si="1"/>
        <v>2.5075155288429389</v>
      </c>
      <c r="Y35" s="28">
        <f t="shared" si="1"/>
        <v>3.5448977390698579</v>
      </c>
      <c r="Z35" s="28">
        <f t="shared" si="1"/>
        <v>1.4427988857760525</v>
      </c>
      <c r="AA35" s="28">
        <f t="shared" si="1"/>
        <v>1.3211063439549702</v>
      </c>
      <c r="AB35" s="28">
        <f t="shared" si="1"/>
        <v>2.5075155288429389</v>
      </c>
      <c r="AC35" s="28">
        <f t="shared" si="1"/>
        <v>3.5448977390698579</v>
      </c>
      <c r="AE35" s="11"/>
      <c r="AI35" s="151">
        <v>0.28791160212107847</v>
      </c>
      <c r="AJ35" s="151">
        <v>5.0112564938223549</v>
      </c>
      <c r="AK35" s="151">
        <v>4.5885832117296594</v>
      </c>
      <c r="AL35" s="151">
        <v>8.7093243563989038</v>
      </c>
      <c r="AM35" s="151">
        <v>12.312451853118045</v>
      </c>
      <c r="AN35" s="151">
        <v>5.0112564938223549</v>
      </c>
      <c r="AO35" s="151">
        <v>4.5885832117296594</v>
      </c>
      <c r="AP35" s="151">
        <v>8.7093243563989038</v>
      </c>
      <c r="AQ35" s="151">
        <v>12.312451853118045</v>
      </c>
    </row>
    <row r="36" spans="6:43" x14ac:dyDescent="0.25">
      <c r="F36" s="11" t="s">
        <v>383</v>
      </c>
      <c r="P36" s="11"/>
      <c r="U36" s="11" t="s">
        <v>383</v>
      </c>
      <c r="V36" s="28">
        <f t="shared" si="1"/>
        <v>1.4427988857760525</v>
      </c>
      <c r="W36" s="28">
        <f t="shared" si="1"/>
        <v>1.3211063439549702</v>
      </c>
      <c r="X36" s="28">
        <f t="shared" si="1"/>
        <v>2.5075155288429389</v>
      </c>
      <c r="Y36" s="28">
        <f t="shared" si="1"/>
        <v>3.5448977390698579</v>
      </c>
      <c r="Z36" s="28">
        <f t="shared" si="1"/>
        <v>1.4427988857760525</v>
      </c>
      <c r="AA36" s="28">
        <f t="shared" si="1"/>
        <v>1.3211063439549702</v>
      </c>
      <c r="AB36" s="28">
        <f t="shared" si="1"/>
        <v>2.5075155288429389</v>
      </c>
      <c r="AC36" s="28">
        <f t="shared" si="1"/>
        <v>3.5448977390698579</v>
      </c>
      <c r="AE36" s="11"/>
      <c r="AI36" s="151">
        <v>0.28791160212107847</v>
      </c>
      <c r="AJ36" s="151">
        <v>5.0112564938223549</v>
      </c>
      <c r="AK36" s="151">
        <v>4.5885832117296594</v>
      </c>
      <c r="AL36" s="151">
        <v>8.7093243563989038</v>
      </c>
      <c r="AM36" s="151">
        <v>12.312451853118045</v>
      </c>
      <c r="AN36" s="151">
        <v>5.0112564938223549</v>
      </c>
      <c r="AO36" s="151">
        <v>4.5885832117296594</v>
      </c>
      <c r="AP36" s="151">
        <v>8.7093243563989038</v>
      </c>
      <c r="AQ36" s="151">
        <v>12.312451853118045</v>
      </c>
    </row>
    <row r="37" spans="6:43" x14ac:dyDescent="0.25">
      <c r="F37" s="11" t="s">
        <v>25</v>
      </c>
      <c r="P37" s="11"/>
      <c r="U37" s="11" t="s">
        <v>25</v>
      </c>
      <c r="V37" s="28">
        <f t="shared" si="1"/>
        <v>1.4427988857760525</v>
      </c>
      <c r="W37" s="28">
        <f t="shared" si="1"/>
        <v>1.3211063439549702</v>
      </c>
      <c r="X37" s="28">
        <f t="shared" si="1"/>
        <v>2.5075155288429389</v>
      </c>
      <c r="Y37" s="28">
        <f t="shared" si="1"/>
        <v>3.5448977390698579</v>
      </c>
      <c r="Z37" s="28">
        <f t="shared" si="1"/>
        <v>1.4427988857760525</v>
      </c>
      <c r="AA37" s="28">
        <f t="shared" si="1"/>
        <v>1.3211063439549702</v>
      </c>
      <c r="AB37" s="28">
        <f t="shared" si="1"/>
        <v>2.5075155288429389</v>
      </c>
      <c r="AC37" s="28">
        <f t="shared" si="1"/>
        <v>3.5448977390698579</v>
      </c>
      <c r="AE37" s="11"/>
      <c r="AI37" s="151">
        <v>0.28791160212107847</v>
      </c>
      <c r="AJ37" s="151">
        <v>5.0112564938223549</v>
      </c>
      <c r="AK37" s="151">
        <v>4.5885832117296594</v>
      </c>
      <c r="AL37" s="151">
        <v>8.7093243563989038</v>
      </c>
      <c r="AM37" s="151">
        <v>12.312451853118045</v>
      </c>
      <c r="AN37" s="151">
        <v>5.0112564938223549</v>
      </c>
      <c r="AO37" s="151">
        <v>4.5885832117296594</v>
      </c>
      <c r="AP37" s="151">
        <v>8.7093243563989038</v>
      </c>
      <c r="AQ37" s="151">
        <v>12.312451853118045</v>
      </c>
    </row>
    <row r="38" spans="6:43" x14ac:dyDescent="0.25">
      <c r="F38" s="11" t="s">
        <v>384</v>
      </c>
      <c r="P38" s="11"/>
      <c r="U38" s="11" t="s">
        <v>384</v>
      </c>
      <c r="V38" s="28">
        <f t="shared" si="1"/>
        <v>1.4427988857760525</v>
      </c>
      <c r="W38" s="28">
        <f t="shared" si="1"/>
        <v>1.3211063439549702</v>
      </c>
      <c r="X38" s="28">
        <f t="shared" si="1"/>
        <v>2.5075155288429389</v>
      </c>
      <c r="Y38" s="28">
        <f t="shared" si="1"/>
        <v>3.5448977390698579</v>
      </c>
      <c r="Z38" s="28">
        <f t="shared" si="1"/>
        <v>1.4427988857760525</v>
      </c>
      <c r="AA38" s="28">
        <f t="shared" si="1"/>
        <v>1.3211063439549702</v>
      </c>
      <c r="AB38" s="28">
        <f t="shared" si="1"/>
        <v>2.5075155288429389</v>
      </c>
      <c r="AC38" s="28">
        <f t="shared" si="1"/>
        <v>3.5448977390698579</v>
      </c>
      <c r="AE38" s="11"/>
      <c r="AI38" s="151">
        <v>0.28791160212107847</v>
      </c>
      <c r="AJ38" s="151">
        <v>5.0112564938223549</v>
      </c>
      <c r="AK38" s="151">
        <v>4.5885832117296594</v>
      </c>
      <c r="AL38" s="151">
        <v>8.7093243563989038</v>
      </c>
      <c r="AM38" s="151">
        <v>12.312451853118045</v>
      </c>
      <c r="AN38" s="151">
        <v>5.0112564938223549</v>
      </c>
      <c r="AO38" s="151">
        <v>4.5885832117296594</v>
      </c>
      <c r="AP38" s="151">
        <v>8.7093243563989038</v>
      </c>
      <c r="AQ38" s="151">
        <v>12.312451853118045</v>
      </c>
    </row>
    <row r="39" spans="6:43" x14ac:dyDescent="0.25">
      <c r="F39" s="11" t="s">
        <v>385</v>
      </c>
      <c r="P39" s="11"/>
      <c r="U39" s="11" t="s">
        <v>385</v>
      </c>
      <c r="V39" s="28">
        <f t="shared" si="1"/>
        <v>1.4427988857760525</v>
      </c>
      <c r="W39" s="28">
        <f t="shared" si="1"/>
        <v>1.3211063439549702</v>
      </c>
      <c r="X39" s="28">
        <f t="shared" si="1"/>
        <v>2.5075155288429389</v>
      </c>
      <c r="Y39" s="28">
        <f t="shared" si="1"/>
        <v>3.5448977390698579</v>
      </c>
      <c r="Z39" s="28">
        <f t="shared" si="1"/>
        <v>1.4427988857760525</v>
      </c>
      <c r="AA39" s="28">
        <f t="shared" si="1"/>
        <v>1.3211063439549702</v>
      </c>
      <c r="AB39" s="28">
        <f t="shared" si="1"/>
        <v>2.5075155288429389</v>
      </c>
      <c r="AC39" s="28">
        <f t="shared" si="1"/>
        <v>3.5448977390698579</v>
      </c>
      <c r="AE39" s="11"/>
      <c r="AI39" s="151">
        <v>0.28791160212107847</v>
      </c>
      <c r="AJ39" s="151">
        <v>5.0112564938223549</v>
      </c>
      <c r="AK39" s="151">
        <v>4.5885832117296594</v>
      </c>
      <c r="AL39" s="151">
        <v>8.7093243563989038</v>
      </c>
      <c r="AM39" s="151">
        <v>12.312451853118045</v>
      </c>
      <c r="AN39" s="151">
        <v>5.0112564938223549</v>
      </c>
      <c r="AO39" s="151">
        <v>4.5885832117296594</v>
      </c>
      <c r="AP39" s="151">
        <v>8.7093243563989038</v>
      </c>
      <c r="AQ39" s="151">
        <v>12.312451853118045</v>
      </c>
    </row>
    <row r="40" spans="6:43" x14ac:dyDescent="0.25">
      <c r="F40" s="11" t="s">
        <v>386</v>
      </c>
      <c r="P40" s="11"/>
      <c r="U40" s="11" t="s">
        <v>386</v>
      </c>
      <c r="V40" s="28">
        <f t="shared" si="1"/>
        <v>1.8070452482398596</v>
      </c>
      <c r="W40" s="28">
        <f t="shared" si="1"/>
        <v>1.6962282903958863</v>
      </c>
      <c r="X40" s="28">
        <f t="shared" si="1"/>
        <v>2.7869037962327305</v>
      </c>
      <c r="Y40" s="28">
        <f t="shared" si="1"/>
        <v>3.9399582104915045</v>
      </c>
      <c r="Z40" s="28">
        <f t="shared" si="1"/>
        <v>1.8070452482398596</v>
      </c>
      <c r="AA40" s="28">
        <f t="shared" si="1"/>
        <v>1.6962282903958863</v>
      </c>
      <c r="AB40" s="28">
        <f t="shared" si="1"/>
        <v>2.7869037962327305</v>
      </c>
      <c r="AC40" s="28">
        <f t="shared" si="1"/>
        <v>3.9399582104915045</v>
      </c>
      <c r="AE40" s="11"/>
      <c r="AI40" s="151">
        <v>0.28791160212107847</v>
      </c>
      <c r="AJ40" s="151">
        <v>6.2763891240476095</v>
      </c>
      <c r="AK40" s="151">
        <v>5.8914898805729745</v>
      </c>
      <c r="AL40" s="151">
        <v>9.6797203575725472</v>
      </c>
      <c r="AM40" s="151">
        <v>13.684610767559803</v>
      </c>
      <c r="AN40" s="151">
        <v>6.2763891240476095</v>
      </c>
      <c r="AO40" s="151">
        <v>5.8914898805729745</v>
      </c>
      <c r="AP40" s="151">
        <v>9.6797203575725472</v>
      </c>
      <c r="AQ40" s="151">
        <v>13.684610767559803</v>
      </c>
    </row>
    <row r="41" spans="6:43" x14ac:dyDescent="0.25">
      <c r="F41" s="11" t="s">
        <v>387</v>
      </c>
      <c r="P41" s="11"/>
      <c r="U41" s="11" t="s">
        <v>387</v>
      </c>
      <c r="V41" s="28">
        <f t="shared" si="1"/>
        <v>1.8070452482398596</v>
      </c>
      <c r="W41" s="28">
        <f t="shared" si="1"/>
        <v>1.6962282903958863</v>
      </c>
      <c r="X41" s="28">
        <f t="shared" si="1"/>
        <v>2.7869037962327305</v>
      </c>
      <c r="Y41" s="28">
        <f t="shared" si="1"/>
        <v>3.9399582104915045</v>
      </c>
      <c r="Z41" s="28">
        <f t="shared" si="1"/>
        <v>1.8070452482398596</v>
      </c>
      <c r="AA41" s="28">
        <f t="shared" si="1"/>
        <v>1.6962282903958863</v>
      </c>
      <c r="AB41" s="28">
        <f t="shared" si="1"/>
        <v>2.7869037962327305</v>
      </c>
      <c r="AC41" s="28">
        <f t="shared" si="1"/>
        <v>3.9399582104915045</v>
      </c>
      <c r="AE41" s="11"/>
      <c r="AI41" s="151">
        <v>0.28791160212107847</v>
      </c>
      <c r="AJ41" s="151">
        <v>6.2763891240476095</v>
      </c>
      <c r="AK41" s="151">
        <v>5.8914898805729745</v>
      </c>
      <c r="AL41" s="151">
        <v>9.6797203575725472</v>
      </c>
      <c r="AM41" s="151">
        <v>13.684610767559803</v>
      </c>
      <c r="AN41" s="151">
        <v>6.2763891240476095</v>
      </c>
      <c r="AO41" s="151">
        <v>5.8914898805729745</v>
      </c>
      <c r="AP41" s="151">
        <v>9.6797203575725472</v>
      </c>
      <c r="AQ41" s="151">
        <v>13.684610767559803</v>
      </c>
    </row>
    <row r="42" spans="6:43" x14ac:dyDescent="0.25">
      <c r="F42" s="11" t="s">
        <v>32</v>
      </c>
      <c r="P42" s="11"/>
      <c r="U42" s="11" t="s">
        <v>32</v>
      </c>
      <c r="V42" s="28">
        <f t="shared" si="1"/>
        <v>1.8070452482398596</v>
      </c>
      <c r="W42" s="28">
        <f t="shared" si="1"/>
        <v>1.6962282903958863</v>
      </c>
      <c r="X42" s="28">
        <f t="shared" si="1"/>
        <v>2.7869037962327305</v>
      </c>
      <c r="Y42" s="28">
        <f t="shared" si="1"/>
        <v>3.9399582104915045</v>
      </c>
      <c r="Z42" s="28">
        <f t="shared" si="1"/>
        <v>1.8070452482398596</v>
      </c>
      <c r="AA42" s="28">
        <f t="shared" si="1"/>
        <v>1.6962282903958863</v>
      </c>
      <c r="AB42" s="28">
        <f t="shared" si="1"/>
        <v>2.7869037962327305</v>
      </c>
      <c r="AC42" s="28">
        <f t="shared" si="1"/>
        <v>3.9399582104915045</v>
      </c>
      <c r="AE42" s="11"/>
      <c r="AI42" s="151">
        <v>0.28791160212107847</v>
      </c>
      <c r="AJ42" s="151">
        <v>6.2763891240476095</v>
      </c>
      <c r="AK42" s="151">
        <v>5.8914898805729745</v>
      </c>
      <c r="AL42" s="151">
        <v>9.6797203575725472</v>
      </c>
      <c r="AM42" s="151">
        <v>13.684610767559803</v>
      </c>
      <c r="AN42" s="151">
        <v>6.2763891240476095</v>
      </c>
      <c r="AO42" s="151">
        <v>5.8914898805729745</v>
      </c>
      <c r="AP42" s="151">
        <v>9.6797203575725472</v>
      </c>
      <c r="AQ42" s="151">
        <v>13.684610767559803</v>
      </c>
    </row>
    <row r="43" spans="6:43" x14ac:dyDescent="0.25">
      <c r="F43" s="11" t="s">
        <v>35</v>
      </c>
      <c r="P43" s="11"/>
      <c r="U43" s="11" t="s">
        <v>35</v>
      </c>
      <c r="V43" s="28">
        <f t="shared" si="1"/>
        <v>2.2740514568862897</v>
      </c>
      <c r="W43" s="28">
        <f t="shared" si="1"/>
        <v>2.5358591997263837</v>
      </c>
      <c r="X43" s="28">
        <f t="shared" si="1"/>
        <v>2.95572556551349</v>
      </c>
      <c r="Y43" s="28">
        <f t="shared" si="1"/>
        <v>5.0143540192007503</v>
      </c>
      <c r="Z43" s="28">
        <f t="shared" si="1"/>
        <v>2.2740514568862897</v>
      </c>
      <c r="AA43" s="28">
        <f t="shared" si="1"/>
        <v>2.5358591997263837</v>
      </c>
      <c r="AB43" s="28">
        <f t="shared" si="1"/>
        <v>2.95572556551349</v>
      </c>
      <c r="AC43" s="28">
        <f t="shared" si="1"/>
        <v>5.0143540192007503</v>
      </c>
      <c r="AE43" s="11"/>
      <c r="AI43" s="151">
        <v>0.28791160212107847</v>
      </c>
      <c r="AJ43" s="151">
        <v>7.8984363260566317</v>
      </c>
      <c r="AK43" s="151">
        <v>8.8077700969478556</v>
      </c>
      <c r="AL43" s="151">
        <v>10.266087034139346</v>
      </c>
      <c r="AM43" s="151">
        <v>17.416297162946602</v>
      </c>
      <c r="AN43" s="151">
        <v>7.8984363260566317</v>
      </c>
      <c r="AO43" s="151">
        <v>8.8077700969478556</v>
      </c>
      <c r="AP43" s="151">
        <v>10.266087034139346</v>
      </c>
      <c r="AQ43" s="151">
        <v>17.416297162946602</v>
      </c>
    </row>
    <row r="44" spans="6:43" x14ac:dyDescent="0.25">
      <c r="F44" s="11" t="s">
        <v>41</v>
      </c>
      <c r="P44" s="11"/>
      <c r="U44" s="11" t="s">
        <v>41</v>
      </c>
      <c r="V44" s="28">
        <f t="shared" si="1"/>
        <v>1.6768793205711854</v>
      </c>
      <c r="W44" s="28">
        <f t="shared" si="1"/>
        <v>1.6429841375966712</v>
      </c>
      <c r="X44" s="28">
        <f t="shared" si="1"/>
        <v>2.8801226586287454</v>
      </c>
      <c r="Y44" s="28">
        <f t="shared" si="1"/>
        <v>5.4289939640429674</v>
      </c>
      <c r="Z44" s="28">
        <f t="shared" si="1"/>
        <v>1.6768793205711854</v>
      </c>
      <c r="AA44" s="28">
        <f t="shared" si="1"/>
        <v>1.6429841375966712</v>
      </c>
      <c r="AB44" s="28">
        <f t="shared" si="1"/>
        <v>2.8801226586287454</v>
      </c>
      <c r="AC44" s="28">
        <f t="shared" si="1"/>
        <v>5.4289939640429674</v>
      </c>
      <c r="AE44" s="11"/>
      <c r="AI44" s="151">
        <v>0.28791160212107847</v>
      </c>
      <c r="AJ44" s="151">
        <v>5.824285330002053</v>
      </c>
      <c r="AK44" s="151">
        <v>5.7065575874421688</v>
      </c>
      <c r="AL44" s="151">
        <v>10.003496341969356</v>
      </c>
      <c r="AM44" s="151">
        <v>18.856461233402662</v>
      </c>
      <c r="AN44" s="151">
        <v>5.824285330002053</v>
      </c>
      <c r="AO44" s="151">
        <v>5.7065575874421688</v>
      </c>
      <c r="AP44" s="151">
        <v>10.003496341969356</v>
      </c>
      <c r="AQ44" s="151">
        <v>18.856461233402662</v>
      </c>
    </row>
    <row r="45" spans="6:43" x14ac:dyDescent="0.25">
      <c r="F45" s="11" t="s">
        <v>388</v>
      </c>
      <c r="P45" s="11"/>
      <c r="U45" s="11" t="s">
        <v>388</v>
      </c>
      <c r="V45" s="28">
        <f t="shared" si="1"/>
        <v>1.6768793205711854</v>
      </c>
      <c r="W45" s="28">
        <f t="shared" si="1"/>
        <v>1.6429841375966712</v>
      </c>
      <c r="X45" s="28">
        <f t="shared" si="1"/>
        <v>2.8801226586287454</v>
      </c>
      <c r="Y45" s="28">
        <f t="shared" si="1"/>
        <v>5.4289939640429674</v>
      </c>
      <c r="Z45" s="28">
        <f t="shared" si="1"/>
        <v>1.6768793205711854</v>
      </c>
      <c r="AA45" s="28">
        <f t="shared" si="1"/>
        <v>1.6429841375966712</v>
      </c>
      <c r="AB45" s="28">
        <f t="shared" si="1"/>
        <v>2.8801226586287454</v>
      </c>
      <c r="AC45" s="28">
        <f t="shared" si="1"/>
        <v>5.4289939640429674</v>
      </c>
      <c r="AE45" s="11"/>
      <c r="AI45" s="151">
        <v>0.28791160212107847</v>
      </c>
      <c r="AJ45" s="151">
        <v>5.824285330002053</v>
      </c>
      <c r="AK45" s="151">
        <v>5.7065575874421688</v>
      </c>
      <c r="AL45" s="151">
        <v>10.003496341969356</v>
      </c>
      <c r="AM45" s="151">
        <v>18.856461233402662</v>
      </c>
      <c r="AN45" s="151">
        <v>5.824285330002053</v>
      </c>
      <c r="AO45" s="151">
        <v>5.7065575874421688</v>
      </c>
      <c r="AP45" s="151">
        <v>10.003496341969356</v>
      </c>
      <c r="AQ45" s="151">
        <v>18.856461233402662</v>
      </c>
    </row>
    <row r="46" spans="6:43" x14ac:dyDescent="0.25">
      <c r="F46" s="11" t="s">
        <v>389</v>
      </c>
      <c r="P46" s="11"/>
      <c r="U46" s="11" t="s">
        <v>389</v>
      </c>
      <c r="V46" s="28">
        <f t="shared" si="1"/>
        <v>1.2905324592554523</v>
      </c>
      <c r="W46" s="28">
        <f t="shared" si="1"/>
        <v>1.1442934565506953</v>
      </c>
      <c r="X46" s="28">
        <f t="shared" si="1"/>
        <v>2.8485979265682859</v>
      </c>
      <c r="Y46" s="28">
        <f t="shared" si="1"/>
        <v>4.0271776888542954</v>
      </c>
      <c r="Z46" s="28">
        <f t="shared" si="1"/>
        <v>1.2905324592554523</v>
      </c>
      <c r="AA46" s="28">
        <f t="shared" si="1"/>
        <v>1.1442934565506953</v>
      </c>
      <c r="AB46" s="28">
        <f t="shared" si="1"/>
        <v>2.8485979265682859</v>
      </c>
      <c r="AC46" s="28">
        <f t="shared" si="1"/>
        <v>4.0271776888542954</v>
      </c>
      <c r="AE46" s="11"/>
      <c r="AI46" s="151">
        <v>0.28791160212107847</v>
      </c>
      <c r="AJ46" s="151">
        <v>4.4823912956197276</v>
      </c>
      <c r="AK46" s="151">
        <v>3.97446107805504</v>
      </c>
      <c r="AL46" s="151">
        <v>9.8940018588425467</v>
      </c>
      <c r="AM46" s="151">
        <v>13.987549161567669</v>
      </c>
      <c r="AN46" s="151">
        <v>4.4823912956197276</v>
      </c>
      <c r="AO46" s="151">
        <v>3.97446107805504</v>
      </c>
      <c r="AP46" s="151">
        <v>9.8940018588425467</v>
      </c>
      <c r="AQ46" s="151">
        <v>13.987549161567669</v>
      </c>
    </row>
    <row r="47" spans="6:43" x14ac:dyDescent="0.25">
      <c r="F47" s="11" t="s">
        <v>390</v>
      </c>
      <c r="P47" s="11"/>
      <c r="U47" s="11" t="s">
        <v>390</v>
      </c>
      <c r="V47" s="28">
        <f t="shared" si="1"/>
        <v>1.7687215988465199</v>
      </c>
      <c r="W47" s="28">
        <f t="shared" si="1"/>
        <v>1.1174971566127723</v>
      </c>
      <c r="X47" s="28">
        <f t="shared" si="1"/>
        <v>2.8297166347423306</v>
      </c>
      <c r="Y47" s="28">
        <f t="shared" si="1"/>
        <v>5.4153194008513745</v>
      </c>
      <c r="Z47" s="28">
        <f t="shared" si="1"/>
        <v>1.7687215988465199</v>
      </c>
      <c r="AA47" s="28">
        <f t="shared" si="1"/>
        <v>1.1174971566127723</v>
      </c>
      <c r="AB47" s="28">
        <f t="shared" si="1"/>
        <v>2.8297166347423306</v>
      </c>
      <c r="AC47" s="28">
        <f t="shared" si="1"/>
        <v>5.4153194008513745</v>
      </c>
      <c r="AE47" s="11"/>
      <c r="AI47" s="151">
        <v>0.28791160212107847</v>
      </c>
      <c r="AJ47" s="151">
        <v>6.1432800408741466</v>
      </c>
      <c r="AK47" s="151">
        <v>3.8813898029118654</v>
      </c>
      <c r="AL47" s="151">
        <v>9.828421688794327</v>
      </c>
      <c r="AM47" s="151">
        <v>18.808965533018061</v>
      </c>
      <c r="AN47" s="151">
        <v>6.1432800408741466</v>
      </c>
      <c r="AO47" s="151">
        <v>3.8813898029118654</v>
      </c>
      <c r="AP47" s="151">
        <v>9.828421688794327</v>
      </c>
      <c r="AQ47" s="151">
        <v>18.808965533018061</v>
      </c>
    </row>
    <row r="48" spans="6:43" x14ac:dyDescent="0.25">
      <c r="F48" s="11" t="s">
        <v>341</v>
      </c>
      <c r="P48" s="11"/>
      <c r="U48" s="11" t="s">
        <v>341</v>
      </c>
      <c r="V48" s="28">
        <f t="shared" si="1"/>
        <v>1.7687215988465199</v>
      </c>
      <c r="W48" s="28">
        <f t="shared" si="1"/>
        <v>1.1174971566127723</v>
      </c>
      <c r="X48" s="28">
        <f t="shared" si="1"/>
        <v>2.8297166347423306</v>
      </c>
      <c r="Y48" s="28">
        <f t="shared" si="1"/>
        <v>5.4153194008513745</v>
      </c>
      <c r="Z48" s="28">
        <f t="shared" si="1"/>
        <v>1.7687215988465199</v>
      </c>
      <c r="AA48" s="28">
        <f t="shared" si="1"/>
        <v>1.1174971566127723</v>
      </c>
      <c r="AB48" s="28">
        <f t="shared" si="1"/>
        <v>2.8297166347423306</v>
      </c>
      <c r="AC48" s="28">
        <f t="shared" si="1"/>
        <v>5.4153194008513745</v>
      </c>
      <c r="AE48" s="11"/>
      <c r="AI48" s="151">
        <v>0.28791160212107847</v>
      </c>
      <c r="AJ48" s="151">
        <v>6.1432800408741466</v>
      </c>
      <c r="AK48" s="151">
        <v>3.8813898029118654</v>
      </c>
      <c r="AL48" s="151">
        <v>9.828421688794327</v>
      </c>
      <c r="AM48" s="151">
        <v>18.808965533018061</v>
      </c>
      <c r="AN48" s="151">
        <v>6.1432800408741466</v>
      </c>
      <c r="AO48" s="151">
        <v>3.8813898029118654</v>
      </c>
      <c r="AP48" s="151">
        <v>9.828421688794327</v>
      </c>
      <c r="AQ48" s="151">
        <v>18.808965533018061</v>
      </c>
    </row>
    <row r="49" spans="6:43" x14ac:dyDescent="0.25">
      <c r="F49" s="11" t="s">
        <v>391</v>
      </c>
      <c r="P49" s="11"/>
      <c r="U49" s="11" t="s">
        <v>391</v>
      </c>
      <c r="V49" s="28">
        <f t="shared" si="1"/>
        <v>1.1790657019527571</v>
      </c>
      <c r="W49" s="28">
        <f t="shared" si="1"/>
        <v>1.1445196028296238</v>
      </c>
      <c r="X49" s="28">
        <f t="shared" si="1"/>
        <v>2.0955816926047888</v>
      </c>
      <c r="Y49" s="28">
        <f t="shared" si="1"/>
        <v>2.9626082919313048</v>
      </c>
      <c r="Z49" s="28">
        <f t="shared" si="1"/>
        <v>1.1790657019527571</v>
      </c>
      <c r="AA49" s="28">
        <f t="shared" si="1"/>
        <v>1.1445196028296238</v>
      </c>
      <c r="AB49" s="28">
        <f t="shared" si="1"/>
        <v>2.0955816926047888</v>
      </c>
      <c r="AC49" s="28">
        <f t="shared" si="1"/>
        <v>2.9626082919313048</v>
      </c>
      <c r="AE49" s="11"/>
      <c r="AI49" s="151">
        <v>0.28791160212107847</v>
      </c>
      <c r="AJ49" s="151">
        <v>4.0952351112856933</v>
      </c>
      <c r="AK49" s="151">
        <v>3.9752465492804525</v>
      </c>
      <c r="AL49" s="151">
        <v>7.2785593813045155</v>
      </c>
      <c r="AM49" s="151">
        <v>10.289992727300403</v>
      </c>
      <c r="AN49" s="151">
        <v>4.0952351112856933</v>
      </c>
      <c r="AO49" s="151">
        <v>3.9752465492804525</v>
      </c>
      <c r="AP49" s="151">
        <v>7.2785593813045155</v>
      </c>
      <c r="AQ49" s="151">
        <v>10.289992727300403</v>
      </c>
    </row>
    <row r="50" spans="6:43" x14ac:dyDescent="0.25">
      <c r="F50" s="11" t="s">
        <v>392</v>
      </c>
      <c r="P50" s="11"/>
      <c r="U50" s="11" t="s">
        <v>392</v>
      </c>
      <c r="V50" s="28">
        <f t="shared" si="1"/>
        <v>2.2680167825946591</v>
      </c>
      <c r="W50" s="28">
        <f t="shared" si="1"/>
        <v>2.4259957584563745</v>
      </c>
      <c r="X50" s="28">
        <f t="shared" si="1"/>
        <v>2.9569650569507853</v>
      </c>
      <c r="Y50" s="28">
        <f t="shared" si="1"/>
        <v>4.24025668050903</v>
      </c>
      <c r="Z50" s="28">
        <f t="shared" si="1"/>
        <v>2.2680167825946591</v>
      </c>
      <c r="AA50" s="28">
        <f t="shared" si="1"/>
        <v>2.4259957584563745</v>
      </c>
      <c r="AB50" s="28">
        <f t="shared" si="1"/>
        <v>2.9569650569507853</v>
      </c>
      <c r="AC50" s="28">
        <f t="shared" si="1"/>
        <v>4.24025668050903</v>
      </c>
      <c r="AE50" s="11"/>
      <c r="AI50" s="151">
        <v>0.24387792638721847</v>
      </c>
      <c r="AJ50" s="151">
        <v>9.2998034557404079</v>
      </c>
      <c r="AK50" s="151">
        <v>9.9475823597273294</v>
      </c>
      <c r="AL50" s="151">
        <v>12.124775295390402</v>
      </c>
      <c r="AM50" s="151">
        <v>17.38679979497833</v>
      </c>
      <c r="AN50" s="151">
        <v>9.2998034557404079</v>
      </c>
      <c r="AO50" s="151">
        <v>9.9475823597273294</v>
      </c>
      <c r="AP50" s="151">
        <v>12.124775295390402</v>
      </c>
      <c r="AQ50" s="151">
        <v>17.38679979497833</v>
      </c>
    </row>
    <row r="51" spans="6:43" x14ac:dyDescent="0.25">
      <c r="F51" s="11" t="s">
        <v>43</v>
      </c>
      <c r="P51" s="11"/>
      <c r="U51" s="11" t="s">
        <v>43</v>
      </c>
      <c r="V51" s="28">
        <f t="shared" si="1"/>
        <v>1.6605552173494211</v>
      </c>
      <c r="W51" s="28">
        <f t="shared" si="1"/>
        <v>1.7762213864059728</v>
      </c>
      <c r="X51" s="28">
        <f t="shared" si="1"/>
        <v>2.1649768160984144</v>
      </c>
      <c r="Y51" s="28">
        <f t="shared" si="1"/>
        <v>3.1045539026676643</v>
      </c>
      <c r="Z51" s="28">
        <f t="shared" si="1"/>
        <v>1.6605552173494211</v>
      </c>
      <c r="AA51" s="28">
        <f t="shared" si="1"/>
        <v>1.7762213864059728</v>
      </c>
      <c r="AB51" s="28">
        <f t="shared" si="1"/>
        <v>2.1649768160984144</v>
      </c>
      <c r="AC51" s="28">
        <f t="shared" si="1"/>
        <v>3.1045539026676643</v>
      </c>
      <c r="AE51" s="11"/>
      <c r="AI51" s="151">
        <v>0.1785580980557632</v>
      </c>
      <c r="AJ51" s="151">
        <v>9.2998034557404079</v>
      </c>
      <c r="AK51" s="151">
        <v>9.9475823597273294</v>
      </c>
      <c r="AL51" s="151">
        <v>12.124775295390402</v>
      </c>
      <c r="AM51" s="151">
        <v>17.38679979497833</v>
      </c>
      <c r="AN51" s="151">
        <v>9.2998034557404079</v>
      </c>
      <c r="AO51" s="151">
        <v>9.9475823597273294</v>
      </c>
      <c r="AP51" s="151">
        <v>12.124775295390402</v>
      </c>
      <c r="AQ51" s="151">
        <v>17.38679979497833</v>
      </c>
    </row>
    <row r="52" spans="6:43" x14ac:dyDescent="0.25">
      <c r="F52" s="11" t="s">
        <v>393</v>
      </c>
      <c r="P52" s="11"/>
      <c r="U52" s="11" t="s">
        <v>393</v>
      </c>
      <c r="V52" s="28">
        <f t="shared" si="1"/>
        <v>4.1036275517649754</v>
      </c>
      <c r="W52" s="28">
        <f t="shared" si="1"/>
        <v>4.3816529063411211</v>
      </c>
      <c r="X52" s="28">
        <f t="shared" si="1"/>
        <v>12.543883936610678</v>
      </c>
      <c r="Y52" s="28">
        <f t="shared" si="1"/>
        <v>17.835587349809206</v>
      </c>
      <c r="Z52" s="28">
        <f t="shared" si="1"/>
        <v>4.1036275517649754</v>
      </c>
      <c r="AA52" s="28">
        <f t="shared" si="1"/>
        <v>4.3816529063411211</v>
      </c>
      <c r="AB52" s="28">
        <f t="shared" si="1"/>
        <v>12.543883936610678</v>
      </c>
      <c r="AC52" s="28">
        <f t="shared" si="1"/>
        <v>17.835587349809206</v>
      </c>
      <c r="AE52" s="11"/>
      <c r="AI52" s="151">
        <v>0.60663123198615043</v>
      </c>
      <c r="AJ52" s="151">
        <v>6.7646163523916005</v>
      </c>
      <c r="AK52" s="151">
        <v>7.2229266732530446</v>
      </c>
      <c r="AL52" s="151">
        <v>20.67793953756911</v>
      </c>
      <c r="AM52" s="151">
        <v>29.401037087085548</v>
      </c>
      <c r="AN52" s="151">
        <v>6.7646163523916005</v>
      </c>
      <c r="AO52" s="151">
        <v>7.2229266732530446</v>
      </c>
      <c r="AP52" s="151">
        <v>20.67793953756911</v>
      </c>
      <c r="AQ52" s="151">
        <v>29.401037087085548</v>
      </c>
    </row>
    <row r="53" spans="6:43" x14ac:dyDescent="0.25">
      <c r="F53" s="11" t="s">
        <v>46</v>
      </c>
      <c r="P53" s="11"/>
      <c r="U53" s="11" t="s">
        <v>46</v>
      </c>
      <c r="V53" s="28">
        <f t="shared" si="1"/>
        <v>1.2585144309606195</v>
      </c>
      <c r="W53" s="28">
        <f t="shared" si="1"/>
        <v>1.8873711413887329</v>
      </c>
      <c r="X53" s="28">
        <f t="shared" si="1"/>
        <v>3.1225982422683027</v>
      </c>
      <c r="Y53" s="28">
        <f t="shared" si="1"/>
        <v>3.8207255579675352</v>
      </c>
      <c r="Z53" s="28">
        <f t="shared" si="1"/>
        <v>1.2585144309606195</v>
      </c>
      <c r="AA53" s="28">
        <f t="shared" si="1"/>
        <v>1.8873711413887329</v>
      </c>
      <c r="AB53" s="28">
        <f t="shared" si="1"/>
        <v>3.1225982422683027</v>
      </c>
      <c r="AC53" s="28">
        <f t="shared" si="1"/>
        <v>3.8207255579675352</v>
      </c>
      <c r="AE53" s="11"/>
      <c r="AI53" s="151">
        <v>0.318773236420615</v>
      </c>
      <c r="AJ53" s="151">
        <v>3.9479927646749946</v>
      </c>
      <c r="AK53" s="151">
        <v>5.9207327521636222</v>
      </c>
      <c r="AL53" s="151">
        <v>9.795672551845275</v>
      </c>
      <c r="AM53" s="151">
        <v>11.985716244152201</v>
      </c>
      <c r="AN53" s="151">
        <v>3.9479927646749946</v>
      </c>
      <c r="AO53" s="151">
        <v>5.9207327521636222</v>
      </c>
      <c r="AP53" s="151">
        <v>9.795672551845275</v>
      </c>
      <c r="AQ53" s="151">
        <v>11.985716244152201</v>
      </c>
    </row>
    <row r="54" spans="6:43" x14ac:dyDescent="0.25">
      <c r="F54" s="11" t="s">
        <v>394</v>
      </c>
      <c r="P54" s="11"/>
      <c r="U54" s="11" t="s">
        <v>394</v>
      </c>
      <c r="V54" s="28">
        <f t="shared" si="1"/>
        <v>7.8259253408520131</v>
      </c>
      <c r="W54" s="28">
        <f t="shared" si="1"/>
        <v>11.402911254013503</v>
      </c>
      <c r="X54" s="28">
        <f t="shared" si="1"/>
        <v>20.116059748654372</v>
      </c>
      <c r="Y54" s="28">
        <f t="shared" si="1"/>
        <v>25.670460583559233</v>
      </c>
      <c r="Z54" s="28">
        <f t="shared" si="1"/>
        <v>7.8259253408520131</v>
      </c>
      <c r="AA54" s="28">
        <f t="shared" si="1"/>
        <v>11.402911254013503</v>
      </c>
      <c r="AB54" s="28">
        <f t="shared" si="1"/>
        <v>20.116059748654372</v>
      </c>
      <c r="AC54" s="28">
        <f t="shared" si="1"/>
        <v>25.670460583559233</v>
      </c>
      <c r="AD54" s="11"/>
      <c r="AE54" s="11"/>
      <c r="AI54" s="151">
        <v>2.1631226219637925</v>
      </c>
      <c r="AJ54" s="151">
        <v>3.6178833605592091</v>
      </c>
      <c r="AK54" s="151">
        <v>5.2715047858273341</v>
      </c>
      <c r="AL54" s="151">
        <v>9.2995466574114012</v>
      </c>
      <c r="AM54" s="151">
        <v>11.867316407728326</v>
      </c>
      <c r="AN54" s="151">
        <v>3.6178833605592091</v>
      </c>
      <c r="AO54" s="151">
        <v>5.2715047858273341</v>
      </c>
      <c r="AP54" s="151">
        <v>9.2995466574114012</v>
      </c>
      <c r="AQ54" s="151">
        <v>11.867316407728326</v>
      </c>
    </row>
    <row r="55" spans="6:43" x14ac:dyDescent="0.25">
      <c r="F55" s="11" t="s">
        <v>395</v>
      </c>
      <c r="U55" s="11" t="s">
        <v>395</v>
      </c>
      <c r="V55" s="28">
        <f t="shared" ref="V55:AC63" si="2">$AI55*AJ55</f>
        <v>6.0246608938586386</v>
      </c>
      <c r="W55" s="28">
        <f t="shared" si="2"/>
        <v>6.559570357056975</v>
      </c>
      <c r="X55" s="28">
        <f t="shared" si="2"/>
        <v>10.91004006030758</v>
      </c>
      <c r="Y55" s="28">
        <f t="shared" si="2"/>
        <v>12.19639417413025</v>
      </c>
      <c r="Z55" s="28">
        <f t="shared" si="2"/>
        <v>6.0246608938586386</v>
      </c>
      <c r="AA55" s="28">
        <f t="shared" si="2"/>
        <v>6.559570357056975</v>
      </c>
      <c r="AB55" s="28">
        <f t="shared" si="2"/>
        <v>10.91004006030758</v>
      </c>
      <c r="AC55" s="28">
        <f t="shared" si="2"/>
        <v>12.19639417413025</v>
      </c>
      <c r="AI55" s="151">
        <v>1.0136260614292296</v>
      </c>
      <c r="AJ55" s="151">
        <v>5.9436720533445699</v>
      </c>
      <c r="AK55" s="151">
        <v>6.4713907886384368</v>
      </c>
      <c r="AL55" s="151">
        <v>10.763377615729652</v>
      </c>
      <c r="AM55" s="151">
        <v>12.032439415511012</v>
      </c>
      <c r="AN55" s="151">
        <v>5.9436720533445699</v>
      </c>
      <c r="AO55" s="151">
        <v>6.4713907886384368</v>
      </c>
      <c r="AP55" s="151">
        <v>10.763377615729652</v>
      </c>
      <c r="AQ55" s="151">
        <v>12.032439415511012</v>
      </c>
    </row>
    <row r="56" spans="6:43" x14ac:dyDescent="0.25">
      <c r="F56" s="11" t="s">
        <v>396</v>
      </c>
      <c r="U56" s="11" t="s">
        <v>396</v>
      </c>
      <c r="V56" s="28">
        <f t="shared" si="2"/>
        <v>15.235563957791932</v>
      </c>
      <c r="W56" s="28">
        <f t="shared" si="2"/>
        <v>18.877184040015074</v>
      </c>
      <c r="X56" s="28">
        <f t="shared" si="2"/>
        <v>28.734593130167696</v>
      </c>
      <c r="Y56" s="28">
        <f t="shared" si="2"/>
        <v>43.58660673550326</v>
      </c>
      <c r="Z56" s="28">
        <f t="shared" si="2"/>
        <v>15.235563957791932</v>
      </c>
      <c r="AA56" s="28">
        <f t="shared" si="2"/>
        <v>18.877184040015074</v>
      </c>
      <c r="AB56" s="28">
        <f t="shared" si="2"/>
        <v>28.734593130167696</v>
      </c>
      <c r="AC56" s="28">
        <f t="shared" si="2"/>
        <v>43.58660673550326</v>
      </c>
      <c r="AI56" s="151">
        <v>2.9484685051181474</v>
      </c>
      <c r="AJ56" s="151">
        <v>5.1672805496633352</v>
      </c>
      <c r="AK56" s="151">
        <v>6.402369232449594</v>
      </c>
      <c r="AL56" s="151">
        <v>9.745599479963337</v>
      </c>
      <c r="AM56" s="151">
        <v>14.782795427471155</v>
      </c>
      <c r="AN56" s="151">
        <v>5.1672805496633352</v>
      </c>
      <c r="AO56" s="151">
        <v>6.402369232449594</v>
      </c>
      <c r="AP56" s="151">
        <v>9.745599479963337</v>
      </c>
      <c r="AQ56" s="151">
        <v>14.782795427471155</v>
      </c>
    </row>
    <row r="57" spans="6:43" x14ac:dyDescent="0.25">
      <c r="F57" s="11" t="s">
        <v>397</v>
      </c>
      <c r="U57" s="11" t="s">
        <v>397</v>
      </c>
      <c r="V57" s="28">
        <f t="shared" si="2"/>
        <v>6.3575878057711916</v>
      </c>
      <c r="W57" s="28">
        <f t="shared" si="2"/>
        <v>9.3401705883603228</v>
      </c>
      <c r="X57" s="28">
        <f t="shared" si="2"/>
        <v>15.05073962901702</v>
      </c>
      <c r="Y57" s="28">
        <f t="shared" si="2"/>
        <v>19.768804362987826</v>
      </c>
      <c r="Z57" s="28">
        <f t="shared" si="2"/>
        <v>6.3575878057711916</v>
      </c>
      <c r="AA57" s="28">
        <f t="shared" si="2"/>
        <v>9.3401705883603228</v>
      </c>
      <c r="AB57" s="28">
        <f t="shared" si="2"/>
        <v>15.05073962901702</v>
      </c>
      <c r="AC57" s="28">
        <f t="shared" si="2"/>
        <v>19.768804362987826</v>
      </c>
      <c r="AI57" s="151">
        <v>1.0666341485728181</v>
      </c>
      <c r="AJ57" s="151">
        <v>5.9604202755722717</v>
      </c>
      <c r="AK57" s="151">
        <v>8.7566768801258554</v>
      </c>
      <c r="AL57" s="151">
        <v>14.110498570812933</v>
      </c>
      <c r="AM57" s="151">
        <v>18.533819106990862</v>
      </c>
      <c r="AN57" s="151">
        <v>5.9604202755722717</v>
      </c>
      <c r="AO57" s="151">
        <v>8.7566768801258554</v>
      </c>
      <c r="AP57" s="151">
        <v>14.110498570812933</v>
      </c>
      <c r="AQ57" s="151">
        <v>18.533819106990862</v>
      </c>
    </row>
    <row r="58" spans="6:43" x14ac:dyDescent="0.25">
      <c r="F58" s="11" t="s">
        <v>199</v>
      </c>
      <c r="U58" s="11" t="s">
        <v>199</v>
      </c>
      <c r="V58" s="28">
        <f t="shared" si="2"/>
        <v>0.89440059174096753</v>
      </c>
      <c r="W58" s="28">
        <f t="shared" si="2"/>
        <v>0.92198473851409835</v>
      </c>
      <c r="X58" s="28">
        <f t="shared" si="2"/>
        <v>1.8632409549292166</v>
      </c>
      <c r="Y58" s="28">
        <f t="shared" si="2"/>
        <v>2.5161797786626199</v>
      </c>
      <c r="Z58" s="28">
        <f t="shared" si="2"/>
        <v>0.89440059174096753</v>
      </c>
      <c r="AA58" s="28">
        <f t="shared" si="2"/>
        <v>0.92198473851409835</v>
      </c>
      <c r="AB58" s="28">
        <f t="shared" si="2"/>
        <v>1.8632409549292166</v>
      </c>
      <c r="AC58" s="28">
        <f t="shared" si="2"/>
        <v>2.5161797786626199</v>
      </c>
      <c r="AI58" s="151">
        <v>3.0823159247207049E-2</v>
      </c>
      <c r="AJ58" s="151">
        <v>29.017161562438186</v>
      </c>
      <c r="AK58" s="151">
        <v>29.912077834709343</v>
      </c>
      <c r="AL58" s="151">
        <v>60.449382880765178</v>
      </c>
      <c r="AM58" s="151">
        <v>81.632767052930049</v>
      </c>
      <c r="AN58" s="151">
        <v>29.017161562438186</v>
      </c>
      <c r="AO58" s="151">
        <v>29.912077834709343</v>
      </c>
      <c r="AP58" s="151">
        <v>60.449382880765178</v>
      </c>
      <c r="AQ58" s="151">
        <v>81.632767052930049</v>
      </c>
    </row>
    <row r="59" spans="6:43" x14ac:dyDescent="0.25">
      <c r="F59" s="11" t="s">
        <v>398</v>
      </c>
      <c r="U59" s="11" t="s">
        <v>398</v>
      </c>
      <c r="V59" s="28">
        <f t="shared" si="2"/>
        <v>4.4116772380706539</v>
      </c>
      <c r="W59" s="28">
        <f t="shared" si="2"/>
        <v>6.4813604221023962</v>
      </c>
      <c r="X59" s="28">
        <f t="shared" si="2"/>
        <v>10.444056372636755</v>
      </c>
      <c r="Y59" s="28">
        <f t="shared" si="2"/>
        <v>13.718030626788329</v>
      </c>
      <c r="Z59" s="28">
        <f t="shared" si="2"/>
        <v>4.4116772380706539</v>
      </c>
      <c r="AA59" s="28">
        <f t="shared" si="2"/>
        <v>6.4813604221023962</v>
      </c>
      <c r="AB59" s="28">
        <f t="shared" si="2"/>
        <v>10.444056372636755</v>
      </c>
      <c r="AC59" s="28">
        <f t="shared" si="2"/>
        <v>13.718030626788329</v>
      </c>
      <c r="AI59" s="151">
        <v>0.74016210839210994</v>
      </c>
      <c r="AJ59" s="151">
        <v>5.9604202755722717</v>
      </c>
      <c r="AK59" s="151">
        <v>8.7566768801258554</v>
      </c>
      <c r="AL59" s="151">
        <v>14.110498570812933</v>
      </c>
      <c r="AM59" s="151">
        <v>18.533819106990862</v>
      </c>
      <c r="AN59" s="151">
        <v>5.9604202755722717</v>
      </c>
      <c r="AO59" s="151">
        <v>8.7566768801258554</v>
      </c>
      <c r="AP59" s="151">
        <v>14.110498570812933</v>
      </c>
      <c r="AQ59" s="151">
        <v>18.533819106990862</v>
      </c>
    </row>
    <row r="60" spans="6:43" x14ac:dyDescent="0.25">
      <c r="F60" s="11" t="s">
        <v>399</v>
      </c>
      <c r="U60" s="11" t="s">
        <v>399</v>
      </c>
      <c r="V60" s="28">
        <f t="shared" si="2"/>
        <v>7.9406197482832122</v>
      </c>
      <c r="W60" s="28">
        <f t="shared" si="2"/>
        <v>12.431222604286811</v>
      </c>
      <c r="X60" s="28">
        <f t="shared" si="2"/>
        <v>21.284399590630152</v>
      </c>
      <c r="Y60" s="28">
        <f t="shared" si="2"/>
        <v>48.093685819119827</v>
      </c>
      <c r="Z60" s="28">
        <f t="shared" si="2"/>
        <v>7.9406197482832122</v>
      </c>
      <c r="AA60" s="28">
        <f t="shared" si="2"/>
        <v>12.431222604286811</v>
      </c>
      <c r="AB60" s="28">
        <f t="shared" si="2"/>
        <v>21.284399590630152</v>
      </c>
      <c r="AC60" s="28">
        <f t="shared" si="2"/>
        <v>48.093685819119827</v>
      </c>
      <c r="AI60" s="151">
        <v>1.0430676509017409</v>
      </c>
      <c r="AJ60" s="151">
        <v>7.6127562209588975</v>
      </c>
      <c r="AK60" s="151">
        <v>11.917944721552733</v>
      </c>
      <c r="AL60" s="151">
        <v>20.405579227991211</v>
      </c>
      <c r="AM60" s="151">
        <v>46.107925768326169</v>
      </c>
      <c r="AN60" s="151">
        <v>7.6127562209588975</v>
      </c>
      <c r="AO60" s="151">
        <v>11.917944721552733</v>
      </c>
      <c r="AP60" s="151">
        <v>20.405579227991211</v>
      </c>
      <c r="AQ60" s="151">
        <v>46.107925768326169</v>
      </c>
    </row>
    <row r="61" spans="6:43" x14ac:dyDescent="0.25">
      <c r="F61" s="11" t="s">
        <v>200</v>
      </c>
      <c r="U61" s="11" t="s">
        <v>200</v>
      </c>
      <c r="V61" s="28">
        <f t="shared" si="2"/>
        <v>3.2193748181089998</v>
      </c>
      <c r="W61" s="28">
        <f t="shared" si="2"/>
        <v>3.2423493417921052</v>
      </c>
      <c r="X61" s="28">
        <f t="shared" si="2"/>
        <v>7.6462773280800969</v>
      </c>
      <c r="Y61" s="28">
        <f t="shared" si="2"/>
        <v>12.182673127545693</v>
      </c>
      <c r="Z61" s="28">
        <f t="shared" si="2"/>
        <v>3.2193748181089998</v>
      </c>
      <c r="AA61" s="28">
        <f t="shared" si="2"/>
        <v>3.2423493417921052</v>
      </c>
      <c r="AB61" s="28">
        <f t="shared" si="2"/>
        <v>7.6462773280800969</v>
      </c>
      <c r="AC61" s="28">
        <f t="shared" si="2"/>
        <v>12.182673127545693</v>
      </c>
      <c r="AI61" s="151">
        <v>0.45130758766286455</v>
      </c>
      <c r="AJ61" s="151">
        <v>7.1334382716249269</v>
      </c>
      <c r="AK61" s="151">
        <v>7.1843448468989681</v>
      </c>
      <c r="AL61" s="151">
        <v>16.942496729729289</v>
      </c>
      <c r="AM61" s="151">
        <v>26.994168634821143</v>
      </c>
      <c r="AN61" s="151">
        <v>7.1334382716249269</v>
      </c>
      <c r="AO61" s="151">
        <v>7.1843448468989681</v>
      </c>
      <c r="AP61" s="151">
        <v>16.942496729729289</v>
      </c>
      <c r="AQ61" s="151">
        <v>26.994168634821143</v>
      </c>
    </row>
    <row r="62" spans="6:43" x14ac:dyDescent="0.25">
      <c r="F62" s="11" t="s">
        <v>201</v>
      </c>
      <c r="U62" s="11" t="s">
        <v>201</v>
      </c>
      <c r="V62" s="28">
        <f t="shared" si="2"/>
        <v>4.4137597360537066</v>
      </c>
      <c r="W62" s="28">
        <f t="shared" si="2"/>
        <v>5.0623574674776739</v>
      </c>
      <c r="X62" s="28">
        <f t="shared" si="2"/>
        <v>11.557306212288047</v>
      </c>
      <c r="Y62" s="28">
        <f t="shared" si="2"/>
        <v>22.495033177391647</v>
      </c>
      <c r="Z62" s="28">
        <f t="shared" si="2"/>
        <v>4.4137597360537066</v>
      </c>
      <c r="AA62" s="28">
        <f t="shared" si="2"/>
        <v>5.0623574674776739</v>
      </c>
      <c r="AB62" s="28">
        <f t="shared" si="2"/>
        <v>11.557306212288047</v>
      </c>
      <c r="AC62" s="28">
        <f t="shared" si="2"/>
        <v>22.495033177391647</v>
      </c>
      <c r="AI62" s="151">
        <v>0.51845494718765417</v>
      </c>
      <c r="AJ62" s="151">
        <v>8.5132946652279724</v>
      </c>
      <c r="AK62" s="151">
        <v>9.7643150961106748</v>
      </c>
      <c r="AL62" s="151">
        <v>22.291823571132582</v>
      </c>
      <c r="AM62" s="151">
        <v>43.388597793145557</v>
      </c>
      <c r="AN62" s="151">
        <v>8.5132946652279724</v>
      </c>
      <c r="AO62" s="151">
        <v>9.7643150961106748</v>
      </c>
      <c r="AP62" s="151">
        <v>22.291823571132582</v>
      </c>
      <c r="AQ62" s="151">
        <v>43.388597793145557</v>
      </c>
    </row>
    <row r="63" spans="6:43" x14ac:dyDescent="0.25">
      <c r="F63" s="11" t="s">
        <v>48</v>
      </c>
      <c r="U63" s="11" t="s">
        <v>48</v>
      </c>
      <c r="V63" s="28">
        <f t="shared" si="2"/>
        <v>3.1799813764625093</v>
      </c>
      <c r="W63" s="28">
        <f t="shared" si="2"/>
        <v>5.3325546453009576</v>
      </c>
      <c r="X63" s="28">
        <f t="shared" si="2"/>
        <v>6.3613704861203217</v>
      </c>
      <c r="Y63" s="28">
        <f t="shared" si="2"/>
        <v>17.052946462157689</v>
      </c>
      <c r="Z63" s="28">
        <f t="shared" si="2"/>
        <v>3.1799813764625093</v>
      </c>
      <c r="AA63" s="28">
        <f t="shared" si="2"/>
        <v>5.3325546453009576</v>
      </c>
      <c r="AB63" s="28">
        <f t="shared" si="2"/>
        <v>6.3613704861203217</v>
      </c>
      <c r="AC63" s="28">
        <f t="shared" si="2"/>
        <v>17.052946462157689</v>
      </c>
      <c r="AI63" s="151">
        <v>0.74029169726122268</v>
      </c>
      <c r="AJ63" s="151">
        <v>4.2955788754988653</v>
      </c>
      <c r="AK63" s="151">
        <v>7.2033154836522337</v>
      </c>
      <c r="AL63" s="151">
        <v>8.5930593435733478</v>
      </c>
      <c r="AM63" s="151">
        <v>23.035442009206147</v>
      </c>
      <c r="AN63" s="151">
        <v>4.2955788754988653</v>
      </c>
      <c r="AO63" s="151">
        <v>7.2033154836522337</v>
      </c>
      <c r="AP63" s="151">
        <v>8.5930593435733478</v>
      </c>
      <c r="AQ63" s="151">
        <v>23.035442009206147</v>
      </c>
    </row>
    <row r="64" spans="6:43" x14ac:dyDescent="0.25">
      <c r="F64" s="11"/>
      <c r="U64" s="11"/>
    </row>
    <row r="65" spans="6:21" x14ac:dyDescent="0.25">
      <c r="F65" s="11"/>
      <c r="U65" s="11"/>
    </row>
    <row r="66" spans="6:21" x14ac:dyDescent="0.25">
      <c r="F66" s="11"/>
      <c r="U66" s="11"/>
    </row>
    <row r="67" spans="6:21" x14ac:dyDescent="0.25">
      <c r="F67" s="11"/>
      <c r="U67" s="11"/>
    </row>
    <row r="68" spans="6:21" x14ac:dyDescent="0.25">
      <c r="F68" s="11"/>
      <c r="U68" s="11"/>
    </row>
    <row r="69" spans="6:21" x14ac:dyDescent="0.25">
      <c r="F69" s="11"/>
      <c r="U69" s="11"/>
    </row>
    <row r="70" spans="6:21" x14ac:dyDescent="0.25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5" x14ac:dyDescent="0.25"/>
  <sheetData>
    <row r="1" spans="1:28" x14ac:dyDescent="0.25">
      <c r="A1" t="s">
        <v>888</v>
      </c>
    </row>
    <row r="2" spans="1:28" ht="18.75" x14ac:dyDescent="0.3">
      <c r="E2" s="5" t="s">
        <v>795</v>
      </c>
    </row>
    <row r="3" spans="1:28" x14ac:dyDescent="0.25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25">
      <c r="A4" t="s">
        <v>831</v>
      </c>
      <c r="B4" t="s">
        <v>364</v>
      </c>
      <c r="C4" s="65"/>
    </row>
    <row r="5" spans="1:28" x14ac:dyDescent="0.25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25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25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25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25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25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25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25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25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25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25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25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25">
      <c r="A17" t="s">
        <v>838</v>
      </c>
      <c r="B17" t="s">
        <v>375</v>
      </c>
      <c r="C17" s="65"/>
    </row>
    <row r="18" spans="1:30" x14ac:dyDescent="0.25">
      <c r="A18" t="s">
        <v>839</v>
      </c>
      <c r="B18" t="s">
        <v>376</v>
      </c>
      <c r="C18" s="65"/>
    </row>
    <row r="19" spans="1:30" x14ac:dyDescent="0.25">
      <c r="A19" t="s">
        <v>839</v>
      </c>
      <c r="B19" t="s">
        <v>377</v>
      </c>
      <c r="C19" s="65"/>
    </row>
    <row r="20" spans="1:30" x14ac:dyDescent="0.25">
      <c r="A20" t="s">
        <v>839</v>
      </c>
      <c r="B20" t="s">
        <v>378</v>
      </c>
      <c r="C20" s="65"/>
    </row>
    <row r="21" spans="1:30" x14ac:dyDescent="0.25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25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25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25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25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25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25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25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25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25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25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25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25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25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25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25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25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25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25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25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25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25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25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25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25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25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25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25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25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25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25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25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25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25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25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25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25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25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25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25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25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25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25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25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25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25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25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25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25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25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25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25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25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25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25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25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25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25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25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25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25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25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25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25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25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25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25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25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25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25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25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25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25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25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25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25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25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25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25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25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25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25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25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25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25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25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25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25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25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25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25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25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25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25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25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25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25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25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25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25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25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25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25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25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25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25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25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25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25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25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25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25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25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25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5" x14ac:dyDescent="0.25"/>
  <sheetData>
    <row r="1" spans="1:2" ht="18.75" x14ac:dyDescent="0.3">
      <c r="A1" s="5" t="s">
        <v>330</v>
      </c>
    </row>
    <row r="4" spans="1:2" x14ac:dyDescent="0.25">
      <c r="A4" s="2" t="s">
        <v>331</v>
      </c>
    </row>
    <row r="5" spans="1:2" x14ac:dyDescent="0.25">
      <c r="A5" s="9" t="s">
        <v>332</v>
      </c>
    </row>
    <row r="6" spans="1:2" x14ac:dyDescent="0.25">
      <c r="B6" s="9" t="s">
        <v>333</v>
      </c>
    </row>
    <row r="7" spans="1:2" x14ac:dyDescent="0.25">
      <c r="B7" t="s">
        <v>96</v>
      </c>
    </row>
    <row r="8" spans="1:2" x14ac:dyDescent="0.25">
      <c r="A8" s="11" t="s">
        <v>440</v>
      </c>
      <c r="B8">
        <v>1</v>
      </c>
    </row>
    <row r="9" spans="1:2" x14ac:dyDescent="0.25">
      <c r="A9" s="11" t="s">
        <v>441</v>
      </c>
      <c r="B9">
        <v>1</v>
      </c>
    </row>
    <row r="10" spans="1:2" x14ac:dyDescent="0.25">
      <c r="A10" s="11" t="s">
        <v>442</v>
      </c>
      <c r="B10">
        <v>1</v>
      </c>
    </row>
    <row r="11" spans="1:2" x14ac:dyDescent="0.25">
      <c r="A11" s="11" t="s">
        <v>443</v>
      </c>
      <c r="B11">
        <v>1</v>
      </c>
    </row>
    <row r="12" spans="1:2" x14ac:dyDescent="0.25">
      <c r="A12" s="11" t="s">
        <v>444</v>
      </c>
      <c r="B12">
        <v>1</v>
      </c>
    </row>
    <row r="13" spans="1:2" x14ac:dyDescent="0.25">
      <c r="A13" s="11" t="s">
        <v>445</v>
      </c>
      <c r="B13">
        <v>1</v>
      </c>
    </row>
    <row r="14" spans="1:2" x14ac:dyDescent="0.25">
      <c r="A14" s="11" t="s">
        <v>446</v>
      </c>
      <c r="B14">
        <v>1</v>
      </c>
    </row>
    <row r="15" spans="1:2" x14ac:dyDescent="0.25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"/>
  <sheetViews>
    <sheetView workbookViewId="0">
      <selection activeCell="M13" sqref="M13"/>
    </sheetView>
  </sheetViews>
  <sheetFormatPr defaultRowHeight="15" x14ac:dyDescent="0.25"/>
  <sheetData>
    <row r="1" spans="1:2" ht="18.75" x14ac:dyDescent="0.3">
      <c r="A1" s="5" t="s">
        <v>334</v>
      </c>
    </row>
    <row r="6" spans="1:2" x14ac:dyDescent="0.25">
      <c r="A6" s="2" t="s">
        <v>335</v>
      </c>
    </row>
    <row r="7" spans="1:2" x14ac:dyDescent="0.25">
      <c r="B7" t="s">
        <v>336</v>
      </c>
    </row>
    <row r="8" spans="1:2" x14ac:dyDescent="0.25">
      <c r="A8" t="s">
        <v>453</v>
      </c>
      <c r="B8" s="11">
        <v>2024.6432209910752</v>
      </c>
    </row>
    <row r="9" spans="1:2" x14ac:dyDescent="0.25">
      <c r="A9" t="s">
        <v>454</v>
      </c>
      <c r="B9" s="11">
        <v>2646.7482793071185</v>
      </c>
    </row>
    <row r="10" spans="1:2" x14ac:dyDescent="0.25">
      <c r="A10" t="s">
        <v>455</v>
      </c>
      <c r="B10" s="11">
        <v>2403.2673990808889</v>
      </c>
    </row>
    <row r="11" spans="1:2" x14ac:dyDescent="0.25">
      <c r="A11" t="s">
        <v>456</v>
      </c>
      <c r="B11" s="11">
        <v>1848.5924093164913</v>
      </c>
    </row>
    <row r="12" spans="1:2" x14ac:dyDescent="0.25">
      <c r="A12" t="s">
        <v>457</v>
      </c>
      <c r="B12" s="11">
        <v>1048.3954531483173</v>
      </c>
    </row>
    <row r="13" spans="1:2" x14ac:dyDescent="0.25">
      <c r="A13" t="s">
        <v>458</v>
      </c>
      <c r="B13" s="11">
        <v>690.26850447096422</v>
      </c>
    </row>
    <row r="14" spans="1:2" x14ac:dyDescent="0.25">
      <c r="A14" t="s">
        <v>459</v>
      </c>
      <c r="B14" s="11">
        <v>856.21845323105083</v>
      </c>
    </row>
    <row r="15" spans="1:2" x14ac:dyDescent="0.25">
      <c r="A15" t="s">
        <v>460</v>
      </c>
      <c r="B15" s="11">
        <v>801.24202079481131</v>
      </c>
    </row>
    <row r="16" spans="1:2" x14ac:dyDescent="0.25">
      <c r="A16" t="s">
        <v>461</v>
      </c>
      <c r="B16" s="11">
        <v>688.50499014241166</v>
      </c>
    </row>
    <row r="17" spans="1:3" x14ac:dyDescent="0.25">
      <c r="A17" t="s">
        <v>462</v>
      </c>
      <c r="B17" s="11">
        <v>665.30899365149094</v>
      </c>
    </row>
    <row r="18" spans="1:3" x14ac:dyDescent="0.25">
      <c r="A18" t="s">
        <v>463</v>
      </c>
      <c r="B18" s="11">
        <v>479.38711459720474</v>
      </c>
      <c r="C18" s="11"/>
    </row>
    <row r="19" spans="1:3" x14ac:dyDescent="0.25">
      <c r="A19" t="s">
        <v>464</v>
      </c>
      <c r="B19" s="11">
        <v>1632.2846348139833</v>
      </c>
      <c r="C19" s="11"/>
    </row>
    <row r="20" spans="1:3" x14ac:dyDescent="0.25">
      <c r="A20" t="s">
        <v>465</v>
      </c>
      <c r="B20" s="11">
        <v>2589.4011760211711</v>
      </c>
    </row>
    <row r="21" spans="1:3" x14ac:dyDescent="0.25">
      <c r="A21" t="s">
        <v>466</v>
      </c>
      <c r="B21" s="11">
        <v>3613.5911678996085</v>
      </c>
    </row>
    <row r="22" spans="1:3" x14ac:dyDescent="0.25">
      <c r="A22" t="s">
        <v>467</v>
      </c>
      <c r="B22" s="11">
        <v>5422.0391825334091</v>
      </c>
    </row>
    <row r="23" spans="1:3" x14ac:dyDescent="0.25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5" x14ac:dyDescent="0.25"/>
  <cols>
    <col min="2" max="2" width="10.42578125" bestFit="1" customWidth="1"/>
    <col min="3" max="3" width="10.140625" bestFit="1" customWidth="1"/>
    <col min="16" max="16" width="24" bestFit="1" customWidth="1"/>
    <col min="17" max="17" width="14.285156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5546875" bestFit="1" customWidth="1"/>
    <col min="28" max="28" width="8.85546875" style="34"/>
    <col min="45" max="45" width="42.140625" bestFit="1" customWidth="1"/>
    <col min="46" max="46" width="15.7109375" bestFit="1" customWidth="1"/>
    <col min="47" max="47" width="10.42578125" bestFit="1" customWidth="1"/>
    <col min="48" max="48" width="16.42578125" bestFit="1" customWidth="1"/>
    <col min="49" max="49" width="8" bestFit="1" customWidth="1"/>
    <col min="50" max="51" width="8" customWidth="1"/>
    <col min="52" max="53" width="11.28515625" bestFit="1" customWidth="1"/>
    <col min="56" max="57" width="12.7109375" bestFit="1" customWidth="1"/>
    <col min="59" max="59" width="16.5703125" customWidth="1"/>
  </cols>
  <sheetData>
    <row r="1" spans="1:28" x14ac:dyDescent="0.25">
      <c r="A1" t="s">
        <v>751</v>
      </c>
      <c r="P1" s="113" t="s">
        <v>889</v>
      </c>
      <c r="Q1" t="s">
        <v>890</v>
      </c>
    </row>
    <row r="2" spans="1:28" x14ac:dyDescent="0.25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25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25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25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25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25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25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25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25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25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25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25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25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25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25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25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25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25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25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25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25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25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25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25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25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25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25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25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25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25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25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25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25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25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25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25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25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25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25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25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25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25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25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25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25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25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25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25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25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25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25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25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25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25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25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25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25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25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topLeftCell="A4" workbookViewId="0">
      <selection activeCell="I38" sqref="H38:I39"/>
    </sheetView>
  </sheetViews>
  <sheetFormatPr defaultColWidth="8.85546875" defaultRowHeight="12" x14ac:dyDescent="0.2"/>
  <cols>
    <col min="1" max="1" width="8.42578125" style="80" bestFit="1" customWidth="1"/>
    <col min="2" max="2" width="5.7109375" style="80" bestFit="1" customWidth="1"/>
    <col min="3" max="3" width="8.7109375" style="81" bestFit="1" customWidth="1"/>
    <col min="4" max="4" width="8.85546875" style="80"/>
    <col min="5" max="5" width="6.28515625" style="80" bestFit="1" customWidth="1"/>
    <col min="6" max="6" width="8" style="81" bestFit="1" customWidth="1"/>
    <col min="7" max="7" width="6.7109375" style="81" bestFit="1" customWidth="1"/>
    <col min="8" max="8" width="5.7109375" style="81" bestFit="1" customWidth="1"/>
    <col min="9" max="9" width="5.2851562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40625" style="80" bestFit="1" customWidth="1"/>
    <col min="14" max="15" width="6.7109375" style="80" bestFit="1" customWidth="1"/>
    <col min="16" max="16" width="7.42578125" style="80" bestFit="1" customWidth="1"/>
    <col min="17" max="17" width="7.85546875" style="80" customWidth="1"/>
    <col min="18" max="18" width="9.28515625" style="80" bestFit="1" customWidth="1"/>
    <col min="19" max="19" width="11.140625" style="80" customWidth="1"/>
    <col min="20" max="21" width="8.85546875" style="80"/>
    <col min="22" max="22" width="8.7109375" style="80" bestFit="1" customWidth="1"/>
    <col min="23" max="23" width="5.28515625" style="80" bestFit="1" customWidth="1"/>
    <col min="24" max="24" width="4.42578125" style="80" bestFit="1" customWidth="1"/>
    <col min="25" max="25" width="8.85546875" style="80"/>
    <col min="26" max="26" width="6.28515625" style="80" bestFit="1" customWidth="1"/>
    <col min="27" max="27" width="9.140625" style="80" customWidth="1"/>
    <col min="28" max="28" width="10.42578125" style="80" customWidth="1"/>
    <col min="29" max="29" width="13.7109375" style="80" customWidth="1"/>
    <col min="30" max="30" width="5.42578125" style="80" bestFit="1" customWidth="1"/>
    <col min="31" max="31" width="13.5703125" style="80" bestFit="1" customWidth="1"/>
    <col min="32" max="34" width="8.85546875" style="80"/>
    <col min="35" max="36" width="5.28515625" style="80" bestFit="1" customWidth="1"/>
    <col min="37" max="16384" width="8.85546875" style="80"/>
  </cols>
  <sheetData>
    <row r="1" spans="1:29" x14ac:dyDescent="0.2">
      <c r="A1" s="160" t="s">
        <v>783</v>
      </c>
      <c r="B1" s="160"/>
      <c r="C1" s="160"/>
      <c r="D1" s="160"/>
      <c r="E1" s="160"/>
      <c r="F1" s="160"/>
      <c r="J1" s="81"/>
      <c r="K1" s="86"/>
      <c r="L1" s="87" t="s">
        <v>793</v>
      </c>
      <c r="M1" s="87">
        <v>6</v>
      </c>
      <c r="O1" s="86">
        <f>O14*1000/Natgas!F1</f>
        <v>56.746009544623178</v>
      </c>
    </row>
    <row r="2" spans="1:29" x14ac:dyDescent="0.2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 t="shared" ref="K4:K9" si="0">SUMIF($A$4:$A$73,$J4,$C$4:$C$73)</f>
        <v>228.70971682760401</v>
      </c>
      <c r="L4" s="88">
        <f>K4</f>
        <v>228.70971682760401</v>
      </c>
      <c r="M4" s="82">
        <f>L4/(P16/100)</f>
        <v>294.61819251041237</v>
      </c>
      <c r="N4" s="82">
        <f t="shared" ref="N4" si="1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(N4*$O$16)-L4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811</v>
      </c>
      <c r="K5" s="81">
        <f t="shared" si="0"/>
        <v>1403.349460418666</v>
      </c>
      <c r="L5" s="98">
        <f>K5</f>
        <v>1403.349460418666</v>
      </c>
      <c r="M5" s="153">
        <v>1698.5664831506854</v>
      </c>
      <c r="N5" s="82">
        <f t="shared" ref="N5:N10" si="2">M5*$N$3</f>
        <v>6114.8393393424676</v>
      </c>
      <c r="O5" s="91">
        <f t="shared" ref="O5:O6" si="3">L5/N5</f>
        <v>0.22949899131275769</v>
      </c>
      <c r="P5" s="81">
        <f t="shared" ref="P5:P6" si="4">(K5/M5)*100</f>
        <v>82.619636872592778</v>
      </c>
      <c r="R5" s="81">
        <f>(N5*$O$16)-L5</f>
        <v>-84.777080664835694</v>
      </c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">
      <c r="A6" s="80" t="s">
        <v>764</v>
      </c>
      <c r="B6" s="80" t="s">
        <v>365</v>
      </c>
      <c r="J6" s="80" t="s">
        <v>762</v>
      </c>
      <c r="K6" s="81">
        <f t="shared" si="0"/>
        <v>395.09967350137146</v>
      </c>
      <c r="L6" s="88">
        <f t="shared" ref="L6:L8" si="5">K6</f>
        <v>395.09967350137146</v>
      </c>
      <c r="M6" s="82">
        <f>4185-(M4-M1)-M5</f>
        <v>2197.8153243389024</v>
      </c>
      <c r="N6" s="82">
        <f t="shared" si="2"/>
        <v>7912.1351676200493</v>
      </c>
      <c r="O6" s="91">
        <f t="shared" si="3"/>
        <v>4.9935910488270445E-2</v>
      </c>
      <c r="P6" s="81">
        <f t="shared" si="4"/>
        <v>17.976927775777362</v>
      </c>
      <c r="Q6" s="99" t="s">
        <v>790</v>
      </c>
      <c r="R6" s="81">
        <f>(N6*$O$16)-L6</f>
        <v>1311.032297911074</v>
      </c>
      <c r="S6" s="81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">
      <c r="A7" s="80" t="s">
        <v>764</v>
      </c>
      <c r="B7" s="80" t="s">
        <v>366</v>
      </c>
      <c r="J7" s="80" t="s">
        <v>770</v>
      </c>
      <c r="K7" s="81">
        <f t="shared" si="0"/>
        <v>2793.3639076371865</v>
      </c>
      <c r="L7" s="88">
        <f t="shared" si="5"/>
        <v>2793.3639076371865</v>
      </c>
      <c r="M7" s="82">
        <f>1381+5</f>
        <v>1386</v>
      </c>
      <c r="N7" s="82">
        <f t="shared" si="2"/>
        <v>4989.6000000000004</v>
      </c>
      <c r="O7" s="91">
        <f>L7/N7</f>
        <v>0.55983724299286242</v>
      </c>
      <c r="P7" s="81">
        <f>(K7/M7)*100</f>
        <v>201.54140747743048</v>
      </c>
      <c r="Q7" s="99" t="s">
        <v>791</v>
      </c>
      <c r="R7" s="81">
        <f>(N7*$O$16)-L7</f>
        <v>-1717.4323285865466</v>
      </c>
      <c r="S7" s="92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772</v>
      </c>
      <c r="K8" s="81">
        <f t="shared" si="0"/>
        <v>3427.5097289261503</v>
      </c>
      <c r="L8" s="88">
        <f t="shared" si="5"/>
        <v>3427.5097289261503</v>
      </c>
      <c r="M8" s="82">
        <v>5048</v>
      </c>
      <c r="N8" s="82">
        <f t="shared" si="2"/>
        <v>18172.8</v>
      </c>
      <c r="O8" s="91">
        <f>L8/N8</f>
        <v>0.18860658395658073</v>
      </c>
      <c r="P8" s="81">
        <f>(K8/M8)*100</f>
        <v>67.89837022436906</v>
      </c>
      <c r="Q8" s="99" t="s">
        <v>792</v>
      </c>
      <c r="R8" s="81">
        <f>(N8*$O$16)-L8</f>
        <v>491.17902363346639</v>
      </c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">
      <c r="A9" s="80" t="s">
        <v>764</v>
      </c>
      <c r="B9" s="80" t="s">
        <v>368</v>
      </c>
      <c r="J9" s="80" t="s">
        <v>115</v>
      </c>
      <c r="K9" s="81">
        <f t="shared" si="0"/>
        <v>0</v>
      </c>
      <c r="L9" s="88">
        <f>K21</f>
        <v>0</v>
      </c>
      <c r="M9" s="81">
        <f>K9/O9</f>
        <v>0</v>
      </c>
      <c r="N9" s="81">
        <f t="shared" si="2"/>
        <v>0</v>
      </c>
      <c r="O9" s="91">
        <f>O14</f>
        <v>0.21563483626956806</v>
      </c>
      <c r="P9" s="81"/>
      <c r="Q9" s="99" t="s">
        <v>788</v>
      </c>
      <c r="R9" s="108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116</v>
      </c>
      <c r="K10" s="81">
        <f>F4+F5</f>
        <v>2.6524700940861703E-2</v>
      </c>
      <c r="L10" s="88">
        <f>K20</f>
        <v>9.5488923387102145E-2</v>
      </c>
      <c r="M10" s="81">
        <f>K10/O10</f>
        <v>0.12300749452051807</v>
      </c>
      <c r="N10" s="81">
        <f t="shared" si="2"/>
        <v>0.44282698027386508</v>
      </c>
      <c r="O10" s="91">
        <f>O9</f>
        <v>0.21563483626956806</v>
      </c>
      <c r="P10" s="81">
        <f>(L10/M10)*100</f>
        <v>77.628541057044515</v>
      </c>
      <c r="Q10" s="99" t="s">
        <v>788</v>
      </c>
      <c r="R10" s="81"/>
      <c r="S10" s="81"/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">
      <c r="A11" s="80" t="s">
        <v>764</v>
      </c>
      <c r="B11" s="80" t="s">
        <v>370</v>
      </c>
      <c r="E11" s="80" t="s">
        <v>20</v>
      </c>
      <c r="F11" s="81">
        <v>1.10872135599906E-4</v>
      </c>
      <c r="J11" s="80" t="s">
        <v>1057</v>
      </c>
      <c r="K11" s="81">
        <f>K10-K9</f>
        <v>2.6524700940861703E-2</v>
      </c>
      <c r="L11" s="88">
        <f>L10-L9</f>
        <v>9.5488923387102145E-2</v>
      </c>
      <c r="M11" s="88">
        <f>M10-M9</f>
        <v>0.12300749452051807</v>
      </c>
      <c r="N11" s="81">
        <f t="shared" ref="N11" si="6">M11*$N$3</f>
        <v>0.44282698027386508</v>
      </c>
      <c r="O11" s="91">
        <f>K11/N11</f>
        <v>5.9898565630435566E-2</v>
      </c>
      <c r="P11" s="81">
        <f>(L11/M11)*100</f>
        <v>77.628541057044515</v>
      </c>
      <c r="R11" s="139">
        <f>SUM(R4:R8)</f>
        <v>2.2509993868879974E-11</v>
      </c>
      <c r="S11" s="130">
        <f>K11/O16</f>
        <v>0.12300749452051774</v>
      </c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">
      <c r="A12" s="80" t="s">
        <v>764</v>
      </c>
      <c r="B12" s="80" t="s">
        <v>346</v>
      </c>
      <c r="E12" s="80" t="s">
        <v>30</v>
      </c>
      <c r="F12" s="81">
        <v>2.6413828805261799E-2</v>
      </c>
      <c r="S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">
      <c r="A13" s="80" t="s">
        <v>764</v>
      </c>
      <c r="B13" s="80" t="s">
        <v>371</v>
      </c>
      <c r="C13" s="81">
        <v>0.31299891350980802</v>
      </c>
      <c r="K13" s="81"/>
      <c r="L13" s="81"/>
      <c r="Z13" s="80">
        <v>83.736000000000004</v>
      </c>
      <c r="AA13" s="80" t="s">
        <v>778</v>
      </c>
      <c r="AB13" s="80">
        <v>7.2</v>
      </c>
    </row>
    <row r="14" spans="1:29" x14ac:dyDescent="0.2">
      <c r="A14" s="80" t="s">
        <v>764</v>
      </c>
      <c r="B14" s="80" t="s">
        <v>348</v>
      </c>
      <c r="J14" s="80" t="s">
        <v>777</v>
      </c>
      <c r="K14" s="89">
        <f>SUM(K4:K8)</f>
        <v>8248.0324873109785</v>
      </c>
      <c r="L14" s="89">
        <f>SUM(L4:L8)</f>
        <v>8248.0324873109785</v>
      </c>
      <c r="M14" s="83">
        <f>SUM(AC5:AC9)</f>
        <v>10625</v>
      </c>
      <c r="N14" s="82">
        <f>M14*$N$3</f>
        <v>38250</v>
      </c>
      <c r="O14" s="91">
        <f>L14/N14</f>
        <v>0.21563483626956806</v>
      </c>
      <c r="P14" s="81">
        <f>(L14/M14)*100</f>
        <v>77.628541057044501</v>
      </c>
      <c r="Q14" s="84"/>
      <c r="AA14" s="80" t="s">
        <v>769</v>
      </c>
      <c r="AB14" s="80">
        <v>158.69999999999999</v>
      </c>
      <c r="AC14" s="80">
        <v>443</v>
      </c>
    </row>
    <row r="15" spans="1:29" x14ac:dyDescent="0.2">
      <c r="A15" s="80" t="s">
        <v>764</v>
      </c>
      <c r="B15" s="80" t="s">
        <v>372</v>
      </c>
      <c r="I15" s="86"/>
      <c r="K15" s="81"/>
      <c r="L15" s="88"/>
      <c r="O15" s="107"/>
      <c r="Q15" s="85"/>
      <c r="AA15" s="80" t="s">
        <v>779</v>
      </c>
      <c r="AC15" s="80">
        <v>11692</v>
      </c>
    </row>
    <row r="16" spans="1:29" x14ac:dyDescent="0.2">
      <c r="A16" s="80" t="s">
        <v>764</v>
      </c>
      <c r="B16" s="80" t="s">
        <v>347</v>
      </c>
      <c r="J16" s="80" t="s">
        <v>753</v>
      </c>
      <c r="K16" s="90">
        <f>K19+K11</f>
        <v>8248.0324873110003</v>
      </c>
      <c r="L16" s="90">
        <f>L19+L11</f>
        <v>8248.1014515334464</v>
      </c>
      <c r="M16" s="82">
        <f>M14</f>
        <v>10625</v>
      </c>
      <c r="N16" s="82">
        <f>M16*$N$3</f>
        <v>38250</v>
      </c>
      <c r="O16" s="91">
        <f>K16/N16</f>
        <v>0.21563483626956864</v>
      </c>
      <c r="P16" s="81">
        <f>(L16/M16)*100</f>
        <v>77.629190132079501</v>
      </c>
      <c r="Q16" s="84"/>
      <c r="R16" s="86">
        <f>O14-O16</f>
        <v>-5.8286708792820718E-16</v>
      </c>
      <c r="AA16" s="80" t="s">
        <v>780</v>
      </c>
      <c r="AC16" s="80">
        <v>11491</v>
      </c>
    </row>
    <row r="17" spans="1:29" x14ac:dyDescent="0.2">
      <c r="A17" s="80" t="s">
        <v>764</v>
      </c>
      <c r="B17" s="80" t="s">
        <v>373</v>
      </c>
      <c r="K17" s="81"/>
      <c r="L17" s="88"/>
    </row>
    <row r="18" spans="1:29" x14ac:dyDescent="0.2">
      <c r="A18" s="80" t="s">
        <v>764</v>
      </c>
      <c r="B18" s="80" t="s">
        <v>375</v>
      </c>
      <c r="C18" s="81">
        <v>2.2920723046801301</v>
      </c>
      <c r="K18" s="81"/>
      <c r="L18" s="88"/>
      <c r="AA18" s="80" t="s">
        <v>781</v>
      </c>
      <c r="AC18" s="80">
        <v>10546</v>
      </c>
    </row>
    <row r="19" spans="1:29" x14ac:dyDescent="0.2">
      <c r="A19" s="80" t="s">
        <v>764</v>
      </c>
      <c r="B19" s="80" t="s">
        <v>376</v>
      </c>
      <c r="C19" s="81">
        <v>21.275313129717301</v>
      </c>
      <c r="J19" s="80" t="s">
        <v>780</v>
      </c>
      <c r="K19" s="81">
        <f>F3</f>
        <v>8248.0059626100592</v>
      </c>
      <c r="L19" s="88">
        <f>K19</f>
        <v>8248.0059626100592</v>
      </c>
      <c r="M19" s="83">
        <f>M16-M11</f>
        <v>10624.87699250548</v>
      </c>
      <c r="N19" s="82">
        <f>M19*$N$3</f>
        <v>38249.557173019733</v>
      </c>
      <c r="O19" s="91">
        <f>K19/N19</f>
        <v>0.21563663927665006</v>
      </c>
      <c r="P19" s="85">
        <f>40*3.8</f>
        <v>152</v>
      </c>
      <c r="Q19" s="84">
        <f>P19/1000</f>
        <v>0.152</v>
      </c>
      <c r="AA19" s="80" t="s">
        <v>765</v>
      </c>
      <c r="AC19" s="80">
        <v>7977</v>
      </c>
    </row>
    <row r="20" spans="1:29" x14ac:dyDescent="0.2">
      <c r="A20" s="80" t="s">
        <v>764</v>
      </c>
      <c r="B20" s="80" t="s">
        <v>377</v>
      </c>
      <c r="C20" s="81">
        <v>61.1086370401949</v>
      </c>
      <c r="K20" s="81">
        <f>N10*$O$14</f>
        <v>9.5488923387102145E-2</v>
      </c>
      <c r="L20" s="88">
        <f>K20</f>
        <v>9.5488923387102145E-2</v>
      </c>
      <c r="M20" s="83">
        <f>M10</f>
        <v>0.12300749452051807</v>
      </c>
      <c r="N20" s="82">
        <f>M20*$N$3</f>
        <v>0.44282698027386508</v>
      </c>
      <c r="O20" s="91">
        <f>L20/N20</f>
        <v>0.21563483626956806</v>
      </c>
      <c r="P20" s="84"/>
      <c r="Q20" s="84"/>
      <c r="AA20" s="80" t="s">
        <v>768</v>
      </c>
      <c r="AC20" s="80">
        <v>2568</v>
      </c>
    </row>
    <row r="21" spans="1:29" x14ac:dyDescent="0.2">
      <c r="A21" s="80" t="s">
        <v>764</v>
      </c>
      <c r="B21" s="80" t="s">
        <v>378</v>
      </c>
      <c r="K21" s="81">
        <f>N9*$O$14</f>
        <v>0</v>
      </c>
      <c r="L21" s="88">
        <f>K21</f>
        <v>0</v>
      </c>
      <c r="M21" s="83">
        <f>M9</f>
        <v>0</v>
      </c>
      <c r="N21" s="82">
        <f>M21*$N$3</f>
        <v>0</v>
      </c>
      <c r="O21" s="91" t="e">
        <f>L21/N21</f>
        <v>#DIV/0!</v>
      </c>
      <c r="Q21" s="84"/>
    </row>
    <row r="22" spans="1:29" x14ac:dyDescent="0.2">
      <c r="A22" s="80" t="s">
        <v>764</v>
      </c>
      <c r="B22" s="80" t="s">
        <v>6</v>
      </c>
      <c r="C22" s="81">
        <v>138.85645589950499</v>
      </c>
      <c r="AA22" s="80" t="s">
        <v>771</v>
      </c>
      <c r="AC22" s="80">
        <v>10625</v>
      </c>
    </row>
    <row r="23" spans="1:29" x14ac:dyDescent="0.2">
      <c r="A23" s="80" t="s">
        <v>764</v>
      </c>
      <c r="B23" s="80" t="s">
        <v>10</v>
      </c>
      <c r="C23" s="81">
        <v>4.8642395399968699</v>
      </c>
      <c r="K23" s="86"/>
      <c r="L23" s="86">
        <f>L21-L20</f>
        <v>-9.5488923387102145E-2</v>
      </c>
      <c r="N23" s="83">
        <f>N21-N20</f>
        <v>-0.44282698027386508</v>
      </c>
      <c r="O23" s="80">
        <f>L23/N23</f>
        <v>0.21563483626956806</v>
      </c>
      <c r="AA23" s="80" t="s">
        <v>782</v>
      </c>
      <c r="AC23" s="80">
        <v>11146</v>
      </c>
    </row>
    <row r="24" spans="1:29" x14ac:dyDescent="0.2">
      <c r="A24" s="80" t="s">
        <v>811</v>
      </c>
      <c r="B24" s="80" t="s">
        <v>379</v>
      </c>
      <c r="C24" s="81">
        <v>210.49161421141599</v>
      </c>
      <c r="D24" s="81"/>
      <c r="H24" s="84"/>
      <c r="J24" s="102"/>
      <c r="K24" s="86"/>
    </row>
    <row r="25" spans="1:29" x14ac:dyDescent="0.2">
      <c r="A25" s="80" t="s">
        <v>811</v>
      </c>
      <c r="B25" s="80" t="s">
        <v>21</v>
      </c>
      <c r="C25" s="81">
        <v>1192.8578462072501</v>
      </c>
      <c r="D25" s="81"/>
      <c r="H25" s="84"/>
      <c r="K25" s="86"/>
    </row>
    <row r="26" spans="1:29" x14ac:dyDescent="0.2">
      <c r="A26" s="80" t="s">
        <v>762</v>
      </c>
      <c r="B26" s="80" t="s">
        <v>208</v>
      </c>
      <c r="C26" s="81">
        <v>1.08057058366412</v>
      </c>
      <c r="D26" s="81"/>
      <c r="H26" s="84"/>
      <c r="K26" s="87"/>
      <c r="L26" s="80"/>
    </row>
    <row r="27" spans="1:29" x14ac:dyDescent="0.2">
      <c r="A27" s="80" t="s">
        <v>762</v>
      </c>
      <c r="B27" s="80" t="s">
        <v>380</v>
      </c>
      <c r="C27" s="81">
        <v>1.5079646017830399</v>
      </c>
      <c r="D27" s="81"/>
      <c r="H27" s="84"/>
      <c r="K27" s="87"/>
      <c r="L27" s="86"/>
      <c r="M27" s="81"/>
      <c r="N27" s="86"/>
      <c r="O27" s="85"/>
    </row>
    <row r="28" spans="1:29" x14ac:dyDescent="0.2">
      <c r="A28" s="80" t="s">
        <v>762</v>
      </c>
      <c r="B28" s="80" t="s">
        <v>381</v>
      </c>
      <c r="C28" s="81">
        <v>3.5082250776968</v>
      </c>
      <c r="D28" s="81"/>
      <c r="H28" s="84"/>
      <c r="M28" s="86"/>
    </row>
    <row r="29" spans="1:29" x14ac:dyDescent="0.2">
      <c r="A29" s="80" t="s">
        <v>762</v>
      </c>
      <c r="B29" s="80" t="s">
        <v>382</v>
      </c>
      <c r="C29" s="81">
        <v>38.241219195573599</v>
      </c>
      <c r="D29" s="81"/>
      <c r="H29" s="84"/>
      <c r="K29" s="92"/>
      <c r="L29" s="93"/>
      <c r="N29" s="94"/>
      <c r="O29" s="95"/>
      <c r="Q29" s="95"/>
      <c r="R29" s="92"/>
    </row>
    <row r="30" spans="1:29" x14ac:dyDescent="0.2">
      <c r="A30" s="80" t="s">
        <v>762</v>
      </c>
      <c r="B30" s="80" t="s">
        <v>383</v>
      </c>
      <c r="C30" s="81">
        <v>0.54189996227945603</v>
      </c>
      <c r="D30" s="81"/>
      <c r="H30" s="84"/>
      <c r="K30" s="92"/>
      <c r="L30" s="106"/>
      <c r="M30" s="105"/>
      <c r="N30" s="94"/>
      <c r="O30" s="95"/>
      <c r="Q30" s="95"/>
      <c r="R30" s="92"/>
    </row>
    <row r="31" spans="1:29" x14ac:dyDescent="0.2">
      <c r="A31" s="80" t="s">
        <v>762</v>
      </c>
      <c r="B31" s="80" t="s">
        <v>25</v>
      </c>
      <c r="C31" s="81">
        <v>10.3145852945693</v>
      </c>
      <c r="D31" s="81"/>
      <c r="H31" s="84"/>
      <c r="K31" s="92"/>
      <c r="L31" s="93"/>
      <c r="M31" s="94"/>
      <c r="N31" s="94"/>
      <c r="O31" s="95"/>
      <c r="Q31" s="95"/>
      <c r="R31" s="92"/>
    </row>
    <row r="32" spans="1:29" x14ac:dyDescent="0.2">
      <c r="A32" s="80" t="s">
        <v>762</v>
      </c>
      <c r="B32" s="80" t="s">
        <v>384</v>
      </c>
      <c r="C32" s="81">
        <v>7.7336378382896003</v>
      </c>
      <c r="D32" s="81"/>
      <c r="H32" s="84"/>
      <c r="K32" s="92"/>
      <c r="L32" s="93"/>
      <c r="M32" s="94"/>
      <c r="N32" s="94"/>
      <c r="O32" s="95"/>
      <c r="Q32" s="95"/>
      <c r="R32" s="92"/>
    </row>
    <row r="33" spans="1:18" x14ac:dyDescent="0.2">
      <c r="A33" s="80" t="s">
        <v>762</v>
      </c>
      <c r="B33" s="80" t="s">
        <v>385</v>
      </c>
      <c r="C33" s="81">
        <v>3.1934544594778E-2</v>
      </c>
      <c r="D33" s="81"/>
      <c r="H33" s="84"/>
      <c r="K33" s="92"/>
      <c r="L33" s="93"/>
      <c r="M33" s="94"/>
      <c r="N33" s="94"/>
      <c r="O33" s="95"/>
      <c r="Q33" s="95"/>
      <c r="R33" s="92"/>
    </row>
    <row r="34" spans="1:18" x14ac:dyDescent="0.2">
      <c r="A34" s="80" t="s">
        <v>762</v>
      </c>
      <c r="B34" s="80" t="s">
        <v>386</v>
      </c>
      <c r="C34" s="81">
        <v>22.1312069822261</v>
      </c>
      <c r="D34" s="81"/>
      <c r="H34" s="84"/>
      <c r="K34" s="92"/>
      <c r="L34" s="93"/>
      <c r="M34" s="94"/>
      <c r="N34" s="94"/>
      <c r="O34" s="95"/>
      <c r="Q34" s="95"/>
      <c r="R34" s="92"/>
    </row>
    <row r="35" spans="1:18" x14ac:dyDescent="0.2">
      <c r="A35" s="80" t="s">
        <v>762</v>
      </c>
      <c r="B35" s="80" t="s">
        <v>387</v>
      </c>
      <c r="C35" s="81">
        <v>50.617480570266402</v>
      </c>
      <c r="D35" s="81"/>
      <c r="H35" s="84"/>
      <c r="K35" s="92"/>
      <c r="L35" s="93"/>
      <c r="M35" s="94"/>
      <c r="N35" s="94"/>
      <c r="O35" s="95"/>
      <c r="Q35" s="95"/>
      <c r="R35" s="92"/>
    </row>
    <row r="36" spans="1:18" x14ac:dyDescent="0.2">
      <c r="A36" s="80" t="s">
        <v>762</v>
      </c>
      <c r="B36" s="80" t="s">
        <v>32</v>
      </c>
      <c r="C36" s="81">
        <v>0.40306582826442999</v>
      </c>
      <c r="D36" s="81"/>
      <c r="H36" s="84"/>
      <c r="K36" s="92"/>
      <c r="L36" s="93"/>
      <c r="R36" s="92"/>
    </row>
    <row r="37" spans="1:18" x14ac:dyDescent="0.2">
      <c r="A37" s="80" t="s">
        <v>762</v>
      </c>
      <c r="B37" s="80" t="s">
        <v>35</v>
      </c>
      <c r="C37" s="81">
        <v>74.198142565424504</v>
      </c>
      <c r="D37" s="81"/>
      <c r="H37" s="84"/>
      <c r="K37" s="92"/>
      <c r="L37" s="92"/>
    </row>
    <row r="38" spans="1:18" x14ac:dyDescent="0.2">
      <c r="A38" s="80" t="s">
        <v>762</v>
      </c>
      <c r="B38" s="80" t="s">
        <v>41</v>
      </c>
      <c r="C38" s="81">
        <v>16.5872452020146</v>
      </c>
      <c r="D38" s="81"/>
      <c r="H38" s="84"/>
      <c r="K38" s="83"/>
      <c r="L38" s="89"/>
      <c r="M38" s="83"/>
      <c r="N38" s="94"/>
      <c r="O38" s="96"/>
      <c r="Q38" s="96"/>
    </row>
    <row r="39" spans="1:18" x14ac:dyDescent="0.2">
      <c r="A39" s="80" t="s">
        <v>762</v>
      </c>
      <c r="B39" s="80" t="s">
        <v>388</v>
      </c>
      <c r="C39" s="81">
        <v>45.911568346620498</v>
      </c>
      <c r="D39" s="81"/>
      <c r="H39" s="84"/>
      <c r="K39" s="92"/>
      <c r="L39" s="93"/>
      <c r="O39" s="85"/>
      <c r="Q39" s="85"/>
    </row>
    <row r="40" spans="1:18" x14ac:dyDescent="0.2">
      <c r="A40" s="80" t="s">
        <v>762</v>
      </c>
      <c r="B40" s="80" t="s">
        <v>389</v>
      </c>
      <c r="C40" s="81">
        <v>49.772354548902896</v>
      </c>
      <c r="D40" s="81"/>
      <c r="H40" s="84"/>
      <c r="K40" s="92"/>
      <c r="L40" s="93"/>
      <c r="O40" s="85"/>
      <c r="Q40" s="85"/>
    </row>
    <row r="41" spans="1:18" x14ac:dyDescent="0.2">
      <c r="A41" s="80" t="s">
        <v>762</v>
      </c>
      <c r="B41" s="80" t="s">
        <v>390</v>
      </c>
      <c r="C41" s="81">
        <v>66.802968100592693</v>
      </c>
      <c r="D41" s="81"/>
      <c r="H41" s="84"/>
      <c r="K41" s="94"/>
      <c r="L41" s="97"/>
      <c r="M41" s="94"/>
      <c r="N41" s="94"/>
      <c r="O41" s="96"/>
      <c r="Q41" s="96"/>
    </row>
    <row r="42" spans="1:18" x14ac:dyDescent="0.2">
      <c r="A42" s="80" t="s">
        <v>762</v>
      </c>
      <c r="B42" s="80" t="s">
        <v>341</v>
      </c>
      <c r="C42" s="81">
        <v>1.70951365715396</v>
      </c>
      <c r="D42" s="81"/>
      <c r="H42" s="84"/>
      <c r="K42" s="92"/>
      <c r="L42" s="93"/>
    </row>
    <row r="43" spans="1:18" x14ac:dyDescent="0.2">
      <c r="A43" s="80" t="s">
        <v>762</v>
      </c>
      <c r="B43" s="80" t="s">
        <v>391</v>
      </c>
      <c r="C43" s="81">
        <v>4.0060906014546802</v>
      </c>
      <c r="D43" s="81"/>
      <c r="H43" s="84"/>
      <c r="K43" s="92"/>
      <c r="L43" s="93"/>
    </row>
    <row r="44" spans="1:18" x14ac:dyDescent="0.2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">
      <c r="A49" s="80" t="s">
        <v>770</v>
      </c>
      <c r="B49" s="80" t="s">
        <v>395</v>
      </c>
      <c r="D49" s="82"/>
      <c r="E49" s="86"/>
    </row>
    <row r="50" spans="1:5" x14ac:dyDescent="0.2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">
      <c r="A60" s="80" t="s">
        <v>772</v>
      </c>
      <c r="B60" s="80" t="s">
        <v>455</v>
      </c>
      <c r="C60" s="81">
        <v>52.7717979265</v>
      </c>
      <c r="D60" s="82"/>
    </row>
    <row r="61" spans="1:5" x14ac:dyDescent="0.2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">
      <c r="A67" s="80" t="s">
        <v>772</v>
      </c>
      <c r="B67" s="80" t="s">
        <v>462</v>
      </c>
      <c r="C67" s="81">
        <v>115.014460260654</v>
      </c>
      <c r="D67" s="82"/>
    </row>
    <row r="68" spans="1:4" x14ac:dyDescent="0.2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B27" sqref="B27"/>
    </sheetView>
  </sheetViews>
  <sheetFormatPr defaultColWidth="8.85546875" defaultRowHeight="12" x14ac:dyDescent="0.2"/>
  <cols>
    <col min="1" max="1" width="18.7109375" style="80" bestFit="1" customWidth="1"/>
    <col min="2" max="2" width="7.85546875" style="80" bestFit="1" customWidth="1"/>
    <col min="3" max="3" width="6.5703125" style="80" bestFit="1" customWidth="1"/>
    <col min="4" max="5" width="8.7109375" style="80" bestFit="1" customWidth="1"/>
    <col min="6" max="6" width="9.42578125" style="80" bestFit="1" customWidth="1"/>
    <col min="7" max="7" width="6.140625" style="80" bestFit="1" customWidth="1"/>
    <col min="8" max="8" width="7.85546875" style="80" bestFit="1" customWidth="1"/>
    <col min="9" max="9" width="10.5703125" style="80" bestFit="1" customWidth="1"/>
    <col min="10" max="10" width="7.85546875" style="80" bestFit="1" customWidth="1"/>
    <col min="11" max="12" width="8.7109375" style="80" bestFit="1" customWidth="1"/>
    <col min="13" max="14" width="4.28515625" style="80" bestFit="1" customWidth="1"/>
    <col min="15" max="15" width="19" style="80" bestFit="1" customWidth="1"/>
    <col min="16" max="17" width="8.85546875" style="80"/>
    <col min="18" max="18" width="22.140625" style="80" customWidth="1"/>
    <col min="19" max="19" width="4.28515625" style="80" bestFit="1" customWidth="1"/>
    <col min="20" max="20" width="7.85546875" style="80" bestFit="1" customWidth="1"/>
    <col min="21" max="21" width="10.42578125" style="80" bestFit="1" customWidth="1"/>
    <col min="22" max="22" width="9.7109375" style="80" bestFit="1" customWidth="1"/>
    <col min="23" max="23" width="6.85546875" style="80" bestFit="1" customWidth="1"/>
    <col min="24" max="24" width="6.140625" style="80" bestFit="1" customWidth="1"/>
    <col min="25" max="25" width="13.7109375" style="80" bestFit="1" customWidth="1"/>
    <col min="26" max="26" width="15.42578125" style="80" bestFit="1" customWidth="1"/>
    <col min="27" max="27" width="8.5703125" style="80" bestFit="1" customWidth="1"/>
    <col min="28" max="28" width="4.5703125" style="80" bestFit="1" customWidth="1"/>
    <col min="29" max="29" width="7" style="80" bestFit="1" customWidth="1"/>
    <col min="30" max="16384" width="8.85546875" style="80"/>
  </cols>
  <sheetData>
    <row r="1" spans="1:29" x14ac:dyDescent="0.2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75" thickBot="1" x14ac:dyDescent="0.25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75" thickBot="1" x14ac:dyDescent="0.25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75" thickBot="1" x14ac:dyDescent="0.25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75" thickBot="1" x14ac:dyDescent="0.25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75" thickBot="1" x14ac:dyDescent="0.25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75" thickBot="1" x14ac:dyDescent="0.25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75" thickBot="1" x14ac:dyDescent="0.25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75" thickBot="1" x14ac:dyDescent="0.25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75" thickBot="1" x14ac:dyDescent="0.25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75" thickBot="1" x14ac:dyDescent="0.25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75" thickBot="1" x14ac:dyDescent="0.25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75" thickBot="1" x14ac:dyDescent="0.25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.75" thickBot="1" x14ac:dyDescent="0.3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75" thickBot="1" x14ac:dyDescent="0.25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75" thickBot="1" x14ac:dyDescent="0.25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75" thickBot="1" x14ac:dyDescent="0.25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75" thickBot="1" x14ac:dyDescent="0.25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75" thickBot="1" x14ac:dyDescent="0.25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75" thickBot="1" x14ac:dyDescent="0.25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75" thickBot="1" x14ac:dyDescent="0.25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75" thickBot="1" x14ac:dyDescent="0.25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75" thickBot="1" x14ac:dyDescent="0.25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75" thickBot="1" x14ac:dyDescent="0.25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75" thickBot="1" x14ac:dyDescent="0.25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75" thickBot="1" x14ac:dyDescent="0.25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75" thickBot="1" x14ac:dyDescent="0.25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75" thickBot="1" x14ac:dyDescent="0.25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75" thickBot="1" x14ac:dyDescent="0.25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75" thickBot="1" x14ac:dyDescent="0.25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75" thickBot="1" x14ac:dyDescent="0.25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75" thickBot="1" x14ac:dyDescent="0.25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">
      <c r="H36" s="86"/>
    </row>
    <row r="37" spans="1:29" x14ac:dyDescent="0.2">
      <c r="H37" s="86"/>
    </row>
    <row r="39" spans="1:29" x14ac:dyDescent="0.2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">
      <c r="D44" s="82"/>
    </row>
    <row r="45" spans="1:29" x14ac:dyDescent="0.2">
      <c r="B45" s="80" t="s">
        <v>1066</v>
      </c>
      <c r="C45" s="80" t="s">
        <v>230</v>
      </c>
      <c r="D45" s="82"/>
      <c r="F45" s="86"/>
    </row>
    <row r="46" spans="1:29" x14ac:dyDescent="0.2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">
      <c r="D51" s="82">
        <f>SAM!CA119</f>
        <v>1263.1398638395633</v>
      </c>
      <c r="F51" s="86"/>
    </row>
    <row r="52" spans="1:6" x14ac:dyDescent="0.2">
      <c r="D52" s="82"/>
    </row>
    <row r="53" spans="1:6" x14ac:dyDescent="0.2">
      <c r="D53" s="82">
        <f>SUM(D49:D50)</f>
        <v>5990.307854897068</v>
      </c>
      <c r="F53" s="86"/>
    </row>
    <row r="54" spans="1:6" x14ac:dyDescent="0.2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ColWidth="8.85546875" defaultRowHeight="12" x14ac:dyDescent="0.2"/>
  <cols>
    <col min="1" max="1" width="9.85546875" style="131" bestFit="1" customWidth="1"/>
    <col min="2" max="2" width="13.7109375" style="131" bestFit="1" customWidth="1"/>
    <col min="3" max="3" width="9.140625" style="131" bestFit="1" customWidth="1"/>
    <col min="4" max="4" width="9.28515625" style="131" bestFit="1" customWidth="1"/>
    <col min="5" max="5" width="8.85546875" style="131"/>
    <col min="6" max="6" width="13.5703125" style="131" bestFit="1" customWidth="1"/>
    <col min="7" max="7" width="12" style="131" bestFit="1" customWidth="1"/>
    <col min="8" max="16384" width="8.85546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C1" workbookViewId="0">
      <selection activeCell="O24" sqref="O24"/>
    </sheetView>
  </sheetViews>
  <sheetFormatPr defaultColWidth="8.85546875" defaultRowHeight="12" x14ac:dyDescent="0.2"/>
  <cols>
    <col min="1" max="1" width="8" style="80" bestFit="1" customWidth="1"/>
    <col min="2" max="2" width="5.7109375" style="80" bestFit="1" customWidth="1"/>
    <col min="3" max="3" width="8.7109375" style="81" bestFit="1" customWidth="1"/>
    <col min="4" max="4" width="8.85546875" style="80"/>
    <col min="5" max="5" width="6.140625" style="80" bestFit="1" customWidth="1"/>
    <col min="6" max="6" width="8.7109375" style="81" bestFit="1" customWidth="1"/>
    <col min="7" max="7" width="6.5703125" style="81" bestFit="1" customWidth="1"/>
    <col min="8" max="8" width="4.7109375" style="81" bestFit="1" customWidth="1"/>
    <col min="9" max="9" width="4.7109375" style="80" bestFit="1" customWidth="1"/>
    <col min="10" max="10" width="9.7109375" style="80" bestFit="1" customWidth="1"/>
    <col min="11" max="11" width="8.7109375" style="80" bestFit="1" customWidth="1"/>
    <col min="12" max="12" width="9.7109375" style="80" bestFit="1" customWidth="1"/>
    <col min="13" max="13" width="7.85546875" style="80" bestFit="1" customWidth="1"/>
    <col min="14" max="14" width="7.5703125" style="80" customWidth="1"/>
    <col min="15" max="15" width="8.85546875" style="80"/>
    <col min="16" max="16" width="8.85546875" style="149"/>
    <col min="17" max="19" width="8.85546875" style="80"/>
    <col min="20" max="20" width="9.7109375" style="80" bestFit="1" customWidth="1"/>
    <col min="21" max="22" width="8.85546875" style="80"/>
    <col min="23" max="23" width="9.7109375" style="80" bestFit="1" customWidth="1"/>
    <col min="24" max="16384" width="8.85546875" style="80"/>
  </cols>
  <sheetData>
    <row r="1" spans="1:31" x14ac:dyDescent="0.2">
      <c r="A1" s="160" t="s">
        <v>783</v>
      </c>
      <c r="B1" s="160"/>
      <c r="C1" s="160"/>
      <c r="D1" s="160"/>
      <c r="E1" s="160"/>
      <c r="F1" s="160"/>
      <c r="J1" s="81"/>
      <c r="K1" s="86"/>
      <c r="L1" s="87"/>
      <c r="T1" s="80">
        <v>41.86</v>
      </c>
      <c r="U1" s="80" t="s">
        <v>1075</v>
      </c>
    </row>
    <row r="2" spans="1:31" x14ac:dyDescent="0.2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">
      <c r="A59" s="80" t="s">
        <v>770</v>
      </c>
      <c r="B59" s="80" t="s">
        <v>48</v>
      </c>
      <c r="C59" s="81">
        <v>166.55105617951813</v>
      </c>
    </row>
    <row r="60" spans="1:28" x14ac:dyDescent="0.2">
      <c r="A60" s="80" t="s">
        <v>772</v>
      </c>
      <c r="B60" s="80" t="s">
        <v>453</v>
      </c>
      <c r="C60" s="81">
        <v>20.401583770664022</v>
      </c>
    </row>
    <row r="61" spans="1:28" x14ac:dyDescent="0.2">
      <c r="A61" s="80" t="s">
        <v>772</v>
      </c>
      <c r="B61" s="80" t="s">
        <v>454</v>
      </c>
      <c r="C61" s="81">
        <v>28.338520553761764</v>
      </c>
    </row>
    <row r="62" spans="1:28" x14ac:dyDescent="0.2">
      <c r="A62" s="80" t="s">
        <v>772</v>
      </c>
      <c r="B62" s="80" t="s">
        <v>455</v>
      </c>
      <c r="C62" s="81">
        <v>23.948230421178433</v>
      </c>
    </row>
    <row r="63" spans="1:28" x14ac:dyDescent="0.2">
      <c r="A63" s="80" t="s">
        <v>772</v>
      </c>
      <c r="B63" s="80" t="s">
        <v>456</v>
      </c>
      <c r="C63" s="81">
        <v>46.468426121425473</v>
      </c>
    </row>
    <row r="64" spans="1:28" x14ac:dyDescent="0.2">
      <c r="A64" s="80" t="s">
        <v>772</v>
      </c>
      <c r="B64" s="80" t="s">
        <v>457</v>
      </c>
      <c r="C64" s="81">
        <v>64.250140377308185</v>
      </c>
    </row>
    <row r="65" spans="1:3" x14ac:dyDescent="0.2">
      <c r="A65" s="80" t="s">
        <v>772</v>
      </c>
      <c r="B65" s="80" t="s">
        <v>458</v>
      </c>
      <c r="C65" s="81">
        <v>1.8812517243393385</v>
      </c>
    </row>
    <row r="66" spans="1:3" x14ac:dyDescent="0.2">
      <c r="A66" s="80" t="s">
        <v>772</v>
      </c>
      <c r="B66" s="80" t="s">
        <v>459</v>
      </c>
      <c r="C66" s="81">
        <v>5.9030788781160926</v>
      </c>
    </row>
    <row r="67" spans="1:3" x14ac:dyDescent="0.2">
      <c r="A67" s="80" t="s">
        <v>772</v>
      </c>
      <c r="B67" s="80" t="s">
        <v>460</v>
      </c>
      <c r="C67" s="81">
        <v>9.2697106010793817</v>
      </c>
    </row>
    <row r="68" spans="1:3" x14ac:dyDescent="0.2">
      <c r="A68" s="80" t="s">
        <v>772</v>
      </c>
      <c r="B68" s="80" t="s">
        <v>461</v>
      </c>
      <c r="C68" s="81">
        <v>11.831728107782979</v>
      </c>
    </row>
    <row r="69" spans="1:3" x14ac:dyDescent="0.2">
      <c r="A69" s="80" t="s">
        <v>772</v>
      </c>
      <c r="B69" s="80" t="s">
        <v>462</v>
      </c>
      <c r="C69" s="81">
        <v>78.471098547345946</v>
      </c>
    </row>
    <row r="70" spans="1:3" x14ac:dyDescent="0.2">
      <c r="A70" s="80" t="s">
        <v>772</v>
      </c>
      <c r="B70" s="80" t="s">
        <v>463</v>
      </c>
      <c r="C70" s="81">
        <v>3.4699214015102902</v>
      </c>
    </row>
    <row r="71" spans="1:3" x14ac:dyDescent="0.2">
      <c r="A71" s="80" t="s">
        <v>772</v>
      </c>
      <c r="B71" s="80" t="s">
        <v>464</v>
      </c>
      <c r="C71" s="81">
        <v>15.044622383807855</v>
      </c>
    </row>
    <row r="72" spans="1:3" x14ac:dyDescent="0.2">
      <c r="A72" s="80" t="s">
        <v>772</v>
      </c>
      <c r="B72" s="80" t="s">
        <v>465</v>
      </c>
      <c r="C72" s="81">
        <v>47.663043133669113</v>
      </c>
    </row>
    <row r="73" spans="1:3" x14ac:dyDescent="0.2">
      <c r="A73" s="80" t="s">
        <v>772</v>
      </c>
      <c r="B73" s="80" t="s">
        <v>466</v>
      </c>
      <c r="C73" s="81">
        <v>122.58400324220506</v>
      </c>
    </row>
    <row r="74" spans="1:3" x14ac:dyDescent="0.2">
      <c r="A74" s="80" t="s">
        <v>772</v>
      </c>
      <c r="B74" s="80" t="s">
        <v>467</v>
      </c>
      <c r="C74" s="81">
        <v>864.86558171733566</v>
      </c>
    </row>
    <row r="75" spans="1:3" x14ac:dyDescent="0.2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V25" sqref="V25"/>
    </sheetView>
  </sheetViews>
  <sheetFormatPr defaultColWidth="8.85546875" defaultRowHeight="15" x14ac:dyDescent="0.25"/>
  <cols>
    <col min="2" max="2" width="23.85546875" bestFit="1" customWidth="1"/>
    <col min="3" max="3" width="11.7109375" bestFit="1" customWidth="1"/>
    <col min="4" max="4" width="10" bestFit="1" customWidth="1"/>
    <col min="5" max="5" width="11.7109375" bestFit="1" customWidth="1"/>
    <col min="6" max="6" width="9.7109375" bestFit="1" customWidth="1"/>
    <col min="7" max="7" width="9.5703125" bestFit="1" customWidth="1"/>
    <col min="8" max="9" width="9" bestFit="1" customWidth="1"/>
    <col min="12" max="12" width="12.140625" bestFit="1" customWidth="1"/>
    <col min="13" max="13" width="10.5703125" bestFit="1" customWidth="1"/>
    <col min="14" max="14" width="11.7109375" bestFit="1" customWidth="1"/>
    <col min="16" max="16" width="10.42578125" bestFit="1" customWidth="1"/>
    <col min="17" max="17" width="12.140625" bestFit="1" customWidth="1"/>
    <col min="18" max="18" width="11" bestFit="1" customWidth="1"/>
    <col min="19" max="22" width="8.85546875" style="74"/>
    <col min="23" max="23" width="10.28515625" style="74" bestFit="1" customWidth="1"/>
    <col min="24" max="28" width="8.85546875" style="74"/>
    <col min="29" max="30" width="8.85546875" style="74" customWidth="1"/>
    <col min="31" max="31" width="11.7109375" style="74" bestFit="1" customWidth="1"/>
    <col min="32" max="34" width="8.85546875" style="74"/>
  </cols>
  <sheetData>
    <row r="2" spans="1:34" x14ac:dyDescent="0.25">
      <c r="C2" s="11"/>
      <c r="D2" s="11"/>
      <c r="E2" s="11"/>
      <c r="F2" s="11"/>
      <c r="G2" s="11"/>
      <c r="H2" s="15"/>
      <c r="I2" s="11"/>
    </row>
    <row r="3" spans="1:34" x14ac:dyDescent="0.25">
      <c r="C3" s="70"/>
      <c r="D3" s="70"/>
      <c r="I3" s="11"/>
      <c r="S3" s="74" t="s">
        <v>735</v>
      </c>
    </row>
    <row r="4" spans="1:34" x14ac:dyDescent="0.25">
      <c r="B4" s="2" t="s">
        <v>722</v>
      </c>
      <c r="AA4" s="74" t="s">
        <v>741</v>
      </c>
    </row>
    <row r="5" spans="1:34" x14ac:dyDescent="0.25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25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25">
      <c r="A7" s="60"/>
      <c r="B7" t="s">
        <v>392</v>
      </c>
      <c r="C7" s="56">
        <f>Q33/1000</f>
        <v>38.25</v>
      </c>
      <c r="D7" s="56">
        <f>'Energy calc'!N11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calc'!O14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25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1096</v>
      </c>
      <c r="W8" s="78">
        <f>'Energy calc'!N5</f>
        <v>6114.8393393424676</v>
      </c>
      <c r="Y8" s="74" t="s">
        <v>1096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25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738</v>
      </c>
      <c r="W9" s="78">
        <f>'Energy calc'!N6</f>
        <v>7912.1351676200493</v>
      </c>
      <c r="Y9" s="74" t="s">
        <v>738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25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356</v>
      </c>
      <c r="W10" s="78">
        <f>'Energy calc'!N7</f>
        <v>4989.6000000000004</v>
      </c>
      <c r="Y10" s="74" t="s">
        <v>356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25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739</v>
      </c>
      <c r="W11" s="78">
        <f>'Energy calc'!N8</f>
        <v>18172.8</v>
      </c>
      <c r="Y11" s="74" t="s">
        <v>739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25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786</v>
      </c>
      <c r="W12" s="78">
        <f>'Energy calc'!N9</f>
        <v>0</v>
      </c>
      <c r="Y12" s="74" t="s">
        <v>786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25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V13" s="74" t="s">
        <v>787</v>
      </c>
      <c r="W13" s="78">
        <f>'Energy calc'!N10</f>
        <v>0.44282698027386508</v>
      </c>
      <c r="Y13" s="74" t="s">
        <v>787</v>
      </c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25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25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25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25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25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25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25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25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25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25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25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25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25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25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25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1096</v>
      </c>
      <c r="AB28" s="74" t="s">
        <v>379</v>
      </c>
      <c r="AG28" s="74" t="s">
        <v>738</v>
      </c>
      <c r="AH28" s="74" t="s">
        <v>379</v>
      </c>
    </row>
    <row r="29" spans="1:34" x14ac:dyDescent="0.25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1096</v>
      </c>
      <c r="AB29" s="74" t="s">
        <v>880</v>
      </c>
      <c r="AG29" s="74" t="s">
        <v>738</v>
      </c>
      <c r="AH29" s="74" t="s">
        <v>880</v>
      </c>
    </row>
    <row r="30" spans="1:34" x14ac:dyDescent="0.25">
      <c r="A30" s="4"/>
      <c r="B30" s="68"/>
      <c r="C30" s="69"/>
      <c r="D30" s="66"/>
      <c r="E30" s="69"/>
      <c r="F30" s="62"/>
      <c r="G30" s="62"/>
      <c r="H30" s="56"/>
      <c r="I30" s="56"/>
      <c r="AA30" s="74" t="s">
        <v>1096</v>
      </c>
      <c r="AB30" s="74" t="s">
        <v>21</v>
      </c>
      <c r="AG30" s="74" t="s">
        <v>738</v>
      </c>
      <c r="AH30" s="74" t="s">
        <v>21</v>
      </c>
    </row>
    <row r="31" spans="1:34" x14ac:dyDescent="0.25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25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25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25">
      <c r="O34" t="s">
        <v>771</v>
      </c>
      <c r="P34" s="11">
        <f>SUM(SAMB!B105:ET105)</f>
        <v>8248.0324873109785</v>
      </c>
      <c r="Q34" s="30">
        <f>SUM(W7:W11)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25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25">
      <c r="C36" s="70"/>
      <c r="D36" s="72"/>
      <c r="E36" s="11"/>
      <c r="F36" s="70"/>
      <c r="O36" t="s">
        <v>794</v>
      </c>
      <c r="P36" s="64">
        <f>SAMB!EP103</f>
        <v>0</v>
      </c>
      <c r="Q36" s="63">
        <f>W12-W13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25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25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25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25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25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25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25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25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25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25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25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25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25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25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25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25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25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25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25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25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25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25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25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25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25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25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25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25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25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25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25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25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25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25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25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25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25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25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25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25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25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5" x14ac:dyDescent="0.25"/>
  <cols>
    <col min="3" max="3" width="14.7109375" customWidth="1"/>
  </cols>
  <sheetData>
    <row r="1" spans="1:5" ht="18.75" x14ac:dyDescent="0.3">
      <c r="A1" s="5"/>
    </row>
    <row r="2" spans="1:5" x14ac:dyDescent="0.25">
      <c r="A2" t="s">
        <v>213</v>
      </c>
    </row>
    <row r="4" spans="1:5" x14ac:dyDescent="0.25">
      <c r="A4" s="2" t="s">
        <v>231</v>
      </c>
    </row>
    <row r="5" spans="1:5" x14ac:dyDescent="0.25">
      <c r="D5" t="s">
        <v>214</v>
      </c>
      <c r="E5" t="s">
        <v>215</v>
      </c>
    </row>
    <row r="6" spans="1:5" x14ac:dyDescent="0.25">
      <c r="A6" t="s">
        <v>218</v>
      </c>
      <c r="B6" t="s">
        <v>127</v>
      </c>
      <c r="C6" t="s">
        <v>219</v>
      </c>
      <c r="D6">
        <v>1</v>
      </c>
    </row>
    <row r="7" spans="1:5" x14ac:dyDescent="0.25">
      <c r="A7" t="s">
        <v>218</v>
      </c>
      <c r="B7" t="s">
        <v>128</v>
      </c>
      <c r="C7" t="s">
        <v>220</v>
      </c>
      <c r="D7">
        <v>1</v>
      </c>
    </row>
    <row r="8" spans="1:5" x14ac:dyDescent="0.25">
      <c r="A8" t="s">
        <v>218</v>
      </c>
      <c r="B8" t="s">
        <v>129</v>
      </c>
      <c r="C8" t="s">
        <v>221</v>
      </c>
      <c r="D8">
        <v>1</v>
      </c>
    </row>
    <row r="9" spans="1:5" x14ac:dyDescent="0.25">
      <c r="A9" t="s">
        <v>218</v>
      </c>
      <c r="B9" t="s">
        <v>130</v>
      </c>
      <c r="C9" t="s">
        <v>222</v>
      </c>
      <c r="D9">
        <v>1</v>
      </c>
    </row>
    <row r="10" spans="1:5" x14ac:dyDescent="0.25">
      <c r="A10" t="s">
        <v>218</v>
      </c>
      <c r="B10" t="s">
        <v>131</v>
      </c>
      <c r="C10" t="s">
        <v>223</v>
      </c>
      <c r="D10">
        <v>1</v>
      </c>
    </row>
    <row r="11" spans="1:5" x14ac:dyDescent="0.25">
      <c r="A11" t="s">
        <v>218</v>
      </c>
      <c r="B11" t="s">
        <v>132</v>
      </c>
      <c r="C11" t="s">
        <v>224</v>
      </c>
      <c r="D11">
        <v>1</v>
      </c>
    </row>
    <row r="12" spans="1:5" x14ac:dyDescent="0.25">
      <c r="A12" t="s">
        <v>218</v>
      </c>
      <c r="B12" t="s">
        <v>133</v>
      </c>
      <c r="C12" t="s">
        <v>225</v>
      </c>
      <c r="D12">
        <v>1</v>
      </c>
    </row>
    <row r="13" spans="1:5" x14ac:dyDescent="0.25">
      <c r="A13" t="s">
        <v>218</v>
      </c>
      <c r="B13" t="s">
        <v>134</v>
      </c>
      <c r="C13" t="s">
        <v>226</v>
      </c>
      <c r="D13">
        <v>1</v>
      </c>
    </row>
    <row r="14" spans="1:5" x14ac:dyDescent="0.25">
      <c r="A14" t="s">
        <v>218</v>
      </c>
      <c r="B14" t="s">
        <v>135</v>
      </c>
      <c r="C14" t="s">
        <v>227</v>
      </c>
      <c r="D14">
        <v>1</v>
      </c>
    </row>
    <row r="15" spans="1:5" x14ac:dyDescent="0.25">
      <c r="A15" t="s">
        <v>218</v>
      </c>
      <c r="B15" t="s">
        <v>136</v>
      </c>
      <c r="C15" t="s">
        <v>232</v>
      </c>
      <c r="D15">
        <v>1</v>
      </c>
    </row>
    <row r="16" spans="1:5" x14ac:dyDescent="0.25">
      <c r="A16" t="s">
        <v>218</v>
      </c>
      <c r="B16" t="s">
        <v>137</v>
      </c>
      <c r="C16" t="s">
        <v>233</v>
      </c>
      <c r="D16">
        <v>1</v>
      </c>
    </row>
    <row r="17" spans="1:4" x14ac:dyDescent="0.25">
      <c r="A17" t="s">
        <v>218</v>
      </c>
      <c r="B17" t="s">
        <v>138</v>
      </c>
      <c r="C17" t="s">
        <v>234</v>
      </c>
      <c r="D17">
        <v>1</v>
      </c>
    </row>
    <row r="18" spans="1:4" x14ac:dyDescent="0.25">
      <c r="A18" t="s">
        <v>218</v>
      </c>
      <c r="B18" t="s">
        <v>139</v>
      </c>
      <c r="C18" t="s">
        <v>276</v>
      </c>
      <c r="D18">
        <v>1</v>
      </c>
    </row>
    <row r="19" spans="1:4" x14ac:dyDescent="0.25">
      <c r="A19" t="s">
        <v>218</v>
      </c>
      <c r="B19" t="s">
        <v>140</v>
      </c>
      <c r="C19" t="s">
        <v>235</v>
      </c>
      <c r="D19">
        <v>1</v>
      </c>
    </row>
    <row r="20" spans="1:4" x14ac:dyDescent="0.25">
      <c r="A20" t="s">
        <v>218</v>
      </c>
      <c r="B20" t="s">
        <v>141</v>
      </c>
      <c r="C20" t="s">
        <v>236</v>
      </c>
      <c r="D20">
        <v>1</v>
      </c>
    </row>
    <row r="21" spans="1:4" x14ac:dyDescent="0.25">
      <c r="A21" t="s">
        <v>218</v>
      </c>
      <c r="B21" t="s">
        <v>142</v>
      </c>
      <c r="C21" t="s">
        <v>237</v>
      </c>
      <c r="D21">
        <v>1</v>
      </c>
    </row>
    <row r="22" spans="1:4" x14ac:dyDescent="0.25">
      <c r="A22" t="s">
        <v>218</v>
      </c>
      <c r="B22" t="s">
        <v>143</v>
      </c>
      <c r="C22" t="s">
        <v>238</v>
      </c>
      <c r="D22">
        <v>1</v>
      </c>
    </row>
    <row r="23" spans="1:4" x14ac:dyDescent="0.25">
      <c r="A23" t="s">
        <v>218</v>
      </c>
      <c r="B23" t="s">
        <v>144</v>
      </c>
      <c r="C23" t="s">
        <v>239</v>
      </c>
      <c r="D23">
        <v>1</v>
      </c>
    </row>
    <row r="24" spans="1:4" x14ac:dyDescent="0.25">
      <c r="A24" t="s">
        <v>218</v>
      </c>
      <c r="B24" t="s">
        <v>145</v>
      </c>
      <c r="C24" t="s">
        <v>277</v>
      </c>
      <c r="D24">
        <v>1</v>
      </c>
    </row>
    <row r="25" spans="1:4" x14ac:dyDescent="0.25">
      <c r="A25" t="s">
        <v>218</v>
      </c>
      <c r="B25" t="s">
        <v>146</v>
      </c>
      <c r="C25" t="s">
        <v>240</v>
      </c>
      <c r="D25">
        <v>1</v>
      </c>
    </row>
    <row r="26" spans="1:4" x14ac:dyDescent="0.25">
      <c r="A26" t="s">
        <v>218</v>
      </c>
      <c r="B26" t="s">
        <v>147</v>
      </c>
      <c r="C26" t="s">
        <v>241</v>
      </c>
      <c r="D26">
        <v>1</v>
      </c>
    </row>
    <row r="27" spans="1:4" x14ac:dyDescent="0.25">
      <c r="A27" t="s">
        <v>218</v>
      </c>
      <c r="B27" t="s">
        <v>148</v>
      </c>
      <c r="C27" t="s">
        <v>242</v>
      </c>
      <c r="D27">
        <v>1</v>
      </c>
    </row>
    <row r="28" spans="1:4" x14ac:dyDescent="0.25">
      <c r="A28" t="s">
        <v>218</v>
      </c>
      <c r="B28" t="s">
        <v>149</v>
      </c>
      <c r="C28" t="s">
        <v>278</v>
      </c>
      <c r="D28">
        <v>1</v>
      </c>
    </row>
    <row r="29" spans="1:4" x14ac:dyDescent="0.25">
      <c r="A29" t="s">
        <v>218</v>
      </c>
      <c r="B29" t="s">
        <v>150</v>
      </c>
      <c r="C29" t="s">
        <v>243</v>
      </c>
      <c r="D29">
        <v>1</v>
      </c>
    </row>
    <row r="30" spans="1:4" x14ac:dyDescent="0.25">
      <c r="A30" t="s">
        <v>218</v>
      </c>
      <c r="B30" t="s">
        <v>151</v>
      </c>
      <c r="C30" t="s">
        <v>244</v>
      </c>
      <c r="D30">
        <v>1</v>
      </c>
    </row>
    <row r="31" spans="1:4" x14ac:dyDescent="0.25">
      <c r="A31" t="s">
        <v>218</v>
      </c>
      <c r="B31" t="s">
        <v>152</v>
      </c>
      <c r="C31" t="s">
        <v>245</v>
      </c>
      <c r="D31">
        <v>1</v>
      </c>
    </row>
    <row r="32" spans="1:4" x14ac:dyDescent="0.25">
      <c r="A32" t="s">
        <v>218</v>
      </c>
      <c r="B32" t="s">
        <v>153</v>
      </c>
      <c r="C32" t="s">
        <v>246</v>
      </c>
      <c r="D32">
        <v>1</v>
      </c>
    </row>
    <row r="33" spans="1:6" x14ac:dyDescent="0.25">
      <c r="A33" t="s">
        <v>218</v>
      </c>
      <c r="B33" t="s">
        <v>154</v>
      </c>
      <c r="C33" t="s">
        <v>247</v>
      </c>
      <c r="D33">
        <v>1</v>
      </c>
    </row>
    <row r="34" spans="1:6" x14ac:dyDescent="0.25">
      <c r="A34" t="s">
        <v>218</v>
      </c>
      <c r="B34" t="s">
        <v>155</v>
      </c>
      <c r="C34" t="s">
        <v>248</v>
      </c>
      <c r="D34">
        <v>1</v>
      </c>
    </row>
    <row r="35" spans="1:6" x14ac:dyDescent="0.25">
      <c r="A35" t="s">
        <v>218</v>
      </c>
      <c r="B35" t="s">
        <v>156</v>
      </c>
      <c r="C35" t="s">
        <v>250</v>
      </c>
      <c r="D35">
        <v>1</v>
      </c>
    </row>
    <row r="36" spans="1:6" x14ac:dyDescent="0.25">
      <c r="A36" t="s">
        <v>218</v>
      </c>
      <c r="B36" t="s">
        <v>251</v>
      </c>
      <c r="C36" t="s">
        <v>252</v>
      </c>
      <c r="D36">
        <v>1</v>
      </c>
    </row>
    <row r="37" spans="1:6" x14ac:dyDescent="0.25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25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25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25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25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25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25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25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25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25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25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25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25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25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25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25">
      <c r="A52" t="s">
        <v>218</v>
      </c>
      <c r="B52" t="s">
        <v>473</v>
      </c>
      <c r="C52" t="s">
        <v>474</v>
      </c>
      <c r="D52">
        <v>1</v>
      </c>
    </row>
    <row r="53" spans="1:5" x14ac:dyDescent="0.25">
      <c r="A53" t="s">
        <v>218</v>
      </c>
      <c r="B53" t="s">
        <v>472</v>
      </c>
      <c r="C53" t="s">
        <v>475</v>
      </c>
      <c r="D53">
        <v>1</v>
      </c>
    </row>
    <row r="54" spans="1:5" x14ac:dyDescent="0.25">
      <c r="A54" t="s">
        <v>216</v>
      </c>
      <c r="B54" t="s">
        <v>720</v>
      </c>
      <c r="C54" t="s">
        <v>721</v>
      </c>
      <c r="D54">
        <v>2</v>
      </c>
    </row>
    <row r="55" spans="1:5" x14ac:dyDescent="0.25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B54" sqref="B54"/>
    </sheetView>
  </sheetViews>
  <sheetFormatPr defaultRowHeight="15" x14ac:dyDescent="0.25"/>
  <cols>
    <col min="3" max="3" width="14.7109375" customWidth="1"/>
  </cols>
  <sheetData>
    <row r="1" spans="1:5" ht="18.75" x14ac:dyDescent="0.3">
      <c r="A1" s="5"/>
    </row>
    <row r="2" spans="1:5" x14ac:dyDescent="0.25">
      <c r="A2" t="s">
        <v>213</v>
      </c>
    </row>
    <row r="4" spans="1:5" x14ac:dyDescent="0.25">
      <c r="A4" s="2" t="s">
        <v>231</v>
      </c>
    </row>
    <row r="5" spans="1:5" x14ac:dyDescent="0.25">
      <c r="D5" t="s">
        <v>214</v>
      </c>
      <c r="E5" t="s">
        <v>215</v>
      </c>
    </row>
    <row r="6" spans="1:5" x14ac:dyDescent="0.25">
      <c r="A6" t="s">
        <v>218</v>
      </c>
      <c r="B6" t="s">
        <v>127</v>
      </c>
      <c r="C6" t="s">
        <v>219</v>
      </c>
      <c r="D6">
        <v>1</v>
      </c>
    </row>
    <row r="7" spans="1:5" x14ac:dyDescent="0.25">
      <c r="A7" t="s">
        <v>218</v>
      </c>
      <c r="B7" t="s">
        <v>128</v>
      </c>
      <c r="C7" t="s">
        <v>220</v>
      </c>
      <c r="D7">
        <v>1</v>
      </c>
    </row>
    <row r="8" spans="1:5" x14ac:dyDescent="0.25">
      <c r="A8" t="s">
        <v>218</v>
      </c>
      <c r="B8" t="s">
        <v>129</v>
      </c>
      <c r="C8" t="s">
        <v>221</v>
      </c>
      <c r="D8">
        <v>1</v>
      </c>
    </row>
    <row r="9" spans="1:5" x14ac:dyDescent="0.25">
      <c r="A9" t="s">
        <v>218</v>
      </c>
      <c r="B9" t="s">
        <v>130</v>
      </c>
      <c r="C9" t="s">
        <v>222</v>
      </c>
      <c r="D9">
        <v>1</v>
      </c>
    </row>
    <row r="10" spans="1:5" x14ac:dyDescent="0.25">
      <c r="A10" t="s">
        <v>218</v>
      </c>
      <c r="B10" t="s">
        <v>131</v>
      </c>
      <c r="C10" t="s">
        <v>223</v>
      </c>
      <c r="D10">
        <v>1</v>
      </c>
    </row>
    <row r="11" spans="1:5" x14ac:dyDescent="0.25">
      <c r="A11" t="s">
        <v>218</v>
      </c>
      <c r="B11" t="s">
        <v>132</v>
      </c>
      <c r="C11" t="s">
        <v>224</v>
      </c>
      <c r="D11">
        <v>1</v>
      </c>
    </row>
    <row r="12" spans="1:5" x14ac:dyDescent="0.25">
      <c r="A12" t="s">
        <v>218</v>
      </c>
      <c r="B12" t="s">
        <v>133</v>
      </c>
      <c r="C12" t="s">
        <v>225</v>
      </c>
      <c r="D12">
        <v>1</v>
      </c>
    </row>
    <row r="13" spans="1:5" x14ac:dyDescent="0.25">
      <c r="A13" t="s">
        <v>218</v>
      </c>
      <c r="B13" t="s">
        <v>134</v>
      </c>
      <c r="C13" t="s">
        <v>226</v>
      </c>
      <c r="D13">
        <v>1</v>
      </c>
    </row>
    <row r="14" spans="1:5" x14ac:dyDescent="0.25">
      <c r="A14" t="s">
        <v>218</v>
      </c>
      <c r="B14" t="s">
        <v>135</v>
      </c>
      <c r="C14" t="s">
        <v>227</v>
      </c>
      <c r="D14">
        <v>1</v>
      </c>
    </row>
    <row r="15" spans="1:5" x14ac:dyDescent="0.25">
      <c r="A15" t="s">
        <v>218</v>
      </c>
      <c r="B15" t="s">
        <v>136</v>
      </c>
      <c r="C15" t="s">
        <v>232</v>
      </c>
      <c r="D15">
        <v>1</v>
      </c>
    </row>
    <row r="16" spans="1:5" x14ac:dyDescent="0.25">
      <c r="A16" t="s">
        <v>218</v>
      </c>
      <c r="B16" t="s">
        <v>137</v>
      </c>
      <c r="C16" t="s">
        <v>233</v>
      </c>
      <c r="D16">
        <v>1</v>
      </c>
    </row>
    <row r="17" spans="1:4" x14ac:dyDescent="0.25">
      <c r="A17" t="s">
        <v>218</v>
      </c>
      <c r="B17" t="s">
        <v>138</v>
      </c>
      <c r="C17" t="s">
        <v>234</v>
      </c>
      <c r="D17">
        <v>1</v>
      </c>
    </row>
    <row r="18" spans="1:4" x14ac:dyDescent="0.25">
      <c r="A18" t="s">
        <v>218</v>
      </c>
      <c r="B18" t="s">
        <v>139</v>
      </c>
      <c r="C18" t="s">
        <v>276</v>
      </c>
      <c r="D18">
        <v>1</v>
      </c>
    </row>
    <row r="19" spans="1:4" x14ac:dyDescent="0.25">
      <c r="A19" t="s">
        <v>218</v>
      </c>
      <c r="B19" t="s">
        <v>140</v>
      </c>
      <c r="C19" t="s">
        <v>235</v>
      </c>
      <c r="D19">
        <v>1</v>
      </c>
    </row>
    <row r="20" spans="1:4" x14ac:dyDescent="0.25">
      <c r="A20" t="s">
        <v>218</v>
      </c>
      <c r="B20" t="s">
        <v>141</v>
      </c>
      <c r="C20" t="s">
        <v>236</v>
      </c>
      <c r="D20">
        <v>1</v>
      </c>
    </row>
    <row r="21" spans="1:4" x14ac:dyDescent="0.25">
      <c r="A21" t="s">
        <v>218</v>
      </c>
      <c r="B21" t="s">
        <v>142</v>
      </c>
      <c r="C21" t="s">
        <v>237</v>
      </c>
      <c r="D21">
        <v>1</v>
      </c>
    </row>
    <row r="22" spans="1:4" x14ac:dyDescent="0.25">
      <c r="A22" t="s">
        <v>218</v>
      </c>
      <c r="B22" t="s">
        <v>143</v>
      </c>
      <c r="C22" t="s">
        <v>238</v>
      </c>
      <c r="D22">
        <v>1</v>
      </c>
    </row>
    <row r="23" spans="1:4" x14ac:dyDescent="0.25">
      <c r="A23" t="s">
        <v>218</v>
      </c>
      <c r="B23" t="s">
        <v>144</v>
      </c>
      <c r="C23" t="s">
        <v>239</v>
      </c>
      <c r="D23">
        <v>1</v>
      </c>
    </row>
    <row r="24" spans="1:4" x14ac:dyDescent="0.25">
      <c r="A24" t="s">
        <v>218</v>
      </c>
      <c r="B24" t="s">
        <v>145</v>
      </c>
      <c r="C24" t="s">
        <v>277</v>
      </c>
      <c r="D24">
        <v>1</v>
      </c>
    </row>
    <row r="25" spans="1:4" x14ac:dyDescent="0.25">
      <c r="A25" t="s">
        <v>218</v>
      </c>
      <c r="B25" t="s">
        <v>146</v>
      </c>
      <c r="C25" t="s">
        <v>240</v>
      </c>
      <c r="D25">
        <v>1</v>
      </c>
    </row>
    <row r="26" spans="1:4" x14ac:dyDescent="0.25">
      <c r="A26" t="s">
        <v>218</v>
      </c>
      <c r="B26" t="s">
        <v>147</v>
      </c>
      <c r="C26" t="s">
        <v>241</v>
      </c>
      <c r="D26">
        <v>1</v>
      </c>
    </row>
    <row r="27" spans="1:4" x14ac:dyDescent="0.25">
      <c r="A27" t="s">
        <v>218</v>
      </c>
      <c r="B27" t="s">
        <v>148</v>
      </c>
      <c r="C27" t="s">
        <v>242</v>
      </c>
      <c r="D27">
        <v>1</v>
      </c>
    </row>
    <row r="28" spans="1:4" x14ac:dyDescent="0.25">
      <c r="A28" t="s">
        <v>218</v>
      </c>
      <c r="B28" t="s">
        <v>149</v>
      </c>
      <c r="C28" t="s">
        <v>278</v>
      </c>
      <c r="D28">
        <v>1</v>
      </c>
    </row>
    <row r="29" spans="1:4" x14ac:dyDescent="0.25">
      <c r="A29" t="s">
        <v>218</v>
      </c>
      <c r="B29" t="s">
        <v>150</v>
      </c>
      <c r="C29" t="s">
        <v>243</v>
      </c>
      <c r="D29">
        <v>1</v>
      </c>
    </row>
    <row r="30" spans="1:4" x14ac:dyDescent="0.25">
      <c r="A30" t="s">
        <v>218</v>
      </c>
      <c r="B30" t="s">
        <v>151</v>
      </c>
      <c r="C30" t="s">
        <v>244</v>
      </c>
      <c r="D30">
        <v>1</v>
      </c>
    </row>
    <row r="31" spans="1:4" x14ac:dyDescent="0.25">
      <c r="A31" t="s">
        <v>218</v>
      </c>
      <c r="B31" t="s">
        <v>152</v>
      </c>
      <c r="C31" t="s">
        <v>245</v>
      </c>
      <c r="D31">
        <v>1</v>
      </c>
    </row>
    <row r="32" spans="1:4" x14ac:dyDescent="0.25">
      <c r="A32" t="s">
        <v>218</v>
      </c>
      <c r="B32" t="s">
        <v>153</v>
      </c>
      <c r="C32" t="s">
        <v>246</v>
      </c>
      <c r="D32">
        <v>1</v>
      </c>
    </row>
    <row r="33" spans="1:6" x14ac:dyDescent="0.25">
      <c r="A33" t="s">
        <v>218</v>
      </c>
      <c r="B33" t="s">
        <v>154</v>
      </c>
      <c r="C33" t="s">
        <v>247</v>
      </c>
      <c r="D33">
        <v>1</v>
      </c>
    </row>
    <row r="34" spans="1:6" x14ac:dyDescent="0.25">
      <c r="A34" t="s">
        <v>218</v>
      </c>
      <c r="B34" t="s">
        <v>155</v>
      </c>
      <c r="C34" t="s">
        <v>248</v>
      </c>
      <c r="D34">
        <v>1</v>
      </c>
    </row>
    <row r="35" spans="1:6" x14ac:dyDescent="0.25">
      <c r="A35" t="s">
        <v>218</v>
      </c>
      <c r="B35" t="s">
        <v>156</v>
      </c>
      <c r="C35" t="s">
        <v>250</v>
      </c>
      <c r="D35">
        <v>1</v>
      </c>
    </row>
    <row r="36" spans="1:6" x14ac:dyDescent="0.25">
      <c r="A36" t="s">
        <v>218</v>
      </c>
      <c r="B36" t="s">
        <v>251</v>
      </c>
      <c r="C36" t="s">
        <v>252</v>
      </c>
      <c r="D36">
        <v>1</v>
      </c>
    </row>
    <row r="37" spans="1:6" x14ac:dyDescent="0.25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25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25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25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25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25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25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25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25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25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25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25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25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25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25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25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25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25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25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25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25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25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25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25">
      <c r="A80" s="35"/>
      <c r="B80" s="35"/>
      <c r="C80" s="35"/>
      <c r="D80" s="35" t="s">
        <v>214</v>
      </c>
      <c r="E80" s="35" t="s">
        <v>215</v>
      </c>
    </row>
    <row r="81" spans="1:5" x14ac:dyDescent="0.25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abSelected="1" topLeftCell="J1" workbookViewId="0">
      <selection activeCell="AF8" sqref="AF8"/>
    </sheetView>
  </sheetViews>
  <sheetFormatPr defaultRowHeight="15" x14ac:dyDescent="0.25"/>
  <cols>
    <col min="3" max="3" width="3.5703125" customWidth="1"/>
  </cols>
  <sheetData>
    <row r="1" spans="1:46" ht="18.75" x14ac:dyDescent="0.3">
      <c r="A1" s="5" t="s">
        <v>50</v>
      </c>
    </row>
    <row r="2" spans="1:46" x14ac:dyDescent="0.25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25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25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25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25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 t="s">
        <v>392</v>
      </c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25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68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25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25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25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25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25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25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25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25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25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25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25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25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25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25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25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25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25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25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25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25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25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25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25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25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25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25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25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25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25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25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25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25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25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25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25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25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25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25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25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25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25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25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25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25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25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25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25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25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25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25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25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25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25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25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25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25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25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25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25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25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25">
      <c r="A69" s="11" t="s">
        <v>406</v>
      </c>
      <c r="D69" s="11"/>
      <c r="E69" s="11"/>
      <c r="F69" s="11"/>
    </row>
    <row r="70" spans="1:36" x14ac:dyDescent="0.25">
      <c r="A70" s="11" t="s">
        <v>407</v>
      </c>
      <c r="F70" s="11"/>
    </row>
    <row r="71" spans="1:36" x14ac:dyDescent="0.25">
      <c r="A71" s="11" t="s">
        <v>408</v>
      </c>
      <c r="F71" s="11"/>
    </row>
    <row r="72" spans="1:36" x14ac:dyDescent="0.25">
      <c r="A72" s="11" t="s">
        <v>342</v>
      </c>
      <c r="F72" s="11"/>
    </row>
    <row r="73" spans="1:36" x14ac:dyDescent="0.25">
      <c r="A73" s="11" t="s">
        <v>409</v>
      </c>
      <c r="F73" s="11"/>
    </row>
    <row r="74" spans="1:36" x14ac:dyDescent="0.25">
      <c r="A74" s="11" t="s">
        <v>344</v>
      </c>
      <c r="F74" s="11"/>
    </row>
    <row r="75" spans="1:36" x14ac:dyDescent="0.25">
      <c r="A75" s="11" t="s">
        <v>410</v>
      </c>
      <c r="F75" s="11"/>
    </row>
    <row r="76" spans="1:36" x14ac:dyDescent="0.25">
      <c r="A76" s="11" t="s">
        <v>343</v>
      </c>
      <c r="F76" s="11"/>
    </row>
    <row r="77" spans="1:36" x14ac:dyDescent="0.25">
      <c r="A77" s="11" t="s">
        <v>411</v>
      </c>
      <c r="F77" s="11"/>
    </row>
    <row r="78" spans="1:36" x14ac:dyDescent="0.25">
      <c r="A78" s="11" t="s">
        <v>412</v>
      </c>
      <c r="F78" s="11"/>
    </row>
    <row r="79" spans="1:36" x14ac:dyDescent="0.25">
      <c r="A79" s="11" t="s">
        <v>413</v>
      </c>
      <c r="F79" s="11"/>
    </row>
    <row r="80" spans="1:36" x14ac:dyDescent="0.25">
      <c r="A80" s="11" t="s">
        <v>414</v>
      </c>
      <c r="F80" s="11"/>
    </row>
    <row r="81" spans="1:6" x14ac:dyDescent="0.25">
      <c r="A81" s="11" t="s">
        <v>415</v>
      </c>
      <c r="F81" s="11"/>
    </row>
    <row r="82" spans="1:6" x14ac:dyDescent="0.25">
      <c r="A82" s="11" t="s">
        <v>416</v>
      </c>
      <c r="F82" s="11"/>
    </row>
    <row r="83" spans="1:6" x14ac:dyDescent="0.25">
      <c r="A83" s="11" t="s">
        <v>7</v>
      </c>
      <c r="F83" s="11"/>
    </row>
    <row r="84" spans="1:6" x14ac:dyDescent="0.25">
      <c r="A84" s="11" t="s">
        <v>11</v>
      </c>
      <c r="F84" s="11"/>
    </row>
    <row r="85" spans="1:6" x14ac:dyDescent="0.25">
      <c r="A85" s="11" t="s">
        <v>417</v>
      </c>
      <c r="F85" s="11"/>
    </row>
    <row r="86" spans="1:6" x14ac:dyDescent="0.25">
      <c r="A86" s="11" t="s">
        <v>660</v>
      </c>
      <c r="F86" s="11"/>
    </row>
    <row r="87" spans="1:6" x14ac:dyDescent="0.25">
      <c r="A87" s="11" t="s">
        <v>22</v>
      </c>
      <c r="F87" s="11"/>
    </row>
    <row r="88" spans="1:6" x14ac:dyDescent="0.25">
      <c r="A88" s="11" t="s">
        <v>202</v>
      </c>
      <c r="F88" s="11"/>
    </row>
    <row r="89" spans="1:6" x14ac:dyDescent="0.25">
      <c r="A89" s="11" t="s">
        <v>418</v>
      </c>
      <c r="F89" s="11"/>
    </row>
    <row r="90" spans="1:6" x14ac:dyDescent="0.25">
      <c r="A90" s="11" t="s">
        <v>419</v>
      </c>
      <c r="F90" s="11"/>
    </row>
    <row r="91" spans="1:6" x14ac:dyDescent="0.25">
      <c r="A91" s="11" t="s">
        <v>420</v>
      </c>
      <c r="F91" s="11"/>
    </row>
    <row r="92" spans="1:6" x14ac:dyDescent="0.25">
      <c r="A92" s="11" t="s">
        <v>421</v>
      </c>
      <c r="F92" s="11"/>
    </row>
    <row r="93" spans="1:6" x14ac:dyDescent="0.25">
      <c r="A93" s="11" t="s">
        <v>422</v>
      </c>
      <c r="F93" s="11"/>
    </row>
    <row r="94" spans="1:6" x14ac:dyDescent="0.25">
      <c r="A94" s="11" t="s">
        <v>423</v>
      </c>
      <c r="F94" s="11"/>
    </row>
    <row r="95" spans="1:6" x14ac:dyDescent="0.25">
      <c r="A95" s="11" t="s">
        <v>424</v>
      </c>
      <c r="F95" s="11"/>
    </row>
    <row r="96" spans="1:6" x14ac:dyDescent="0.25">
      <c r="A96" s="11" t="s">
        <v>425</v>
      </c>
      <c r="F96" s="11"/>
    </row>
    <row r="97" spans="1:6" x14ac:dyDescent="0.25">
      <c r="A97" s="11" t="s">
        <v>426</v>
      </c>
      <c r="F97" s="11"/>
    </row>
    <row r="98" spans="1:6" x14ac:dyDescent="0.25">
      <c r="A98" s="11" t="s">
        <v>33</v>
      </c>
      <c r="F98" s="11"/>
    </row>
    <row r="99" spans="1:6" x14ac:dyDescent="0.25">
      <c r="A99" s="11" t="s">
        <v>36</v>
      </c>
      <c r="F99" s="11"/>
    </row>
    <row r="100" spans="1:6" x14ac:dyDescent="0.25">
      <c r="A100" s="11" t="s">
        <v>42</v>
      </c>
      <c r="F100" s="11"/>
    </row>
    <row r="101" spans="1:6" x14ac:dyDescent="0.25">
      <c r="A101" s="11" t="s">
        <v>427</v>
      </c>
      <c r="F101" s="11"/>
    </row>
    <row r="102" spans="1:6" x14ac:dyDescent="0.25">
      <c r="A102" s="11" t="s">
        <v>428</v>
      </c>
      <c r="F102" s="11"/>
    </row>
    <row r="103" spans="1:6" x14ac:dyDescent="0.25">
      <c r="A103" s="11" t="s">
        <v>429</v>
      </c>
      <c r="F103" s="11"/>
    </row>
    <row r="104" spans="1:6" x14ac:dyDescent="0.25">
      <c r="A104" s="11" t="s">
        <v>430</v>
      </c>
      <c r="F104" s="11"/>
    </row>
    <row r="105" spans="1:6" x14ac:dyDescent="0.25">
      <c r="A105" s="11" t="s">
        <v>431</v>
      </c>
      <c r="F105" s="11"/>
    </row>
    <row r="106" spans="1:6" x14ac:dyDescent="0.25">
      <c r="A106" s="11" t="s">
        <v>432</v>
      </c>
      <c r="F106" s="11"/>
    </row>
    <row r="107" spans="1:6" x14ac:dyDescent="0.25">
      <c r="A107" s="11" t="s">
        <v>44</v>
      </c>
      <c r="F107" s="11"/>
    </row>
    <row r="108" spans="1:6" x14ac:dyDescent="0.25">
      <c r="A108" s="11" t="s">
        <v>433</v>
      </c>
      <c r="F108" s="11"/>
    </row>
    <row r="109" spans="1:6" x14ac:dyDescent="0.25">
      <c r="A109" s="11" t="s">
        <v>47</v>
      </c>
    </row>
    <row r="110" spans="1:6" x14ac:dyDescent="0.25">
      <c r="A110" s="11" t="s">
        <v>434</v>
      </c>
    </row>
    <row r="111" spans="1:6" x14ac:dyDescent="0.25">
      <c r="A111" s="11" t="s">
        <v>435</v>
      </c>
    </row>
    <row r="112" spans="1:6" x14ac:dyDescent="0.25">
      <c r="A112" s="11" t="s">
        <v>436</v>
      </c>
    </row>
    <row r="113" spans="1:2" x14ac:dyDescent="0.25">
      <c r="A113" s="11" t="s">
        <v>437</v>
      </c>
    </row>
    <row r="114" spans="1:2" x14ac:dyDescent="0.25">
      <c r="A114" s="11" t="s">
        <v>205</v>
      </c>
    </row>
    <row r="115" spans="1:2" x14ac:dyDescent="0.25">
      <c r="A115" s="11" t="s">
        <v>438</v>
      </c>
    </row>
    <row r="116" spans="1:2" x14ac:dyDescent="0.25">
      <c r="A116" s="11" t="s">
        <v>439</v>
      </c>
    </row>
    <row r="117" spans="1:2" x14ac:dyDescent="0.25">
      <c r="A117" s="11" t="s">
        <v>206</v>
      </c>
    </row>
    <row r="118" spans="1:2" x14ac:dyDescent="0.25">
      <c r="A118" s="11" t="s">
        <v>207</v>
      </c>
    </row>
    <row r="119" spans="1:2" x14ac:dyDescent="0.25">
      <c r="A119" s="11" t="s">
        <v>49</v>
      </c>
    </row>
    <row r="120" spans="1:2" x14ac:dyDescent="0.25">
      <c r="A120" s="11" t="s">
        <v>168</v>
      </c>
      <c r="B120" t="s">
        <v>169</v>
      </c>
    </row>
    <row r="121" spans="1:2" x14ac:dyDescent="0.25">
      <c r="A121" t="s">
        <v>4</v>
      </c>
    </row>
    <row r="122" spans="1:2" x14ac:dyDescent="0.25">
      <c r="A122" t="s">
        <v>5</v>
      </c>
    </row>
    <row r="123" spans="1:2" x14ac:dyDescent="0.25">
      <c r="A123" t="s">
        <v>9</v>
      </c>
    </row>
    <row r="124" spans="1:2" x14ac:dyDescent="0.25">
      <c r="A124" s="11" t="s">
        <v>440</v>
      </c>
      <c r="B124" t="s">
        <v>110</v>
      </c>
    </row>
    <row r="125" spans="1:2" x14ac:dyDescent="0.25">
      <c r="A125" s="11" t="s">
        <v>441</v>
      </c>
    </row>
    <row r="126" spans="1:2" x14ac:dyDescent="0.25">
      <c r="A126" s="11" t="s">
        <v>442</v>
      </c>
    </row>
    <row r="127" spans="1:2" x14ac:dyDescent="0.25">
      <c r="A127" s="11" t="s">
        <v>443</v>
      </c>
    </row>
    <row r="128" spans="1:2" x14ac:dyDescent="0.25">
      <c r="A128" s="11" t="s">
        <v>444</v>
      </c>
    </row>
    <row r="129" spans="1:2" x14ac:dyDescent="0.25">
      <c r="A129" s="11" t="s">
        <v>445</v>
      </c>
    </row>
    <row r="130" spans="1:2" x14ac:dyDescent="0.25">
      <c r="A130" s="11" t="s">
        <v>446</v>
      </c>
    </row>
    <row r="131" spans="1:2" x14ac:dyDescent="0.25">
      <c r="A131" s="11" t="s">
        <v>447</v>
      </c>
    </row>
    <row r="132" spans="1:2" x14ac:dyDescent="0.25">
      <c r="A132" s="11" t="s">
        <v>448</v>
      </c>
    </row>
    <row r="133" spans="1:2" x14ac:dyDescent="0.25">
      <c r="A133" s="11" t="s">
        <v>16</v>
      </c>
      <c r="B133" t="s">
        <v>17</v>
      </c>
    </row>
    <row r="134" spans="1:2" x14ac:dyDescent="0.25">
      <c r="A134" s="11" t="s">
        <v>449</v>
      </c>
    </row>
    <row r="135" spans="1:2" x14ac:dyDescent="0.25">
      <c r="A135" s="11" t="s">
        <v>450</v>
      </c>
    </row>
    <row r="136" spans="1:2" x14ac:dyDescent="0.25">
      <c r="A136" s="11" t="s">
        <v>451</v>
      </c>
    </row>
    <row r="137" spans="1:2" x14ac:dyDescent="0.25">
      <c r="A137" s="11" t="s">
        <v>452</v>
      </c>
    </row>
    <row r="138" spans="1:2" x14ac:dyDescent="0.25">
      <c r="A138" s="11" t="s">
        <v>749</v>
      </c>
      <c r="B138" t="s">
        <v>750</v>
      </c>
    </row>
    <row r="139" spans="1:2" x14ac:dyDescent="0.25">
      <c r="A139" s="11" t="s">
        <v>13</v>
      </c>
      <c r="B139" t="s">
        <v>14</v>
      </c>
    </row>
    <row r="140" spans="1:2" x14ac:dyDescent="0.25">
      <c r="A140" s="11" t="s">
        <v>453</v>
      </c>
      <c r="B140" t="s">
        <v>23</v>
      </c>
    </row>
    <row r="141" spans="1:2" x14ac:dyDescent="0.25">
      <c r="A141" s="11" t="s">
        <v>454</v>
      </c>
    </row>
    <row r="142" spans="1:2" x14ac:dyDescent="0.25">
      <c r="A142" s="11" t="s">
        <v>455</v>
      </c>
    </row>
    <row r="143" spans="1:2" x14ac:dyDescent="0.25">
      <c r="A143" s="11" t="s">
        <v>456</v>
      </c>
    </row>
    <row r="144" spans="1:2" x14ac:dyDescent="0.25">
      <c r="A144" s="11" t="s">
        <v>457</v>
      </c>
    </row>
    <row r="145" spans="1:2" x14ac:dyDescent="0.25">
      <c r="A145" s="11" t="s">
        <v>458</v>
      </c>
    </row>
    <row r="146" spans="1:2" x14ac:dyDescent="0.25">
      <c r="A146" s="11" t="s">
        <v>459</v>
      </c>
    </row>
    <row r="147" spans="1:2" x14ac:dyDescent="0.25">
      <c r="A147" s="11" t="s">
        <v>460</v>
      </c>
    </row>
    <row r="148" spans="1:2" x14ac:dyDescent="0.25">
      <c r="A148" s="11" t="s">
        <v>461</v>
      </c>
    </row>
    <row r="149" spans="1:2" x14ac:dyDescent="0.25">
      <c r="A149" s="11" t="s">
        <v>462</v>
      </c>
    </row>
    <row r="150" spans="1:2" x14ac:dyDescent="0.25">
      <c r="A150" s="11" t="s">
        <v>463</v>
      </c>
    </row>
    <row r="151" spans="1:2" x14ac:dyDescent="0.25">
      <c r="A151" s="11" t="s">
        <v>464</v>
      </c>
    </row>
    <row r="152" spans="1:2" x14ac:dyDescent="0.25">
      <c r="A152" s="11" t="s">
        <v>465</v>
      </c>
    </row>
    <row r="153" spans="1:2" x14ac:dyDescent="0.25">
      <c r="A153" s="11" t="s">
        <v>466</v>
      </c>
    </row>
    <row r="154" spans="1:2" x14ac:dyDescent="0.25">
      <c r="A154" s="11" t="s">
        <v>467</v>
      </c>
    </row>
    <row r="155" spans="1:2" x14ac:dyDescent="0.25">
      <c r="A155" s="11" t="s">
        <v>26</v>
      </c>
      <c r="B155" t="s">
        <v>27</v>
      </c>
    </row>
    <row r="156" spans="1:2" x14ac:dyDescent="0.25">
      <c r="A156" s="11" t="s">
        <v>19</v>
      </c>
      <c r="B156" t="s">
        <v>170</v>
      </c>
    </row>
    <row r="157" spans="1:2" x14ac:dyDescent="0.25">
      <c r="A157" s="11" t="s">
        <v>468</v>
      </c>
    </row>
    <row r="158" spans="1:2" x14ac:dyDescent="0.25">
      <c r="A158" s="11" t="s">
        <v>20</v>
      </c>
    </row>
    <row r="159" spans="1:2" x14ac:dyDescent="0.25">
      <c r="A159" s="11" t="s">
        <v>24</v>
      </c>
    </row>
    <row r="160" spans="1:2" x14ac:dyDescent="0.25">
      <c r="A160" s="11" t="s">
        <v>748</v>
      </c>
    </row>
    <row r="161" spans="1:2" x14ac:dyDescent="0.25">
      <c r="A161" s="11" t="s">
        <v>1085</v>
      </c>
    </row>
    <row r="162" spans="1:2" x14ac:dyDescent="0.25">
      <c r="A162" s="11" t="s">
        <v>28</v>
      </c>
      <c r="B162" t="s">
        <v>171</v>
      </c>
    </row>
    <row r="163" spans="1:2" x14ac:dyDescent="0.25">
      <c r="A163" s="11" t="s">
        <v>29</v>
      </c>
      <c r="B163" t="s">
        <v>172</v>
      </c>
    </row>
    <row r="164" spans="1:2" x14ac:dyDescent="0.25">
      <c r="A164" s="11" t="s">
        <v>30</v>
      </c>
      <c r="B164" t="s">
        <v>31</v>
      </c>
    </row>
    <row r="165" spans="1:2" x14ac:dyDescent="0.25">
      <c r="A165" t="s">
        <v>157</v>
      </c>
      <c r="B165" t="s">
        <v>173</v>
      </c>
    </row>
    <row r="166" spans="1:2" x14ac:dyDescent="0.25">
      <c r="A166" t="s">
        <v>158</v>
      </c>
    </row>
    <row r="167" spans="1:2" x14ac:dyDescent="0.25">
      <c r="A167" t="s">
        <v>159</v>
      </c>
    </row>
    <row r="168" spans="1:2" x14ac:dyDescent="0.25">
      <c r="A168" t="s">
        <v>160</v>
      </c>
    </row>
    <row r="169" spans="1:2" x14ac:dyDescent="0.25">
      <c r="A169" t="s">
        <v>161</v>
      </c>
    </row>
    <row r="170" spans="1:2" x14ac:dyDescent="0.25">
      <c r="A170" t="s">
        <v>162</v>
      </c>
    </row>
    <row r="171" spans="1:2" x14ac:dyDescent="0.25">
      <c r="A171" t="s">
        <v>163</v>
      </c>
    </row>
    <row r="172" spans="1:2" x14ac:dyDescent="0.25">
      <c r="A172" t="s">
        <v>164</v>
      </c>
    </row>
    <row r="173" spans="1:2" x14ac:dyDescent="0.25">
      <c r="A173" t="s">
        <v>165</v>
      </c>
    </row>
    <row r="174" spans="1:2" x14ac:dyDescent="0.25">
      <c r="A174" t="s">
        <v>166</v>
      </c>
    </row>
    <row r="175" spans="1:2" x14ac:dyDescent="0.25">
      <c r="A175" t="s">
        <v>167</v>
      </c>
    </row>
    <row r="176" spans="1:2" x14ac:dyDescent="0.25">
      <c r="A176" t="s">
        <v>212</v>
      </c>
      <c r="B176" t="s">
        <v>174</v>
      </c>
    </row>
    <row r="177" spans="1:2" x14ac:dyDescent="0.25">
      <c r="A177" t="s">
        <v>39</v>
      </c>
    </row>
    <row r="178" spans="1:2" x14ac:dyDescent="0.25">
      <c r="A178" t="s">
        <v>38</v>
      </c>
    </row>
    <row r="179" spans="1:2" x14ac:dyDescent="0.25">
      <c r="A179" t="s">
        <v>40</v>
      </c>
    </row>
    <row r="180" spans="1:2" x14ac:dyDescent="0.25">
      <c r="A180" t="s">
        <v>175</v>
      </c>
      <c r="B180" s="6" t="s">
        <v>176</v>
      </c>
    </row>
    <row r="181" spans="1:2" x14ac:dyDescent="0.25">
      <c r="A181" t="s">
        <v>177</v>
      </c>
      <c r="B181" s="6" t="s">
        <v>176</v>
      </c>
    </row>
    <row r="182" spans="1:2" x14ac:dyDescent="0.25">
      <c r="A182" t="s">
        <v>178</v>
      </c>
      <c r="B182" s="6" t="s">
        <v>176</v>
      </c>
    </row>
    <row r="183" spans="1:2" x14ac:dyDescent="0.25">
      <c r="A183" t="s">
        <v>179</v>
      </c>
      <c r="B183" s="6" t="s">
        <v>180</v>
      </c>
    </row>
    <row r="184" spans="1:2" x14ac:dyDescent="0.25">
      <c r="A184" t="s">
        <v>181</v>
      </c>
      <c r="B184" s="6" t="s">
        <v>182</v>
      </c>
    </row>
    <row r="185" spans="1:2" x14ac:dyDescent="0.25">
      <c r="A185" t="s">
        <v>183</v>
      </c>
      <c r="B185" s="6" t="s">
        <v>184</v>
      </c>
    </row>
    <row r="186" spans="1:2" x14ac:dyDescent="0.25">
      <c r="A186" t="s">
        <v>185</v>
      </c>
      <c r="B186" s="6" t="s">
        <v>186</v>
      </c>
    </row>
    <row r="187" spans="1:2" x14ac:dyDescent="0.25">
      <c r="A187" t="s">
        <v>187</v>
      </c>
      <c r="B187" s="6" t="s">
        <v>188</v>
      </c>
    </row>
    <row r="188" spans="1:2" x14ac:dyDescent="0.25">
      <c r="A188" t="s">
        <v>189</v>
      </c>
      <c r="B188" s="6" t="s">
        <v>190</v>
      </c>
    </row>
    <row r="189" spans="1:2" x14ac:dyDescent="0.25">
      <c r="A189" t="s">
        <v>191</v>
      </c>
      <c r="B189" s="6" t="s">
        <v>192</v>
      </c>
    </row>
    <row r="190" spans="1:2" x14ac:dyDescent="0.25">
      <c r="A190" t="s">
        <v>29</v>
      </c>
      <c r="B190" s="6" t="s">
        <v>193</v>
      </c>
    </row>
    <row r="191" spans="1:2" x14ac:dyDescent="0.25">
      <c r="A191" t="s">
        <v>194</v>
      </c>
      <c r="B191" s="6" t="s">
        <v>195</v>
      </c>
    </row>
    <row r="192" spans="1:2" x14ac:dyDescent="0.25">
      <c r="A192" t="s">
        <v>196</v>
      </c>
      <c r="B192" s="6" t="s">
        <v>197</v>
      </c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AX115" activePane="bottomRight" state="frozen"/>
      <selection pane="topRight" activeCell="B1" sqref="B1"/>
      <selection pane="bottomLeft" activeCell="A8" sqref="A8"/>
      <selection pane="bottomRight" activeCell="AS121" sqref="AS121"/>
    </sheetView>
  </sheetViews>
  <sheetFormatPr defaultRowHeight="15" x14ac:dyDescent="0.25"/>
  <cols>
    <col min="152" max="152" width="12.28515625" bestFit="1" customWidth="1"/>
  </cols>
  <sheetData>
    <row r="1" spans="1:197" ht="18.75" x14ac:dyDescent="0.3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25">
      <c r="A2" s="9" t="s">
        <v>362</v>
      </c>
    </row>
    <row r="3" spans="1:197" x14ac:dyDescent="0.25">
      <c r="A3" s="9" t="str">
        <f>[3]Notes!C6</f>
        <v>Millions of Ghanaian Cedis</v>
      </c>
    </row>
    <row r="5" spans="1:197" x14ac:dyDescent="0.25">
      <c r="Q5" s="79"/>
    </row>
    <row r="6" spans="1:197" x14ac:dyDescent="0.25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25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25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25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25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25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25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25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25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25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25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25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25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25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25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25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25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25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25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25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25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25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25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25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25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25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25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25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25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25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25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25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25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25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25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25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25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25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25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25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25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25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25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25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25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25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25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25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25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25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25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25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25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25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25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25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25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25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25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25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25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25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25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25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25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25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25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25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25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25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25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25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25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25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25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25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25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25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25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25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25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25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25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25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25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25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25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25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25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25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25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25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25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25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25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25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25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25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25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25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25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25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25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25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25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25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25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25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25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25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25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25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25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25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25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25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25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25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25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25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25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25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25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25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25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25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25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25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25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25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25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25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25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25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25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25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25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25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25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25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25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25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25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25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25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25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25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25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25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25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25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25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25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zoomScale="58" workbookViewId="0">
      <pane xSplit="1" ySplit="7" topLeftCell="AH105" activePane="bottomRight" state="frozen"/>
      <selection pane="topRight" activeCell="B1" sqref="B1"/>
      <selection pane="bottomLeft" activeCell="A8" sqref="A8"/>
      <selection pane="bottomRight" activeCell="A7" sqref="A7:BD127"/>
    </sheetView>
  </sheetViews>
  <sheetFormatPr defaultRowHeight="15" x14ac:dyDescent="0.25"/>
  <cols>
    <col min="154" max="154" width="11.28515625" bestFit="1" customWidth="1"/>
    <col min="156" max="156" width="9.7109375" bestFit="1" customWidth="1"/>
    <col min="412" max="412" width="9.7109375" bestFit="1" customWidth="1"/>
    <col min="668" max="668" width="9.7109375" bestFit="1" customWidth="1"/>
    <col min="924" max="924" width="9.7109375" bestFit="1" customWidth="1"/>
    <col min="1180" max="1180" width="9.7109375" bestFit="1" customWidth="1"/>
    <col min="1436" max="1436" width="9.7109375" bestFit="1" customWidth="1"/>
    <col min="1692" max="1692" width="9.7109375" bestFit="1" customWidth="1"/>
    <col min="1948" max="1948" width="9.7109375" bestFit="1" customWidth="1"/>
    <col min="2204" max="2204" width="9.7109375" bestFit="1" customWidth="1"/>
    <col min="2460" max="2460" width="9.7109375" bestFit="1" customWidth="1"/>
    <col min="2716" max="2716" width="9.7109375" bestFit="1" customWidth="1"/>
    <col min="2972" max="2972" width="9.7109375" bestFit="1" customWidth="1"/>
    <col min="3228" max="3228" width="9.7109375" bestFit="1" customWidth="1"/>
    <col min="3484" max="3484" width="9.7109375" bestFit="1" customWidth="1"/>
    <col min="3740" max="3740" width="9.7109375" bestFit="1" customWidth="1"/>
    <col min="3996" max="3996" width="9.7109375" bestFit="1" customWidth="1"/>
    <col min="4252" max="4252" width="9.7109375" bestFit="1" customWidth="1"/>
    <col min="4508" max="4508" width="9.7109375" bestFit="1" customWidth="1"/>
    <col min="4764" max="4764" width="9.7109375" bestFit="1" customWidth="1"/>
    <col min="5020" max="5020" width="9.7109375" bestFit="1" customWidth="1"/>
    <col min="5276" max="5276" width="9.7109375" bestFit="1" customWidth="1"/>
    <col min="5532" max="5532" width="9.7109375" bestFit="1" customWidth="1"/>
    <col min="5788" max="5788" width="9.7109375" bestFit="1" customWidth="1"/>
    <col min="6044" max="6044" width="9.7109375" bestFit="1" customWidth="1"/>
    <col min="6300" max="6300" width="9.7109375" bestFit="1" customWidth="1"/>
    <col min="6556" max="6556" width="9.7109375" bestFit="1" customWidth="1"/>
    <col min="6812" max="6812" width="9.7109375" bestFit="1" customWidth="1"/>
    <col min="7068" max="7068" width="9.7109375" bestFit="1" customWidth="1"/>
    <col min="7324" max="7324" width="9.7109375" bestFit="1" customWidth="1"/>
    <col min="7580" max="7580" width="9.7109375" bestFit="1" customWidth="1"/>
    <col min="7836" max="7836" width="9.7109375" bestFit="1" customWidth="1"/>
    <col min="8092" max="8092" width="9.7109375" bestFit="1" customWidth="1"/>
    <col min="8348" max="8348" width="9.7109375" bestFit="1" customWidth="1"/>
    <col min="8604" max="8604" width="9.7109375" bestFit="1" customWidth="1"/>
    <col min="8860" max="8860" width="9.7109375" bestFit="1" customWidth="1"/>
    <col min="9116" max="9116" width="9.7109375" bestFit="1" customWidth="1"/>
    <col min="9372" max="9372" width="9.7109375" bestFit="1" customWidth="1"/>
    <col min="9628" max="9628" width="9.7109375" bestFit="1" customWidth="1"/>
    <col min="9884" max="9884" width="9.7109375" bestFit="1" customWidth="1"/>
    <col min="10140" max="10140" width="9.7109375" bestFit="1" customWidth="1"/>
    <col min="10396" max="10396" width="9.7109375" bestFit="1" customWidth="1"/>
    <col min="10652" max="10652" width="9.7109375" bestFit="1" customWidth="1"/>
    <col min="10908" max="10908" width="9.7109375" bestFit="1" customWidth="1"/>
    <col min="11164" max="11164" width="9.7109375" bestFit="1" customWidth="1"/>
    <col min="11420" max="11420" width="9.7109375" bestFit="1" customWidth="1"/>
    <col min="11676" max="11676" width="9.7109375" bestFit="1" customWidth="1"/>
    <col min="11932" max="11932" width="9.7109375" bestFit="1" customWidth="1"/>
    <col min="12188" max="12188" width="9.7109375" bestFit="1" customWidth="1"/>
    <col min="12444" max="12444" width="9.7109375" bestFit="1" customWidth="1"/>
    <col min="12700" max="12700" width="9.7109375" bestFit="1" customWidth="1"/>
    <col min="12956" max="12956" width="9.7109375" bestFit="1" customWidth="1"/>
    <col min="13212" max="13212" width="9.7109375" bestFit="1" customWidth="1"/>
    <col min="13468" max="13468" width="9.7109375" bestFit="1" customWidth="1"/>
    <col min="13724" max="13724" width="9.7109375" bestFit="1" customWidth="1"/>
    <col min="13980" max="13980" width="9.7109375" bestFit="1" customWidth="1"/>
    <col min="14236" max="14236" width="9.7109375" bestFit="1" customWidth="1"/>
    <col min="14492" max="14492" width="9.7109375" bestFit="1" customWidth="1"/>
    <col min="14748" max="14748" width="9.7109375" bestFit="1" customWidth="1"/>
    <col min="15004" max="15004" width="9.7109375" bestFit="1" customWidth="1"/>
    <col min="15260" max="15260" width="9.7109375" bestFit="1" customWidth="1"/>
    <col min="15516" max="15516" width="9.7109375" bestFit="1" customWidth="1"/>
    <col min="15772" max="15772" width="9.7109375" bestFit="1" customWidth="1"/>
    <col min="16028" max="16028" width="9.7109375" bestFit="1" customWidth="1"/>
    <col min="16284" max="16284" width="9.7109375" bestFit="1" customWidth="1"/>
  </cols>
  <sheetData>
    <row r="1" spans="1:156" ht="18.75" x14ac:dyDescent="0.3">
      <c r="A1" s="1" t="s">
        <v>478</v>
      </c>
    </row>
    <row r="2" spans="1:156" x14ac:dyDescent="0.25">
      <c r="A2" s="9" t="s">
        <v>362</v>
      </c>
    </row>
    <row r="3" spans="1:156" x14ac:dyDescent="0.25">
      <c r="A3" s="9" t="str">
        <f>[4]Notes!C22</f>
        <v>Millions of Ghanaian Cedis</v>
      </c>
      <c r="EV3" s="11"/>
    </row>
    <row r="5" spans="1:156" x14ac:dyDescent="0.25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25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25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25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25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25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25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25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25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25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25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25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25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25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25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25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25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25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25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25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25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25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25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25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25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25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25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25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25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25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25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25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25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25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25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25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25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25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25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25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25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25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25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25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25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25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25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25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25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25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25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25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25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25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25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25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25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25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25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25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25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25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25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25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25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25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25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25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25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25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25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25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25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25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25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25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25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25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25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25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25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25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25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25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25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25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25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25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25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25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25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25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25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25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>
        <v>11650.73657541546</v>
      </c>
      <c r="EX99" s="29"/>
      <c r="EZ99" s="37"/>
    </row>
    <row r="100" spans="1:156" x14ac:dyDescent="0.25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25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25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25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25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25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181.83082451792458</v>
      </c>
      <c r="W105" s="11">
        <v>15.944880320532365</v>
      </c>
      <c r="X105" s="11">
        <v>1120.7966749153697</v>
      </c>
      <c r="Y105" s="11">
        <v>4.6661542486715417</v>
      </c>
      <c r="Z105" s="11">
        <v>6.5117406857370028</v>
      </c>
      <c r="AA105" s="11">
        <v>15.149329066576982</v>
      </c>
      <c r="AB105" s="11">
        <v>165.13444852323539</v>
      </c>
      <c r="AC105" s="11">
        <v>2.3400496455964936</v>
      </c>
      <c r="AD105" s="11">
        <v>44.540770147875861</v>
      </c>
      <c r="AE105" s="11">
        <v>33.395640786792683</v>
      </c>
      <c r="AF105" s="11">
        <v>0.13790076575565163</v>
      </c>
      <c r="AG105" s="11">
        <v>95.567681602225278</v>
      </c>
      <c r="AH105" s="11">
        <v>218.5780138666191</v>
      </c>
      <c r="AI105" s="11">
        <v>1.740531674176121</v>
      </c>
      <c r="AJ105" s="11">
        <v>320.40477818782472</v>
      </c>
      <c r="AK105" s="11">
        <v>71.627569585213791</v>
      </c>
      <c r="AL105" s="11">
        <v>198.25679408865619</v>
      </c>
      <c r="AM105" s="11">
        <v>214.92856381230052</v>
      </c>
      <c r="AN105" s="11">
        <v>288.47070070097374</v>
      </c>
      <c r="AO105" s="11">
        <v>7.3820762244351892</v>
      </c>
      <c r="AP105" s="11">
        <v>17.299227799774439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>
        <v>8248.0324873109785</v>
      </c>
      <c r="EX105" s="29"/>
      <c r="EZ105" s="37"/>
    </row>
    <row r="106" spans="1:156" x14ac:dyDescent="0.25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25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25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25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25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25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25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25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25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25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25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25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25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25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25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25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25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25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25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25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25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25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25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25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25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25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2.5124791136477143E-11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25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25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25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25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25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25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25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25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25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25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25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25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25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25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25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25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/>
      <c r="ET147" s="11">
        <v>2762.3742097001941</v>
      </c>
      <c r="EU147" s="11">
        <v>31606.840703197384</v>
      </c>
      <c r="EX147" s="11"/>
      <c r="EZ147" s="37"/>
    </row>
    <row r="148" spans="1:156" x14ac:dyDescent="0.25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25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25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25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9688.1113618548316</v>
      </c>
      <c r="EX151" s="11"/>
      <c r="EZ151" s="37"/>
    </row>
    <row r="152" spans="1:156" x14ac:dyDescent="0.25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11.690739707736185</v>
      </c>
      <c r="W152" s="11">
        <v>1.025169665223471</v>
      </c>
      <c r="X152" s="11">
        <v>72.061171291890105</v>
      </c>
      <c r="Y152" s="11">
        <v>-3.5855836650074164</v>
      </c>
      <c r="Z152" s="11">
        <v>-5.0037760839539533</v>
      </c>
      <c r="AA152" s="11">
        <v>-11.641103988880179</v>
      </c>
      <c r="AB152" s="11">
        <v>-126.89322932766169</v>
      </c>
      <c r="AC152" s="11">
        <v>-1.7981496833170376</v>
      </c>
      <c r="AD152" s="11">
        <v>-34.226184853306492</v>
      </c>
      <c r="AE152" s="11">
        <v>-25.662002948503076</v>
      </c>
      <c r="AF152" s="11">
        <v>-0.10596622116087361</v>
      </c>
      <c r="AG152" s="11">
        <v>-73.436474619999132</v>
      </c>
      <c r="AH152" s="11">
        <v>-167.96053329635268</v>
      </c>
      <c r="AI152" s="11">
        <v>-1.3374658459116902</v>
      </c>
      <c r="AJ152" s="11">
        <v>-246.2066356224002</v>
      </c>
      <c r="AK152" s="11">
        <v>-55.040324383199163</v>
      </c>
      <c r="AL152" s="11">
        <v>-152.34522574203561</v>
      </c>
      <c r="AM152" s="11">
        <v>-165.15620926339759</v>
      </c>
      <c r="AN152" s="11">
        <v>-221.66773260038099</v>
      </c>
      <c r="AO152" s="11">
        <v>-5.6725625672812248</v>
      </c>
      <c r="AP152" s="11">
        <v>-13.293137198319751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2.5124791136477143E-11</v>
      </c>
      <c r="EX152" s="11"/>
      <c r="EZ152" s="37"/>
    </row>
    <row r="153" spans="1:156" x14ac:dyDescent="0.25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25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-3053.3328631607915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X154" s="11"/>
      <c r="EZ154" s="37"/>
    </row>
    <row r="155" spans="1:156" x14ac:dyDescent="0.25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X155" s="11"/>
      <c r="EZ155" s="37"/>
    </row>
    <row r="156" spans="1:156" x14ac:dyDescent="0.25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223.17377433364686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2.6413828805261851E-2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72820.379704046427</v>
      </c>
      <c r="EX156" s="11"/>
      <c r="EZ156" s="37"/>
    </row>
    <row r="157" spans="1:156" x14ac:dyDescent="0.25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9204.7418918339408</v>
      </c>
      <c r="W157" s="11">
        <v>807.17066666666665</v>
      </c>
      <c r="X157" s="11">
        <v>20791.016073592975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89.12512315374363</v>
      </c>
      <c r="AD157" s="11">
        <v>892.26909707531252</v>
      </c>
      <c r="AE157" s="11">
        <v>1085.4690140378179</v>
      </c>
      <c r="AF157" s="11">
        <v>27.838938199051338</v>
      </c>
      <c r="AG157" s="11">
        <v>747.51130135302969</v>
      </c>
      <c r="AH157" s="11">
        <v>382.98927761363331</v>
      </c>
      <c r="AI157" s="11">
        <v>24.893500610996949</v>
      </c>
      <c r="AJ157" s="11">
        <v>3516.1021622996004</v>
      </c>
      <c r="AK157" s="11">
        <v>7627.3360181492571</v>
      </c>
      <c r="AL157" s="11">
        <v>2723.7664503195429</v>
      </c>
      <c r="AM157" s="11">
        <v>1204.9287069723828</v>
      </c>
      <c r="AN157" s="11">
        <v>1264.5347696524386</v>
      </c>
      <c r="AO157" s="11">
        <v>106.41797893293348</v>
      </c>
      <c r="AP157" s="11">
        <v>355.14416723406288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11650.73657541546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8248.0324873110039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31606.840703197391</v>
      </c>
      <c r="EL157" s="11">
        <v>7391.7721019549963</v>
      </c>
      <c r="EM157" s="11">
        <v>360.59316112872659</v>
      </c>
      <c r="EN157" s="11">
        <v>5014.3426231600579</v>
      </c>
      <c r="EO157" s="11">
        <v>9688.1113618548261</v>
      </c>
      <c r="EP157" s="11">
        <v>2.5124791136477143E-11</v>
      </c>
      <c r="EQ157" s="11">
        <v>-1.4210854715202004E-12</v>
      </c>
      <c r="ER157" s="11">
        <v>38503.998158303591</v>
      </c>
      <c r="ES157" s="11">
        <v>2539.582059421231</v>
      </c>
      <c r="ET157" s="11">
        <v>72820.379704046281</v>
      </c>
      <c r="EU157" s="11">
        <v>1104559.8246581794</v>
      </c>
    </row>
    <row r="158" spans="1:156" x14ac:dyDescent="0.25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25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>
      <selection activeCell="F12" sqref="F12"/>
    </sheetView>
  </sheetViews>
  <sheetFormatPr defaultRowHeight="15" x14ac:dyDescent="0.25"/>
  <cols>
    <col min="27" max="42" width="8.85546875" style="12"/>
  </cols>
  <sheetData>
    <row r="1" spans="1:42" ht="18.75" x14ac:dyDescent="0.3">
      <c r="A1" s="5" t="s">
        <v>280</v>
      </c>
    </row>
    <row r="3" spans="1:42" x14ac:dyDescent="0.25">
      <c r="B3" s="14" t="s">
        <v>281</v>
      </c>
    </row>
    <row r="6" spans="1:42" x14ac:dyDescent="0.25">
      <c r="B6" s="2" t="s">
        <v>282</v>
      </c>
      <c r="C6" s="2"/>
    </row>
    <row r="7" spans="1:42" x14ac:dyDescent="0.25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25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25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25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25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25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25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25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25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25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25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25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25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25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25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25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25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25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25">
      <c r="A25" s="16"/>
      <c r="B25" s="11" t="s">
        <v>414</v>
      </c>
      <c r="C25" s="21">
        <f t="shared" ref="C25:Q40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25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25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25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25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25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25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25">
      <c r="A32" s="16"/>
      <c r="B32" s="11" t="s">
        <v>22</v>
      </c>
      <c r="C32" s="21">
        <f t="shared" si="2"/>
        <v>1</v>
      </c>
      <c r="D32" s="21">
        <f t="shared" si="2"/>
        <v>1</v>
      </c>
      <c r="E32" s="21">
        <f t="shared" si="2"/>
        <v>1</v>
      </c>
      <c r="F32" s="21">
        <f t="shared" si="2"/>
        <v>1</v>
      </c>
      <c r="G32" s="21">
        <f t="shared" si="2"/>
        <v>1</v>
      </c>
      <c r="H32" s="21">
        <f t="shared" si="2"/>
        <v>1</v>
      </c>
      <c r="I32" s="21">
        <f t="shared" si="2"/>
        <v>1</v>
      </c>
      <c r="J32" s="21">
        <f t="shared" si="2"/>
        <v>1</v>
      </c>
      <c r="K32" s="21">
        <f t="shared" si="2"/>
        <v>1</v>
      </c>
      <c r="L32" s="21">
        <f t="shared" si="2"/>
        <v>1</v>
      </c>
      <c r="M32" s="21">
        <f t="shared" si="2"/>
        <v>1</v>
      </c>
      <c r="N32" s="21">
        <f t="shared" si="2"/>
        <v>1</v>
      </c>
      <c r="O32" s="21">
        <f t="shared" si="2"/>
        <v>1</v>
      </c>
      <c r="P32" s="21">
        <f t="shared" si="2"/>
        <v>1</v>
      </c>
      <c r="Q32" s="21">
        <f t="shared" si="2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25">
      <c r="A33" s="16"/>
      <c r="B33" s="11" t="s">
        <v>202</v>
      </c>
      <c r="C33" s="21">
        <f t="shared" si="2"/>
        <v>2.0447169999999999</v>
      </c>
      <c r="D33" s="21">
        <f t="shared" si="2"/>
        <v>2.0805179999999996</v>
      </c>
      <c r="E33" s="21">
        <f t="shared" si="2"/>
        <v>1.7871569999999999</v>
      </c>
      <c r="F33" s="21">
        <f t="shared" si="2"/>
        <v>1.3358159999999999</v>
      </c>
      <c r="G33" s="21">
        <f t="shared" si="2"/>
        <v>1.3040939999999999</v>
      </c>
      <c r="H33" s="21">
        <f t="shared" si="2"/>
        <v>2.0447169999999999</v>
      </c>
      <c r="I33" s="21">
        <f t="shared" si="2"/>
        <v>2.0805179999999996</v>
      </c>
      <c r="J33" s="21">
        <f t="shared" si="2"/>
        <v>1.7871569999999999</v>
      </c>
      <c r="K33" s="21">
        <f t="shared" si="2"/>
        <v>1.3358159999999999</v>
      </c>
      <c r="L33" s="21">
        <f t="shared" si="2"/>
        <v>1.3040939999999999</v>
      </c>
      <c r="M33" s="21">
        <f t="shared" si="2"/>
        <v>1.5935897999999997</v>
      </c>
      <c r="N33" s="21">
        <f t="shared" si="2"/>
        <v>1.6293907999999995</v>
      </c>
      <c r="O33" s="21">
        <f t="shared" si="2"/>
        <v>1.3360297999999999</v>
      </c>
      <c r="P33" s="21">
        <f t="shared" si="2"/>
        <v>0.88468879999999983</v>
      </c>
      <c r="Q33" s="21">
        <f t="shared" si="2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25">
      <c r="A34" s="16"/>
      <c r="B34" s="11" t="s">
        <v>418</v>
      </c>
      <c r="C34" s="21">
        <f t="shared" si="2"/>
        <v>1.6045</v>
      </c>
      <c r="D34" s="21">
        <f t="shared" si="2"/>
        <v>2.4884789999999999</v>
      </c>
      <c r="E34" s="21">
        <f t="shared" si="2"/>
        <v>2.152539</v>
      </c>
      <c r="F34" s="21">
        <f t="shared" si="2"/>
        <v>1.8165990000000001</v>
      </c>
      <c r="G34" s="21">
        <f t="shared" si="2"/>
        <v>1.1895115999999999</v>
      </c>
      <c r="H34" s="21">
        <f t="shared" si="2"/>
        <v>1.6045</v>
      </c>
      <c r="I34" s="21">
        <f t="shared" si="2"/>
        <v>2.4884789999999999</v>
      </c>
      <c r="J34" s="21">
        <f t="shared" si="2"/>
        <v>2.152539</v>
      </c>
      <c r="K34" s="21">
        <f t="shared" si="2"/>
        <v>1.8165990000000001</v>
      </c>
      <c r="L34" s="21">
        <f t="shared" si="2"/>
        <v>1.1895115999999999</v>
      </c>
      <c r="M34" s="21">
        <f t="shared" si="2"/>
        <v>1.1880918</v>
      </c>
      <c r="N34" s="21">
        <f t="shared" si="2"/>
        <v>2.0720708000000001</v>
      </c>
      <c r="O34" s="21">
        <f t="shared" si="2"/>
        <v>1.7361308000000002</v>
      </c>
      <c r="P34" s="21">
        <f t="shared" si="2"/>
        <v>1.4001908000000003</v>
      </c>
      <c r="Q34" s="21">
        <f t="shared" si="2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25">
      <c r="A35" s="16"/>
      <c r="B35" s="11" t="s">
        <v>419</v>
      </c>
      <c r="C35" s="21">
        <f t="shared" si="2"/>
        <v>1.6045</v>
      </c>
      <c r="D35" s="21">
        <f t="shared" si="2"/>
        <v>2.4884789999999999</v>
      </c>
      <c r="E35" s="21">
        <f t="shared" si="2"/>
        <v>2.152539</v>
      </c>
      <c r="F35" s="21">
        <f t="shared" si="2"/>
        <v>1.8165990000000001</v>
      </c>
      <c r="G35" s="21">
        <f t="shared" si="2"/>
        <v>1.1895115999999999</v>
      </c>
      <c r="H35" s="21">
        <f t="shared" si="2"/>
        <v>1.6045</v>
      </c>
      <c r="I35" s="21">
        <f t="shared" si="2"/>
        <v>2.4884789999999999</v>
      </c>
      <c r="J35" s="21">
        <f t="shared" si="2"/>
        <v>2.152539</v>
      </c>
      <c r="K35" s="21">
        <f t="shared" si="2"/>
        <v>1.8165990000000001</v>
      </c>
      <c r="L35" s="21">
        <f t="shared" si="2"/>
        <v>1.1895115999999999</v>
      </c>
      <c r="M35" s="21">
        <f t="shared" si="2"/>
        <v>1.1880918</v>
      </c>
      <c r="N35" s="21">
        <f t="shared" si="2"/>
        <v>2.0720708000000001</v>
      </c>
      <c r="O35" s="21">
        <f t="shared" si="2"/>
        <v>1.7361308000000002</v>
      </c>
      <c r="P35" s="21">
        <f t="shared" si="2"/>
        <v>1.4001908000000003</v>
      </c>
      <c r="Q35" s="21">
        <f t="shared" si="2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25">
      <c r="A36" s="16"/>
      <c r="B36" s="11" t="s">
        <v>420</v>
      </c>
      <c r="C36" s="21">
        <f t="shared" si="2"/>
        <v>0.97788200000000014</v>
      </c>
      <c r="D36" s="21">
        <f t="shared" si="2"/>
        <v>0.96201500000000006</v>
      </c>
      <c r="E36" s="21">
        <f t="shared" si="2"/>
        <v>0.94614799999999999</v>
      </c>
      <c r="F36" s="21">
        <f t="shared" si="2"/>
        <v>0.50007709999999994</v>
      </c>
      <c r="G36" s="21">
        <f t="shared" si="2"/>
        <v>5.4006200000000004E-2</v>
      </c>
      <c r="H36" s="21">
        <f t="shared" si="2"/>
        <v>0.97788200000000014</v>
      </c>
      <c r="I36" s="21">
        <f t="shared" si="2"/>
        <v>0.96201500000000006</v>
      </c>
      <c r="J36" s="21">
        <f t="shared" si="2"/>
        <v>0.94614799999999999</v>
      </c>
      <c r="K36" s="21">
        <f t="shared" si="2"/>
        <v>0.50007709999999994</v>
      </c>
      <c r="L36" s="21">
        <f t="shared" si="2"/>
        <v>5.4006200000000004E-2</v>
      </c>
      <c r="M36" s="21">
        <f t="shared" si="2"/>
        <v>0.77270770000000011</v>
      </c>
      <c r="N36" s="21">
        <f t="shared" si="2"/>
        <v>0.75684070000000003</v>
      </c>
      <c r="O36" s="21">
        <f t="shared" si="2"/>
        <v>0.74097369999999996</v>
      </c>
      <c r="P36" s="21">
        <f t="shared" si="2"/>
        <v>0.29490279999999991</v>
      </c>
      <c r="Q36" s="21">
        <f t="shared" si="2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25">
      <c r="A37" s="16"/>
      <c r="B37" s="11" t="s">
        <v>421</v>
      </c>
      <c r="C37" s="21">
        <f t="shared" si="2"/>
        <v>1.6045</v>
      </c>
      <c r="D37" s="21">
        <f t="shared" si="2"/>
        <v>2.4884789999999999</v>
      </c>
      <c r="E37" s="21">
        <f t="shared" si="2"/>
        <v>2.152539</v>
      </c>
      <c r="F37" s="21">
        <f t="shared" si="2"/>
        <v>1.8165990000000001</v>
      </c>
      <c r="G37" s="21">
        <f t="shared" si="2"/>
        <v>1.1895115999999999</v>
      </c>
      <c r="H37" s="21">
        <f t="shared" si="2"/>
        <v>1.6045</v>
      </c>
      <c r="I37" s="21">
        <f t="shared" si="2"/>
        <v>2.4884789999999999</v>
      </c>
      <c r="J37" s="21">
        <f t="shared" si="2"/>
        <v>2.152539</v>
      </c>
      <c r="K37" s="21">
        <f t="shared" si="2"/>
        <v>1.8165990000000001</v>
      </c>
      <c r="L37" s="21">
        <f t="shared" si="2"/>
        <v>1.1895115999999999</v>
      </c>
      <c r="M37" s="21">
        <f t="shared" si="2"/>
        <v>1.1880918</v>
      </c>
      <c r="N37" s="21">
        <f t="shared" si="2"/>
        <v>2.0720708000000001</v>
      </c>
      <c r="O37" s="21">
        <f t="shared" si="2"/>
        <v>1.7361308000000002</v>
      </c>
      <c r="P37" s="21">
        <f t="shared" si="2"/>
        <v>1.4001908000000003</v>
      </c>
      <c r="Q37" s="21">
        <f t="shared" si="2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25">
      <c r="A38" s="16"/>
      <c r="B38" s="11" t="s">
        <v>422</v>
      </c>
      <c r="C38" s="21">
        <f t="shared" si="2"/>
        <v>1.6045</v>
      </c>
      <c r="D38" s="21">
        <f t="shared" si="2"/>
        <v>2.4884789999999999</v>
      </c>
      <c r="E38" s="21">
        <f t="shared" si="2"/>
        <v>2.152539</v>
      </c>
      <c r="F38" s="21">
        <f t="shared" si="2"/>
        <v>1.8165990000000001</v>
      </c>
      <c r="G38" s="21">
        <f t="shared" si="2"/>
        <v>1.1895115999999999</v>
      </c>
      <c r="H38" s="21">
        <f t="shared" si="2"/>
        <v>1.6045</v>
      </c>
      <c r="I38" s="21">
        <f t="shared" si="2"/>
        <v>2.4884789999999999</v>
      </c>
      <c r="J38" s="21">
        <f t="shared" si="2"/>
        <v>2.152539</v>
      </c>
      <c r="K38" s="21">
        <f t="shared" si="2"/>
        <v>1.8165990000000001</v>
      </c>
      <c r="L38" s="21">
        <f t="shared" si="2"/>
        <v>1.1895115999999999</v>
      </c>
      <c r="M38" s="21">
        <f t="shared" si="2"/>
        <v>1.1880918</v>
      </c>
      <c r="N38" s="21">
        <f t="shared" si="2"/>
        <v>2.0720708000000001</v>
      </c>
      <c r="O38" s="21">
        <f t="shared" si="2"/>
        <v>1.7361308000000002</v>
      </c>
      <c r="P38" s="21">
        <f t="shared" si="2"/>
        <v>1.4001908000000003</v>
      </c>
      <c r="Q38" s="21">
        <f t="shared" si="2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25">
      <c r="A39" s="16"/>
      <c r="B39" s="11" t="s">
        <v>423</v>
      </c>
      <c r="C39" s="21">
        <f t="shared" si="2"/>
        <v>1.6045</v>
      </c>
      <c r="D39" s="21">
        <f t="shared" si="2"/>
        <v>2.4884789999999999</v>
      </c>
      <c r="E39" s="21">
        <f t="shared" si="2"/>
        <v>2.152539</v>
      </c>
      <c r="F39" s="21">
        <f t="shared" si="2"/>
        <v>1.8165990000000001</v>
      </c>
      <c r="G39" s="21">
        <f t="shared" si="2"/>
        <v>1.1895115999999999</v>
      </c>
      <c r="H39" s="21">
        <f t="shared" si="2"/>
        <v>1.6045</v>
      </c>
      <c r="I39" s="21">
        <f t="shared" si="2"/>
        <v>2.4884789999999999</v>
      </c>
      <c r="J39" s="21">
        <f t="shared" si="2"/>
        <v>2.152539</v>
      </c>
      <c r="K39" s="21">
        <f t="shared" si="2"/>
        <v>1.8165990000000001</v>
      </c>
      <c r="L39" s="21">
        <f t="shared" si="2"/>
        <v>1.1895115999999999</v>
      </c>
      <c r="M39" s="21">
        <f t="shared" si="2"/>
        <v>1.1880918</v>
      </c>
      <c r="N39" s="21">
        <f t="shared" si="2"/>
        <v>2.0720708000000001</v>
      </c>
      <c r="O39" s="21">
        <f t="shared" si="2"/>
        <v>1.7361308000000002</v>
      </c>
      <c r="P39" s="21">
        <f t="shared" si="2"/>
        <v>1.4001908000000003</v>
      </c>
      <c r="Q39" s="21">
        <f t="shared" si="2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25">
      <c r="A40" s="16"/>
      <c r="B40" s="11" t="s">
        <v>424</v>
      </c>
      <c r="C40" s="21">
        <f t="shared" si="2"/>
        <v>1.6346690000000001</v>
      </c>
      <c r="D40" s="21">
        <f t="shared" si="2"/>
        <v>1.812154</v>
      </c>
      <c r="E40" s="21">
        <f t="shared" si="2"/>
        <v>1.9896389999999999</v>
      </c>
      <c r="F40" s="21">
        <f t="shared" si="2"/>
        <v>1.6692109999999998</v>
      </c>
      <c r="G40" s="21">
        <f t="shared" si="2"/>
        <v>1.2378108999999999</v>
      </c>
      <c r="H40" s="21">
        <f t="shared" si="2"/>
        <v>1.6346690000000001</v>
      </c>
      <c r="I40" s="21">
        <f t="shared" si="2"/>
        <v>1.812154</v>
      </c>
      <c r="J40" s="21">
        <f t="shared" si="2"/>
        <v>1.9896389999999999</v>
      </c>
      <c r="K40" s="21">
        <f t="shared" si="2"/>
        <v>1.6692109999999998</v>
      </c>
      <c r="L40" s="21">
        <f t="shared" si="2"/>
        <v>1.2378108999999999</v>
      </c>
      <c r="M40" s="21">
        <f t="shared" si="2"/>
        <v>1.6390818</v>
      </c>
      <c r="N40" s="21">
        <f t="shared" si="2"/>
        <v>1.8165667999999999</v>
      </c>
      <c r="O40" s="21">
        <f t="shared" si="2"/>
        <v>1.9940517999999998</v>
      </c>
      <c r="P40" s="21">
        <f t="shared" si="2"/>
        <v>1.6736237999999997</v>
      </c>
      <c r="Q40" s="21">
        <f t="shared" si="2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25">
      <c r="A41" s="16"/>
      <c r="B41" s="11" t="s">
        <v>425</v>
      </c>
      <c r="C41" s="21">
        <f t="shared" ref="C41:Q56" si="3">VLOOKUP($B41,$AA$8:$AP$77,MATCH(C$7,$AA$7:$AP$7,0),)</f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25">
      <c r="A42" s="16"/>
      <c r="B42" s="11" t="s">
        <v>426</v>
      </c>
      <c r="C42" s="21">
        <f t="shared" si="3"/>
        <v>1.6346690000000001</v>
      </c>
      <c r="D42" s="21">
        <f t="shared" si="3"/>
        <v>1.812154</v>
      </c>
      <c r="E42" s="21">
        <f t="shared" si="3"/>
        <v>1.9896389999999999</v>
      </c>
      <c r="F42" s="21">
        <f t="shared" si="3"/>
        <v>1.6692109999999998</v>
      </c>
      <c r="G42" s="21">
        <f t="shared" si="3"/>
        <v>1.2378108999999999</v>
      </c>
      <c r="H42" s="21">
        <f t="shared" si="3"/>
        <v>1.6346690000000001</v>
      </c>
      <c r="I42" s="21">
        <f t="shared" si="3"/>
        <v>1.812154</v>
      </c>
      <c r="J42" s="21">
        <f t="shared" si="3"/>
        <v>1.9896389999999999</v>
      </c>
      <c r="K42" s="21">
        <f t="shared" si="3"/>
        <v>1.6692109999999998</v>
      </c>
      <c r="L42" s="21">
        <f t="shared" si="3"/>
        <v>1.2378108999999999</v>
      </c>
      <c r="M42" s="21">
        <f t="shared" si="3"/>
        <v>1.6390818</v>
      </c>
      <c r="N42" s="21">
        <f t="shared" si="3"/>
        <v>1.8165667999999999</v>
      </c>
      <c r="O42" s="21">
        <f t="shared" si="3"/>
        <v>1.9940517999999998</v>
      </c>
      <c r="P42" s="21">
        <f t="shared" si="3"/>
        <v>1.6736237999999997</v>
      </c>
      <c r="Q42" s="21">
        <f t="shared" si="3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25">
      <c r="A43" s="16"/>
      <c r="B43" s="11" t="s">
        <v>33</v>
      </c>
      <c r="C43" s="21">
        <f t="shared" si="3"/>
        <v>1.6346690000000001</v>
      </c>
      <c r="D43" s="21">
        <f t="shared" si="3"/>
        <v>1.812154</v>
      </c>
      <c r="E43" s="21">
        <f t="shared" si="3"/>
        <v>1.9896389999999999</v>
      </c>
      <c r="F43" s="21">
        <f t="shared" si="3"/>
        <v>1.6692109999999998</v>
      </c>
      <c r="G43" s="21">
        <f t="shared" si="3"/>
        <v>1.2378108999999999</v>
      </c>
      <c r="H43" s="21">
        <f t="shared" si="3"/>
        <v>1.6346690000000001</v>
      </c>
      <c r="I43" s="21">
        <f t="shared" si="3"/>
        <v>1.812154</v>
      </c>
      <c r="J43" s="21">
        <f t="shared" si="3"/>
        <v>1.9896389999999999</v>
      </c>
      <c r="K43" s="21">
        <f t="shared" si="3"/>
        <v>1.6692109999999998</v>
      </c>
      <c r="L43" s="21">
        <f t="shared" si="3"/>
        <v>1.2378108999999999</v>
      </c>
      <c r="M43" s="21">
        <f t="shared" si="3"/>
        <v>1.6390818</v>
      </c>
      <c r="N43" s="21">
        <f t="shared" si="3"/>
        <v>1.8165667999999999</v>
      </c>
      <c r="O43" s="21">
        <f t="shared" si="3"/>
        <v>1.9940517999999998</v>
      </c>
      <c r="P43" s="21">
        <f t="shared" si="3"/>
        <v>1.6736237999999997</v>
      </c>
      <c r="Q43" s="21">
        <f t="shared" si="3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25">
      <c r="A44" s="16"/>
      <c r="B44" s="11" t="s">
        <v>36</v>
      </c>
      <c r="C44" s="21">
        <f t="shared" si="3"/>
        <v>1.6346690000000001</v>
      </c>
      <c r="D44" s="21">
        <f t="shared" si="3"/>
        <v>1.812154</v>
      </c>
      <c r="E44" s="21">
        <f t="shared" si="3"/>
        <v>1.9896389999999999</v>
      </c>
      <c r="F44" s="21">
        <f t="shared" si="3"/>
        <v>1.6692109999999998</v>
      </c>
      <c r="G44" s="21">
        <f t="shared" si="3"/>
        <v>1.2378108999999999</v>
      </c>
      <c r="H44" s="21">
        <f t="shared" si="3"/>
        <v>1.6346690000000001</v>
      </c>
      <c r="I44" s="21">
        <f t="shared" si="3"/>
        <v>1.812154</v>
      </c>
      <c r="J44" s="21">
        <f t="shared" si="3"/>
        <v>1.9896389999999999</v>
      </c>
      <c r="K44" s="21">
        <f t="shared" si="3"/>
        <v>1.6692109999999998</v>
      </c>
      <c r="L44" s="21">
        <f t="shared" si="3"/>
        <v>1.2378108999999999</v>
      </c>
      <c r="M44" s="21">
        <f t="shared" si="3"/>
        <v>1.6390818</v>
      </c>
      <c r="N44" s="21">
        <f t="shared" si="3"/>
        <v>1.8165667999999999</v>
      </c>
      <c r="O44" s="21">
        <f t="shared" si="3"/>
        <v>1.9940517999999998</v>
      </c>
      <c r="P44" s="21">
        <f t="shared" si="3"/>
        <v>1.6736237999999997</v>
      </c>
      <c r="Q44" s="21">
        <f t="shared" si="3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25">
      <c r="A45" s="16"/>
      <c r="B45" s="11" t="s">
        <v>42</v>
      </c>
      <c r="C45" s="21">
        <f t="shared" si="3"/>
        <v>0.41812889999999997</v>
      </c>
      <c r="D45" s="21">
        <f t="shared" si="3"/>
        <v>0.24068450000000002</v>
      </c>
      <c r="E45" s="21">
        <f t="shared" si="3"/>
        <v>0.41008919999999999</v>
      </c>
      <c r="F45" s="21">
        <f t="shared" si="3"/>
        <v>0.80622760000000016</v>
      </c>
      <c r="G45" s="21">
        <f t="shared" si="3"/>
        <v>1.0381496000000001</v>
      </c>
      <c r="H45" s="21">
        <f t="shared" si="3"/>
        <v>0.41812889999999997</v>
      </c>
      <c r="I45" s="21">
        <f t="shared" si="3"/>
        <v>0.24068450000000002</v>
      </c>
      <c r="J45" s="21">
        <f t="shared" si="3"/>
        <v>0.41008919999999999</v>
      </c>
      <c r="K45" s="21">
        <f t="shared" si="3"/>
        <v>0.80622760000000016</v>
      </c>
      <c r="L45" s="21">
        <f t="shared" si="3"/>
        <v>1.0381496000000001</v>
      </c>
      <c r="M45" s="21">
        <f t="shared" si="3"/>
        <v>0.55147219999999986</v>
      </c>
      <c r="N45" s="21">
        <f t="shared" si="3"/>
        <v>0.37402779999999991</v>
      </c>
      <c r="O45" s="21">
        <f t="shared" si="3"/>
        <v>0.54343249999999999</v>
      </c>
      <c r="P45" s="21">
        <f t="shared" si="3"/>
        <v>0.9395709000000001</v>
      </c>
      <c r="Q45" s="21">
        <f t="shared" si="3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25">
      <c r="A46" s="16"/>
      <c r="B46" s="11" t="s">
        <v>427</v>
      </c>
      <c r="C46" s="21">
        <f t="shared" si="3"/>
        <v>0.41812889999999997</v>
      </c>
      <c r="D46" s="21">
        <f t="shared" si="3"/>
        <v>0.24068450000000002</v>
      </c>
      <c r="E46" s="21">
        <f t="shared" si="3"/>
        <v>0.41008919999999999</v>
      </c>
      <c r="F46" s="21">
        <f t="shared" si="3"/>
        <v>0.80622760000000016</v>
      </c>
      <c r="G46" s="21">
        <f t="shared" si="3"/>
        <v>1.0381496000000001</v>
      </c>
      <c r="H46" s="21">
        <f t="shared" si="3"/>
        <v>0.41812889999999997</v>
      </c>
      <c r="I46" s="21">
        <f t="shared" si="3"/>
        <v>0.24068450000000002</v>
      </c>
      <c r="J46" s="21">
        <f t="shared" si="3"/>
        <v>0.41008919999999999</v>
      </c>
      <c r="K46" s="21">
        <f t="shared" si="3"/>
        <v>0.80622760000000016</v>
      </c>
      <c r="L46" s="21">
        <f t="shared" si="3"/>
        <v>1.0381496000000001</v>
      </c>
      <c r="M46" s="21">
        <f t="shared" si="3"/>
        <v>0.55147219999999986</v>
      </c>
      <c r="N46" s="21">
        <f t="shared" si="3"/>
        <v>0.37402779999999991</v>
      </c>
      <c r="O46" s="21">
        <f t="shared" si="3"/>
        <v>0.54343249999999999</v>
      </c>
      <c r="P46" s="21">
        <f t="shared" si="3"/>
        <v>0.9395709000000001</v>
      </c>
      <c r="Q46" s="21">
        <f t="shared" si="3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25">
      <c r="A47" s="16"/>
      <c r="B47" s="11" t="s">
        <v>428</v>
      </c>
      <c r="C47" s="21">
        <f t="shared" si="3"/>
        <v>1.6346690000000001</v>
      </c>
      <c r="D47" s="21">
        <f t="shared" si="3"/>
        <v>1.812154</v>
      </c>
      <c r="E47" s="21">
        <f t="shared" si="3"/>
        <v>1.9896389999999999</v>
      </c>
      <c r="F47" s="21">
        <f t="shared" si="3"/>
        <v>1.6692109999999998</v>
      </c>
      <c r="G47" s="21">
        <f t="shared" si="3"/>
        <v>1.2378108999999999</v>
      </c>
      <c r="H47" s="21">
        <f t="shared" si="3"/>
        <v>1.6346690000000001</v>
      </c>
      <c r="I47" s="21">
        <f t="shared" si="3"/>
        <v>1.812154</v>
      </c>
      <c r="J47" s="21">
        <f t="shared" si="3"/>
        <v>1.9896389999999999</v>
      </c>
      <c r="K47" s="21">
        <f t="shared" si="3"/>
        <v>1.6692109999999998</v>
      </c>
      <c r="L47" s="21">
        <f t="shared" si="3"/>
        <v>1.2378108999999999</v>
      </c>
      <c r="M47" s="21">
        <f t="shared" si="3"/>
        <v>1.6390818</v>
      </c>
      <c r="N47" s="21">
        <f t="shared" si="3"/>
        <v>1.8165667999999999</v>
      </c>
      <c r="O47" s="21">
        <f t="shared" si="3"/>
        <v>1.9940517999999998</v>
      </c>
      <c r="P47" s="21">
        <f t="shared" si="3"/>
        <v>1.6736237999999997</v>
      </c>
      <c r="Q47" s="21">
        <f t="shared" si="3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25">
      <c r="A48" s="16"/>
      <c r="B48" s="11" t="s">
        <v>429</v>
      </c>
      <c r="C48" s="21">
        <f t="shared" si="3"/>
        <v>1.6346690000000001</v>
      </c>
      <c r="D48" s="21">
        <f t="shared" si="3"/>
        <v>1.812154</v>
      </c>
      <c r="E48" s="21">
        <f t="shared" si="3"/>
        <v>1.9896389999999999</v>
      </c>
      <c r="F48" s="21">
        <f t="shared" si="3"/>
        <v>1.6692109999999998</v>
      </c>
      <c r="G48" s="21">
        <f t="shared" si="3"/>
        <v>1.2378108999999999</v>
      </c>
      <c r="H48" s="21">
        <f t="shared" si="3"/>
        <v>1.6346690000000001</v>
      </c>
      <c r="I48" s="21">
        <f t="shared" si="3"/>
        <v>1.812154</v>
      </c>
      <c r="J48" s="21">
        <f t="shared" si="3"/>
        <v>1.9896389999999999</v>
      </c>
      <c r="K48" s="21">
        <f t="shared" si="3"/>
        <v>1.6692109999999998</v>
      </c>
      <c r="L48" s="21">
        <f t="shared" si="3"/>
        <v>1.2378108999999999</v>
      </c>
      <c r="M48" s="21">
        <f t="shared" si="3"/>
        <v>1.6390818</v>
      </c>
      <c r="N48" s="21">
        <f t="shared" si="3"/>
        <v>1.8165667999999999</v>
      </c>
      <c r="O48" s="21">
        <f t="shared" si="3"/>
        <v>1.9940517999999998</v>
      </c>
      <c r="P48" s="21">
        <f t="shared" si="3"/>
        <v>1.6736237999999997</v>
      </c>
      <c r="Q48" s="21">
        <f t="shared" si="3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25">
      <c r="A49" s="16"/>
      <c r="B49" s="11" t="s">
        <v>430</v>
      </c>
      <c r="C49" s="21">
        <f t="shared" si="3"/>
        <v>1.6346690000000001</v>
      </c>
      <c r="D49" s="21">
        <f t="shared" si="3"/>
        <v>1.812154</v>
      </c>
      <c r="E49" s="21">
        <f t="shared" si="3"/>
        <v>1.9896389999999999</v>
      </c>
      <c r="F49" s="21">
        <f t="shared" si="3"/>
        <v>1.6692109999999998</v>
      </c>
      <c r="G49" s="21">
        <f t="shared" si="3"/>
        <v>1.2378108999999999</v>
      </c>
      <c r="H49" s="21">
        <f t="shared" si="3"/>
        <v>1.6346690000000001</v>
      </c>
      <c r="I49" s="21">
        <f t="shared" si="3"/>
        <v>1.812154</v>
      </c>
      <c r="J49" s="21">
        <f t="shared" si="3"/>
        <v>1.9896389999999999</v>
      </c>
      <c r="K49" s="21">
        <f t="shared" si="3"/>
        <v>1.6692109999999998</v>
      </c>
      <c r="L49" s="21">
        <f t="shared" si="3"/>
        <v>1.2378108999999999</v>
      </c>
      <c r="M49" s="21">
        <f t="shared" si="3"/>
        <v>1.6390818</v>
      </c>
      <c r="N49" s="21">
        <f t="shared" si="3"/>
        <v>1.8165667999999999</v>
      </c>
      <c r="O49" s="21">
        <f t="shared" si="3"/>
        <v>1.9940517999999998</v>
      </c>
      <c r="P49" s="21">
        <f t="shared" si="3"/>
        <v>1.6736237999999997</v>
      </c>
      <c r="Q49" s="21">
        <f t="shared" si="3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25">
      <c r="A50" s="16"/>
      <c r="B50" s="11" t="s">
        <v>431</v>
      </c>
      <c r="C50" s="21">
        <f t="shared" si="3"/>
        <v>1.6346690000000001</v>
      </c>
      <c r="D50" s="21">
        <f t="shared" si="3"/>
        <v>1.812154</v>
      </c>
      <c r="E50" s="21">
        <f t="shared" si="3"/>
        <v>1.9896389999999999</v>
      </c>
      <c r="F50" s="21">
        <f t="shared" si="3"/>
        <v>1.6692109999999998</v>
      </c>
      <c r="G50" s="21">
        <f t="shared" si="3"/>
        <v>1.2378108999999999</v>
      </c>
      <c r="H50" s="21">
        <f t="shared" si="3"/>
        <v>1.6346690000000001</v>
      </c>
      <c r="I50" s="21">
        <f t="shared" si="3"/>
        <v>1.812154</v>
      </c>
      <c r="J50" s="21">
        <f t="shared" si="3"/>
        <v>1.9896389999999999</v>
      </c>
      <c r="K50" s="21">
        <f t="shared" si="3"/>
        <v>1.6692109999999998</v>
      </c>
      <c r="L50" s="21">
        <f t="shared" si="3"/>
        <v>1.2378108999999999</v>
      </c>
      <c r="M50" s="21">
        <f t="shared" si="3"/>
        <v>1.6390818</v>
      </c>
      <c r="N50" s="21">
        <f t="shared" si="3"/>
        <v>1.8165667999999999</v>
      </c>
      <c r="O50" s="21">
        <f t="shared" si="3"/>
        <v>1.9940517999999998</v>
      </c>
      <c r="P50" s="21">
        <f t="shared" si="3"/>
        <v>1.6736237999999997</v>
      </c>
      <c r="Q50" s="21">
        <f t="shared" si="3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25">
      <c r="A51" s="16"/>
      <c r="B51" s="11" t="s">
        <v>432</v>
      </c>
      <c r="C51" s="21">
        <f t="shared" si="3"/>
        <v>0.23222509999999996</v>
      </c>
      <c r="D51" s="21">
        <f t="shared" si="3"/>
        <v>0.73857679999999992</v>
      </c>
      <c r="E51" s="21">
        <f t="shared" si="3"/>
        <v>0.73862009999999989</v>
      </c>
      <c r="F51" s="21">
        <f t="shared" si="3"/>
        <v>0.73866339999999986</v>
      </c>
      <c r="G51" s="21">
        <f t="shared" si="3"/>
        <v>1.1764201999999999</v>
      </c>
      <c r="H51" s="21">
        <f t="shared" si="3"/>
        <v>0.23222509999999996</v>
      </c>
      <c r="I51" s="21">
        <f t="shared" si="3"/>
        <v>0.73857679999999992</v>
      </c>
      <c r="J51" s="21">
        <f t="shared" si="3"/>
        <v>0.73862009999999989</v>
      </c>
      <c r="K51" s="21">
        <f t="shared" si="3"/>
        <v>0.73866339999999986</v>
      </c>
      <c r="L51" s="21">
        <f t="shared" si="3"/>
        <v>1.1764201999999999</v>
      </c>
      <c r="M51" s="21">
        <f t="shared" si="3"/>
        <v>0.41199309999999989</v>
      </c>
      <c r="N51" s="21">
        <f t="shared" si="3"/>
        <v>0.91834479999999985</v>
      </c>
      <c r="O51" s="21">
        <f t="shared" si="3"/>
        <v>0.91838809999999982</v>
      </c>
      <c r="P51" s="21">
        <f t="shared" si="3"/>
        <v>0.91843139999999979</v>
      </c>
      <c r="Q51" s="21">
        <f t="shared" si="3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25">
      <c r="A52" s="16"/>
      <c r="B52" s="11" t="s">
        <v>44</v>
      </c>
      <c r="C52" s="21">
        <f t="shared" si="3"/>
        <v>0.23222509999999996</v>
      </c>
      <c r="D52" s="21">
        <f t="shared" si="3"/>
        <v>0.73857679999999992</v>
      </c>
      <c r="E52" s="21">
        <f t="shared" si="3"/>
        <v>0.73862009999999989</v>
      </c>
      <c r="F52" s="21">
        <f t="shared" si="3"/>
        <v>0.73866339999999986</v>
      </c>
      <c r="G52" s="21">
        <f t="shared" si="3"/>
        <v>1.1764201999999999</v>
      </c>
      <c r="H52" s="21">
        <f t="shared" si="3"/>
        <v>0.23222509999999996</v>
      </c>
      <c r="I52" s="21">
        <f t="shared" si="3"/>
        <v>0.73857679999999992</v>
      </c>
      <c r="J52" s="21">
        <f t="shared" si="3"/>
        <v>0.73862009999999989</v>
      </c>
      <c r="K52" s="21">
        <f t="shared" si="3"/>
        <v>0.73866339999999986</v>
      </c>
      <c r="L52" s="21">
        <f t="shared" si="3"/>
        <v>1.1764201999999999</v>
      </c>
      <c r="M52" s="21">
        <f t="shared" si="3"/>
        <v>0.41199309999999989</v>
      </c>
      <c r="N52" s="21">
        <f t="shared" si="3"/>
        <v>0.91834479999999985</v>
      </c>
      <c r="O52" s="21">
        <f t="shared" si="3"/>
        <v>0.91838809999999982</v>
      </c>
      <c r="P52" s="21">
        <f t="shared" si="3"/>
        <v>0.91843139999999979</v>
      </c>
      <c r="Q52" s="21">
        <f t="shared" si="3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25">
      <c r="A53" s="16"/>
      <c r="B53" s="11" t="s">
        <v>433</v>
      </c>
      <c r="C53" s="21">
        <f t="shared" si="3"/>
        <v>1</v>
      </c>
      <c r="D53" s="21">
        <f t="shared" si="3"/>
        <v>1</v>
      </c>
      <c r="E53" s="21">
        <f t="shared" si="3"/>
        <v>1</v>
      </c>
      <c r="F53" s="21">
        <f t="shared" si="3"/>
        <v>1</v>
      </c>
      <c r="G53" s="21">
        <f t="shared" si="3"/>
        <v>1</v>
      </c>
      <c r="H53" s="21">
        <f t="shared" si="3"/>
        <v>1</v>
      </c>
      <c r="I53" s="21">
        <f t="shared" si="3"/>
        <v>1</v>
      </c>
      <c r="J53" s="21">
        <f t="shared" si="3"/>
        <v>1</v>
      </c>
      <c r="K53" s="21">
        <f t="shared" si="3"/>
        <v>1</v>
      </c>
      <c r="L53" s="21">
        <f t="shared" si="3"/>
        <v>1</v>
      </c>
      <c r="M53" s="21">
        <f t="shared" si="3"/>
        <v>1</v>
      </c>
      <c r="N53" s="21">
        <f t="shared" si="3"/>
        <v>1</v>
      </c>
      <c r="O53" s="21">
        <f t="shared" si="3"/>
        <v>1</v>
      </c>
      <c r="P53" s="21">
        <f t="shared" si="3"/>
        <v>1</v>
      </c>
      <c r="Q53" s="21">
        <f t="shared" si="3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25">
      <c r="A54" s="16"/>
      <c r="B54" s="11" t="s">
        <v>47</v>
      </c>
      <c r="C54" s="21">
        <f t="shared" si="3"/>
        <v>0.23222509999999996</v>
      </c>
      <c r="D54" s="21">
        <f t="shared" si="3"/>
        <v>0.73857679999999992</v>
      </c>
      <c r="E54" s="21">
        <f t="shared" si="3"/>
        <v>0.73862009999999989</v>
      </c>
      <c r="F54" s="21">
        <f t="shared" si="3"/>
        <v>0.73866339999999986</v>
      </c>
      <c r="G54" s="21">
        <f t="shared" si="3"/>
        <v>1.1764201999999999</v>
      </c>
      <c r="H54" s="21">
        <f t="shared" si="3"/>
        <v>0.23222509999999996</v>
      </c>
      <c r="I54" s="21">
        <f t="shared" si="3"/>
        <v>0.73857679999999992</v>
      </c>
      <c r="J54" s="21">
        <f t="shared" si="3"/>
        <v>0.73862009999999989</v>
      </c>
      <c r="K54" s="21">
        <f t="shared" si="3"/>
        <v>0.73866339999999986</v>
      </c>
      <c r="L54" s="21">
        <f t="shared" si="3"/>
        <v>1.1764201999999999</v>
      </c>
      <c r="M54" s="21">
        <f t="shared" si="3"/>
        <v>0.41199309999999989</v>
      </c>
      <c r="N54" s="21">
        <f t="shared" si="3"/>
        <v>0.91834479999999985</v>
      </c>
      <c r="O54" s="21">
        <f t="shared" si="3"/>
        <v>0.91838809999999982</v>
      </c>
      <c r="P54" s="21">
        <f t="shared" si="3"/>
        <v>0.91843139999999979</v>
      </c>
      <c r="Q54" s="21">
        <f t="shared" si="3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25">
      <c r="A55" s="16"/>
      <c r="B55" s="11" t="s">
        <v>434</v>
      </c>
      <c r="C55" s="21">
        <f t="shared" si="3"/>
        <v>0.23222509999999996</v>
      </c>
      <c r="D55" s="21">
        <f t="shared" si="3"/>
        <v>0.73857679999999992</v>
      </c>
      <c r="E55" s="21">
        <f t="shared" si="3"/>
        <v>0.73862009999999989</v>
      </c>
      <c r="F55" s="21">
        <f t="shared" si="3"/>
        <v>0.73866339999999986</v>
      </c>
      <c r="G55" s="21">
        <f t="shared" si="3"/>
        <v>1.1764201999999999</v>
      </c>
      <c r="H55" s="21">
        <f t="shared" si="3"/>
        <v>0.23222509999999996</v>
      </c>
      <c r="I55" s="21">
        <f t="shared" si="3"/>
        <v>0.73857679999999992</v>
      </c>
      <c r="J55" s="21">
        <f t="shared" si="3"/>
        <v>0.73862009999999989</v>
      </c>
      <c r="K55" s="21">
        <f t="shared" si="3"/>
        <v>0.73866339999999986</v>
      </c>
      <c r="L55" s="21">
        <f t="shared" si="3"/>
        <v>1.1764201999999999</v>
      </c>
      <c r="M55" s="21">
        <f t="shared" si="3"/>
        <v>0.41199309999999989</v>
      </c>
      <c r="N55" s="21">
        <f t="shared" si="3"/>
        <v>0.91834479999999985</v>
      </c>
      <c r="O55" s="21">
        <f t="shared" si="3"/>
        <v>0.91838809999999982</v>
      </c>
      <c r="P55" s="21">
        <f t="shared" si="3"/>
        <v>0.91843139999999979</v>
      </c>
      <c r="Q55" s="21">
        <f t="shared" si="3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25">
      <c r="A56" s="16"/>
      <c r="B56" s="11" t="s">
        <v>435</v>
      </c>
      <c r="C56" s="21">
        <f t="shared" si="3"/>
        <v>1.6045</v>
      </c>
      <c r="D56" s="21">
        <f t="shared" si="3"/>
        <v>2.4884789999999999</v>
      </c>
      <c r="E56" s="21">
        <f t="shared" si="3"/>
        <v>2.152539</v>
      </c>
      <c r="F56" s="21">
        <f t="shared" si="3"/>
        <v>1.8165990000000001</v>
      </c>
      <c r="G56" s="21">
        <f t="shared" si="3"/>
        <v>1.1895115999999999</v>
      </c>
      <c r="H56" s="21">
        <f t="shared" si="3"/>
        <v>1.6045</v>
      </c>
      <c r="I56" s="21">
        <f t="shared" si="3"/>
        <v>2.4884789999999999</v>
      </c>
      <c r="J56" s="21">
        <f t="shared" si="3"/>
        <v>2.152539</v>
      </c>
      <c r="K56" s="21">
        <f t="shared" si="3"/>
        <v>1.8165990000000001</v>
      </c>
      <c r="L56" s="21">
        <f t="shared" si="3"/>
        <v>1.1895115999999999</v>
      </c>
      <c r="M56" s="21">
        <f t="shared" si="3"/>
        <v>1.1880918</v>
      </c>
      <c r="N56" s="21">
        <f t="shared" si="3"/>
        <v>2.0720708000000001</v>
      </c>
      <c r="O56" s="21">
        <f t="shared" si="3"/>
        <v>1.7361308000000002</v>
      </c>
      <c r="P56" s="21">
        <f t="shared" si="3"/>
        <v>1.4001908000000003</v>
      </c>
      <c r="Q56" s="21">
        <f t="shared" si="3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25">
      <c r="A57" s="16"/>
      <c r="B57" s="11" t="s">
        <v>436</v>
      </c>
      <c r="C57" s="21">
        <f t="shared" ref="C57:Q64" si="4">VLOOKUP($B57,$AA$8:$AP$77,MATCH(C$7,$AA$7:$AP$7,0),)</f>
        <v>0.23222509999999996</v>
      </c>
      <c r="D57" s="21">
        <f t="shared" si="4"/>
        <v>0.73857679999999992</v>
      </c>
      <c r="E57" s="21">
        <f t="shared" si="4"/>
        <v>0.73862009999999989</v>
      </c>
      <c r="F57" s="21">
        <f t="shared" si="4"/>
        <v>0.73866339999999986</v>
      </c>
      <c r="G57" s="21">
        <f t="shared" si="4"/>
        <v>1.1764201999999999</v>
      </c>
      <c r="H57" s="21">
        <f t="shared" si="4"/>
        <v>0.23222509999999996</v>
      </c>
      <c r="I57" s="21">
        <f t="shared" si="4"/>
        <v>0.73857679999999992</v>
      </c>
      <c r="J57" s="21">
        <f t="shared" si="4"/>
        <v>0.73862009999999989</v>
      </c>
      <c r="K57" s="21">
        <f t="shared" si="4"/>
        <v>0.73866339999999986</v>
      </c>
      <c r="L57" s="21">
        <f t="shared" si="4"/>
        <v>1.1764201999999999</v>
      </c>
      <c r="M57" s="21">
        <f t="shared" si="4"/>
        <v>0.41199309999999989</v>
      </c>
      <c r="N57" s="21">
        <f t="shared" si="4"/>
        <v>0.91834479999999985</v>
      </c>
      <c r="O57" s="21">
        <f t="shared" si="4"/>
        <v>0.91838809999999982</v>
      </c>
      <c r="P57" s="21">
        <f t="shared" si="4"/>
        <v>0.91843139999999979</v>
      </c>
      <c r="Q57" s="21">
        <f t="shared" si="4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25">
      <c r="A58" s="16"/>
      <c r="B58" s="11" t="s">
        <v>437</v>
      </c>
      <c r="C58" s="21">
        <f t="shared" si="4"/>
        <v>0.23222509999999996</v>
      </c>
      <c r="D58" s="21">
        <f t="shared" si="4"/>
        <v>0.73857679999999992</v>
      </c>
      <c r="E58" s="21">
        <f t="shared" si="4"/>
        <v>0.73862009999999989</v>
      </c>
      <c r="F58" s="21">
        <f t="shared" si="4"/>
        <v>0.73866339999999986</v>
      </c>
      <c r="G58" s="21">
        <f t="shared" si="4"/>
        <v>1.1764201999999999</v>
      </c>
      <c r="H58" s="21">
        <f t="shared" si="4"/>
        <v>0.23222509999999996</v>
      </c>
      <c r="I58" s="21">
        <f t="shared" si="4"/>
        <v>0.73857679999999992</v>
      </c>
      <c r="J58" s="21">
        <f t="shared" si="4"/>
        <v>0.73862009999999989</v>
      </c>
      <c r="K58" s="21">
        <f t="shared" si="4"/>
        <v>0.73866339999999986</v>
      </c>
      <c r="L58" s="21">
        <f t="shared" si="4"/>
        <v>1.1764201999999999</v>
      </c>
      <c r="M58" s="21">
        <f t="shared" si="4"/>
        <v>0.41199309999999989</v>
      </c>
      <c r="N58" s="21">
        <f t="shared" si="4"/>
        <v>0.91834479999999985</v>
      </c>
      <c r="O58" s="21">
        <f t="shared" si="4"/>
        <v>0.91838809999999982</v>
      </c>
      <c r="P58" s="21">
        <f t="shared" si="4"/>
        <v>0.91843139999999979</v>
      </c>
      <c r="Q58" s="21">
        <f t="shared" si="4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25">
      <c r="A59" s="16"/>
      <c r="B59" s="11" t="s">
        <v>205</v>
      </c>
      <c r="C59" s="21">
        <f t="shared" si="4"/>
        <v>0.23222509999999996</v>
      </c>
      <c r="D59" s="21">
        <f t="shared" si="4"/>
        <v>0.73857679999999992</v>
      </c>
      <c r="E59" s="21">
        <f t="shared" si="4"/>
        <v>0.73862009999999989</v>
      </c>
      <c r="F59" s="21">
        <f t="shared" si="4"/>
        <v>0.73866339999999986</v>
      </c>
      <c r="G59" s="21">
        <f t="shared" si="4"/>
        <v>1.1764201999999999</v>
      </c>
      <c r="H59" s="21">
        <f t="shared" si="4"/>
        <v>0.23222509999999996</v>
      </c>
      <c r="I59" s="21">
        <f t="shared" si="4"/>
        <v>0.73857679999999992</v>
      </c>
      <c r="J59" s="21">
        <f t="shared" si="4"/>
        <v>0.73862009999999989</v>
      </c>
      <c r="K59" s="21">
        <f t="shared" si="4"/>
        <v>0.73866339999999986</v>
      </c>
      <c r="L59" s="21">
        <f t="shared" si="4"/>
        <v>1.1764201999999999</v>
      </c>
      <c r="M59" s="21">
        <f t="shared" si="4"/>
        <v>0.41199309999999989</v>
      </c>
      <c r="N59" s="21">
        <f t="shared" si="4"/>
        <v>0.91834479999999985</v>
      </c>
      <c r="O59" s="21">
        <f t="shared" si="4"/>
        <v>0.91838809999999982</v>
      </c>
      <c r="P59" s="21">
        <f t="shared" si="4"/>
        <v>0.91843139999999979</v>
      </c>
      <c r="Q59" s="21">
        <f t="shared" si="4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25">
      <c r="A60" s="16"/>
      <c r="B60" s="11" t="s">
        <v>438</v>
      </c>
      <c r="C60" s="21">
        <f t="shared" si="4"/>
        <v>0.23222509999999996</v>
      </c>
      <c r="D60" s="21">
        <f t="shared" si="4"/>
        <v>0.73857679999999992</v>
      </c>
      <c r="E60" s="21">
        <f t="shared" si="4"/>
        <v>0.73862009999999989</v>
      </c>
      <c r="F60" s="21">
        <f t="shared" si="4"/>
        <v>0.73866339999999986</v>
      </c>
      <c r="G60" s="21">
        <f t="shared" si="4"/>
        <v>1.1764201999999999</v>
      </c>
      <c r="H60" s="21">
        <f t="shared" si="4"/>
        <v>0.23222509999999996</v>
      </c>
      <c r="I60" s="21">
        <f t="shared" si="4"/>
        <v>0.73857679999999992</v>
      </c>
      <c r="J60" s="21">
        <f t="shared" si="4"/>
        <v>0.73862009999999989</v>
      </c>
      <c r="K60" s="21">
        <f t="shared" si="4"/>
        <v>0.73866339999999986</v>
      </c>
      <c r="L60" s="21">
        <f t="shared" si="4"/>
        <v>1.1764201999999999</v>
      </c>
      <c r="M60" s="21">
        <f t="shared" si="4"/>
        <v>0.41199309999999989</v>
      </c>
      <c r="N60" s="21">
        <f t="shared" si="4"/>
        <v>0.91834479999999985</v>
      </c>
      <c r="O60" s="21">
        <f t="shared" si="4"/>
        <v>0.91838809999999982</v>
      </c>
      <c r="P60" s="21">
        <f t="shared" si="4"/>
        <v>0.91843139999999979</v>
      </c>
      <c r="Q60" s="21">
        <f t="shared" si="4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25">
      <c r="A61" s="16"/>
      <c r="B61" s="11" t="s">
        <v>439</v>
      </c>
      <c r="C61" s="21">
        <f t="shared" si="4"/>
        <v>1</v>
      </c>
      <c r="D61" s="21">
        <f t="shared" si="4"/>
        <v>1</v>
      </c>
      <c r="E61" s="21">
        <f t="shared" si="4"/>
        <v>1</v>
      </c>
      <c r="F61" s="21">
        <f t="shared" si="4"/>
        <v>1</v>
      </c>
      <c r="G61" s="21">
        <f t="shared" si="4"/>
        <v>1</v>
      </c>
      <c r="H61" s="21">
        <f t="shared" si="4"/>
        <v>1</v>
      </c>
      <c r="I61" s="21">
        <f t="shared" si="4"/>
        <v>1</v>
      </c>
      <c r="J61" s="21">
        <f t="shared" si="4"/>
        <v>1</v>
      </c>
      <c r="K61" s="21">
        <f t="shared" si="4"/>
        <v>1</v>
      </c>
      <c r="L61" s="21">
        <f t="shared" si="4"/>
        <v>1</v>
      </c>
      <c r="M61" s="21">
        <f t="shared" si="4"/>
        <v>1</v>
      </c>
      <c r="N61" s="21">
        <f t="shared" si="4"/>
        <v>1</v>
      </c>
      <c r="O61" s="21">
        <f t="shared" si="4"/>
        <v>1</v>
      </c>
      <c r="P61" s="21">
        <f t="shared" si="4"/>
        <v>1</v>
      </c>
      <c r="Q61" s="21">
        <f t="shared" si="4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25">
      <c r="A62" s="16"/>
      <c r="B62" s="11" t="s">
        <v>206</v>
      </c>
      <c r="C62" s="21">
        <f t="shared" si="4"/>
        <v>1.9476280000000001</v>
      </c>
      <c r="D62" s="21">
        <f t="shared" si="4"/>
        <v>2.642039</v>
      </c>
      <c r="E62" s="21">
        <f t="shared" si="4"/>
        <v>3.3364500000000001</v>
      </c>
      <c r="F62" s="21">
        <f t="shared" si="4"/>
        <v>3.9367930000000002</v>
      </c>
      <c r="G62" s="21">
        <f t="shared" si="4"/>
        <v>2.4007540000000001</v>
      </c>
      <c r="H62" s="21">
        <f t="shared" si="4"/>
        <v>1.9476280000000001</v>
      </c>
      <c r="I62" s="21">
        <f t="shared" si="4"/>
        <v>2.642039</v>
      </c>
      <c r="J62" s="21">
        <f t="shared" si="4"/>
        <v>3.3364500000000001</v>
      </c>
      <c r="K62" s="21">
        <f t="shared" si="4"/>
        <v>3.9367930000000002</v>
      </c>
      <c r="L62" s="21">
        <f t="shared" si="4"/>
        <v>2.4007540000000001</v>
      </c>
      <c r="M62" s="21">
        <f t="shared" si="4"/>
        <v>1.7387340000000002</v>
      </c>
      <c r="N62" s="21">
        <f t="shared" si="4"/>
        <v>2.4331450000000001</v>
      </c>
      <c r="O62" s="21">
        <f t="shared" si="4"/>
        <v>3.1275560000000002</v>
      </c>
      <c r="P62" s="21">
        <f t="shared" si="4"/>
        <v>3.7278990000000003</v>
      </c>
      <c r="Q62" s="21">
        <f t="shared" si="4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25">
      <c r="A63" s="16"/>
      <c r="B63" s="11" t="s">
        <v>207</v>
      </c>
      <c r="C63" s="21">
        <f t="shared" si="4"/>
        <v>1.9476280000000001</v>
      </c>
      <c r="D63" s="21">
        <f t="shared" si="4"/>
        <v>2.642039</v>
      </c>
      <c r="E63" s="21">
        <f t="shared" si="4"/>
        <v>3.3364500000000001</v>
      </c>
      <c r="F63" s="21">
        <f t="shared" si="4"/>
        <v>3.9367930000000002</v>
      </c>
      <c r="G63" s="21">
        <f t="shared" si="4"/>
        <v>2.4007540000000001</v>
      </c>
      <c r="H63" s="21">
        <f t="shared" si="4"/>
        <v>1.9476280000000001</v>
      </c>
      <c r="I63" s="21">
        <f t="shared" si="4"/>
        <v>2.642039</v>
      </c>
      <c r="J63" s="21">
        <f t="shared" si="4"/>
        <v>3.3364500000000001</v>
      </c>
      <c r="K63" s="21">
        <f t="shared" si="4"/>
        <v>3.9367930000000002</v>
      </c>
      <c r="L63" s="21">
        <f t="shared" si="4"/>
        <v>2.4007540000000001</v>
      </c>
      <c r="M63" s="21">
        <f t="shared" si="4"/>
        <v>1.7387340000000002</v>
      </c>
      <c r="N63" s="21">
        <f t="shared" si="4"/>
        <v>2.4331450000000001</v>
      </c>
      <c r="O63" s="21">
        <f t="shared" si="4"/>
        <v>3.1275560000000002</v>
      </c>
      <c r="P63" s="21">
        <f t="shared" si="4"/>
        <v>3.7278990000000003</v>
      </c>
      <c r="Q63" s="21">
        <f t="shared" si="4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25">
      <c r="A64" s="16"/>
      <c r="B64" s="11" t="s">
        <v>49</v>
      </c>
      <c r="C64" s="21">
        <f t="shared" si="4"/>
        <v>1.9476280000000001</v>
      </c>
      <c r="D64" s="21">
        <f t="shared" si="4"/>
        <v>2.642039</v>
      </c>
      <c r="E64" s="21">
        <f t="shared" si="4"/>
        <v>3.3364500000000001</v>
      </c>
      <c r="F64" s="21">
        <f t="shared" si="4"/>
        <v>3.9367930000000002</v>
      </c>
      <c r="G64" s="21">
        <f t="shared" si="4"/>
        <v>2.4007540000000001</v>
      </c>
      <c r="H64" s="21">
        <f t="shared" si="4"/>
        <v>1.9476280000000001</v>
      </c>
      <c r="I64" s="21">
        <f t="shared" si="4"/>
        <v>2.642039</v>
      </c>
      <c r="J64" s="21">
        <f t="shared" si="4"/>
        <v>3.3364500000000001</v>
      </c>
      <c r="K64" s="21">
        <f t="shared" si="4"/>
        <v>3.9367930000000002</v>
      </c>
      <c r="L64" s="21">
        <f t="shared" si="4"/>
        <v>2.4007540000000001</v>
      </c>
      <c r="M64" s="21">
        <f t="shared" si="4"/>
        <v>1.7387340000000002</v>
      </c>
      <c r="N64" s="21">
        <f t="shared" si="4"/>
        <v>2.4331450000000001</v>
      </c>
      <c r="O64" s="21">
        <f t="shared" si="4"/>
        <v>3.1275560000000002</v>
      </c>
      <c r="P64" s="21">
        <f t="shared" si="4"/>
        <v>3.7278990000000003</v>
      </c>
      <c r="Q64" s="21">
        <f t="shared" si="4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25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25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25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25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25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25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25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25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25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25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25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25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25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25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25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25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5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5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5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5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5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5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5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5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5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5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5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5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5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5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5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5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5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5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5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5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5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5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5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5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5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5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5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5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5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5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5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11"/>
  <sheetViews>
    <sheetView zoomScale="85" workbookViewId="0">
      <selection activeCell="S18" sqref="S18"/>
    </sheetView>
  </sheetViews>
  <sheetFormatPr defaultRowHeight="15" x14ac:dyDescent="0.25"/>
  <cols>
    <col min="9" max="21" width="9.140625" customWidth="1"/>
    <col min="22" max="22" width="28.5703125" customWidth="1"/>
  </cols>
  <sheetData>
    <row r="1" spans="1:34" ht="18.75" x14ac:dyDescent="0.3">
      <c r="A1" s="5" t="s">
        <v>295</v>
      </c>
      <c r="J1">
        <v>1.8</v>
      </c>
    </row>
    <row r="4" spans="1:34" x14ac:dyDescent="0.25">
      <c r="E4" s="9"/>
      <c r="F4" s="9"/>
    </row>
    <row r="5" spans="1:34" x14ac:dyDescent="0.25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  <c r="V5" s="159" t="s">
        <v>1086</v>
      </c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</row>
    <row r="6" spans="1:34" x14ac:dyDescent="0.25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34" x14ac:dyDescent="0.25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  <c r="AG7" t="s">
        <v>1087</v>
      </c>
      <c r="AH7" t="s">
        <v>1088</v>
      </c>
    </row>
    <row r="8" spans="1:34" x14ac:dyDescent="0.25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f>VLOOKUP($I8,$Q$18:$S$26,3,)*$S$17</f>
        <v>1.4562000000000002</v>
      </c>
      <c r="K8" s="15">
        <f>J8</f>
        <v>1.4562000000000002</v>
      </c>
      <c r="M8" s="11" t="s">
        <v>440</v>
      </c>
      <c r="N8" s="22">
        <v>0.05</v>
      </c>
      <c r="Q8" s="22">
        <v>0.5</v>
      </c>
      <c r="R8" s="23"/>
      <c r="S8" s="23"/>
      <c r="T8" s="23"/>
      <c r="U8" s="22">
        <v>0.03</v>
      </c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  <c r="AF8" t="s">
        <v>1089</v>
      </c>
      <c r="AG8" s="15">
        <v>1.5</v>
      </c>
      <c r="AH8" s="15">
        <f t="shared" ref="AH8:AH63" si="0">AG8</f>
        <v>1.5</v>
      </c>
    </row>
    <row r="9" spans="1:34" x14ac:dyDescent="0.25">
      <c r="A9" s="12"/>
      <c r="B9" s="11" t="s">
        <v>401</v>
      </c>
      <c r="C9" s="21">
        <f t="shared" ref="C9:C64" si="1">VLOOKUP($B9,$AA$8:$AC$77,3,)</f>
        <v>1.3</v>
      </c>
      <c r="D9" s="21">
        <f t="shared" ref="D9:D64" si="2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f>J8</f>
        <v>1.4562000000000002</v>
      </c>
      <c r="K9" s="15">
        <f t="shared" ref="K9:K63" si="3">J9</f>
        <v>1.4562000000000002</v>
      </c>
      <c r="M9" s="11" t="s">
        <v>441</v>
      </c>
      <c r="N9" s="22">
        <v>0.05</v>
      </c>
      <c r="Q9" s="22">
        <f>Q13</f>
        <v>0.3</v>
      </c>
      <c r="R9" s="23"/>
      <c r="S9" s="23"/>
      <c r="U9" s="22">
        <f>3/4*U8</f>
        <v>2.2499999999999999E-2</v>
      </c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4">AB9</f>
        <v>1.3</v>
      </c>
      <c r="AF9" t="s">
        <v>1090</v>
      </c>
      <c r="AG9" s="15">
        <v>1.5</v>
      </c>
      <c r="AH9" s="15">
        <f t="shared" si="0"/>
        <v>1.5</v>
      </c>
    </row>
    <row r="10" spans="1:34" x14ac:dyDescent="0.25">
      <c r="A10" s="12"/>
      <c r="B10" s="11" t="s">
        <v>402</v>
      </c>
      <c r="C10" s="21">
        <f t="shared" si="1"/>
        <v>5.05</v>
      </c>
      <c r="D10" s="21">
        <f t="shared" si="2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f t="shared" ref="J10:J28" si="5">J9</f>
        <v>1.4562000000000002</v>
      </c>
      <c r="K10" s="15">
        <f t="shared" si="3"/>
        <v>1.4562000000000002</v>
      </c>
      <c r="M10" s="11" t="s">
        <v>442</v>
      </c>
      <c r="N10" s="22">
        <v>0.05</v>
      </c>
      <c r="Q10" s="22">
        <f t="shared" ref="Q10:Q11" si="6">Q14</f>
        <v>0.2</v>
      </c>
      <c r="R10" s="23"/>
      <c r="S10" s="23"/>
      <c r="T10" s="23"/>
      <c r="U10" s="22">
        <f>1/2*U8</f>
        <v>1.4999999999999999E-2</v>
      </c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4"/>
        <v>5.05</v>
      </c>
      <c r="AF10" t="s">
        <v>364</v>
      </c>
      <c r="AG10" s="15">
        <v>1.5</v>
      </c>
      <c r="AH10" s="15">
        <f t="shared" si="0"/>
        <v>1.5</v>
      </c>
    </row>
    <row r="11" spans="1:34" x14ac:dyDescent="0.25">
      <c r="A11" s="12"/>
      <c r="B11" s="11" t="s">
        <v>403</v>
      </c>
      <c r="C11" s="21">
        <f t="shared" si="1"/>
        <v>1.3</v>
      </c>
      <c r="D11" s="21">
        <f t="shared" si="2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f t="shared" si="5"/>
        <v>1.4562000000000002</v>
      </c>
      <c r="K11" s="15">
        <f t="shared" si="3"/>
        <v>1.4562000000000002</v>
      </c>
      <c r="M11" s="11" t="s">
        <v>443</v>
      </c>
      <c r="N11" s="22">
        <v>0.05</v>
      </c>
      <c r="Q11" s="22">
        <f t="shared" si="6"/>
        <v>0.2</v>
      </c>
      <c r="R11" s="23"/>
      <c r="S11" s="23"/>
      <c r="T11" s="23"/>
      <c r="U11" s="22">
        <f>1/4*U8</f>
        <v>7.4999999999999997E-3</v>
      </c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4"/>
        <v>4.45</v>
      </c>
      <c r="AF11" t="s">
        <v>365</v>
      </c>
      <c r="AG11" s="15">
        <v>1.5</v>
      </c>
      <c r="AH11" s="15">
        <f t="shared" si="0"/>
        <v>1.5</v>
      </c>
    </row>
    <row r="12" spans="1:34" x14ac:dyDescent="0.25">
      <c r="A12" s="12"/>
      <c r="B12" s="11" t="s">
        <v>404</v>
      </c>
      <c r="C12" s="21">
        <f t="shared" si="1"/>
        <v>1.85</v>
      </c>
      <c r="D12" s="21">
        <f t="shared" si="2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f t="shared" si="5"/>
        <v>1.4562000000000002</v>
      </c>
      <c r="K12" s="15">
        <f t="shared" si="3"/>
        <v>1.4562000000000002</v>
      </c>
      <c r="M12" s="11" t="s">
        <v>444</v>
      </c>
      <c r="N12" s="22">
        <v>0.05</v>
      </c>
      <c r="Q12" s="22">
        <v>0.5</v>
      </c>
      <c r="R12" s="23"/>
      <c r="S12" s="23"/>
      <c r="T12" s="23"/>
      <c r="U12" s="22">
        <f>U8</f>
        <v>0.03</v>
      </c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4"/>
        <v>1.3</v>
      </c>
      <c r="AF12" t="s">
        <v>366</v>
      </c>
      <c r="AG12" s="15">
        <v>1.5</v>
      </c>
      <c r="AH12" s="15">
        <f t="shared" si="0"/>
        <v>1.5</v>
      </c>
    </row>
    <row r="13" spans="1:34" x14ac:dyDescent="0.25">
      <c r="A13" s="12"/>
      <c r="B13" s="11" t="s">
        <v>405</v>
      </c>
      <c r="C13" s="21">
        <f t="shared" si="1"/>
        <v>1.85</v>
      </c>
      <c r="D13" s="21">
        <f t="shared" si="2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f t="shared" si="5"/>
        <v>1.4562000000000002</v>
      </c>
      <c r="K13" s="15">
        <f t="shared" si="3"/>
        <v>1.4562000000000002</v>
      </c>
      <c r="M13" s="11" t="s">
        <v>445</v>
      </c>
      <c r="N13" s="22">
        <v>0.05</v>
      </c>
      <c r="Q13" s="22">
        <v>0.3</v>
      </c>
      <c r="R13" s="23"/>
      <c r="S13" s="23"/>
      <c r="T13" s="23"/>
      <c r="U13" s="22">
        <f t="shared" ref="U13:U15" si="7">U9</f>
        <v>2.2499999999999999E-2</v>
      </c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4"/>
        <v>1.85</v>
      </c>
      <c r="AF13" t="s">
        <v>367</v>
      </c>
      <c r="AG13" s="15">
        <v>1.5</v>
      </c>
      <c r="AH13" s="15">
        <f t="shared" si="0"/>
        <v>1.5</v>
      </c>
    </row>
    <row r="14" spans="1:34" x14ac:dyDescent="0.25">
      <c r="A14" s="12"/>
      <c r="B14" s="11" t="s">
        <v>406</v>
      </c>
      <c r="C14" s="21">
        <f t="shared" si="1"/>
        <v>2.4500000000000002</v>
      </c>
      <c r="D14" s="21">
        <f t="shared" si="2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f t="shared" si="5"/>
        <v>1.4562000000000002</v>
      </c>
      <c r="K14" s="15">
        <f t="shared" si="3"/>
        <v>1.4562000000000002</v>
      </c>
      <c r="M14" s="11" t="s">
        <v>446</v>
      </c>
      <c r="N14" s="22">
        <v>0.05</v>
      </c>
      <c r="Q14" s="22">
        <v>0.2</v>
      </c>
      <c r="R14" s="23"/>
      <c r="S14" s="23"/>
      <c r="T14" s="23"/>
      <c r="U14" s="22">
        <f t="shared" si="7"/>
        <v>1.4999999999999999E-2</v>
      </c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4"/>
        <v>1.85</v>
      </c>
      <c r="AF14" t="s">
        <v>368</v>
      </c>
      <c r="AG14" s="15">
        <v>1.5</v>
      </c>
      <c r="AH14" s="15">
        <f t="shared" si="0"/>
        <v>1.5</v>
      </c>
    </row>
    <row r="15" spans="1:34" x14ac:dyDescent="0.25">
      <c r="A15" s="12"/>
      <c r="B15" s="11" t="s">
        <v>407</v>
      </c>
      <c r="C15" s="21">
        <f t="shared" si="1"/>
        <v>3.25</v>
      </c>
      <c r="D15" s="21">
        <f t="shared" si="2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f t="shared" si="5"/>
        <v>1.4562000000000002</v>
      </c>
      <c r="K15" s="15">
        <f t="shared" si="3"/>
        <v>1.4562000000000002</v>
      </c>
      <c r="M15" s="11" t="s">
        <v>447</v>
      </c>
      <c r="N15" s="22">
        <v>0.05</v>
      </c>
      <c r="Q15" s="22">
        <v>0.2</v>
      </c>
      <c r="R15" s="23"/>
      <c r="S15" s="23"/>
      <c r="T15" s="23"/>
      <c r="U15" s="22">
        <f t="shared" si="7"/>
        <v>7.4999999999999997E-3</v>
      </c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4"/>
        <v>2.4500000000000002</v>
      </c>
      <c r="AF15" t="s">
        <v>369</v>
      </c>
      <c r="AG15" s="15">
        <v>1.5</v>
      </c>
      <c r="AH15" s="15">
        <f t="shared" si="0"/>
        <v>1.5</v>
      </c>
    </row>
    <row r="16" spans="1:34" x14ac:dyDescent="0.25">
      <c r="A16" s="12"/>
      <c r="B16" s="11" t="s">
        <v>408</v>
      </c>
      <c r="C16" s="21">
        <f t="shared" si="1"/>
        <v>3.25</v>
      </c>
      <c r="D16" s="21">
        <f t="shared" si="2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f t="shared" si="5"/>
        <v>1.4562000000000002</v>
      </c>
      <c r="K16" s="15">
        <f t="shared" si="3"/>
        <v>1.4562000000000002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4"/>
        <v>3.25</v>
      </c>
      <c r="AF16" t="s">
        <v>370</v>
      </c>
      <c r="AG16" s="15">
        <v>1.5</v>
      </c>
      <c r="AH16" s="15">
        <f t="shared" si="0"/>
        <v>1.5</v>
      </c>
    </row>
    <row r="17" spans="1:34" x14ac:dyDescent="0.25">
      <c r="A17" s="12"/>
      <c r="B17" s="11" t="s">
        <v>342</v>
      </c>
      <c r="C17" s="21">
        <f t="shared" si="1"/>
        <v>1.85</v>
      </c>
      <c r="D17" s="21">
        <f t="shared" si="2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f t="shared" si="5"/>
        <v>1.4562000000000002</v>
      </c>
      <c r="K17" s="15">
        <f t="shared" si="3"/>
        <v>1.4562000000000002</v>
      </c>
      <c r="Q17" s="23"/>
      <c r="R17" s="23"/>
      <c r="S17" s="23">
        <v>1.8</v>
      </c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4"/>
        <v>3.25</v>
      </c>
      <c r="AF17" t="s">
        <v>346</v>
      </c>
      <c r="AG17" s="15">
        <v>1.5</v>
      </c>
      <c r="AH17" s="15">
        <f t="shared" si="0"/>
        <v>1.5</v>
      </c>
    </row>
    <row r="18" spans="1:34" x14ac:dyDescent="0.25">
      <c r="A18" s="12"/>
      <c r="B18" s="11" t="s">
        <v>409</v>
      </c>
      <c r="C18" s="21">
        <f t="shared" si="1"/>
        <v>0.5</v>
      </c>
      <c r="D18" s="21">
        <f t="shared" si="2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f t="shared" si="5"/>
        <v>1.4562000000000002</v>
      </c>
      <c r="K18" s="15">
        <f t="shared" si="3"/>
        <v>1.4562000000000002</v>
      </c>
      <c r="Q18" s="11" t="s">
        <v>363</v>
      </c>
      <c r="R18" t="s">
        <v>1098</v>
      </c>
      <c r="S18" s="15">
        <v>0.80900000000000005</v>
      </c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4"/>
        <v>1.85</v>
      </c>
      <c r="AF18" t="s">
        <v>371</v>
      </c>
      <c r="AG18" s="15">
        <v>1.5</v>
      </c>
      <c r="AH18" s="15">
        <f t="shared" si="0"/>
        <v>1.5</v>
      </c>
    </row>
    <row r="19" spans="1:34" x14ac:dyDescent="0.25">
      <c r="A19" s="12"/>
      <c r="B19" s="11" t="s">
        <v>344</v>
      </c>
      <c r="C19" s="21">
        <f t="shared" si="1"/>
        <v>0.5</v>
      </c>
      <c r="D19" s="21">
        <f t="shared" si="2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f t="shared" si="5"/>
        <v>1.4562000000000002</v>
      </c>
      <c r="K19" s="15">
        <f t="shared" si="3"/>
        <v>1.4562000000000002</v>
      </c>
      <c r="Q19" s="11" t="str">
        <f>I29</f>
        <v>acoil</v>
      </c>
      <c r="R19" t="s">
        <v>879</v>
      </c>
      <c r="S19" s="15">
        <v>0.77100000000000002</v>
      </c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  <c r="AF19" t="s">
        <v>348</v>
      </c>
      <c r="AG19" s="15">
        <v>1.5</v>
      </c>
      <c r="AH19" s="15">
        <f t="shared" si="0"/>
        <v>1.5</v>
      </c>
    </row>
    <row r="20" spans="1:34" x14ac:dyDescent="0.25">
      <c r="A20" s="12"/>
      <c r="B20" s="11" t="s">
        <v>410</v>
      </c>
      <c r="C20" s="21">
        <f t="shared" si="1"/>
        <v>0.5</v>
      </c>
      <c r="D20" s="21">
        <f t="shared" si="2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f t="shared" si="5"/>
        <v>1.4562000000000002</v>
      </c>
      <c r="K20" s="15">
        <f t="shared" si="3"/>
        <v>1.4562000000000002</v>
      </c>
      <c r="Q20" s="11" t="str">
        <f>I32</f>
        <v>ameat</v>
      </c>
      <c r="R20" t="s">
        <v>208</v>
      </c>
      <c r="S20" s="15">
        <v>0.78400000000000003</v>
      </c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  <c r="AF20" t="s">
        <v>372</v>
      </c>
      <c r="AG20" s="15">
        <v>1.5</v>
      </c>
      <c r="AH20" s="15">
        <f t="shared" si="0"/>
        <v>1.5</v>
      </c>
    </row>
    <row r="21" spans="1:34" x14ac:dyDescent="0.25">
      <c r="A21" s="12"/>
      <c r="B21" s="11" t="s">
        <v>343</v>
      </c>
      <c r="C21" s="21">
        <f t="shared" si="1"/>
        <v>1.85</v>
      </c>
      <c r="D21" s="21">
        <f t="shared" si="2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f t="shared" si="5"/>
        <v>1.4562000000000002</v>
      </c>
      <c r="K21" s="15">
        <f t="shared" si="3"/>
        <v>1.4562000000000002</v>
      </c>
      <c r="Q21" s="11" t="str">
        <f>I50</f>
        <v>aelec</v>
      </c>
      <c r="R21" t="s">
        <v>392</v>
      </c>
      <c r="S21" s="15">
        <v>0.72099999999999997</v>
      </c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  <c r="AF21" t="s">
        <v>347</v>
      </c>
      <c r="AG21" s="15">
        <v>1.5</v>
      </c>
      <c r="AH21" s="15">
        <f t="shared" si="0"/>
        <v>1.5</v>
      </c>
    </row>
    <row r="22" spans="1:34" x14ac:dyDescent="0.25">
      <c r="A22" s="12"/>
      <c r="B22" s="11" t="s">
        <v>411</v>
      </c>
      <c r="C22" s="21">
        <f t="shared" si="1"/>
        <v>3.25</v>
      </c>
      <c r="D22" s="21">
        <f t="shared" si="2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f t="shared" si="5"/>
        <v>1.4562000000000002</v>
      </c>
      <c r="K22" s="15">
        <f t="shared" si="3"/>
        <v>1.4562000000000002</v>
      </c>
      <c r="Q22" s="11" t="str">
        <f>I52</f>
        <v>acons</v>
      </c>
      <c r="R22" t="s">
        <v>393</v>
      </c>
      <c r="S22" s="21">
        <v>0.71499999999999997</v>
      </c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4"/>
        <v>1.85</v>
      </c>
      <c r="AF22" t="s">
        <v>373</v>
      </c>
      <c r="AG22" s="15">
        <v>1.5</v>
      </c>
      <c r="AH22" s="15">
        <f t="shared" si="0"/>
        <v>1.5</v>
      </c>
    </row>
    <row r="23" spans="1:34" x14ac:dyDescent="0.25">
      <c r="A23" s="12"/>
      <c r="B23" s="11" t="s">
        <v>412</v>
      </c>
      <c r="C23" s="21">
        <f t="shared" si="1"/>
        <v>0.5</v>
      </c>
      <c r="D23" s="21">
        <f t="shared" si="2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f t="shared" si="5"/>
        <v>1.4562000000000002</v>
      </c>
      <c r="K23" s="15">
        <f t="shared" si="3"/>
        <v>1.4562000000000002</v>
      </c>
      <c r="Q23" s="11" t="str">
        <f>I53</f>
        <v>atrad</v>
      </c>
      <c r="R23" t="s">
        <v>46</v>
      </c>
      <c r="S23" s="15">
        <v>0.71699999999999997</v>
      </c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4"/>
        <v>3.25</v>
      </c>
      <c r="AF23" t="s">
        <v>375</v>
      </c>
      <c r="AG23" s="15">
        <v>1.5</v>
      </c>
      <c r="AH23" s="15">
        <f t="shared" si="0"/>
        <v>1.5</v>
      </c>
    </row>
    <row r="24" spans="1:34" x14ac:dyDescent="0.25">
      <c r="A24" s="12"/>
      <c r="B24" s="11" t="s">
        <v>413</v>
      </c>
      <c r="C24" s="21">
        <f t="shared" si="1"/>
        <v>0.5</v>
      </c>
      <c r="D24" s="21">
        <f t="shared" si="2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f t="shared" si="5"/>
        <v>1.4562000000000002</v>
      </c>
      <c r="K24" s="15">
        <f t="shared" si="3"/>
        <v>1.4562000000000002</v>
      </c>
      <c r="Q24" s="11" t="str">
        <f>I54</f>
        <v>atran</v>
      </c>
      <c r="R24" t="s">
        <v>1097</v>
      </c>
      <c r="S24" s="155">
        <v>0.754</v>
      </c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  <c r="AF24" t="s">
        <v>376</v>
      </c>
      <c r="AG24" s="15">
        <v>1.5</v>
      </c>
      <c r="AH24" s="15">
        <f t="shared" si="0"/>
        <v>1.5</v>
      </c>
    </row>
    <row r="25" spans="1:34" x14ac:dyDescent="0.25">
      <c r="A25" s="12"/>
      <c r="B25" s="11" t="s">
        <v>414</v>
      </c>
      <c r="C25" s="21">
        <f t="shared" si="1"/>
        <v>3.85</v>
      </c>
      <c r="D25" s="21">
        <f t="shared" si="2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f t="shared" si="5"/>
        <v>1.4562000000000002</v>
      </c>
      <c r="K25" s="15">
        <f t="shared" si="3"/>
        <v>1.4562000000000002</v>
      </c>
      <c r="Q25" s="11" t="str">
        <f>I57</f>
        <v>afsrv</v>
      </c>
      <c r="R25" t="s">
        <v>397</v>
      </c>
      <c r="S25" s="15">
        <v>0.90400000000000003</v>
      </c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  <c r="AF25" t="s">
        <v>1091</v>
      </c>
      <c r="AG25" s="15">
        <v>1.5</v>
      </c>
      <c r="AH25" s="15">
        <f t="shared" si="0"/>
        <v>1.5</v>
      </c>
    </row>
    <row r="26" spans="1:34" x14ac:dyDescent="0.25">
      <c r="A26" s="12"/>
      <c r="B26" s="11" t="s">
        <v>415</v>
      </c>
      <c r="C26" s="21">
        <f t="shared" si="1"/>
        <v>4.4000000000000004</v>
      </c>
      <c r="D26" s="21">
        <f t="shared" si="2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f t="shared" si="5"/>
        <v>1.4562000000000002</v>
      </c>
      <c r="K26" s="15">
        <f t="shared" si="3"/>
        <v>1.4562000000000002</v>
      </c>
      <c r="Q26" s="11" t="str">
        <f>I60</f>
        <v>apadm</v>
      </c>
      <c r="R26" t="s">
        <v>824</v>
      </c>
      <c r="S26" s="15">
        <v>0.69699999999999995</v>
      </c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  <c r="AF26" t="s">
        <v>1092</v>
      </c>
      <c r="AG26" s="15">
        <v>1.5</v>
      </c>
      <c r="AH26" s="15">
        <f t="shared" si="0"/>
        <v>1.5</v>
      </c>
    </row>
    <row r="27" spans="1:34" x14ac:dyDescent="0.25">
      <c r="A27" s="12"/>
      <c r="B27" s="11" t="s">
        <v>416</v>
      </c>
      <c r="C27" s="21">
        <f t="shared" si="1"/>
        <v>4.4000000000000004</v>
      </c>
      <c r="D27" s="21">
        <f t="shared" si="2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f t="shared" si="5"/>
        <v>1.4562000000000002</v>
      </c>
      <c r="K27" s="15">
        <f t="shared" si="3"/>
        <v>1.4562000000000002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  <c r="AF27" t="s">
        <v>1093</v>
      </c>
      <c r="AG27" s="15">
        <v>1.5</v>
      </c>
      <c r="AH27" s="15">
        <f t="shared" si="0"/>
        <v>1.5</v>
      </c>
    </row>
    <row r="28" spans="1:34" x14ac:dyDescent="0.25">
      <c r="A28" s="12"/>
      <c r="B28" s="11" t="s">
        <v>7</v>
      </c>
      <c r="C28" s="21">
        <f t="shared" si="1"/>
        <v>2.5</v>
      </c>
      <c r="D28" s="21">
        <f t="shared" si="2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f t="shared" si="5"/>
        <v>1.4562000000000002</v>
      </c>
      <c r="K28" s="15">
        <f t="shared" si="3"/>
        <v>1.4562000000000002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4"/>
        <v>3.85</v>
      </c>
      <c r="AF28" t="s">
        <v>378</v>
      </c>
      <c r="AG28" s="15">
        <v>1.5</v>
      </c>
      <c r="AH28" s="15">
        <f t="shared" si="0"/>
        <v>1.5</v>
      </c>
    </row>
    <row r="29" spans="1:34" x14ac:dyDescent="0.25">
      <c r="A29" s="12"/>
      <c r="B29" s="11" t="s">
        <v>11</v>
      </c>
      <c r="C29" s="21">
        <f t="shared" si="1"/>
        <v>1.25</v>
      </c>
      <c r="D29" s="21">
        <f t="shared" si="2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f>VLOOKUP($I29,$Q$18:$S$26,3,)*$S$17</f>
        <v>1.3878000000000001</v>
      </c>
      <c r="K29" s="15">
        <f t="shared" si="3"/>
        <v>1.3878000000000001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4"/>
        <v>3.65</v>
      </c>
      <c r="AF29" t="s">
        <v>6</v>
      </c>
      <c r="AG29" s="15">
        <v>1.5</v>
      </c>
      <c r="AH29" s="15">
        <f t="shared" si="0"/>
        <v>1.5</v>
      </c>
    </row>
    <row r="30" spans="1:34" x14ac:dyDescent="0.25">
      <c r="A30" s="12"/>
      <c r="B30" s="11" t="s">
        <v>417</v>
      </c>
      <c r="C30" s="21">
        <v>0.3</v>
      </c>
      <c r="D30" s="21">
        <f t="shared" si="2"/>
        <v>0.3</v>
      </c>
      <c r="E30" s="15">
        <v>3</v>
      </c>
      <c r="F30" s="15">
        <v>9</v>
      </c>
      <c r="G30" s="15">
        <v>9</v>
      </c>
      <c r="I30" s="11" t="s">
        <v>21</v>
      </c>
      <c r="J30" s="15">
        <f>J29</f>
        <v>1.3878000000000001</v>
      </c>
      <c r="K30" s="15">
        <f t="shared" si="3"/>
        <v>1.3878000000000001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4"/>
        <v>4.4000000000000004</v>
      </c>
      <c r="AF30" t="s">
        <v>10</v>
      </c>
      <c r="AG30" s="15">
        <v>1.5</v>
      </c>
      <c r="AH30" s="15">
        <f t="shared" si="0"/>
        <v>1.5</v>
      </c>
    </row>
    <row r="31" spans="1:34" x14ac:dyDescent="0.25">
      <c r="A31" s="12"/>
      <c r="B31" s="11" t="s">
        <v>660</v>
      </c>
      <c r="C31" s="15">
        <f>W24</f>
        <v>17.2</v>
      </c>
      <c r="D31" s="21">
        <f>C31</f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 t="shared" ref="J31:J63" si="8">J30</f>
        <v>1.3878000000000001</v>
      </c>
      <c r="K31" s="15">
        <f t="shared" si="3"/>
        <v>1.3878000000000001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4"/>
        <v>4.4000000000000004</v>
      </c>
      <c r="AF31" t="s">
        <v>379</v>
      </c>
      <c r="AG31" s="15">
        <v>0.5</v>
      </c>
      <c r="AH31" s="15">
        <f t="shared" si="0"/>
        <v>0.5</v>
      </c>
    </row>
    <row r="32" spans="1:34" x14ac:dyDescent="0.25">
      <c r="A32" s="12">
        <f>VLOOKUP($B32,$AA$8:$AC$77,3,)</f>
        <v>0.9</v>
      </c>
      <c r="B32" s="11" t="s">
        <v>22</v>
      </c>
      <c r="C32" s="154">
        <v>0.1</v>
      </c>
      <c r="D32" s="154">
        <f t="shared" si="2"/>
        <v>0.1</v>
      </c>
      <c r="E32" s="15">
        <v>3</v>
      </c>
      <c r="F32" s="15">
        <v>9</v>
      </c>
      <c r="G32" s="15">
        <v>9</v>
      </c>
      <c r="I32" s="11" t="s">
        <v>208</v>
      </c>
      <c r="J32" s="15">
        <f>VLOOKUP($I32,$Q$18:$S$26,3,)*$S$17</f>
        <v>1.4112</v>
      </c>
      <c r="K32" s="15">
        <f t="shared" si="3"/>
        <v>1.4112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4"/>
        <v>4.4000000000000004</v>
      </c>
      <c r="AF32" t="s">
        <v>21</v>
      </c>
      <c r="AG32" s="15">
        <v>0.5</v>
      </c>
      <c r="AH32" s="15">
        <f t="shared" si="0"/>
        <v>0.5</v>
      </c>
    </row>
    <row r="33" spans="1:34" x14ac:dyDescent="0.25">
      <c r="A33" s="12"/>
      <c r="B33" s="11" t="s">
        <v>202</v>
      </c>
      <c r="C33" s="21">
        <f t="shared" si="1"/>
        <v>4.4000000000000004</v>
      </c>
      <c r="D33" s="21">
        <f t="shared" si="2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f t="shared" si="8"/>
        <v>1.4112</v>
      </c>
      <c r="K33" s="15">
        <f t="shared" si="3"/>
        <v>1.4112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9">W20</f>
        <v>2.5</v>
      </c>
      <c r="AC33" s="15">
        <f t="shared" si="4"/>
        <v>2.5</v>
      </c>
      <c r="AF33" t="s">
        <v>208</v>
      </c>
      <c r="AG33" s="15">
        <v>0.5</v>
      </c>
      <c r="AH33" s="15">
        <f t="shared" si="0"/>
        <v>0.5</v>
      </c>
    </row>
    <row r="34" spans="1:34" x14ac:dyDescent="0.25">
      <c r="A34" s="12"/>
      <c r="B34" s="11" t="s">
        <v>418</v>
      </c>
      <c r="C34" s="21">
        <f t="shared" si="1"/>
        <v>0.5</v>
      </c>
      <c r="D34" s="21">
        <f t="shared" si="2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f t="shared" si="8"/>
        <v>1.4112</v>
      </c>
      <c r="K34" s="15">
        <f t="shared" si="3"/>
        <v>1.4112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9"/>
        <v>1.25</v>
      </c>
      <c r="AC34" s="15">
        <f t="shared" si="4"/>
        <v>1.25</v>
      </c>
      <c r="AF34" t="s">
        <v>381</v>
      </c>
      <c r="AG34" s="15">
        <v>0.5</v>
      </c>
      <c r="AH34" s="15">
        <f t="shared" si="0"/>
        <v>0.5</v>
      </c>
    </row>
    <row r="35" spans="1:34" x14ac:dyDescent="0.25">
      <c r="A35" s="12"/>
      <c r="B35" s="11" t="s">
        <v>419</v>
      </c>
      <c r="C35" s="21">
        <f t="shared" si="1"/>
        <v>2</v>
      </c>
      <c r="D35" s="21">
        <f t="shared" si="2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f t="shared" si="8"/>
        <v>1.4112</v>
      </c>
      <c r="K35" s="15">
        <f t="shared" si="3"/>
        <v>1.4112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9"/>
        <v>3.05</v>
      </c>
      <c r="AC35" s="15">
        <f t="shared" si="4"/>
        <v>3.05</v>
      </c>
      <c r="AF35" t="s">
        <v>382</v>
      </c>
      <c r="AG35" s="15">
        <v>0.5</v>
      </c>
      <c r="AH35" s="15">
        <f t="shared" si="0"/>
        <v>0.5</v>
      </c>
    </row>
    <row r="36" spans="1:34" x14ac:dyDescent="0.25">
      <c r="A36" s="12"/>
      <c r="B36" s="11" t="s">
        <v>420</v>
      </c>
      <c r="C36" s="21">
        <f t="shared" si="1"/>
        <v>2.6</v>
      </c>
      <c r="D36" s="21">
        <f t="shared" si="2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f t="shared" si="8"/>
        <v>1.4112</v>
      </c>
      <c r="K36" s="15">
        <f t="shared" si="3"/>
        <v>1.4112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9"/>
        <v>5.2</v>
      </c>
      <c r="AC36" s="15">
        <f t="shared" si="4"/>
        <v>5.2</v>
      </c>
      <c r="AF36" t="s">
        <v>383</v>
      </c>
      <c r="AG36" s="15">
        <v>0.5</v>
      </c>
      <c r="AH36" s="15">
        <f t="shared" si="0"/>
        <v>0.5</v>
      </c>
    </row>
    <row r="37" spans="1:34" x14ac:dyDescent="0.25">
      <c r="A37" s="12"/>
      <c r="B37" s="11" t="s">
        <v>421</v>
      </c>
      <c r="C37" s="21">
        <f t="shared" si="1"/>
        <v>2.7</v>
      </c>
      <c r="D37" s="21">
        <f t="shared" si="2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f t="shared" si="8"/>
        <v>1.4112</v>
      </c>
      <c r="K37" s="15">
        <f t="shared" si="3"/>
        <v>1.4112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9"/>
        <v>17.2</v>
      </c>
      <c r="AC37" s="15">
        <f t="shared" si="4"/>
        <v>17.2</v>
      </c>
      <c r="AF37" t="s">
        <v>25</v>
      </c>
      <c r="AG37" s="15">
        <v>0.5</v>
      </c>
      <c r="AH37" s="15">
        <f t="shared" si="0"/>
        <v>0.5</v>
      </c>
    </row>
    <row r="38" spans="1:34" x14ac:dyDescent="0.25">
      <c r="A38" s="12"/>
      <c r="B38" s="11" t="s">
        <v>422</v>
      </c>
      <c r="C38" s="21">
        <f t="shared" si="1"/>
        <v>2</v>
      </c>
      <c r="D38" s="21">
        <f t="shared" si="2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f t="shared" si="8"/>
        <v>1.4112</v>
      </c>
      <c r="K38" s="15">
        <f t="shared" si="3"/>
        <v>1.4112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9"/>
        <v>0.9</v>
      </c>
      <c r="AC38" s="15">
        <f t="shared" si="4"/>
        <v>0.9</v>
      </c>
      <c r="AF38" t="s">
        <v>384</v>
      </c>
      <c r="AG38" s="15">
        <v>0.5</v>
      </c>
      <c r="AH38" s="15">
        <f t="shared" si="0"/>
        <v>0.5</v>
      </c>
    </row>
    <row r="39" spans="1:34" x14ac:dyDescent="0.25">
      <c r="A39" s="12"/>
      <c r="B39" s="11" t="s">
        <v>423</v>
      </c>
      <c r="C39" s="21">
        <f t="shared" si="1"/>
        <v>1.1499999999999999</v>
      </c>
      <c r="D39" s="21">
        <f t="shared" si="2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f t="shared" si="8"/>
        <v>1.4112</v>
      </c>
      <c r="K39" s="15">
        <f t="shared" si="3"/>
        <v>1.4112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4"/>
        <v>4.4000000000000004</v>
      </c>
      <c r="AF39" t="s">
        <v>385</v>
      </c>
      <c r="AG39" s="15">
        <v>0.5</v>
      </c>
      <c r="AH39" s="15">
        <f t="shared" si="0"/>
        <v>0.5</v>
      </c>
    </row>
    <row r="40" spans="1:34" x14ac:dyDescent="0.25">
      <c r="A40" s="12"/>
      <c r="B40" s="11" t="s">
        <v>424</v>
      </c>
      <c r="C40" s="21">
        <f t="shared" si="1"/>
        <v>0.5</v>
      </c>
      <c r="D40" s="21">
        <f t="shared" si="2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f t="shared" si="8"/>
        <v>1.4112</v>
      </c>
      <c r="K40" s="15">
        <f t="shared" si="3"/>
        <v>1.4112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4"/>
        <v>4.4000000000000004</v>
      </c>
      <c r="AF40" t="s">
        <v>386</v>
      </c>
      <c r="AG40" s="15">
        <v>0.5</v>
      </c>
      <c r="AH40" s="15">
        <f t="shared" si="0"/>
        <v>0.5</v>
      </c>
    </row>
    <row r="41" spans="1:34" x14ac:dyDescent="0.25">
      <c r="A41" s="12"/>
      <c r="B41" s="11" t="s">
        <v>425</v>
      </c>
      <c r="C41" s="21">
        <f t="shared" si="1"/>
        <v>0.5</v>
      </c>
      <c r="D41" s="21">
        <f t="shared" si="2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f t="shared" si="8"/>
        <v>1.4112</v>
      </c>
      <c r="K41" s="15">
        <f t="shared" si="3"/>
        <v>1.4112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  <c r="AF41" t="s">
        <v>387</v>
      </c>
      <c r="AG41" s="15">
        <v>0.5</v>
      </c>
      <c r="AH41" s="15">
        <f t="shared" si="0"/>
        <v>0.5</v>
      </c>
    </row>
    <row r="42" spans="1:34" x14ac:dyDescent="0.25">
      <c r="A42" s="12"/>
      <c r="B42" s="11" t="s">
        <v>426</v>
      </c>
      <c r="C42" s="21">
        <f t="shared" si="1"/>
        <v>0.5</v>
      </c>
      <c r="D42" s="21">
        <f t="shared" si="2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f t="shared" si="8"/>
        <v>1.4112</v>
      </c>
      <c r="K42" s="15">
        <f t="shared" si="3"/>
        <v>1.4112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4"/>
        <v>2</v>
      </c>
      <c r="AF42" t="s">
        <v>32</v>
      </c>
      <c r="AG42" s="15">
        <v>0.5</v>
      </c>
      <c r="AH42" s="15">
        <f t="shared" si="0"/>
        <v>0.5</v>
      </c>
    </row>
    <row r="43" spans="1:34" x14ac:dyDescent="0.25">
      <c r="A43" s="12"/>
      <c r="B43" s="11" t="s">
        <v>33</v>
      </c>
      <c r="C43" s="21">
        <f t="shared" si="1"/>
        <v>0.5</v>
      </c>
      <c r="D43" s="21">
        <f t="shared" si="2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f t="shared" si="8"/>
        <v>1.4112</v>
      </c>
      <c r="K43" s="15">
        <f t="shared" si="3"/>
        <v>1.4112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4"/>
        <v>3.3</v>
      </c>
      <c r="AF43" t="s">
        <v>35</v>
      </c>
      <c r="AG43" s="15">
        <v>0.5</v>
      </c>
      <c r="AH43" s="15">
        <f t="shared" si="0"/>
        <v>0.5</v>
      </c>
    </row>
    <row r="44" spans="1:34" x14ac:dyDescent="0.25">
      <c r="A44" s="12"/>
      <c r="B44" s="11" t="s">
        <v>36</v>
      </c>
      <c r="C44" s="21">
        <f t="shared" si="1"/>
        <v>3.4</v>
      </c>
      <c r="D44" s="21">
        <f t="shared" si="2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f t="shared" si="8"/>
        <v>1.4112</v>
      </c>
      <c r="K44" s="15">
        <f t="shared" si="3"/>
        <v>1.4112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4"/>
        <v>2.6</v>
      </c>
      <c r="AF44" t="s">
        <v>41</v>
      </c>
      <c r="AG44" s="15">
        <v>0.5</v>
      </c>
      <c r="AH44" s="15">
        <f t="shared" si="0"/>
        <v>0.5</v>
      </c>
    </row>
    <row r="45" spans="1:34" x14ac:dyDescent="0.25">
      <c r="A45" s="12"/>
      <c r="B45" s="11" t="s">
        <v>42</v>
      </c>
      <c r="C45" s="21">
        <f t="shared" si="1"/>
        <v>3.3</v>
      </c>
      <c r="D45" s="21">
        <f t="shared" si="2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f t="shared" si="8"/>
        <v>1.4112</v>
      </c>
      <c r="K45" s="15">
        <f t="shared" si="3"/>
        <v>1.4112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4"/>
        <v>2.7</v>
      </c>
      <c r="AF45" t="s">
        <v>388</v>
      </c>
      <c r="AG45" s="15">
        <v>0.5</v>
      </c>
      <c r="AH45" s="15">
        <f t="shared" si="0"/>
        <v>0.5</v>
      </c>
    </row>
    <row r="46" spans="1:34" x14ac:dyDescent="0.25">
      <c r="A46" s="12"/>
      <c r="B46" s="11" t="s">
        <v>427</v>
      </c>
      <c r="C46" s="21">
        <f t="shared" si="1"/>
        <v>0.5</v>
      </c>
      <c r="D46" s="21">
        <f t="shared" si="2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f t="shared" si="8"/>
        <v>1.4112</v>
      </c>
      <c r="K46" s="15">
        <f t="shared" si="3"/>
        <v>1.4112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4"/>
        <v>2</v>
      </c>
      <c r="AF46" t="s">
        <v>389</v>
      </c>
      <c r="AG46" s="15">
        <v>0.5</v>
      </c>
      <c r="AH46" s="15">
        <f t="shared" si="0"/>
        <v>0.5</v>
      </c>
    </row>
    <row r="47" spans="1:34" x14ac:dyDescent="0.25">
      <c r="A47" s="12"/>
      <c r="B47" s="11" t="s">
        <v>428</v>
      </c>
      <c r="C47" s="21">
        <f t="shared" si="1"/>
        <v>0.5</v>
      </c>
      <c r="D47" s="21">
        <f t="shared" si="2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f t="shared" si="8"/>
        <v>1.4112</v>
      </c>
      <c r="K47" s="15">
        <f t="shared" si="3"/>
        <v>1.4112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4"/>
        <v>2</v>
      </c>
      <c r="AF47" t="s">
        <v>390</v>
      </c>
      <c r="AG47" s="15">
        <v>0.5</v>
      </c>
      <c r="AH47" s="15">
        <f t="shared" si="0"/>
        <v>0.5</v>
      </c>
    </row>
    <row r="48" spans="1:34" x14ac:dyDescent="0.25">
      <c r="A48" s="12"/>
      <c r="B48" s="11" t="s">
        <v>429</v>
      </c>
      <c r="C48" s="21">
        <f t="shared" si="1"/>
        <v>0.5</v>
      </c>
      <c r="D48" s="21">
        <f t="shared" si="2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f t="shared" si="8"/>
        <v>1.4112</v>
      </c>
      <c r="K48" s="15">
        <f t="shared" si="3"/>
        <v>1.4112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4"/>
        <v>1.1499999999999999</v>
      </c>
      <c r="AF48" t="s">
        <v>341</v>
      </c>
      <c r="AG48" s="15">
        <v>0.5</v>
      </c>
      <c r="AH48" s="15">
        <f t="shared" si="0"/>
        <v>0.5</v>
      </c>
    </row>
    <row r="49" spans="1:34" x14ac:dyDescent="0.25">
      <c r="A49" s="12"/>
      <c r="B49" s="11" t="s">
        <v>430</v>
      </c>
      <c r="C49" s="21">
        <f t="shared" si="1"/>
        <v>0.5</v>
      </c>
      <c r="D49" s="21">
        <f t="shared" si="2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f t="shared" si="8"/>
        <v>1.4112</v>
      </c>
      <c r="K49" s="15">
        <f t="shared" si="3"/>
        <v>1.4112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  <c r="AF49" t="s">
        <v>391</v>
      </c>
      <c r="AG49" s="15">
        <v>0.5</v>
      </c>
      <c r="AH49" s="15">
        <f t="shared" si="0"/>
        <v>0.5</v>
      </c>
    </row>
    <row r="50" spans="1:34" x14ac:dyDescent="0.25">
      <c r="A50" s="12"/>
      <c r="B50" s="11" t="s">
        <v>431</v>
      </c>
      <c r="C50" s="21">
        <f t="shared" si="1"/>
        <v>0.5</v>
      </c>
      <c r="D50" s="21">
        <f t="shared" si="2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f>VLOOKUP($I50,$Q$18:$S$26,3,)*$S$17</f>
        <v>1.2978000000000001</v>
      </c>
      <c r="K50" s="15">
        <f t="shared" si="3"/>
        <v>1.2978000000000001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  <c r="AF50" t="s">
        <v>392</v>
      </c>
      <c r="AG50" s="15">
        <v>0.5</v>
      </c>
      <c r="AH50" s="15">
        <f t="shared" si="0"/>
        <v>0.5</v>
      </c>
    </row>
    <row r="51" spans="1:34" x14ac:dyDescent="0.25">
      <c r="A51" s="12"/>
      <c r="B51" s="11" t="s">
        <v>432</v>
      </c>
      <c r="C51" s="21">
        <f t="shared" si="1"/>
        <v>2.8</v>
      </c>
      <c r="D51" s="21">
        <f t="shared" si="2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f t="shared" si="8"/>
        <v>1.2978000000000001</v>
      </c>
      <c r="K51" s="15">
        <f t="shared" si="3"/>
        <v>1.2978000000000001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  <c r="AF51" t="s">
        <v>43</v>
      </c>
      <c r="AG51" s="15">
        <v>0.5</v>
      </c>
      <c r="AH51" s="15">
        <f t="shared" si="0"/>
        <v>0.5</v>
      </c>
    </row>
    <row r="52" spans="1:34" x14ac:dyDescent="0.25">
      <c r="A52" s="12"/>
      <c r="B52" s="11" t="s">
        <v>44</v>
      </c>
      <c r="C52" s="21">
        <f t="shared" si="1"/>
        <v>2.8</v>
      </c>
      <c r="D52" s="21">
        <f t="shared" si="2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f t="shared" si="8"/>
        <v>1.2978000000000001</v>
      </c>
      <c r="K52" s="15">
        <f t="shared" si="3"/>
        <v>1.2978000000000001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  <c r="AF52" t="s">
        <v>393</v>
      </c>
      <c r="AG52" s="15">
        <v>0.5</v>
      </c>
      <c r="AH52" s="15">
        <f t="shared" si="0"/>
        <v>0.5</v>
      </c>
    </row>
    <row r="53" spans="1:34" x14ac:dyDescent="0.25">
      <c r="A53" s="12"/>
      <c r="B53" s="11" t="s">
        <v>433</v>
      </c>
      <c r="C53" s="21">
        <f t="shared" si="1"/>
        <v>0.5</v>
      </c>
      <c r="D53" s="21">
        <f t="shared" si="2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f t="shared" si="8"/>
        <v>1.2978000000000001</v>
      </c>
      <c r="K53" s="15">
        <f t="shared" si="3"/>
        <v>1.2978000000000001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4"/>
        <v>3.4</v>
      </c>
      <c r="AF53" t="s">
        <v>46</v>
      </c>
      <c r="AG53" s="15">
        <v>0.5</v>
      </c>
      <c r="AH53" s="15">
        <f t="shared" si="0"/>
        <v>0.5</v>
      </c>
    </row>
    <row r="54" spans="1:34" x14ac:dyDescent="0.25">
      <c r="A54" s="12"/>
      <c r="B54" s="11" t="s">
        <v>47</v>
      </c>
      <c r="C54" s="21">
        <f t="shared" si="1"/>
        <v>0.5</v>
      </c>
      <c r="D54" s="21">
        <f t="shared" si="2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f>VLOOKUP($I54,$Q$18:$S$26,3,)*$S$17</f>
        <v>1.3572</v>
      </c>
      <c r="K54" s="15">
        <f t="shared" si="3"/>
        <v>1.3572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4"/>
        <v>2.1</v>
      </c>
      <c r="AF54" t="s">
        <v>394</v>
      </c>
      <c r="AG54" s="15">
        <v>0.5</v>
      </c>
      <c r="AH54" s="15">
        <f t="shared" si="0"/>
        <v>0.5</v>
      </c>
    </row>
    <row r="55" spans="1:34" x14ac:dyDescent="0.25">
      <c r="A55" s="12"/>
      <c r="B55" s="11" t="s">
        <v>434</v>
      </c>
      <c r="C55" s="21">
        <f t="shared" si="1"/>
        <v>0.5</v>
      </c>
      <c r="D55" s="21">
        <f t="shared" si="2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f>J53</f>
        <v>1.2978000000000001</v>
      </c>
      <c r="K55" s="15">
        <f t="shared" si="3"/>
        <v>1.2978000000000001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4"/>
        <v>3.3</v>
      </c>
      <c r="AF55" t="s">
        <v>395</v>
      </c>
      <c r="AG55" s="15">
        <v>0.5</v>
      </c>
      <c r="AH55" s="15">
        <f t="shared" si="0"/>
        <v>0.5</v>
      </c>
    </row>
    <row r="56" spans="1:34" x14ac:dyDescent="0.25">
      <c r="A56" s="12"/>
      <c r="B56" s="11" t="s">
        <v>435</v>
      </c>
      <c r="C56" s="21">
        <f t="shared" si="1"/>
        <v>0.5</v>
      </c>
      <c r="D56" s="21">
        <f t="shared" si="2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f t="shared" si="8"/>
        <v>1.2978000000000001</v>
      </c>
      <c r="K56" s="15">
        <f t="shared" si="3"/>
        <v>1.2978000000000001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  <c r="AF56" t="s">
        <v>396</v>
      </c>
      <c r="AG56" s="15">
        <v>0.5</v>
      </c>
      <c r="AH56" s="15">
        <f t="shared" si="0"/>
        <v>0.5</v>
      </c>
    </row>
    <row r="57" spans="1:34" x14ac:dyDescent="0.25">
      <c r="A57" s="12"/>
      <c r="B57" s="11" t="s">
        <v>436</v>
      </c>
      <c r="C57" s="21">
        <f t="shared" si="1"/>
        <v>0.5</v>
      </c>
      <c r="D57" s="21">
        <f t="shared" si="2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f>VLOOKUP($I57,$Q$18:$S$26,3,)*$S$17</f>
        <v>1.6272</v>
      </c>
      <c r="K57" s="15">
        <f t="shared" si="3"/>
        <v>1.6272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  <c r="AF57" t="s">
        <v>397</v>
      </c>
      <c r="AG57" s="15">
        <v>0.5</v>
      </c>
      <c r="AH57" s="15">
        <f t="shared" si="0"/>
        <v>0.5</v>
      </c>
    </row>
    <row r="58" spans="1:34" x14ac:dyDescent="0.25">
      <c r="A58" s="12"/>
      <c r="B58" s="11" t="s">
        <v>437</v>
      </c>
      <c r="C58" s="21">
        <f t="shared" si="1"/>
        <v>0.5</v>
      </c>
      <c r="D58" s="21">
        <f t="shared" si="2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f t="shared" si="8"/>
        <v>1.6272</v>
      </c>
      <c r="K58" s="15">
        <f t="shared" si="3"/>
        <v>1.6272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  <c r="AF58" t="s">
        <v>199</v>
      </c>
      <c r="AG58" s="15">
        <v>0.5</v>
      </c>
      <c r="AH58" s="15">
        <f t="shared" si="0"/>
        <v>0.5</v>
      </c>
    </row>
    <row r="59" spans="1:34" x14ac:dyDescent="0.25">
      <c r="A59" s="12"/>
      <c r="B59" s="11" t="s">
        <v>205</v>
      </c>
      <c r="C59" s="21">
        <f t="shared" si="1"/>
        <v>0.5</v>
      </c>
      <c r="D59" s="21">
        <f t="shared" si="2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f t="shared" si="8"/>
        <v>1.6272</v>
      </c>
      <c r="K59" s="15">
        <f t="shared" si="3"/>
        <v>1.6272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  <c r="AF59" t="s">
        <v>398</v>
      </c>
      <c r="AG59" s="15">
        <v>0.5</v>
      </c>
      <c r="AH59" s="15">
        <f t="shared" si="0"/>
        <v>0.5</v>
      </c>
    </row>
    <row r="60" spans="1:34" x14ac:dyDescent="0.25">
      <c r="A60" s="12"/>
      <c r="B60" s="11" t="s">
        <v>438</v>
      </c>
      <c r="C60" s="21">
        <f t="shared" si="1"/>
        <v>0.5</v>
      </c>
      <c r="D60" s="21">
        <f t="shared" si="2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f>VLOOKUP($I60,$Q$18:$S$26,3,)*$S$17</f>
        <v>1.2545999999999999</v>
      </c>
      <c r="K60" s="15">
        <f t="shared" si="3"/>
        <v>1.2545999999999999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  <c r="AF60" t="s">
        <v>399</v>
      </c>
      <c r="AG60" s="15">
        <v>0.5</v>
      </c>
      <c r="AH60" s="15">
        <f t="shared" si="0"/>
        <v>0.5</v>
      </c>
    </row>
    <row r="61" spans="1:34" x14ac:dyDescent="0.25">
      <c r="A61" s="12"/>
      <c r="B61" s="11" t="s">
        <v>439</v>
      </c>
      <c r="C61" s="21">
        <f t="shared" si="1"/>
        <v>0.5</v>
      </c>
      <c r="D61" s="21">
        <f t="shared" si="2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f t="shared" si="8"/>
        <v>1.2545999999999999</v>
      </c>
      <c r="K61" s="15">
        <f t="shared" si="3"/>
        <v>1.2545999999999999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  <c r="AF61" t="s">
        <v>200</v>
      </c>
      <c r="AG61" s="15">
        <v>0.5</v>
      </c>
      <c r="AH61" s="15">
        <f t="shared" si="0"/>
        <v>0.5</v>
      </c>
    </row>
    <row r="62" spans="1:34" x14ac:dyDescent="0.25">
      <c r="A62" s="12"/>
      <c r="B62" s="11" t="s">
        <v>206</v>
      </c>
      <c r="C62" s="21">
        <f t="shared" si="1"/>
        <v>0.5</v>
      </c>
      <c r="D62" s="21">
        <f t="shared" si="2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f t="shared" si="8"/>
        <v>1.2545999999999999</v>
      </c>
      <c r="K62" s="15">
        <f t="shared" si="3"/>
        <v>1.2545999999999999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  <c r="AF62" t="s">
        <v>201</v>
      </c>
      <c r="AG62" s="15">
        <v>0.5</v>
      </c>
      <c r="AH62" s="15">
        <f t="shared" si="0"/>
        <v>0.5</v>
      </c>
    </row>
    <row r="63" spans="1:34" x14ac:dyDescent="0.25">
      <c r="A63" s="12"/>
      <c r="B63" s="11" t="s">
        <v>207</v>
      </c>
      <c r="C63" s="21">
        <f t="shared" si="1"/>
        <v>0.5</v>
      </c>
      <c r="D63" s="21">
        <f t="shared" si="2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f t="shared" si="8"/>
        <v>1.2545999999999999</v>
      </c>
      <c r="K63" s="15">
        <f t="shared" si="3"/>
        <v>1.2545999999999999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  <c r="AF63" t="s">
        <v>48</v>
      </c>
      <c r="AG63" s="15">
        <v>0.5</v>
      </c>
      <c r="AH63" s="15">
        <f t="shared" si="0"/>
        <v>0.5</v>
      </c>
    </row>
    <row r="64" spans="1:34" x14ac:dyDescent="0.25">
      <c r="A64" s="12"/>
      <c r="B64" s="11" t="s">
        <v>49</v>
      </c>
      <c r="C64" s="21">
        <f t="shared" si="1"/>
        <v>0.5</v>
      </c>
      <c r="D64" s="21">
        <f t="shared" si="2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4"/>
        <v>2.8</v>
      </c>
    </row>
    <row r="65" spans="1:29" x14ac:dyDescent="0.25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4"/>
        <v>2.8</v>
      </c>
    </row>
    <row r="66" spans="1:29" x14ac:dyDescent="0.25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25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25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25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25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25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25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25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25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25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25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25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25">
      <c r="A78" s="12"/>
      <c r="C78" s="21"/>
      <c r="D78" s="21"/>
      <c r="E78" s="15"/>
      <c r="F78" s="15"/>
      <c r="G78" s="15"/>
      <c r="J78" s="15"/>
      <c r="K78" s="15"/>
    </row>
    <row r="79" spans="1:29" x14ac:dyDescent="0.25">
      <c r="A79" s="12"/>
      <c r="C79" s="21"/>
      <c r="D79" s="21"/>
      <c r="E79" s="15"/>
      <c r="F79" s="15"/>
      <c r="G79" s="15"/>
      <c r="J79" s="15"/>
      <c r="K79" s="15"/>
    </row>
    <row r="80" spans="1:29" x14ac:dyDescent="0.25">
      <c r="A80" s="12"/>
      <c r="C80" s="21"/>
      <c r="D80" s="21"/>
      <c r="E80" s="15"/>
      <c r="F80" s="15"/>
      <c r="G80" s="15"/>
      <c r="J80" s="15"/>
      <c r="K80" s="15"/>
    </row>
    <row r="81" spans="1:11" x14ac:dyDescent="0.25">
      <c r="A81" s="12"/>
      <c r="C81" s="21"/>
      <c r="D81" s="21"/>
      <c r="E81" s="15"/>
      <c r="F81" s="15"/>
      <c r="G81" s="15"/>
      <c r="J81" s="15"/>
      <c r="K81" s="15"/>
    </row>
    <row r="82" spans="1:11" x14ac:dyDescent="0.25">
      <c r="A82" s="12"/>
      <c r="C82" s="21"/>
      <c r="D82" s="21"/>
      <c r="E82" s="15"/>
      <c r="F82" s="15"/>
      <c r="G82" s="15"/>
      <c r="J82" s="15"/>
      <c r="K82" s="15"/>
    </row>
    <row r="83" spans="1:11" x14ac:dyDescent="0.25">
      <c r="A83" s="12"/>
      <c r="C83" s="21"/>
      <c r="D83" s="21"/>
      <c r="E83" s="15"/>
      <c r="F83" s="15"/>
      <c r="G83" s="15"/>
      <c r="J83" s="15"/>
      <c r="K83" s="15"/>
    </row>
    <row r="84" spans="1:11" x14ac:dyDescent="0.25">
      <c r="A84" s="12"/>
      <c r="C84" s="21"/>
      <c r="D84" s="21"/>
      <c r="E84" s="15"/>
      <c r="F84" s="15"/>
      <c r="G84" s="15"/>
      <c r="J84" s="15"/>
      <c r="K84" s="15"/>
    </row>
    <row r="85" spans="1:11" x14ac:dyDescent="0.25">
      <c r="A85" s="12"/>
      <c r="C85" s="21"/>
      <c r="D85" s="21"/>
      <c r="E85" s="15"/>
      <c r="F85" s="15"/>
      <c r="G85" s="15"/>
      <c r="J85" s="15"/>
      <c r="K85" s="15"/>
    </row>
    <row r="86" spans="1:11" x14ac:dyDescent="0.25">
      <c r="A86" s="12"/>
      <c r="C86" s="21"/>
      <c r="D86" s="21"/>
      <c r="E86" s="15"/>
      <c r="F86" s="15"/>
      <c r="G86" s="15"/>
      <c r="J86" s="15"/>
      <c r="K86" s="15"/>
    </row>
    <row r="87" spans="1:11" x14ac:dyDescent="0.25">
      <c r="A87" s="12"/>
      <c r="C87" s="21"/>
      <c r="D87" s="21"/>
      <c r="E87" s="15"/>
      <c r="F87" s="15"/>
      <c r="G87" s="15"/>
      <c r="J87" s="15"/>
      <c r="K87" s="15"/>
    </row>
    <row r="88" spans="1:11" x14ac:dyDescent="0.25">
      <c r="A88" s="12"/>
      <c r="C88" s="21"/>
      <c r="D88" s="21"/>
      <c r="E88" s="15"/>
      <c r="F88" s="15"/>
      <c r="G88" s="15"/>
      <c r="J88" s="15"/>
      <c r="K88" s="15"/>
    </row>
    <row r="89" spans="1:11" x14ac:dyDescent="0.25">
      <c r="A89" s="12"/>
      <c r="C89" s="21"/>
      <c r="D89" s="21"/>
      <c r="E89" s="15"/>
      <c r="F89" s="15"/>
      <c r="G89" s="15"/>
      <c r="J89" s="15"/>
      <c r="K89" s="15"/>
    </row>
    <row r="90" spans="1:11" x14ac:dyDescent="0.25">
      <c r="A90" s="12"/>
      <c r="C90" s="21"/>
      <c r="D90" s="21"/>
      <c r="E90" s="15"/>
      <c r="F90" s="15"/>
      <c r="G90" s="15"/>
      <c r="J90" s="15"/>
      <c r="K90" s="15"/>
    </row>
    <row r="91" spans="1:11" x14ac:dyDescent="0.25">
      <c r="A91" s="12"/>
      <c r="C91" s="21"/>
      <c r="D91" s="21"/>
      <c r="E91" s="15"/>
      <c r="F91" s="15"/>
      <c r="G91" s="15"/>
      <c r="J91" s="15"/>
      <c r="K91" s="15"/>
    </row>
    <row r="92" spans="1:11" x14ac:dyDescent="0.25">
      <c r="A92" s="12"/>
      <c r="C92" s="21"/>
      <c r="D92" s="21"/>
      <c r="E92" s="15"/>
      <c r="F92" s="15"/>
      <c r="G92" s="15"/>
    </row>
    <row r="93" spans="1:11" x14ac:dyDescent="0.25">
      <c r="A93" s="12"/>
      <c r="C93" s="21"/>
      <c r="D93" s="21"/>
      <c r="E93" s="15"/>
      <c r="F93" s="15"/>
      <c r="G93" s="15"/>
    </row>
    <row r="94" spans="1:11" x14ac:dyDescent="0.25">
      <c r="A94" s="12"/>
      <c r="C94" s="21"/>
      <c r="D94" s="21"/>
      <c r="E94" s="15"/>
      <c r="F94" s="15"/>
      <c r="G94" s="15"/>
    </row>
    <row r="95" spans="1:11" x14ac:dyDescent="0.25">
      <c r="A95" s="12"/>
      <c r="C95" s="21"/>
      <c r="D95" s="21"/>
      <c r="E95" s="15"/>
      <c r="F95" s="15"/>
      <c r="G95" s="15"/>
    </row>
    <row r="96" spans="1:11" x14ac:dyDescent="0.25">
      <c r="A96" s="12"/>
      <c r="C96" s="21"/>
      <c r="D96" s="21"/>
      <c r="E96" s="15"/>
      <c r="F96" s="15"/>
      <c r="G96" s="15"/>
    </row>
    <row r="97" spans="1:7" x14ac:dyDescent="0.25">
      <c r="A97" s="12"/>
      <c r="C97" s="21"/>
      <c r="D97" s="21"/>
      <c r="E97" s="15"/>
      <c r="F97" s="15"/>
      <c r="G97" s="15"/>
    </row>
    <row r="98" spans="1:7" x14ac:dyDescent="0.25">
      <c r="A98" s="12"/>
      <c r="C98" s="21"/>
      <c r="D98" s="21"/>
      <c r="E98" s="15"/>
      <c r="F98" s="15"/>
      <c r="G98" s="15"/>
    </row>
    <row r="99" spans="1:7" x14ac:dyDescent="0.25">
      <c r="A99" s="12"/>
      <c r="C99" s="21"/>
      <c r="D99" s="21"/>
      <c r="E99" s="15"/>
      <c r="F99" s="15"/>
      <c r="G99" s="15"/>
    </row>
    <row r="100" spans="1:7" x14ac:dyDescent="0.25">
      <c r="A100" s="12"/>
      <c r="C100" s="21"/>
      <c r="D100" s="21"/>
      <c r="E100" s="15"/>
      <c r="F100" s="15"/>
      <c r="G100" s="15"/>
    </row>
    <row r="101" spans="1:7" x14ac:dyDescent="0.25">
      <c r="A101" s="12"/>
      <c r="C101" s="21"/>
      <c r="D101" s="21"/>
      <c r="E101" s="15"/>
      <c r="F101" s="15"/>
      <c r="G101" s="15"/>
    </row>
    <row r="102" spans="1:7" x14ac:dyDescent="0.25">
      <c r="A102" s="12"/>
      <c r="C102" s="21"/>
      <c r="D102" s="21"/>
      <c r="E102" s="15"/>
      <c r="F102" s="15"/>
      <c r="G102" s="15"/>
    </row>
    <row r="103" spans="1:7" x14ac:dyDescent="0.25">
      <c r="A103" s="12"/>
      <c r="C103" s="21"/>
      <c r="D103" s="21"/>
      <c r="E103" s="15"/>
      <c r="F103" s="15"/>
      <c r="G103" s="15"/>
    </row>
    <row r="104" spans="1:7" x14ac:dyDescent="0.25">
      <c r="A104" s="12"/>
      <c r="C104" s="21"/>
      <c r="D104" s="21"/>
      <c r="E104" s="15"/>
      <c r="F104" s="15"/>
      <c r="G104" s="15"/>
    </row>
    <row r="105" spans="1:7" x14ac:dyDescent="0.25">
      <c r="A105" s="12"/>
      <c r="C105" s="21"/>
      <c r="D105" s="21"/>
      <c r="E105" s="15"/>
      <c r="F105" s="15"/>
      <c r="G105" s="15"/>
    </row>
    <row r="106" spans="1:7" x14ac:dyDescent="0.25">
      <c r="A106" s="12"/>
      <c r="C106" s="21"/>
      <c r="D106" s="21"/>
      <c r="E106" s="15"/>
      <c r="F106" s="15"/>
      <c r="G106" s="15"/>
    </row>
    <row r="107" spans="1:7" x14ac:dyDescent="0.25">
      <c r="A107" s="12"/>
      <c r="C107" s="21"/>
      <c r="D107" s="21"/>
      <c r="E107" s="15"/>
      <c r="F107" s="15"/>
      <c r="G107" s="15"/>
    </row>
    <row r="108" spans="1:7" x14ac:dyDescent="0.25">
      <c r="A108" s="12"/>
      <c r="C108" s="21"/>
      <c r="D108" s="21"/>
      <c r="E108" s="15"/>
      <c r="F108" s="15"/>
      <c r="G108" s="15"/>
    </row>
    <row r="109" spans="1:7" x14ac:dyDescent="0.25">
      <c r="A109" s="12"/>
      <c r="C109" s="21"/>
      <c r="D109" s="21"/>
      <c r="E109" s="15"/>
      <c r="F109" s="15"/>
      <c r="G109" s="15"/>
    </row>
    <row r="110" spans="1:7" x14ac:dyDescent="0.25">
      <c r="A110" s="12"/>
      <c r="C110" s="21"/>
      <c r="D110" s="21"/>
      <c r="E110" s="15"/>
      <c r="F110" s="15"/>
      <c r="G110" s="15"/>
    </row>
    <row r="111" spans="1:7" x14ac:dyDescent="0.25">
      <c r="A111" s="12"/>
      <c r="C111" s="21"/>
      <c r="D111" s="21"/>
      <c r="E111" s="15"/>
      <c r="F111" s="15"/>
      <c r="G111" s="15"/>
    </row>
  </sheetData>
  <mergeCells count="1">
    <mergeCell ref="V5:A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5" x14ac:dyDescent="0.25"/>
  <sheetData>
    <row r="1" spans="1:29" ht="18.75" x14ac:dyDescent="0.3">
      <c r="A1" s="5" t="s">
        <v>313</v>
      </c>
    </row>
    <row r="2" spans="1:29" x14ac:dyDescent="0.25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25">
      <c r="A3" s="27" t="s">
        <v>314</v>
      </c>
    </row>
    <row r="5" spans="1:29" x14ac:dyDescent="0.25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25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25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25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25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25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25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25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25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25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25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25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25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25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25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25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25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25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25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25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25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25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25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25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25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25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25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25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25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25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25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25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25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25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25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25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25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25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25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25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25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25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25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25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25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25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25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25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25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25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25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25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25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25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25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25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25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25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25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25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25">
      <c r="A65" s="11"/>
      <c r="E65" s="11"/>
      <c r="I65" s="11"/>
      <c r="M65" s="11"/>
      <c r="Q65" s="11"/>
      <c r="U65" s="11"/>
      <c r="Y65" s="11"/>
      <c r="AC65" s="11"/>
    </row>
    <row r="66" spans="1:29" x14ac:dyDescent="0.25">
      <c r="A66" s="11"/>
      <c r="E66" s="11"/>
      <c r="I66" s="11"/>
      <c r="M66" s="11"/>
      <c r="Q66" s="11"/>
      <c r="U66" s="11"/>
      <c r="Y66" s="11"/>
      <c r="AC66" s="11"/>
    </row>
    <row r="67" spans="1:29" x14ac:dyDescent="0.25">
      <c r="A67" s="11"/>
      <c r="E67" s="11"/>
      <c r="I67" s="11"/>
      <c r="M67" s="11"/>
      <c r="Q67" s="11"/>
      <c r="U67" s="11"/>
      <c r="Y67" s="11"/>
      <c r="AC67" s="11"/>
    </row>
    <row r="68" spans="1:29" x14ac:dyDescent="0.25">
      <c r="A68" s="11"/>
      <c r="E68" s="11"/>
      <c r="I68" s="11"/>
      <c r="M68" s="11"/>
      <c r="Q68" s="11"/>
      <c r="U68" s="11"/>
      <c r="Y68" s="11"/>
      <c r="AC68" s="11"/>
    </row>
    <row r="69" spans="1:29" x14ac:dyDescent="0.25">
      <c r="A69" s="11"/>
      <c r="E69" s="11"/>
      <c r="I69" s="11"/>
      <c r="M69" s="11"/>
      <c r="Q69" s="11"/>
      <c r="U69" s="11"/>
      <c r="Y69" s="11"/>
      <c r="AC69" s="11"/>
    </row>
    <row r="70" spans="1:29" x14ac:dyDescent="0.25">
      <c r="A70" s="11"/>
      <c r="E70" s="11"/>
      <c r="I70" s="11"/>
      <c r="M70" s="11"/>
      <c r="Q70" s="11"/>
      <c r="U70" s="11"/>
      <c r="Y70" s="11"/>
      <c r="AC70" s="11"/>
    </row>
    <row r="71" spans="1:29" x14ac:dyDescent="0.25">
      <c r="A71" s="11"/>
      <c r="E71" s="11"/>
      <c r="I71" s="11"/>
      <c r="M71" s="11"/>
      <c r="Q71" s="11"/>
      <c r="U71" s="11"/>
      <c r="Y71" s="11"/>
      <c r="AC71" s="11"/>
    </row>
    <row r="72" spans="1:29" x14ac:dyDescent="0.25">
      <c r="A72" s="11"/>
      <c r="E72" s="11"/>
      <c r="I72" s="11"/>
      <c r="M72" s="11"/>
      <c r="Q72" s="11"/>
      <c r="U72" s="11"/>
      <c r="Y72" s="11"/>
      <c r="AC72" s="11"/>
    </row>
    <row r="73" spans="1:29" x14ac:dyDescent="0.25">
      <c r="A73" s="11"/>
      <c r="E73" s="11"/>
      <c r="I73" s="11"/>
      <c r="M73" s="11"/>
      <c r="Q73" s="11"/>
      <c r="U73" s="11"/>
      <c r="Y73" s="11"/>
      <c r="AC73" s="11"/>
    </row>
    <row r="74" spans="1:29" x14ac:dyDescent="0.25">
      <c r="A74" s="11"/>
      <c r="E74" s="11"/>
      <c r="I74" s="11"/>
      <c r="M74" s="11"/>
      <c r="Q74" s="11"/>
      <c r="U74" s="11"/>
      <c r="Y74" s="11"/>
      <c r="AC74" s="11"/>
    </row>
    <row r="75" spans="1:29" x14ac:dyDescent="0.25">
      <c r="A75" s="11"/>
      <c r="E75" s="11"/>
      <c r="I75" s="11"/>
      <c r="M75" s="11"/>
      <c r="Q75" s="11"/>
      <c r="U75" s="11"/>
      <c r="Y75" s="11"/>
      <c r="AC75" s="11"/>
    </row>
    <row r="76" spans="1:29" x14ac:dyDescent="0.25">
      <c r="A76" s="11"/>
      <c r="E76" s="11"/>
      <c r="I76" s="11"/>
      <c r="M76" s="11"/>
      <c r="Q76" s="11"/>
      <c r="U76" s="11"/>
      <c r="Y76" s="11"/>
      <c r="AC76" s="11"/>
    </row>
    <row r="77" spans="1:29" x14ac:dyDescent="0.25">
      <c r="A77" s="11"/>
      <c r="E77" s="11"/>
      <c r="I77" s="11"/>
      <c r="M77" s="11"/>
      <c r="Q77" s="11"/>
      <c r="U77" s="11"/>
      <c r="Y77" s="11"/>
      <c r="AC77" s="11"/>
    </row>
    <row r="78" spans="1:29" x14ac:dyDescent="0.25">
      <c r="A78" s="11"/>
      <c r="E78" s="11"/>
      <c r="I78" s="11"/>
      <c r="M78" s="11"/>
      <c r="Q78" s="11"/>
      <c r="U78" s="11"/>
      <c r="Y78" s="11"/>
      <c r="AC78" s="11"/>
    </row>
    <row r="79" spans="1:29" x14ac:dyDescent="0.25">
      <c r="A79" s="11"/>
      <c r="E79" s="11"/>
      <c r="I79" s="11"/>
      <c r="M79" s="11"/>
      <c r="Q79" s="11"/>
      <c r="U79" s="11"/>
      <c r="Y79" s="11"/>
      <c r="AC79" s="11"/>
    </row>
    <row r="80" spans="1:29" x14ac:dyDescent="0.25">
      <c r="A80" s="11"/>
      <c r="E80" s="11"/>
      <c r="I80" s="11"/>
      <c r="M80" s="11"/>
      <c r="Q80" s="11"/>
      <c r="U80" s="11"/>
      <c r="Y80" s="11"/>
      <c r="AC80" s="11"/>
    </row>
    <row r="81" spans="1:29" x14ac:dyDescent="0.25">
      <c r="A81" s="11"/>
      <c r="E81" s="11"/>
      <c r="I81" s="11"/>
      <c r="M81" s="11"/>
      <c r="Q81" s="11"/>
      <c r="U81" s="11"/>
      <c r="Y81" s="11"/>
      <c r="AC81" s="11"/>
    </row>
    <row r="82" spans="1:29" x14ac:dyDescent="0.25">
      <c r="A82" s="11"/>
      <c r="E82" s="11"/>
      <c r="I82" s="11"/>
      <c r="M82" s="11"/>
      <c r="Q82" s="11"/>
      <c r="U82" s="11"/>
      <c r="Y82" s="11"/>
      <c r="AC82" s="11"/>
    </row>
    <row r="83" spans="1:29" x14ac:dyDescent="0.25">
      <c r="A83" s="11"/>
      <c r="E83" s="11"/>
      <c r="I83" s="11"/>
      <c r="M83" s="11"/>
      <c r="Q83" s="11"/>
      <c r="U83" s="11"/>
      <c r="Y83" s="11"/>
      <c r="AC83" s="11"/>
    </row>
    <row r="84" spans="1:29" x14ac:dyDescent="0.25">
      <c r="A84" s="11"/>
      <c r="E84" s="11"/>
      <c r="I84" s="11"/>
      <c r="M84" s="11"/>
      <c r="Q84" s="11"/>
      <c r="U84" s="11"/>
      <c r="Y84" s="11"/>
      <c r="AC84" s="11"/>
    </row>
    <row r="85" spans="1:29" x14ac:dyDescent="0.25">
      <c r="A85" s="11"/>
      <c r="E85" s="11"/>
      <c r="I85" s="11"/>
      <c r="M85" s="11"/>
      <c r="Q85" s="11"/>
      <c r="U85" s="11"/>
      <c r="Y85" s="11"/>
      <c r="AC85" s="11"/>
    </row>
    <row r="86" spans="1:29" x14ac:dyDescent="0.25">
      <c r="A86" s="11"/>
      <c r="E86" s="11"/>
      <c r="I86" s="11"/>
      <c r="M86" s="11"/>
      <c r="Q86" s="11"/>
      <c r="U86" s="11"/>
      <c r="Y86" s="11"/>
      <c r="AC86" s="11"/>
    </row>
    <row r="87" spans="1:29" x14ac:dyDescent="0.25">
      <c r="A87" s="11"/>
      <c r="E87" s="11"/>
      <c r="I87" s="11"/>
      <c r="M87" s="11"/>
      <c r="Q87" s="11"/>
      <c r="U87" s="11"/>
      <c r="Y87" s="11"/>
      <c r="AC87" s="11"/>
    </row>
    <row r="88" spans="1:29" x14ac:dyDescent="0.25">
      <c r="A88" s="11"/>
      <c r="E88" s="11"/>
      <c r="I88" s="11"/>
      <c r="M88" s="11"/>
      <c r="Q88" s="11"/>
      <c r="U88" s="11"/>
      <c r="Y88" s="11"/>
      <c r="AC88" s="11"/>
    </row>
    <row r="89" spans="1:29" x14ac:dyDescent="0.25">
      <c r="A89" s="11"/>
      <c r="E89" s="11"/>
      <c r="I89" s="11"/>
      <c r="M89" s="11"/>
      <c r="Q89" s="11"/>
      <c r="U89" s="11"/>
      <c r="Y89" s="11"/>
      <c r="AC89" s="11"/>
    </row>
    <row r="90" spans="1:29" x14ac:dyDescent="0.25">
      <c r="A90" s="11"/>
      <c r="E90" s="11"/>
      <c r="I90" s="11"/>
      <c r="M90" s="11"/>
      <c r="Q90" s="11"/>
      <c r="U90" s="11"/>
      <c r="Y90" s="11"/>
      <c r="AC90" s="11"/>
    </row>
    <row r="91" spans="1:29" x14ac:dyDescent="0.25">
      <c r="A91" s="11"/>
      <c r="E91" s="11"/>
      <c r="I91" s="11"/>
      <c r="M91" s="11"/>
      <c r="Q91" s="11"/>
      <c r="U91" s="11"/>
      <c r="Y91" s="11"/>
      <c r="AC91" s="11"/>
    </row>
    <row r="92" spans="1:29" x14ac:dyDescent="0.25">
      <c r="A92" s="11"/>
      <c r="E92" s="11"/>
      <c r="I92" s="11"/>
      <c r="M92" s="11"/>
      <c r="Q92" s="11"/>
      <c r="U92" s="11"/>
      <c r="Y92" s="11"/>
      <c r="AC92" s="11"/>
    </row>
    <row r="93" spans="1:29" x14ac:dyDescent="0.25">
      <c r="A93" s="11"/>
      <c r="E93" s="11"/>
      <c r="I93" s="11"/>
      <c r="M93" s="11"/>
      <c r="Q93" s="11"/>
      <c r="U93" s="11"/>
      <c r="Y93" s="11"/>
      <c r="AC93" s="11"/>
    </row>
    <row r="94" spans="1:29" x14ac:dyDescent="0.25">
      <c r="A94" s="11"/>
      <c r="E94" s="11"/>
      <c r="I94" s="11"/>
      <c r="M94" s="11"/>
      <c r="Q94" s="11"/>
      <c r="U94" s="11"/>
      <c r="Y94" s="11"/>
      <c r="AC94" s="11"/>
    </row>
    <row r="95" spans="1:29" x14ac:dyDescent="0.25">
      <c r="A95" s="11"/>
      <c r="E95" s="11"/>
      <c r="I95" s="11"/>
      <c r="M95" s="11"/>
      <c r="Q95" s="11"/>
      <c r="U95" s="11"/>
      <c r="Y95" s="11"/>
      <c r="AC95" s="11"/>
    </row>
    <row r="96" spans="1:29" x14ac:dyDescent="0.25">
      <c r="A96" s="11"/>
      <c r="E96" s="11"/>
      <c r="I96" s="11"/>
      <c r="M96" s="11"/>
      <c r="Q96" s="11"/>
      <c r="U96" s="11"/>
      <c r="Y96" s="11"/>
      <c r="AC96" s="11"/>
    </row>
    <row r="97" spans="1:29" x14ac:dyDescent="0.25">
      <c r="A97" s="11"/>
      <c r="E97" s="11"/>
      <c r="I97" s="11"/>
      <c r="M97" s="11"/>
      <c r="Q97" s="11"/>
      <c r="U97" s="11"/>
      <c r="Y97" s="11"/>
      <c r="AC97" s="11"/>
    </row>
    <row r="98" spans="1:29" x14ac:dyDescent="0.25">
      <c r="A98" s="11"/>
      <c r="E98" s="11"/>
      <c r="I98" s="11"/>
      <c r="M98" s="11"/>
      <c r="Q98" s="11"/>
      <c r="U98" s="11"/>
      <c r="Y98" s="11"/>
      <c r="AC98" s="11"/>
    </row>
    <row r="99" spans="1:29" x14ac:dyDescent="0.25">
      <c r="A99" s="11"/>
      <c r="E99" s="11"/>
      <c r="I99" s="11"/>
      <c r="M99" s="11"/>
      <c r="Q99" s="11"/>
      <c r="U99" s="11"/>
      <c r="Y99" s="11"/>
      <c r="AC99" s="11"/>
    </row>
    <row r="100" spans="1:29" x14ac:dyDescent="0.25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25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25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25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25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25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25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25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25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25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25">
      <c r="E110" s="11"/>
      <c r="M110" s="11"/>
      <c r="U110" s="11"/>
      <c r="AC110" s="11"/>
    </row>
    <row r="111" spans="1:29" x14ac:dyDescent="0.25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Bruno</cp:lastModifiedBy>
  <cp:lastPrinted>2016-04-07T13:26:41Z</cp:lastPrinted>
  <dcterms:created xsi:type="dcterms:W3CDTF">2011-10-28T17:39:50Z</dcterms:created>
  <dcterms:modified xsi:type="dcterms:W3CDTF">2023-02-13T08:59:13Z</dcterms:modified>
</cp:coreProperties>
</file>